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attáné Oreskó Éva\Desktop\ZÁRSZÁMADÁSI RENDELETEK\"/>
    </mc:Choice>
  </mc:AlternateContent>
  <xr:revisionPtr revIDLastSave="0" documentId="8_{919F9FA6-95CD-4289-916C-16DA53CB66D1}" xr6:coauthVersionLast="46" xr6:coauthVersionMax="46" xr10:uidLastSave="{00000000-0000-0000-0000-000000000000}"/>
  <bookViews>
    <workbookView xWindow="-108" yWindow="-108" windowWidth="23256" windowHeight="12576" tabRatio="976" firstSheet="3" activeTab="5" xr2:uid="{00000000-000D-0000-FFFF-FFFF00000000}"/>
  </bookViews>
  <sheets>
    <sheet name="RM_TARTALOMJEGYZÉK" sheetId="237" r:id="rId1"/>
    <sheet name="RM_ALAPADATOK" sheetId="94" r:id="rId2"/>
    <sheet name="RM_ÖSSZEFÜGGÉSEK" sheetId="75" r:id="rId3"/>
    <sheet name="1. 1.mell." sheetId="1" r:id="rId4"/>
    <sheet name="1.2.mell" sheetId="174" r:id="rId5"/>
    <sheet name="1.3.mell." sheetId="175" r:id="rId6"/>
    <sheet name="2.1.mell." sheetId="73" r:id="rId7"/>
    <sheet name="2.2.mell." sheetId="61" r:id="rId8"/>
    <sheet name="RM_ELLENŐRZÉS" sheetId="76" r:id="rId9"/>
    <sheet name="3.mell." sheetId="63" r:id="rId10"/>
    <sheet name="4.melléklet" sheetId="147" r:id="rId11"/>
    <sheet name="5. melléklet" sheetId="239" r:id="rId12"/>
    <sheet name="6.1.mell" sheetId="3" r:id="rId13"/>
    <sheet name="6.1.1.mell" sheetId="177" r:id="rId14"/>
    <sheet name="6.1.2.mell" sheetId="178" r:id="rId15"/>
    <sheet name="6.2.mell" sheetId="185" r:id="rId16"/>
    <sheet name="6.3.sz.mell" sheetId="189" r:id="rId17"/>
    <sheet name="7.melléklet" sheetId="238" r:id="rId18"/>
  </sheets>
  <externalReferences>
    <externalReference r:id="rId19"/>
  </externalReferences>
  <definedNames>
    <definedName name="_xlnm.Print_Titles" localSheetId="13">'6.1.1.mell'!$1:$6</definedName>
    <definedName name="_xlnm.Print_Titles" localSheetId="14">'6.1.2.mell'!$1:$6</definedName>
    <definedName name="_xlnm.Print_Titles" localSheetId="12">'6.1.mell'!$1:$6</definedName>
    <definedName name="_xlnm.Print_Titles" localSheetId="15">'6.2.mell'!$1:$7</definedName>
    <definedName name="_xlnm.Print_Titles" localSheetId="16">'6.3.sz.mell'!$1:$7</definedName>
    <definedName name="_xlnm.Print_Area" localSheetId="3">'1. 1.mell.'!$A$1:$K$166</definedName>
    <definedName name="_xlnm.Print_Area" localSheetId="4">'1.2.mell'!$A$1:$K$166</definedName>
    <definedName name="_xlnm.Print_Area" localSheetId="5">'1.3.mell.'!$A$1:$K$166</definedName>
  </definedNames>
  <calcPr calcId="181029"/>
</workbook>
</file>

<file path=xl/calcChain.xml><?xml version="1.0" encoding="utf-8"?>
<calcChain xmlns="http://schemas.openxmlformats.org/spreadsheetml/2006/main">
  <c r="F18" i="238" l="1"/>
  <c r="E18" i="238"/>
  <c r="D18" i="238"/>
  <c r="C18" i="238"/>
  <c r="G18" i="238" s="1"/>
  <c r="G17" i="238"/>
  <c r="G16" i="238"/>
  <c r="G15" i="238"/>
  <c r="G14" i="238"/>
  <c r="G13" i="238"/>
  <c r="G12" i="238"/>
  <c r="E30" i="239"/>
  <c r="D30" i="239"/>
  <c r="C30" i="239"/>
  <c r="B29" i="239"/>
  <c r="B28" i="239"/>
  <c r="B27" i="239"/>
  <c r="B26" i="239"/>
  <c r="B25" i="239"/>
  <c r="E24" i="239"/>
  <c r="D24" i="239"/>
  <c r="C24" i="239"/>
  <c r="B23" i="239"/>
  <c r="B22" i="239"/>
  <c r="B21" i="239"/>
  <c r="B20" i="239"/>
  <c r="B19" i="239"/>
  <c r="B18" i="239"/>
  <c r="E15" i="239"/>
  <c r="D15" i="239"/>
  <c r="C15" i="239"/>
  <c r="E7" i="239"/>
  <c r="E3" i="239"/>
  <c r="E12" i="239" s="1"/>
  <c r="B24" i="239" l="1"/>
  <c r="B30" i="239"/>
  <c r="B18" i="237"/>
  <c r="H8" i="63"/>
  <c r="D7" i="94"/>
  <c r="M13" i="94"/>
  <c r="O13" i="94" s="1"/>
  <c r="M11" i="94"/>
  <c r="O11" i="94" s="1"/>
  <c r="B36" i="178"/>
  <c r="B35" i="178"/>
  <c r="B34" i="178"/>
  <c r="B33" i="178"/>
  <c r="B32" i="178"/>
  <c r="B31" i="178"/>
  <c r="B30" i="178"/>
  <c r="B36" i="177"/>
  <c r="B35" i="177"/>
  <c r="B34" i="177"/>
  <c r="B33" i="177"/>
  <c r="B32" i="177"/>
  <c r="B31" i="177"/>
  <c r="B30" i="177"/>
  <c r="B31" i="3"/>
  <c r="B32" i="3"/>
  <c r="B33" i="3"/>
  <c r="B34" i="3"/>
  <c r="B35" i="3"/>
  <c r="B36" i="3"/>
  <c r="B30" i="3"/>
  <c r="B12" i="237"/>
  <c r="B39" i="175"/>
  <c r="B38" i="175"/>
  <c r="B37" i="175"/>
  <c r="B36" i="175"/>
  <c r="B35" i="175"/>
  <c r="B34" i="175"/>
  <c r="B33" i="175"/>
  <c r="B34" i="174"/>
  <c r="B35" i="174"/>
  <c r="B36" i="174"/>
  <c r="B37" i="174"/>
  <c r="B38" i="174"/>
  <c r="B39" i="174"/>
  <c r="B33" i="174"/>
  <c r="A4" i="1"/>
  <c r="B9" i="237" s="1"/>
  <c r="A3" i="1"/>
  <c r="D18" i="73"/>
  <c r="C18" i="73"/>
  <c r="B34" i="237"/>
  <c r="K5" i="177"/>
  <c r="K5" i="178" s="1"/>
  <c r="K5" i="185"/>
  <c r="K5" i="189"/>
  <c r="I5" i="147"/>
  <c r="H5" i="147"/>
  <c r="G5" i="147"/>
  <c r="G9" i="174"/>
  <c r="G98" i="174"/>
  <c r="K9" i="174"/>
  <c r="K9" i="175"/>
  <c r="K98" i="175" s="1"/>
  <c r="I9" i="174"/>
  <c r="H9" i="174"/>
  <c r="H9" i="175"/>
  <c r="H98" i="175" s="1"/>
  <c r="F9" i="174"/>
  <c r="E9" i="174"/>
  <c r="E9" i="175"/>
  <c r="E98" i="175" s="1"/>
  <c r="D9" i="174"/>
  <c r="D9" i="175" s="1"/>
  <c r="D98" i="175" s="1"/>
  <c r="K98" i="1"/>
  <c r="I98" i="1"/>
  <c r="H98" i="1"/>
  <c r="G98" i="1"/>
  <c r="F98" i="1"/>
  <c r="E98" i="1"/>
  <c r="D98" i="1"/>
  <c r="B23" i="237"/>
  <c r="B33" i="237"/>
  <c r="B32" i="237"/>
  <c r="B31" i="237"/>
  <c r="B30" i="237"/>
  <c r="B29" i="237"/>
  <c r="B28" i="237"/>
  <c r="B27" i="237"/>
  <c r="B26" i="237"/>
  <c r="B25" i="237"/>
  <c r="B24" i="237"/>
  <c r="D5" i="178"/>
  <c r="I28" i="189"/>
  <c r="H28" i="189"/>
  <c r="G28" i="189"/>
  <c r="F28" i="189"/>
  <c r="E28" i="189"/>
  <c r="D28" i="189"/>
  <c r="C28" i="189"/>
  <c r="J60" i="189"/>
  <c r="K60" i="189"/>
  <c r="J59" i="189"/>
  <c r="K59" i="189"/>
  <c r="J56" i="189"/>
  <c r="K56" i="189"/>
  <c r="J55" i="189"/>
  <c r="K55" i="189"/>
  <c r="J54" i="189"/>
  <c r="K54" i="189"/>
  <c r="J53" i="189"/>
  <c r="K53" i="189"/>
  <c r="J52" i="189"/>
  <c r="I51" i="189"/>
  <c r="H51" i="189"/>
  <c r="G51" i="189"/>
  <c r="F51" i="189"/>
  <c r="E51" i="189"/>
  <c r="D51" i="189"/>
  <c r="C51" i="189"/>
  <c r="J50" i="189"/>
  <c r="K50" i="189" s="1"/>
  <c r="J49" i="189"/>
  <c r="K49" i="189"/>
  <c r="J48" i="189"/>
  <c r="K48" i="189" s="1"/>
  <c r="J47" i="189"/>
  <c r="K47" i="189"/>
  <c r="J46" i="189"/>
  <c r="I45" i="189"/>
  <c r="H45" i="189"/>
  <c r="G45" i="189"/>
  <c r="F45" i="189"/>
  <c r="F57" i="189" s="1"/>
  <c r="E45" i="189"/>
  <c r="D45" i="189"/>
  <c r="D57" i="189" s="1"/>
  <c r="C45" i="189"/>
  <c r="J42" i="189"/>
  <c r="K42" i="189" s="1"/>
  <c r="J41" i="189"/>
  <c r="K41" i="189" s="1"/>
  <c r="J40" i="189"/>
  <c r="K40" i="189" s="1"/>
  <c r="K39" i="189" s="1"/>
  <c r="I39" i="189"/>
  <c r="H39" i="189"/>
  <c r="G39" i="189"/>
  <c r="F39" i="189"/>
  <c r="E39" i="189"/>
  <c r="D39" i="189"/>
  <c r="C39" i="189"/>
  <c r="J37" i="189"/>
  <c r="K37" i="189"/>
  <c r="J36" i="189"/>
  <c r="K36" i="189" s="1"/>
  <c r="J35" i="189"/>
  <c r="K35" i="189"/>
  <c r="K32" i="189" s="1"/>
  <c r="J34" i="189"/>
  <c r="J33" i="189"/>
  <c r="K33" i="189" s="1"/>
  <c r="I32" i="189"/>
  <c r="H32" i="189"/>
  <c r="G32" i="189"/>
  <c r="F32" i="189"/>
  <c r="E32" i="189"/>
  <c r="D32" i="189"/>
  <c r="C32" i="189"/>
  <c r="J31" i="189"/>
  <c r="K31" i="189"/>
  <c r="J30" i="189"/>
  <c r="K30" i="189" s="1"/>
  <c r="K28" i="189" s="1"/>
  <c r="J29" i="189"/>
  <c r="K29" i="189"/>
  <c r="J26" i="189"/>
  <c r="K26" i="189" s="1"/>
  <c r="J25" i="189"/>
  <c r="J24" i="189"/>
  <c r="J23" i="189"/>
  <c r="I22" i="189"/>
  <c r="H22" i="189"/>
  <c r="G22" i="189"/>
  <c r="F22" i="189"/>
  <c r="E22" i="189"/>
  <c r="D22" i="189"/>
  <c r="C22" i="189"/>
  <c r="J21" i="189"/>
  <c r="K21" i="189" s="1"/>
  <c r="J20" i="189"/>
  <c r="K20" i="189"/>
  <c r="J19" i="189"/>
  <c r="K19" i="189" s="1"/>
  <c r="J18" i="189"/>
  <c r="K18" i="189"/>
  <c r="J17" i="189"/>
  <c r="K17" i="189" s="1"/>
  <c r="J16" i="189"/>
  <c r="K16" i="189"/>
  <c r="J15" i="189"/>
  <c r="K15" i="189" s="1"/>
  <c r="J14" i="189"/>
  <c r="K14" i="189"/>
  <c r="J13" i="189"/>
  <c r="K13" i="189" s="1"/>
  <c r="J12" i="189"/>
  <c r="K12" i="189"/>
  <c r="K10" i="189" s="1"/>
  <c r="K38" i="189" s="1"/>
  <c r="K43" i="189" s="1"/>
  <c r="K58" i="189" s="1"/>
  <c r="J11" i="189"/>
  <c r="K11" i="189" s="1"/>
  <c r="I10" i="189"/>
  <c r="H10" i="189"/>
  <c r="G10" i="189"/>
  <c r="F10" i="189"/>
  <c r="E10" i="189"/>
  <c r="E38" i="189"/>
  <c r="E43" i="189" s="1"/>
  <c r="D10" i="189"/>
  <c r="D38" i="189"/>
  <c r="D43" i="189"/>
  <c r="C10" i="189"/>
  <c r="B3" i="189"/>
  <c r="B3" i="185"/>
  <c r="J61" i="185"/>
  <c r="K61" i="185" s="1"/>
  <c r="J60" i="185"/>
  <c r="K60" i="185" s="1"/>
  <c r="J57" i="185"/>
  <c r="K57" i="185" s="1"/>
  <c r="J56" i="185"/>
  <c r="K56" i="185" s="1"/>
  <c r="J55" i="185"/>
  <c r="K55" i="185" s="1"/>
  <c r="J54" i="185"/>
  <c r="K54" i="185" s="1"/>
  <c r="J53" i="185"/>
  <c r="I52" i="185"/>
  <c r="H52" i="185"/>
  <c r="G52" i="185"/>
  <c r="F52" i="185"/>
  <c r="E52" i="185"/>
  <c r="D52" i="185"/>
  <c r="C52" i="185"/>
  <c r="J51" i="185"/>
  <c r="K51" i="185" s="1"/>
  <c r="J50" i="185"/>
  <c r="K50" i="185" s="1"/>
  <c r="J49" i="185"/>
  <c r="K49" i="185" s="1"/>
  <c r="J48" i="185"/>
  <c r="K48" i="185" s="1"/>
  <c r="J47" i="185"/>
  <c r="K47" i="185" s="1"/>
  <c r="K46" i="185" s="1"/>
  <c r="I46" i="185"/>
  <c r="H46" i="185"/>
  <c r="G46" i="185"/>
  <c r="F46" i="185"/>
  <c r="F58" i="185" s="1"/>
  <c r="E46" i="185"/>
  <c r="E58" i="185" s="1"/>
  <c r="D46" i="185"/>
  <c r="C46" i="185"/>
  <c r="C58" i="185" s="1"/>
  <c r="J43" i="185"/>
  <c r="K43" i="185" s="1"/>
  <c r="J42" i="185"/>
  <c r="K42" i="185" s="1"/>
  <c r="J41" i="185"/>
  <c r="I40" i="185"/>
  <c r="H40" i="185"/>
  <c r="G40" i="185"/>
  <c r="F40" i="185"/>
  <c r="E40" i="185"/>
  <c r="D40" i="185"/>
  <c r="C40" i="185"/>
  <c r="J38" i="185"/>
  <c r="K38" i="185" s="1"/>
  <c r="J37" i="185"/>
  <c r="K37" i="185" s="1"/>
  <c r="J36" i="185"/>
  <c r="K36" i="185" s="1"/>
  <c r="J35" i="185"/>
  <c r="K35" i="185" s="1"/>
  <c r="J34" i="185"/>
  <c r="K34" i="185"/>
  <c r="K33" i="185" s="1"/>
  <c r="I33" i="185"/>
  <c r="H33" i="185"/>
  <c r="G33" i="185"/>
  <c r="F33" i="185"/>
  <c r="E33" i="185"/>
  <c r="D33" i="185"/>
  <c r="C33" i="185"/>
  <c r="J32" i="185"/>
  <c r="K32" i="185" s="1"/>
  <c r="J31" i="185"/>
  <c r="K31" i="185" s="1"/>
  <c r="J30" i="185"/>
  <c r="J29" i="185"/>
  <c r="K29" i="185"/>
  <c r="I28" i="185"/>
  <c r="H28" i="185"/>
  <c r="H39" i="185" s="1"/>
  <c r="H44" i="185" s="1"/>
  <c r="G28" i="185"/>
  <c r="F28" i="185"/>
  <c r="E28" i="185"/>
  <c r="D28" i="185"/>
  <c r="D39" i="185" s="1"/>
  <c r="D44" i="185" s="1"/>
  <c r="C28" i="185"/>
  <c r="J26" i="185"/>
  <c r="K26" i="185" s="1"/>
  <c r="J25" i="185"/>
  <c r="K25" i="185" s="1"/>
  <c r="J24" i="185"/>
  <c r="J23" i="185"/>
  <c r="I22" i="185"/>
  <c r="H22" i="185"/>
  <c r="G22" i="185"/>
  <c r="F22" i="185"/>
  <c r="F39" i="185"/>
  <c r="F44" i="185" s="1"/>
  <c r="E22" i="185"/>
  <c r="D22" i="185"/>
  <c r="C22" i="185"/>
  <c r="J21" i="185"/>
  <c r="K21" i="185"/>
  <c r="J20" i="185"/>
  <c r="K20" i="185" s="1"/>
  <c r="J19" i="185"/>
  <c r="J18" i="185"/>
  <c r="K18" i="185" s="1"/>
  <c r="J17" i="185"/>
  <c r="K17" i="185"/>
  <c r="J16" i="185"/>
  <c r="K16" i="185" s="1"/>
  <c r="J15" i="185"/>
  <c r="K15" i="185" s="1"/>
  <c r="J14" i="185"/>
  <c r="K14" i="185" s="1"/>
  <c r="J13" i="185"/>
  <c r="K13" i="185" s="1"/>
  <c r="J12" i="185"/>
  <c r="K12" i="185" s="1"/>
  <c r="J11" i="185"/>
  <c r="K11" i="185" s="1"/>
  <c r="I10" i="185"/>
  <c r="H10" i="185"/>
  <c r="G10" i="185"/>
  <c r="F10" i="185"/>
  <c r="E10" i="185"/>
  <c r="E39" i="185" s="1"/>
  <c r="E44" i="185" s="1"/>
  <c r="D10" i="185"/>
  <c r="C10" i="185"/>
  <c r="C39" i="185" s="1"/>
  <c r="C44" i="185" s="1"/>
  <c r="J158" i="178"/>
  <c r="K158" i="178"/>
  <c r="J157" i="178"/>
  <c r="K157" i="178"/>
  <c r="J153" i="178"/>
  <c r="K153" i="178" s="1"/>
  <c r="J152" i="178"/>
  <c r="K152" i="178"/>
  <c r="J151" i="178"/>
  <c r="K151" i="178" s="1"/>
  <c r="J150" i="178"/>
  <c r="K150" i="178"/>
  <c r="J149" i="178"/>
  <c r="K149" i="178" s="1"/>
  <c r="J148" i="178"/>
  <c r="K148" i="178" s="1"/>
  <c r="J147" i="178"/>
  <c r="K147" i="178" s="1"/>
  <c r="I146" i="178"/>
  <c r="H146" i="178"/>
  <c r="G146" i="178"/>
  <c r="F146" i="178"/>
  <c r="E146" i="178"/>
  <c r="D146" i="178"/>
  <c r="C146" i="178"/>
  <c r="J145" i="178"/>
  <c r="J144" i="178"/>
  <c r="K144" i="178" s="1"/>
  <c r="J143" i="178"/>
  <c r="K143" i="178"/>
  <c r="J142" i="178"/>
  <c r="J141" i="178"/>
  <c r="K141" i="178" s="1"/>
  <c r="I140" i="178"/>
  <c r="H140" i="178"/>
  <c r="G140" i="178"/>
  <c r="F140" i="178"/>
  <c r="E140" i="178"/>
  <c r="D140" i="178"/>
  <c r="C140" i="178"/>
  <c r="J139" i="178"/>
  <c r="K139" i="178"/>
  <c r="J138" i="178"/>
  <c r="K138" i="178" s="1"/>
  <c r="J137" i="178"/>
  <c r="K137" i="178"/>
  <c r="J136" i="178"/>
  <c r="J135" i="178"/>
  <c r="K135" i="178" s="1"/>
  <c r="J134" i="178"/>
  <c r="I133" i="178"/>
  <c r="H133" i="178"/>
  <c r="G133" i="178"/>
  <c r="F133" i="178"/>
  <c r="E133" i="178"/>
  <c r="D133" i="178"/>
  <c r="C133" i="178"/>
  <c r="J132" i="178"/>
  <c r="K132" i="178" s="1"/>
  <c r="J131" i="178"/>
  <c r="K131" i="178" s="1"/>
  <c r="J130" i="178"/>
  <c r="I129" i="178"/>
  <c r="H129" i="178"/>
  <c r="H154" i="178" s="1"/>
  <c r="G129" i="178"/>
  <c r="F129" i="178"/>
  <c r="E129" i="178"/>
  <c r="E154" i="178" s="1"/>
  <c r="D129" i="178"/>
  <c r="C129" i="178"/>
  <c r="J127" i="178"/>
  <c r="K127" i="178" s="1"/>
  <c r="J126" i="178"/>
  <c r="K126" i="178" s="1"/>
  <c r="J125" i="178"/>
  <c r="K125" i="178" s="1"/>
  <c r="J124" i="178"/>
  <c r="K124" i="178" s="1"/>
  <c r="J123" i="178"/>
  <c r="K123" i="178" s="1"/>
  <c r="J122" i="178"/>
  <c r="K122" i="178" s="1"/>
  <c r="J121" i="178"/>
  <c r="K121" i="178" s="1"/>
  <c r="J120" i="178"/>
  <c r="K120" i="178" s="1"/>
  <c r="J119" i="178"/>
  <c r="K119" i="178" s="1"/>
  <c r="J118" i="178"/>
  <c r="K118" i="178" s="1"/>
  <c r="J117" i="178"/>
  <c r="K117" i="178" s="1"/>
  <c r="J116" i="178"/>
  <c r="K116" i="178"/>
  <c r="J115" i="178"/>
  <c r="J114" i="178"/>
  <c r="I114" i="178"/>
  <c r="H114" i="178"/>
  <c r="G114" i="178"/>
  <c r="F114" i="178"/>
  <c r="E114" i="178"/>
  <c r="D114" i="178"/>
  <c r="C114" i="178"/>
  <c r="J113" i="178"/>
  <c r="K113" i="178" s="1"/>
  <c r="J112" i="178"/>
  <c r="K112" i="178" s="1"/>
  <c r="J111" i="178"/>
  <c r="K111" i="178" s="1"/>
  <c r="J110" i="178"/>
  <c r="K110" i="178" s="1"/>
  <c r="J109" i="178"/>
  <c r="K109" i="178" s="1"/>
  <c r="J108" i="178"/>
  <c r="K108" i="178" s="1"/>
  <c r="J107" i="178"/>
  <c r="K107" i="178" s="1"/>
  <c r="J106" i="178"/>
  <c r="K106" i="178" s="1"/>
  <c r="J105" i="178"/>
  <c r="K105" i="178" s="1"/>
  <c r="J104" i="178"/>
  <c r="K104" i="178" s="1"/>
  <c r="J103" i="178"/>
  <c r="K103" i="178" s="1"/>
  <c r="J102" i="178"/>
  <c r="K102" i="178" s="1"/>
  <c r="J101" i="178"/>
  <c r="K101" i="178" s="1"/>
  <c r="J100" i="178"/>
  <c r="K100" i="178" s="1"/>
  <c r="J99" i="178"/>
  <c r="K99" i="178" s="1"/>
  <c r="J98" i="178"/>
  <c r="K98" i="178" s="1"/>
  <c r="J97" i="178"/>
  <c r="K97" i="178" s="1"/>
  <c r="J96" i="178"/>
  <c r="J95" i="178"/>
  <c r="K95" i="178" s="1"/>
  <c r="J94" i="178"/>
  <c r="K94" i="178" s="1"/>
  <c r="I93" i="178"/>
  <c r="I128" i="178" s="1"/>
  <c r="H93" i="178"/>
  <c r="H128" i="178" s="1"/>
  <c r="H155" i="178" s="1"/>
  <c r="G93" i="178"/>
  <c r="G128" i="178" s="1"/>
  <c r="F93" i="178"/>
  <c r="F128" i="178" s="1"/>
  <c r="E93" i="178"/>
  <c r="E128" i="178" s="1"/>
  <c r="D93" i="178"/>
  <c r="D128" i="178" s="1"/>
  <c r="D155" i="178" s="1"/>
  <c r="C93" i="178"/>
  <c r="C128" i="178" s="1"/>
  <c r="J88" i="178"/>
  <c r="K88" i="178" s="1"/>
  <c r="J87" i="178"/>
  <c r="K87" i="178" s="1"/>
  <c r="J86" i="178"/>
  <c r="K86" i="178" s="1"/>
  <c r="J85" i="178"/>
  <c r="K85" i="178" s="1"/>
  <c r="J84" i="178"/>
  <c r="K84" i="178" s="1"/>
  <c r="J83" i="178"/>
  <c r="I82" i="178"/>
  <c r="H82" i="178"/>
  <c r="G82" i="178"/>
  <c r="F82" i="178"/>
  <c r="E82" i="178"/>
  <c r="D82" i="178"/>
  <c r="C82" i="178"/>
  <c r="J81" i="178"/>
  <c r="K81" i="178"/>
  <c r="J80" i="178"/>
  <c r="K80" i="178"/>
  <c r="J79" i="178"/>
  <c r="K79" i="178" s="1"/>
  <c r="K78" i="178" s="1"/>
  <c r="I78" i="178"/>
  <c r="H78" i="178"/>
  <c r="G78" i="178"/>
  <c r="F78" i="178"/>
  <c r="E78" i="178"/>
  <c r="D78" i="178"/>
  <c r="C78" i="178"/>
  <c r="J77" i="178"/>
  <c r="J75" i="178"/>
  <c r="J76" i="178"/>
  <c r="K76" i="178"/>
  <c r="I75" i="178"/>
  <c r="H75" i="178"/>
  <c r="G75" i="178"/>
  <c r="F75" i="178"/>
  <c r="E75" i="178"/>
  <c r="D75" i="178"/>
  <c r="C75" i="178"/>
  <c r="J74" i="178"/>
  <c r="K74" i="178"/>
  <c r="J73" i="178"/>
  <c r="K73" i="178"/>
  <c r="J72" i="178"/>
  <c r="K72" i="178"/>
  <c r="J71" i="178"/>
  <c r="I70" i="178"/>
  <c r="H70" i="178"/>
  <c r="G70" i="178"/>
  <c r="F70" i="178"/>
  <c r="E70" i="178"/>
  <c r="D70" i="178"/>
  <c r="C70" i="178"/>
  <c r="J69" i="178"/>
  <c r="K69" i="178"/>
  <c r="J68" i="178"/>
  <c r="K68" i="178"/>
  <c r="J67" i="178"/>
  <c r="K67" i="178"/>
  <c r="K66" i="178" s="1"/>
  <c r="I66" i="178"/>
  <c r="H66" i="178"/>
  <c r="H89" i="178"/>
  <c r="G66" i="178"/>
  <c r="F66" i="178"/>
  <c r="F89" i="178" s="1"/>
  <c r="E66" i="178"/>
  <c r="E89" i="178" s="1"/>
  <c r="D66" i="178"/>
  <c r="D89" i="178" s="1"/>
  <c r="C66" i="178"/>
  <c r="C89" i="178" s="1"/>
  <c r="J64" i="178"/>
  <c r="K64" i="178" s="1"/>
  <c r="J63" i="178"/>
  <c r="K63" i="178" s="1"/>
  <c r="J62" i="178"/>
  <c r="K62" i="178" s="1"/>
  <c r="J61" i="178"/>
  <c r="I60" i="178"/>
  <c r="H60" i="178"/>
  <c r="G60" i="178"/>
  <c r="F60" i="178"/>
  <c r="E60" i="178"/>
  <c r="D60" i="178"/>
  <c r="D65" i="178" s="1"/>
  <c r="C60" i="178"/>
  <c r="J59" i="178"/>
  <c r="K59" i="178" s="1"/>
  <c r="J58" i="178"/>
  <c r="K58" i="178" s="1"/>
  <c r="J57" i="178"/>
  <c r="K57" i="178" s="1"/>
  <c r="J56" i="178"/>
  <c r="I55" i="178"/>
  <c r="H55" i="178"/>
  <c r="G55" i="178"/>
  <c r="F55" i="178"/>
  <c r="E55" i="178"/>
  <c r="D55" i="178"/>
  <c r="C55" i="178"/>
  <c r="J54" i="178"/>
  <c r="K54" i="178" s="1"/>
  <c r="J53" i="178"/>
  <c r="K53" i="178" s="1"/>
  <c r="J52" i="178"/>
  <c r="J51" i="178"/>
  <c r="K51" i="178"/>
  <c r="J50" i="178"/>
  <c r="I49" i="178"/>
  <c r="H49" i="178"/>
  <c r="G49" i="178"/>
  <c r="F49" i="178"/>
  <c r="E49" i="178"/>
  <c r="D49" i="178"/>
  <c r="C49" i="178"/>
  <c r="J48" i="178"/>
  <c r="K48" i="178" s="1"/>
  <c r="J47" i="178"/>
  <c r="K47" i="178" s="1"/>
  <c r="J46" i="178"/>
  <c r="K46" i="178" s="1"/>
  <c r="J45" i="178"/>
  <c r="K45" i="178" s="1"/>
  <c r="J44" i="178"/>
  <c r="K44" i="178" s="1"/>
  <c r="J43" i="178"/>
  <c r="K43" i="178" s="1"/>
  <c r="J42" i="178"/>
  <c r="K42" i="178" s="1"/>
  <c r="J41" i="178"/>
  <c r="K41" i="178" s="1"/>
  <c r="J40" i="178"/>
  <c r="K40" i="178" s="1"/>
  <c r="J39" i="178"/>
  <c r="J38" i="178"/>
  <c r="K38" i="178"/>
  <c r="I37" i="178"/>
  <c r="H37" i="178"/>
  <c r="G37" i="178"/>
  <c r="F37" i="178"/>
  <c r="E37" i="178"/>
  <c r="D37" i="178"/>
  <c r="C37" i="178"/>
  <c r="J36" i="178"/>
  <c r="K36" i="178" s="1"/>
  <c r="J35" i="178"/>
  <c r="K35" i="178" s="1"/>
  <c r="J34" i="178"/>
  <c r="K34" i="178" s="1"/>
  <c r="J33" i="178"/>
  <c r="K33" i="178" s="1"/>
  <c r="J32" i="178"/>
  <c r="K32" i="178" s="1"/>
  <c r="J31" i="178"/>
  <c r="J30" i="178"/>
  <c r="K30" i="178"/>
  <c r="I29" i="178"/>
  <c r="H29" i="178"/>
  <c r="G29" i="178"/>
  <c r="F29" i="178"/>
  <c r="E29" i="178"/>
  <c r="D29" i="178"/>
  <c r="C29" i="178"/>
  <c r="J28" i="178"/>
  <c r="K28" i="178" s="1"/>
  <c r="J27" i="178"/>
  <c r="J26" i="178"/>
  <c r="K26" i="178"/>
  <c r="J25" i="178"/>
  <c r="K25" i="178"/>
  <c r="J24" i="178"/>
  <c r="K24" i="178"/>
  <c r="J23" i="178"/>
  <c r="K23" i="178" s="1"/>
  <c r="I22" i="178"/>
  <c r="H22" i="178"/>
  <c r="G22" i="178"/>
  <c r="F22" i="178"/>
  <c r="E22" i="178"/>
  <c r="D22" i="178"/>
  <c r="C22" i="178"/>
  <c r="C65" i="178"/>
  <c r="C90" i="178" s="1"/>
  <c r="J21" i="178"/>
  <c r="K21" i="178"/>
  <c r="J20" i="178"/>
  <c r="K20" i="178"/>
  <c r="J19" i="178"/>
  <c r="K19" i="178"/>
  <c r="J18" i="178"/>
  <c r="K18" i="178"/>
  <c r="J17" i="178"/>
  <c r="J16" i="178"/>
  <c r="I15" i="178"/>
  <c r="H15" i="178"/>
  <c r="G15" i="178"/>
  <c r="F15" i="178"/>
  <c r="E15" i="178"/>
  <c r="D15" i="178"/>
  <c r="C15" i="178"/>
  <c r="J14" i="178"/>
  <c r="K14" i="178" s="1"/>
  <c r="J13" i="178"/>
  <c r="K13" i="178" s="1"/>
  <c r="J12" i="178"/>
  <c r="K12" i="178" s="1"/>
  <c r="J11" i="178"/>
  <c r="K11" i="178" s="1"/>
  <c r="J10" i="178"/>
  <c r="J9" i="178"/>
  <c r="K9" i="178"/>
  <c r="I8" i="178"/>
  <c r="H8" i="178"/>
  <c r="G8" i="178"/>
  <c r="G65" i="178" s="1"/>
  <c r="F8" i="178"/>
  <c r="E8" i="178"/>
  <c r="E65" i="178"/>
  <c r="D8" i="178"/>
  <c r="C8" i="178"/>
  <c r="I5" i="178"/>
  <c r="H5" i="178"/>
  <c r="G5" i="178"/>
  <c r="F5" i="178"/>
  <c r="E5" i="178"/>
  <c r="C5" i="178"/>
  <c r="J158" i="177"/>
  <c r="K158" i="177"/>
  <c r="J157" i="177"/>
  <c r="K157" i="177"/>
  <c r="J153" i="177"/>
  <c r="K153" i="177"/>
  <c r="J152" i="177"/>
  <c r="K152" i="177"/>
  <c r="J151" i="177"/>
  <c r="K151" i="177"/>
  <c r="J150" i="177"/>
  <c r="K150" i="177"/>
  <c r="J149" i="177"/>
  <c r="K149" i="177"/>
  <c r="J148" i="177"/>
  <c r="K148" i="177"/>
  <c r="J147" i="177"/>
  <c r="I146" i="177"/>
  <c r="H146" i="177"/>
  <c r="G146" i="177"/>
  <c r="F146" i="177"/>
  <c r="E146" i="177"/>
  <c r="D146" i="177"/>
  <c r="C146" i="177"/>
  <c r="J145" i="177"/>
  <c r="J144" i="177"/>
  <c r="K144" i="177" s="1"/>
  <c r="J143" i="177"/>
  <c r="K143" i="177" s="1"/>
  <c r="J142" i="177"/>
  <c r="K142" i="177" s="1"/>
  <c r="J141" i="177"/>
  <c r="K141" i="177" s="1"/>
  <c r="I140" i="177"/>
  <c r="H140" i="177"/>
  <c r="G140" i="177"/>
  <c r="F140" i="177"/>
  <c r="E140" i="177"/>
  <c r="D140" i="177"/>
  <c r="C140" i="177"/>
  <c r="C154" i="177"/>
  <c r="J139" i="177"/>
  <c r="K139" i="177"/>
  <c r="J138" i="177"/>
  <c r="K138" i="177"/>
  <c r="J137" i="177"/>
  <c r="J136" i="177"/>
  <c r="K136" i="177" s="1"/>
  <c r="K133" i="177" s="1"/>
  <c r="J135" i="177"/>
  <c r="K135" i="177" s="1"/>
  <c r="J134" i="177"/>
  <c r="I133" i="177"/>
  <c r="I154" i="177"/>
  <c r="H133" i="177"/>
  <c r="G133" i="177"/>
  <c r="F133" i="177"/>
  <c r="E133" i="177"/>
  <c r="D133" i="177"/>
  <c r="C133" i="177"/>
  <c r="J132" i="177"/>
  <c r="K132" i="177" s="1"/>
  <c r="J131" i="177"/>
  <c r="K131" i="177" s="1"/>
  <c r="K129" i="177" s="1"/>
  <c r="J130" i="177"/>
  <c r="I129" i="177"/>
  <c r="H129" i="177"/>
  <c r="H154" i="177" s="1"/>
  <c r="G129" i="177"/>
  <c r="F129" i="177"/>
  <c r="E129" i="177"/>
  <c r="E154" i="177" s="1"/>
  <c r="D129" i="177"/>
  <c r="C129" i="177"/>
  <c r="J127" i="177"/>
  <c r="K127" i="177"/>
  <c r="J126" i="177"/>
  <c r="K126" i="177"/>
  <c r="J125" i="177"/>
  <c r="K125" i="177"/>
  <c r="J124" i="177"/>
  <c r="K124" i="177"/>
  <c r="J123" i="177"/>
  <c r="K123" i="177"/>
  <c r="J122" i="177"/>
  <c r="K122" i="177"/>
  <c r="J121" i="177"/>
  <c r="K121" i="177"/>
  <c r="J120" i="177"/>
  <c r="K120" i="177" s="1"/>
  <c r="J119" i="177"/>
  <c r="K119" i="177"/>
  <c r="J118" i="177"/>
  <c r="K118" i="177" s="1"/>
  <c r="J117" i="177"/>
  <c r="K117" i="177"/>
  <c r="J116" i="177"/>
  <c r="K116" i="177" s="1"/>
  <c r="J115" i="177"/>
  <c r="I114" i="177"/>
  <c r="H114" i="177"/>
  <c r="G114" i="177"/>
  <c r="F114" i="177"/>
  <c r="E114" i="177"/>
  <c r="D114" i="177"/>
  <c r="C114" i="177"/>
  <c r="J113" i="177"/>
  <c r="K113" i="177"/>
  <c r="J112" i="177"/>
  <c r="K112" i="177" s="1"/>
  <c r="J111" i="177"/>
  <c r="K111" i="177"/>
  <c r="J110" i="177"/>
  <c r="K110" i="177" s="1"/>
  <c r="J109" i="177"/>
  <c r="K109" i="177"/>
  <c r="J108" i="177"/>
  <c r="K108" i="177" s="1"/>
  <c r="J107" i="177"/>
  <c r="K107" i="177"/>
  <c r="J106" i="177"/>
  <c r="K106" i="177" s="1"/>
  <c r="J105" i="177"/>
  <c r="K105" i="177"/>
  <c r="J104" i="177"/>
  <c r="K104" i="177" s="1"/>
  <c r="J103" i="177"/>
  <c r="K103" i="177"/>
  <c r="J102" i="177"/>
  <c r="K102" i="177" s="1"/>
  <c r="J101" i="177"/>
  <c r="K101" i="177"/>
  <c r="J100" i="177"/>
  <c r="K100" i="177" s="1"/>
  <c r="J99" i="177"/>
  <c r="K99" i="177"/>
  <c r="J98" i="177"/>
  <c r="K98" i="177" s="1"/>
  <c r="J97" i="177"/>
  <c r="K97" i="177" s="1"/>
  <c r="J96" i="177"/>
  <c r="K96" i="177"/>
  <c r="J95" i="177"/>
  <c r="K95" i="177" s="1"/>
  <c r="J94" i="177"/>
  <c r="K94" i="177"/>
  <c r="K93" i="177" s="1"/>
  <c r="I93" i="177"/>
  <c r="H93" i="177"/>
  <c r="H128" i="177" s="1"/>
  <c r="H155" i="177" s="1"/>
  <c r="G93" i="177"/>
  <c r="F93" i="177"/>
  <c r="F128" i="177" s="1"/>
  <c r="E93" i="177"/>
  <c r="D93" i="177"/>
  <c r="D128" i="177" s="1"/>
  <c r="C93" i="177"/>
  <c r="C128" i="177"/>
  <c r="J88" i="177"/>
  <c r="K88" i="177" s="1"/>
  <c r="J87" i="177"/>
  <c r="K87" i="177"/>
  <c r="J86" i="177"/>
  <c r="K86" i="177" s="1"/>
  <c r="J85" i="177"/>
  <c r="K85" i="177"/>
  <c r="J84" i="177"/>
  <c r="K84" i="177" s="1"/>
  <c r="J83" i="177"/>
  <c r="I82" i="177"/>
  <c r="H82" i="177"/>
  <c r="G82" i="177"/>
  <c r="F82" i="177"/>
  <c r="E82" i="177"/>
  <c r="D82" i="177"/>
  <c r="C82" i="177"/>
  <c r="J81" i="177"/>
  <c r="J80" i="177"/>
  <c r="K80" i="177"/>
  <c r="J79" i="177"/>
  <c r="K79" i="177" s="1"/>
  <c r="I78" i="177"/>
  <c r="H78" i="177"/>
  <c r="G78" i="177"/>
  <c r="F78" i="177"/>
  <c r="E78" i="177"/>
  <c r="D78" i="177"/>
  <c r="C78" i="177"/>
  <c r="J77" i="177"/>
  <c r="K77" i="177"/>
  <c r="J76" i="177"/>
  <c r="I75" i="177"/>
  <c r="H75" i="177"/>
  <c r="H89" i="177"/>
  <c r="G75" i="177"/>
  <c r="F75" i="177"/>
  <c r="E75" i="177"/>
  <c r="E89" i="177"/>
  <c r="D75" i="177"/>
  <c r="C75" i="177"/>
  <c r="J74" i="177"/>
  <c r="K74" i="177"/>
  <c r="J73" i="177"/>
  <c r="K73" i="177" s="1"/>
  <c r="J72" i="177"/>
  <c r="K72" i="177"/>
  <c r="J71" i="177"/>
  <c r="I70" i="177"/>
  <c r="H70" i="177"/>
  <c r="G70" i="177"/>
  <c r="F70" i="177"/>
  <c r="E70" i="177"/>
  <c r="D70" i="177"/>
  <c r="C70" i="177"/>
  <c r="J69" i="177"/>
  <c r="J68" i="177"/>
  <c r="K68" i="177"/>
  <c r="J67" i="177"/>
  <c r="K67" i="177" s="1"/>
  <c r="I66" i="177"/>
  <c r="I89" i="177"/>
  <c r="H66" i="177"/>
  <c r="G66" i="177"/>
  <c r="F66" i="177"/>
  <c r="E66" i="177"/>
  <c r="D66" i="177"/>
  <c r="C66" i="177"/>
  <c r="C89" i="177" s="1"/>
  <c r="J64" i="177"/>
  <c r="K64" i="177"/>
  <c r="J63" i="177"/>
  <c r="K63" i="177" s="1"/>
  <c r="J62" i="177"/>
  <c r="K62" i="177"/>
  <c r="J61" i="177"/>
  <c r="I60" i="177"/>
  <c r="H60" i="177"/>
  <c r="G60" i="177"/>
  <c r="G65" i="177" s="1"/>
  <c r="F60" i="177"/>
  <c r="E60" i="177"/>
  <c r="D60" i="177"/>
  <c r="C60" i="177"/>
  <c r="J59" i="177"/>
  <c r="K59" i="177" s="1"/>
  <c r="J58" i="177"/>
  <c r="J57" i="177"/>
  <c r="J56" i="177"/>
  <c r="K56" i="177" s="1"/>
  <c r="I55" i="177"/>
  <c r="H55" i="177"/>
  <c r="G55" i="177"/>
  <c r="F55" i="177"/>
  <c r="E55" i="177"/>
  <c r="D55" i="177"/>
  <c r="C55" i="177"/>
  <c r="J54" i="177"/>
  <c r="J53" i="177"/>
  <c r="K53" i="177"/>
  <c r="J52" i="177"/>
  <c r="K52" i="177" s="1"/>
  <c r="J51" i="177"/>
  <c r="K51" i="177"/>
  <c r="J50" i="177"/>
  <c r="K50" i="177" s="1"/>
  <c r="I49" i="177"/>
  <c r="H49" i="177"/>
  <c r="G49" i="177"/>
  <c r="F49" i="177"/>
  <c r="E49" i="177"/>
  <c r="D49" i="177"/>
  <c r="C49" i="177"/>
  <c r="J48" i="177"/>
  <c r="K48" i="177"/>
  <c r="J47" i="177"/>
  <c r="K47" i="177" s="1"/>
  <c r="J46" i="177"/>
  <c r="K46" i="177" s="1"/>
  <c r="J45" i="177"/>
  <c r="K45" i="177" s="1"/>
  <c r="J44" i="177"/>
  <c r="K44" i="177" s="1"/>
  <c r="J43" i="177"/>
  <c r="K43" i="177" s="1"/>
  <c r="J42" i="177"/>
  <c r="K42" i="177" s="1"/>
  <c r="J41" i="177"/>
  <c r="K41" i="177" s="1"/>
  <c r="J40" i="177"/>
  <c r="K40" i="177" s="1"/>
  <c r="J39" i="177"/>
  <c r="K39" i="177"/>
  <c r="J38" i="177"/>
  <c r="I37" i="177"/>
  <c r="H37" i="177"/>
  <c r="G37" i="177"/>
  <c r="F37" i="177"/>
  <c r="E37" i="177"/>
  <c r="D37" i="177"/>
  <c r="C37" i="177"/>
  <c r="J36" i="177"/>
  <c r="K36" i="177"/>
  <c r="J35" i="177"/>
  <c r="K35" i="177"/>
  <c r="J34" i="177"/>
  <c r="K34" i="177"/>
  <c r="J33" i="177"/>
  <c r="J32" i="177"/>
  <c r="K32" i="177" s="1"/>
  <c r="K29" i="177" s="1"/>
  <c r="J31" i="177"/>
  <c r="K31" i="177" s="1"/>
  <c r="J30" i="177"/>
  <c r="I29" i="177"/>
  <c r="H29" i="177"/>
  <c r="H65" i="177" s="1"/>
  <c r="H90" i="177" s="1"/>
  <c r="G29" i="177"/>
  <c r="F29" i="177"/>
  <c r="E29" i="177"/>
  <c r="D29" i="177"/>
  <c r="D65" i="177" s="1"/>
  <c r="D90" i="177" s="1"/>
  <c r="C29" i="177"/>
  <c r="J28" i="177"/>
  <c r="K28" i="177" s="1"/>
  <c r="J27" i="177"/>
  <c r="K27" i="177" s="1"/>
  <c r="J26" i="177"/>
  <c r="K26" i="177" s="1"/>
  <c r="J25" i="177"/>
  <c r="K25" i="177" s="1"/>
  <c r="J24" i="177"/>
  <c r="J23" i="177"/>
  <c r="I22" i="177"/>
  <c r="I65" i="177" s="1"/>
  <c r="I90" i="177" s="1"/>
  <c r="H22" i="177"/>
  <c r="G22" i="177"/>
  <c r="F22" i="177"/>
  <c r="E22" i="177"/>
  <c r="E65" i="177" s="1"/>
  <c r="E90" i="177" s="1"/>
  <c r="D22" i="177"/>
  <c r="C22" i="177"/>
  <c r="J21" i="177"/>
  <c r="K21" i="177"/>
  <c r="J20" i="177"/>
  <c r="K20" i="177"/>
  <c r="J19" i="177"/>
  <c r="K19" i="177"/>
  <c r="J18" i="177"/>
  <c r="J17" i="177"/>
  <c r="K17" i="177" s="1"/>
  <c r="J16" i="177"/>
  <c r="K16" i="177"/>
  <c r="I15" i="177"/>
  <c r="H15" i="177"/>
  <c r="G15" i="177"/>
  <c r="F15" i="177"/>
  <c r="E15" i="177"/>
  <c r="D15" i="177"/>
  <c r="C15" i="177"/>
  <c r="J14" i="177"/>
  <c r="K14" i="177" s="1"/>
  <c r="J13" i="177"/>
  <c r="K13" i="177" s="1"/>
  <c r="J12" i="177"/>
  <c r="K12" i="177" s="1"/>
  <c r="J11" i="177"/>
  <c r="K11" i="177" s="1"/>
  <c r="K8" i="177" s="1"/>
  <c r="J10" i="177"/>
  <c r="K10" i="177" s="1"/>
  <c r="J9" i="177"/>
  <c r="K9" i="177"/>
  <c r="I8" i="177"/>
  <c r="H8" i="177"/>
  <c r="G8" i="177"/>
  <c r="F8" i="177"/>
  <c r="E8" i="177"/>
  <c r="D8" i="177"/>
  <c r="C8" i="177"/>
  <c r="I5" i="177"/>
  <c r="H5" i="177"/>
  <c r="G5" i="177"/>
  <c r="F5" i="177"/>
  <c r="E5" i="177"/>
  <c r="D5" i="177"/>
  <c r="C5" i="177"/>
  <c r="C8" i="3"/>
  <c r="C5" i="3"/>
  <c r="D5" i="3"/>
  <c r="E5" i="3"/>
  <c r="F5" i="3"/>
  <c r="G5" i="3"/>
  <c r="H5" i="3"/>
  <c r="I5" i="3"/>
  <c r="I5" i="189"/>
  <c r="D8" i="3"/>
  <c r="E8" i="3"/>
  <c r="F8" i="3"/>
  <c r="G8" i="3"/>
  <c r="H8" i="3"/>
  <c r="I8" i="3"/>
  <c r="J9" i="3"/>
  <c r="K9" i="3"/>
  <c r="J10" i="3"/>
  <c r="J11" i="3"/>
  <c r="K11" i="3" s="1"/>
  <c r="J12" i="3"/>
  <c r="K12" i="3" s="1"/>
  <c r="J13" i="3"/>
  <c r="K13" i="3" s="1"/>
  <c r="J14" i="3"/>
  <c r="K14" i="3" s="1"/>
  <c r="K8" i="3" s="1"/>
  <c r="C15" i="3"/>
  <c r="D15" i="3"/>
  <c r="E15" i="3"/>
  <c r="F15" i="3"/>
  <c r="G15" i="3"/>
  <c r="H15" i="3"/>
  <c r="I15" i="3"/>
  <c r="J16" i="3"/>
  <c r="K16" i="3"/>
  <c r="J17" i="3"/>
  <c r="K17" i="3"/>
  <c r="J18" i="3"/>
  <c r="J19" i="3"/>
  <c r="K19" i="3" s="1"/>
  <c r="J20" i="3"/>
  <c r="K20" i="3" s="1"/>
  <c r="J21" i="3"/>
  <c r="K21" i="3" s="1"/>
  <c r="C22" i="3"/>
  <c r="D22" i="3"/>
  <c r="E22" i="3"/>
  <c r="F22" i="3"/>
  <c r="G22" i="3"/>
  <c r="H22" i="3"/>
  <c r="I22" i="3"/>
  <c r="J23" i="3"/>
  <c r="J24" i="3"/>
  <c r="J25" i="3"/>
  <c r="J26" i="3"/>
  <c r="K26" i="3" s="1"/>
  <c r="J27" i="3"/>
  <c r="K27" i="3" s="1"/>
  <c r="J28" i="3"/>
  <c r="K28" i="3" s="1"/>
  <c r="C29" i="3"/>
  <c r="D29" i="3"/>
  <c r="E29" i="3"/>
  <c r="F29" i="3"/>
  <c r="G29" i="3"/>
  <c r="H29" i="3"/>
  <c r="I29" i="3"/>
  <c r="J30" i="3"/>
  <c r="K30" i="3"/>
  <c r="J31" i="3"/>
  <c r="J32" i="3"/>
  <c r="J33" i="3"/>
  <c r="K33" i="3"/>
  <c r="J34" i="3"/>
  <c r="K34" i="3"/>
  <c r="J35" i="3"/>
  <c r="K35" i="3"/>
  <c r="J36" i="3"/>
  <c r="K36" i="3"/>
  <c r="C37" i="3"/>
  <c r="D37" i="3"/>
  <c r="E37" i="3"/>
  <c r="F37" i="3"/>
  <c r="G37" i="3"/>
  <c r="H37" i="3"/>
  <c r="I37" i="3"/>
  <c r="J38" i="3"/>
  <c r="K38" i="3" s="1"/>
  <c r="K37" i="3" s="1"/>
  <c r="J39" i="3"/>
  <c r="K39" i="3" s="1"/>
  <c r="J40" i="3"/>
  <c r="K40" i="3" s="1"/>
  <c r="J41" i="3"/>
  <c r="K41" i="3" s="1"/>
  <c r="J42" i="3"/>
  <c r="J43" i="3"/>
  <c r="K43" i="3"/>
  <c r="J44" i="3"/>
  <c r="K44" i="3"/>
  <c r="J45" i="3"/>
  <c r="K45" i="3"/>
  <c r="J46" i="3"/>
  <c r="K46" i="3"/>
  <c r="J47" i="3"/>
  <c r="K47" i="3"/>
  <c r="J48" i="3"/>
  <c r="K48" i="3"/>
  <c r="C49" i="3"/>
  <c r="D49" i="3"/>
  <c r="E49" i="3"/>
  <c r="F49" i="3"/>
  <c r="G49" i="3"/>
  <c r="H49" i="3"/>
  <c r="I49" i="3"/>
  <c r="J50" i="3"/>
  <c r="K50" i="3" s="1"/>
  <c r="J51" i="3"/>
  <c r="J52" i="3"/>
  <c r="J53" i="3"/>
  <c r="K53" i="3" s="1"/>
  <c r="J54" i="3"/>
  <c r="K54" i="3" s="1"/>
  <c r="C55" i="3"/>
  <c r="D55" i="3"/>
  <c r="E55" i="3"/>
  <c r="F55" i="3"/>
  <c r="G55" i="3"/>
  <c r="H55" i="3"/>
  <c r="I55" i="3"/>
  <c r="I65" i="3" s="1"/>
  <c r="J56" i="3"/>
  <c r="J57" i="3"/>
  <c r="J58" i="3"/>
  <c r="K58" i="3"/>
  <c r="J59" i="3"/>
  <c r="K59" i="3"/>
  <c r="C60" i="3"/>
  <c r="D60" i="3"/>
  <c r="E60" i="3"/>
  <c r="F60" i="3"/>
  <c r="G60" i="3"/>
  <c r="H60" i="3"/>
  <c r="I60" i="3"/>
  <c r="J61" i="3"/>
  <c r="K61" i="3" s="1"/>
  <c r="J62" i="3"/>
  <c r="K62" i="3" s="1"/>
  <c r="K60" i="3" s="1"/>
  <c r="J63" i="3"/>
  <c r="J64" i="3"/>
  <c r="K64" i="3" s="1"/>
  <c r="C66" i="3"/>
  <c r="C89" i="3" s="1"/>
  <c r="D66" i="3"/>
  <c r="E66" i="3"/>
  <c r="E89" i="3" s="1"/>
  <c r="F66" i="3"/>
  <c r="G66" i="3"/>
  <c r="H66" i="3"/>
  <c r="I66" i="3"/>
  <c r="J67" i="3"/>
  <c r="K67" i="3" s="1"/>
  <c r="J68" i="3"/>
  <c r="J69" i="3"/>
  <c r="K69" i="3" s="1"/>
  <c r="C70" i="3"/>
  <c r="D70" i="3"/>
  <c r="E70" i="3"/>
  <c r="F70" i="3"/>
  <c r="G70" i="3"/>
  <c r="G89" i="3"/>
  <c r="H70" i="3"/>
  <c r="I70" i="3"/>
  <c r="J71" i="3"/>
  <c r="K71" i="3" s="1"/>
  <c r="K70" i="3" s="1"/>
  <c r="K89" i="3" s="1"/>
  <c r="J72" i="3"/>
  <c r="K72" i="3" s="1"/>
  <c r="J73" i="3"/>
  <c r="K73" i="3"/>
  <c r="J74" i="3"/>
  <c r="K74" i="3" s="1"/>
  <c r="C75" i="3"/>
  <c r="D75" i="3"/>
  <c r="E75" i="3"/>
  <c r="F75" i="3"/>
  <c r="G75" i="3"/>
  <c r="H75" i="3"/>
  <c r="I75" i="3"/>
  <c r="J76" i="3"/>
  <c r="K76" i="3" s="1"/>
  <c r="K75" i="3" s="1"/>
  <c r="J77" i="3"/>
  <c r="K77" i="3" s="1"/>
  <c r="C78" i="3"/>
  <c r="D78" i="3"/>
  <c r="E78" i="3"/>
  <c r="F78" i="3"/>
  <c r="G78" i="3"/>
  <c r="H78" i="3"/>
  <c r="I78" i="3"/>
  <c r="J79" i="3"/>
  <c r="K79" i="3" s="1"/>
  <c r="J80" i="3"/>
  <c r="J81" i="3"/>
  <c r="K81" i="3" s="1"/>
  <c r="K78" i="3" s="1"/>
  <c r="C82" i="3"/>
  <c r="D82" i="3"/>
  <c r="E82" i="3"/>
  <c r="F82" i="3"/>
  <c r="G82" i="3"/>
  <c r="H82" i="3"/>
  <c r="I82" i="3"/>
  <c r="J83" i="3"/>
  <c r="J84" i="3"/>
  <c r="K84" i="3"/>
  <c r="J85" i="3"/>
  <c r="K85" i="3" s="1"/>
  <c r="J86" i="3"/>
  <c r="J87" i="3"/>
  <c r="K87" i="3" s="1"/>
  <c r="J88" i="3"/>
  <c r="K88" i="3" s="1"/>
  <c r="C93" i="3"/>
  <c r="D93" i="3"/>
  <c r="E93" i="3"/>
  <c r="F93" i="3"/>
  <c r="G93" i="3"/>
  <c r="H93" i="3"/>
  <c r="I93" i="3"/>
  <c r="I128" i="3" s="1"/>
  <c r="J94" i="3"/>
  <c r="K94" i="3" s="1"/>
  <c r="J95" i="3"/>
  <c r="K95" i="3" s="1"/>
  <c r="J96" i="3"/>
  <c r="J97" i="3"/>
  <c r="K97" i="3" s="1"/>
  <c r="J98" i="3"/>
  <c r="K98" i="3"/>
  <c r="J99" i="3"/>
  <c r="K99" i="3" s="1"/>
  <c r="J100" i="3"/>
  <c r="K100" i="3"/>
  <c r="J101" i="3"/>
  <c r="K101" i="3" s="1"/>
  <c r="J102" i="3"/>
  <c r="K102" i="3"/>
  <c r="J103" i="3"/>
  <c r="K103" i="3" s="1"/>
  <c r="J104" i="3"/>
  <c r="K104" i="3"/>
  <c r="J105" i="3"/>
  <c r="K105" i="3" s="1"/>
  <c r="J106" i="3"/>
  <c r="K106" i="3"/>
  <c r="J107" i="3"/>
  <c r="K107" i="3" s="1"/>
  <c r="J108" i="3"/>
  <c r="K108" i="3"/>
  <c r="J109" i="3"/>
  <c r="K109" i="3" s="1"/>
  <c r="J110" i="3"/>
  <c r="K110" i="3"/>
  <c r="J111" i="3"/>
  <c r="K111" i="3" s="1"/>
  <c r="J112" i="3"/>
  <c r="K112" i="3"/>
  <c r="J113" i="3"/>
  <c r="K113" i="3" s="1"/>
  <c r="C114" i="3"/>
  <c r="C128" i="3"/>
  <c r="D114" i="3"/>
  <c r="E114" i="3"/>
  <c r="F114" i="3"/>
  <c r="G114" i="3"/>
  <c r="H114" i="3"/>
  <c r="I114" i="3"/>
  <c r="J115" i="3"/>
  <c r="K115" i="3" s="1"/>
  <c r="J116" i="3"/>
  <c r="K116" i="3"/>
  <c r="J117" i="3"/>
  <c r="K117" i="3" s="1"/>
  <c r="J118" i="3"/>
  <c r="K118" i="3"/>
  <c r="J119" i="3"/>
  <c r="K119" i="3" s="1"/>
  <c r="J120" i="3"/>
  <c r="K120" i="3"/>
  <c r="J121" i="3"/>
  <c r="K121" i="3" s="1"/>
  <c r="J122" i="3"/>
  <c r="K122" i="3"/>
  <c r="J123" i="3"/>
  <c r="K123" i="3" s="1"/>
  <c r="J124" i="3"/>
  <c r="K124" i="3"/>
  <c r="J125" i="3"/>
  <c r="K125" i="3" s="1"/>
  <c r="J126" i="3"/>
  <c r="K126" i="3"/>
  <c r="J127" i="3"/>
  <c r="K127" i="3" s="1"/>
  <c r="C129" i="3"/>
  <c r="D129" i="3"/>
  <c r="D154" i="3" s="1"/>
  <c r="E129" i="3"/>
  <c r="F129" i="3"/>
  <c r="G129" i="3"/>
  <c r="H129" i="3"/>
  <c r="I129" i="3"/>
  <c r="I154" i="3" s="1"/>
  <c r="J130" i="3"/>
  <c r="J129" i="3" s="1"/>
  <c r="K130" i="3"/>
  <c r="J131" i="3"/>
  <c r="J132" i="3"/>
  <c r="C133" i="3"/>
  <c r="C154" i="3" s="1"/>
  <c r="D133" i="3"/>
  <c r="E133" i="3"/>
  <c r="E154" i="3" s="1"/>
  <c r="F133" i="3"/>
  <c r="G133" i="3"/>
  <c r="G154" i="3" s="1"/>
  <c r="H133" i="3"/>
  <c r="I133" i="3"/>
  <c r="J134" i="3"/>
  <c r="K134" i="3"/>
  <c r="J135" i="3"/>
  <c r="K135" i="3" s="1"/>
  <c r="J136" i="3"/>
  <c r="K136" i="3"/>
  <c r="J137" i="3"/>
  <c r="K137" i="3" s="1"/>
  <c r="J138" i="3"/>
  <c r="K138" i="3"/>
  <c r="J139" i="3"/>
  <c r="K139" i="3" s="1"/>
  <c r="C140" i="3"/>
  <c r="D140" i="3"/>
  <c r="E140" i="3"/>
  <c r="F140" i="3"/>
  <c r="G140" i="3"/>
  <c r="H140" i="3"/>
  <c r="I140" i="3"/>
  <c r="J141" i="3"/>
  <c r="J142" i="3"/>
  <c r="J143" i="3"/>
  <c r="J144" i="3"/>
  <c r="K144" i="3" s="1"/>
  <c r="J145" i="3"/>
  <c r="K145" i="3"/>
  <c r="C146" i="3"/>
  <c r="D146" i="3"/>
  <c r="E146" i="3"/>
  <c r="F146" i="3"/>
  <c r="G146" i="3"/>
  <c r="H146" i="3"/>
  <c r="I146" i="3"/>
  <c r="J147" i="3"/>
  <c r="J146" i="3" s="1"/>
  <c r="J148" i="3"/>
  <c r="K148" i="3" s="1"/>
  <c r="J149" i="3"/>
  <c r="K149" i="3"/>
  <c r="J150" i="3"/>
  <c r="K150" i="3" s="1"/>
  <c r="J151" i="3"/>
  <c r="K151" i="3"/>
  <c r="J152" i="3"/>
  <c r="K152" i="3" s="1"/>
  <c r="J153" i="3"/>
  <c r="K153" i="3"/>
  <c r="J157" i="3"/>
  <c r="K157" i="3" s="1"/>
  <c r="J158" i="3"/>
  <c r="K158" i="3"/>
  <c r="H7" i="147"/>
  <c r="I7" i="147" s="1"/>
  <c r="H8" i="147"/>
  <c r="I8" i="147"/>
  <c r="H9" i="147"/>
  <c r="I9" i="147" s="1"/>
  <c r="H10" i="147"/>
  <c r="I10" i="147"/>
  <c r="H11" i="147"/>
  <c r="H12" i="147"/>
  <c r="I12" i="147"/>
  <c r="H13" i="147"/>
  <c r="I13" i="147" s="1"/>
  <c r="H14" i="147"/>
  <c r="I14" i="147"/>
  <c r="H15" i="147"/>
  <c r="I15" i="147" s="1"/>
  <c r="H16" i="147"/>
  <c r="I16" i="147"/>
  <c r="H17" i="147"/>
  <c r="H18" i="147"/>
  <c r="I18" i="147"/>
  <c r="H19" i="147"/>
  <c r="I19" i="147" s="1"/>
  <c r="H20" i="147"/>
  <c r="I20" i="147"/>
  <c r="H21" i="147"/>
  <c r="I21" i="147" s="1"/>
  <c r="H22" i="147"/>
  <c r="I22" i="147"/>
  <c r="H23" i="147"/>
  <c r="I23" i="147" s="1"/>
  <c r="H24" i="147"/>
  <c r="I24" i="147"/>
  <c r="B25" i="147"/>
  <c r="D25" i="147"/>
  <c r="E25" i="147"/>
  <c r="H7" i="63"/>
  <c r="I7" i="63"/>
  <c r="H9" i="63"/>
  <c r="I9" i="63" s="1"/>
  <c r="H10" i="63"/>
  <c r="I10" i="63"/>
  <c r="H11" i="63"/>
  <c r="I11" i="63" s="1"/>
  <c r="H12" i="63"/>
  <c r="I12" i="63"/>
  <c r="H13" i="63"/>
  <c r="H14" i="63"/>
  <c r="I14" i="63"/>
  <c r="H15" i="63"/>
  <c r="I15" i="63" s="1"/>
  <c r="H16" i="63"/>
  <c r="I16" i="63"/>
  <c r="H17" i="63"/>
  <c r="I17" i="63" s="1"/>
  <c r="H18" i="63"/>
  <c r="I18" i="63"/>
  <c r="H19" i="63"/>
  <c r="I19" i="63" s="1"/>
  <c r="H20" i="63"/>
  <c r="I20" i="63"/>
  <c r="H21" i="63"/>
  <c r="I21" i="63" s="1"/>
  <c r="H22" i="63"/>
  <c r="I22" i="63"/>
  <c r="H23" i="63"/>
  <c r="I23" i="63" s="1"/>
  <c r="H24" i="63"/>
  <c r="I24" i="63"/>
  <c r="B25" i="63"/>
  <c r="D25" i="63"/>
  <c r="E25" i="63"/>
  <c r="E6" i="61"/>
  <c r="I6" i="61"/>
  <c r="E7" i="61"/>
  <c r="I7" i="61"/>
  <c r="E8" i="61"/>
  <c r="I8" i="61"/>
  <c r="E9" i="61"/>
  <c r="I9" i="61"/>
  <c r="E10" i="61"/>
  <c r="I10" i="61"/>
  <c r="E11" i="61"/>
  <c r="I11" i="61"/>
  <c r="E12" i="61"/>
  <c r="I12" i="61"/>
  <c r="E13" i="61"/>
  <c r="I13" i="61"/>
  <c r="E14" i="61"/>
  <c r="I14" i="61"/>
  <c r="E15" i="61"/>
  <c r="I15" i="61"/>
  <c r="E16" i="61"/>
  <c r="I16" i="61"/>
  <c r="C17" i="61"/>
  <c r="D6" i="76" s="1"/>
  <c r="D17" i="61"/>
  <c r="G17" i="61"/>
  <c r="H17" i="61"/>
  <c r="C18" i="61"/>
  <c r="D18" i="61"/>
  <c r="I18" i="61"/>
  <c r="E19" i="61"/>
  <c r="I19" i="61"/>
  <c r="E20" i="61"/>
  <c r="I20" i="61"/>
  <c r="E21" i="61"/>
  <c r="I21" i="61"/>
  <c r="E22" i="61"/>
  <c r="I22" i="61"/>
  <c r="E23" i="61"/>
  <c r="I23" i="61"/>
  <c r="C24" i="61"/>
  <c r="I24" i="61"/>
  <c r="E25" i="61"/>
  <c r="I25" i="61"/>
  <c r="E26" i="61"/>
  <c r="I26" i="61"/>
  <c r="E27" i="61"/>
  <c r="I27" i="61"/>
  <c r="E28" i="61"/>
  <c r="I28" i="61"/>
  <c r="E29" i="61"/>
  <c r="I29" i="61"/>
  <c r="G30" i="61"/>
  <c r="G31" i="61"/>
  <c r="H30" i="61"/>
  <c r="I2" i="73"/>
  <c r="I2" i="61" s="1"/>
  <c r="E6" i="73"/>
  <c r="I6" i="73"/>
  <c r="E7" i="73"/>
  <c r="I7" i="73"/>
  <c r="E8" i="73"/>
  <c r="I8" i="73"/>
  <c r="E9" i="73"/>
  <c r="I9" i="73"/>
  <c r="E10" i="73"/>
  <c r="I10" i="73"/>
  <c r="E11" i="73"/>
  <c r="I11" i="73"/>
  <c r="E12" i="73"/>
  <c r="I12" i="73"/>
  <c r="E13" i="73"/>
  <c r="I13" i="73"/>
  <c r="E14" i="73"/>
  <c r="I14" i="73"/>
  <c r="E15" i="73"/>
  <c r="I15" i="73"/>
  <c r="E16" i="73"/>
  <c r="I16" i="73"/>
  <c r="I17" i="73"/>
  <c r="G18" i="73"/>
  <c r="H18" i="73"/>
  <c r="C19" i="73"/>
  <c r="D19" i="73"/>
  <c r="I19" i="73"/>
  <c r="E20" i="73"/>
  <c r="I20" i="73"/>
  <c r="E21" i="73"/>
  <c r="I21" i="73"/>
  <c r="E22" i="73"/>
  <c r="I22" i="73"/>
  <c r="E23" i="73"/>
  <c r="I23" i="73"/>
  <c r="C24" i="73"/>
  <c r="C29" i="73" s="1"/>
  <c r="D24" i="73"/>
  <c r="I24" i="73"/>
  <c r="E25" i="73"/>
  <c r="I25" i="73"/>
  <c r="E26" i="73"/>
  <c r="I26" i="73"/>
  <c r="E27" i="73"/>
  <c r="I27" i="73"/>
  <c r="E28" i="73"/>
  <c r="I28" i="73"/>
  <c r="G29" i="73"/>
  <c r="H29" i="73"/>
  <c r="A3" i="175"/>
  <c r="C11" i="175"/>
  <c r="D11" i="175"/>
  <c r="E11" i="175"/>
  <c r="F11" i="175"/>
  <c r="G11" i="175"/>
  <c r="H11" i="175"/>
  <c r="I11" i="175"/>
  <c r="J12" i="175"/>
  <c r="J13" i="175"/>
  <c r="K13" i="175" s="1"/>
  <c r="J14" i="175"/>
  <c r="K14" i="175" s="1"/>
  <c r="J15" i="175"/>
  <c r="K15" i="175" s="1"/>
  <c r="J16" i="175"/>
  <c r="K16" i="175" s="1"/>
  <c r="J17" i="175"/>
  <c r="K17" i="175" s="1"/>
  <c r="C18" i="175"/>
  <c r="D18" i="175"/>
  <c r="E18" i="175"/>
  <c r="F18" i="175"/>
  <c r="G18" i="175"/>
  <c r="H18" i="175"/>
  <c r="I18" i="175"/>
  <c r="J19" i="175"/>
  <c r="J20" i="175"/>
  <c r="K20" i="175" s="1"/>
  <c r="J21" i="175"/>
  <c r="K21" i="175" s="1"/>
  <c r="K18" i="175" s="1"/>
  <c r="J22" i="175"/>
  <c r="K22" i="175" s="1"/>
  <c r="J23" i="175"/>
  <c r="K23" i="175" s="1"/>
  <c r="J24" i="175"/>
  <c r="K24" i="175" s="1"/>
  <c r="C25" i="175"/>
  <c r="C68" i="175" s="1"/>
  <c r="D25" i="175"/>
  <c r="E25" i="175"/>
  <c r="F25" i="175"/>
  <c r="G25" i="175"/>
  <c r="H25" i="175"/>
  <c r="I25" i="175"/>
  <c r="I68" i="175" s="1"/>
  <c r="I165" i="175" s="1"/>
  <c r="J26" i="175"/>
  <c r="J27" i="175"/>
  <c r="J28" i="175"/>
  <c r="K28" i="175"/>
  <c r="J29" i="175"/>
  <c r="K29" i="175"/>
  <c r="J30" i="175"/>
  <c r="K30" i="175"/>
  <c r="J31" i="175"/>
  <c r="K31" i="175"/>
  <c r="C32" i="175"/>
  <c r="D32" i="175"/>
  <c r="E32" i="175"/>
  <c r="F32" i="175"/>
  <c r="G32" i="175"/>
  <c r="H32" i="175"/>
  <c r="I32" i="175"/>
  <c r="J33" i="175"/>
  <c r="K33" i="175" s="1"/>
  <c r="J34" i="175"/>
  <c r="K34" i="175" s="1"/>
  <c r="J35" i="175"/>
  <c r="K35" i="175" s="1"/>
  <c r="J36" i="175"/>
  <c r="K36" i="175" s="1"/>
  <c r="J37" i="175"/>
  <c r="K37" i="175" s="1"/>
  <c r="J38" i="175"/>
  <c r="K38" i="175" s="1"/>
  <c r="J39" i="175"/>
  <c r="K39" i="175" s="1"/>
  <c r="C40" i="175"/>
  <c r="D40" i="175"/>
  <c r="E40" i="175"/>
  <c r="F40" i="175"/>
  <c r="G40" i="175"/>
  <c r="H40" i="175"/>
  <c r="I40" i="175"/>
  <c r="J41" i="175"/>
  <c r="K41" i="175"/>
  <c r="J42" i="175"/>
  <c r="K42" i="175" s="1"/>
  <c r="J43" i="175"/>
  <c r="K43" i="175" s="1"/>
  <c r="J44" i="175"/>
  <c r="K44" i="175" s="1"/>
  <c r="J45" i="175"/>
  <c r="K45" i="175" s="1"/>
  <c r="J46" i="175"/>
  <c r="K46" i="175" s="1"/>
  <c r="J47" i="175"/>
  <c r="K47" i="175" s="1"/>
  <c r="J48" i="175"/>
  <c r="K48" i="175" s="1"/>
  <c r="J49" i="175"/>
  <c r="K49" i="175" s="1"/>
  <c r="J50" i="175"/>
  <c r="K50" i="175" s="1"/>
  <c r="J51" i="175"/>
  <c r="C52" i="175"/>
  <c r="D52" i="175"/>
  <c r="E52" i="175"/>
  <c r="F52" i="175"/>
  <c r="G52" i="175"/>
  <c r="H52" i="175"/>
  <c r="I52" i="175"/>
  <c r="J53" i="175"/>
  <c r="K53" i="175" s="1"/>
  <c r="J54" i="175"/>
  <c r="J55" i="175"/>
  <c r="K55" i="175"/>
  <c r="J56" i="175"/>
  <c r="K56" i="175"/>
  <c r="J57" i="175"/>
  <c r="K57" i="175"/>
  <c r="C58" i="175"/>
  <c r="D58" i="175"/>
  <c r="E58" i="175"/>
  <c r="F58" i="175"/>
  <c r="G58" i="175"/>
  <c r="H58" i="175"/>
  <c r="I58" i="175"/>
  <c r="J59" i="175"/>
  <c r="J60" i="175"/>
  <c r="K60" i="175"/>
  <c r="J61" i="175"/>
  <c r="K61" i="175"/>
  <c r="J62" i="175"/>
  <c r="K62" i="175"/>
  <c r="C63" i="175"/>
  <c r="D63" i="175"/>
  <c r="E63" i="175"/>
  <c r="F63" i="175"/>
  <c r="G63" i="175"/>
  <c r="H63" i="175"/>
  <c r="I63" i="175"/>
  <c r="J64" i="175"/>
  <c r="J65" i="175"/>
  <c r="K65" i="175" s="1"/>
  <c r="J66" i="175"/>
  <c r="K66" i="175" s="1"/>
  <c r="J67" i="175"/>
  <c r="K67" i="175" s="1"/>
  <c r="C69" i="175"/>
  <c r="D69" i="175"/>
  <c r="E69" i="175"/>
  <c r="E92" i="175" s="1"/>
  <c r="E93" i="175" s="1"/>
  <c r="F69" i="175"/>
  <c r="G69" i="175"/>
  <c r="H69" i="175"/>
  <c r="I69" i="175"/>
  <c r="I92" i="175" s="1"/>
  <c r="J70" i="175"/>
  <c r="J71" i="175"/>
  <c r="J69" i="175"/>
  <c r="J72" i="175"/>
  <c r="K72" i="175"/>
  <c r="C73" i="175"/>
  <c r="D73" i="175"/>
  <c r="E73" i="175"/>
  <c r="F73" i="175"/>
  <c r="G73" i="175"/>
  <c r="H73" i="175"/>
  <c r="I73" i="175"/>
  <c r="J74" i="175"/>
  <c r="K74" i="175" s="1"/>
  <c r="J75" i="175"/>
  <c r="K75" i="175" s="1"/>
  <c r="J76" i="175"/>
  <c r="J77" i="175"/>
  <c r="K77" i="175"/>
  <c r="C78" i="175"/>
  <c r="D78" i="175"/>
  <c r="E78" i="175"/>
  <c r="F78" i="175"/>
  <c r="G78" i="175"/>
  <c r="H78" i="175"/>
  <c r="I78" i="175"/>
  <c r="J79" i="175"/>
  <c r="J80" i="175"/>
  <c r="K80" i="175"/>
  <c r="C81" i="175"/>
  <c r="D81" i="175"/>
  <c r="E81" i="175"/>
  <c r="F81" i="175"/>
  <c r="G81" i="175"/>
  <c r="H81" i="175"/>
  <c r="I81" i="175"/>
  <c r="J82" i="175"/>
  <c r="J81" i="175"/>
  <c r="J83" i="175"/>
  <c r="K83" i="175"/>
  <c r="J84" i="175"/>
  <c r="C85" i="175"/>
  <c r="D85" i="175"/>
  <c r="E85" i="175"/>
  <c r="F85" i="175"/>
  <c r="G85" i="175"/>
  <c r="H85" i="175"/>
  <c r="I85" i="175"/>
  <c r="J86" i="175"/>
  <c r="J87" i="175"/>
  <c r="K87" i="175" s="1"/>
  <c r="K85" i="175" s="1"/>
  <c r="J88" i="175"/>
  <c r="K88" i="175" s="1"/>
  <c r="J89" i="175"/>
  <c r="K89" i="175" s="1"/>
  <c r="J90" i="175"/>
  <c r="K90" i="175" s="1"/>
  <c r="J91" i="175"/>
  <c r="K91" i="175" s="1"/>
  <c r="K96" i="175"/>
  <c r="K164" i="175" s="1"/>
  <c r="C100" i="175"/>
  <c r="D100" i="175"/>
  <c r="E100" i="175"/>
  <c r="F100" i="175"/>
  <c r="G100" i="175"/>
  <c r="H100" i="175"/>
  <c r="H135" i="175" s="1"/>
  <c r="H161" i="175" s="1"/>
  <c r="I100" i="175"/>
  <c r="J101" i="175"/>
  <c r="K101" i="175" s="1"/>
  <c r="J102" i="175"/>
  <c r="K102" i="175" s="1"/>
  <c r="J103" i="175"/>
  <c r="K103" i="175" s="1"/>
  <c r="J104" i="175"/>
  <c r="K104" i="175" s="1"/>
  <c r="K100" i="175" s="1"/>
  <c r="J105" i="175"/>
  <c r="K105" i="175"/>
  <c r="J106" i="175"/>
  <c r="K106" i="175"/>
  <c r="J107" i="175"/>
  <c r="K107" i="175"/>
  <c r="J108" i="175"/>
  <c r="K108" i="175"/>
  <c r="J109" i="175"/>
  <c r="K109" i="175"/>
  <c r="J110" i="175"/>
  <c r="K110" i="175"/>
  <c r="J111" i="175"/>
  <c r="K111" i="175"/>
  <c r="J112" i="175"/>
  <c r="K112" i="175"/>
  <c r="J113" i="175"/>
  <c r="K113" i="175"/>
  <c r="J114" i="175"/>
  <c r="K114" i="175"/>
  <c r="J115" i="175"/>
  <c r="K115" i="175"/>
  <c r="J116" i="175"/>
  <c r="K116" i="175"/>
  <c r="J117" i="175"/>
  <c r="K117" i="175"/>
  <c r="J118" i="175"/>
  <c r="J119" i="175"/>
  <c r="K119" i="175" s="1"/>
  <c r="J120" i="175"/>
  <c r="K120" i="175" s="1"/>
  <c r="C121" i="175"/>
  <c r="D121" i="175"/>
  <c r="D135" i="175"/>
  <c r="E121" i="175"/>
  <c r="F121" i="175"/>
  <c r="F135" i="175" s="1"/>
  <c r="G121" i="175"/>
  <c r="H121" i="175"/>
  <c r="I121" i="175"/>
  <c r="I135" i="175"/>
  <c r="J122" i="175"/>
  <c r="J123" i="175"/>
  <c r="K123" i="175" s="1"/>
  <c r="J124" i="175"/>
  <c r="K124" i="175" s="1"/>
  <c r="J125" i="175"/>
  <c r="K125" i="175" s="1"/>
  <c r="J126" i="175"/>
  <c r="J127" i="175"/>
  <c r="K127" i="175"/>
  <c r="J128" i="175"/>
  <c r="K128" i="175"/>
  <c r="J129" i="175"/>
  <c r="K129" i="175"/>
  <c r="J130" i="175"/>
  <c r="K130" i="175"/>
  <c r="J131" i="175"/>
  <c r="K131" i="175"/>
  <c r="J132" i="175"/>
  <c r="K132" i="175"/>
  <c r="J133" i="175"/>
  <c r="K133" i="175"/>
  <c r="J134" i="175"/>
  <c r="K134" i="175"/>
  <c r="C136" i="175"/>
  <c r="D136" i="175"/>
  <c r="E136" i="175"/>
  <c r="F136" i="175"/>
  <c r="F160" i="175" s="1"/>
  <c r="G136" i="175"/>
  <c r="H136" i="175"/>
  <c r="I136" i="175"/>
  <c r="I160" i="175" s="1"/>
  <c r="J137" i="175"/>
  <c r="K137" i="175" s="1"/>
  <c r="K136" i="175" s="1"/>
  <c r="J138" i="175"/>
  <c r="K138" i="175" s="1"/>
  <c r="J139" i="175"/>
  <c r="K139" i="175" s="1"/>
  <c r="C140" i="175"/>
  <c r="D140" i="175"/>
  <c r="E140" i="175"/>
  <c r="F140" i="175"/>
  <c r="G140" i="175"/>
  <c r="H140" i="175"/>
  <c r="I140" i="175"/>
  <c r="J141" i="175"/>
  <c r="K141" i="175"/>
  <c r="J142" i="175"/>
  <c r="K142" i="175"/>
  <c r="J143" i="175"/>
  <c r="K143" i="175"/>
  <c r="J144" i="175"/>
  <c r="K144" i="175"/>
  <c r="J145" i="175"/>
  <c r="K145" i="175"/>
  <c r="J146" i="175"/>
  <c r="K146" i="175"/>
  <c r="C147" i="175"/>
  <c r="D147" i="175"/>
  <c r="E147" i="175"/>
  <c r="F147" i="175"/>
  <c r="G147" i="175"/>
  <c r="H147" i="175"/>
  <c r="I147" i="175"/>
  <c r="J148" i="175"/>
  <c r="J149" i="175"/>
  <c r="K149" i="175" s="1"/>
  <c r="J150" i="175"/>
  <c r="K150" i="175" s="1"/>
  <c r="J151" i="175"/>
  <c r="K151" i="175" s="1"/>
  <c r="C152" i="175"/>
  <c r="D152" i="175"/>
  <c r="E152" i="175"/>
  <c r="F152" i="175"/>
  <c r="G152" i="175"/>
  <c r="G160" i="175" s="1"/>
  <c r="H152" i="175"/>
  <c r="I152" i="175"/>
  <c r="J153" i="175"/>
  <c r="J154" i="175"/>
  <c r="J155" i="175"/>
  <c r="K155" i="175" s="1"/>
  <c r="J156" i="175"/>
  <c r="J157" i="175"/>
  <c r="K157" i="175" s="1"/>
  <c r="J158" i="175"/>
  <c r="K158" i="175" s="1"/>
  <c r="J159" i="175"/>
  <c r="K159" i="175" s="1"/>
  <c r="A3" i="174"/>
  <c r="C11" i="174"/>
  <c r="D11" i="174"/>
  <c r="E11" i="174"/>
  <c r="F11" i="174"/>
  <c r="G11" i="174"/>
  <c r="H11" i="174"/>
  <c r="I11" i="174"/>
  <c r="J12" i="174"/>
  <c r="J13" i="174"/>
  <c r="K13" i="174" s="1"/>
  <c r="J14" i="174"/>
  <c r="K14" i="174" s="1"/>
  <c r="J15" i="174"/>
  <c r="K15" i="174" s="1"/>
  <c r="J16" i="174"/>
  <c r="K16" i="174" s="1"/>
  <c r="J17" i="174"/>
  <c r="K17" i="174" s="1"/>
  <c r="C18" i="174"/>
  <c r="D18" i="174"/>
  <c r="E18" i="174"/>
  <c r="F18" i="174"/>
  <c r="G18" i="174"/>
  <c r="H18" i="174"/>
  <c r="I18" i="174"/>
  <c r="J19" i="174"/>
  <c r="J20" i="174"/>
  <c r="K20" i="174"/>
  <c r="J21" i="174"/>
  <c r="J22" i="174"/>
  <c r="K22" i="174" s="1"/>
  <c r="J23" i="174"/>
  <c r="J24" i="174"/>
  <c r="K24" i="174"/>
  <c r="C25" i="174"/>
  <c r="D25" i="174"/>
  <c r="E25" i="174"/>
  <c r="F25" i="174"/>
  <c r="G25" i="174"/>
  <c r="H25" i="174"/>
  <c r="I25" i="174"/>
  <c r="J26" i="174"/>
  <c r="J27" i="174"/>
  <c r="K27" i="174" s="1"/>
  <c r="J28" i="174"/>
  <c r="K28" i="174"/>
  <c r="J29" i="174"/>
  <c r="K29" i="174"/>
  <c r="J30" i="174"/>
  <c r="K30" i="174"/>
  <c r="J31" i="174"/>
  <c r="K31" i="174"/>
  <c r="C32" i="174"/>
  <c r="D32" i="174"/>
  <c r="E32" i="174"/>
  <c r="F32" i="174"/>
  <c r="G32" i="174"/>
  <c r="H32" i="174"/>
  <c r="I32" i="174"/>
  <c r="J33" i="174"/>
  <c r="K33" i="174" s="1"/>
  <c r="J34" i="174"/>
  <c r="K34" i="174" s="1"/>
  <c r="J35" i="174"/>
  <c r="J36" i="174"/>
  <c r="K36" i="174"/>
  <c r="J37" i="174"/>
  <c r="K37" i="174"/>
  <c r="J38" i="174"/>
  <c r="K38" i="174"/>
  <c r="J39" i="174"/>
  <c r="K39" i="174"/>
  <c r="C40" i="174"/>
  <c r="D40" i="174"/>
  <c r="E40" i="174"/>
  <c r="F40" i="174"/>
  <c r="G40" i="174"/>
  <c r="H40" i="174"/>
  <c r="I40" i="174"/>
  <c r="J41" i="174"/>
  <c r="J42" i="174"/>
  <c r="K42" i="174"/>
  <c r="J43" i="174"/>
  <c r="K43" i="174"/>
  <c r="J44" i="174"/>
  <c r="K44" i="174"/>
  <c r="J45" i="174"/>
  <c r="K45" i="174"/>
  <c r="J46" i="174"/>
  <c r="K46" i="174"/>
  <c r="J47" i="174"/>
  <c r="K47" i="174"/>
  <c r="J48" i="174"/>
  <c r="K48" i="174"/>
  <c r="J49" i="174"/>
  <c r="K49" i="174"/>
  <c r="J50" i="174"/>
  <c r="K50" i="174"/>
  <c r="J51" i="174"/>
  <c r="K51" i="174"/>
  <c r="C52" i="174"/>
  <c r="D52" i="174"/>
  <c r="E52" i="174"/>
  <c r="F52" i="174"/>
  <c r="G52" i="174"/>
  <c r="H52" i="174"/>
  <c r="I52" i="174"/>
  <c r="J53" i="174"/>
  <c r="J54" i="174"/>
  <c r="K54" i="174"/>
  <c r="J55" i="174"/>
  <c r="K55" i="174"/>
  <c r="J56" i="174"/>
  <c r="K56" i="174"/>
  <c r="J57" i="174"/>
  <c r="K57" i="174"/>
  <c r="C58" i="174"/>
  <c r="D58" i="174"/>
  <c r="E58" i="174"/>
  <c r="F58" i="174"/>
  <c r="G58" i="174"/>
  <c r="H58" i="174"/>
  <c r="I58" i="174"/>
  <c r="J59" i="174"/>
  <c r="J60" i="174"/>
  <c r="K60" i="174"/>
  <c r="J61" i="174"/>
  <c r="K61" i="174"/>
  <c r="J62" i="174"/>
  <c r="K62" i="174"/>
  <c r="C63" i="174"/>
  <c r="D63" i="174"/>
  <c r="E63" i="174"/>
  <c r="F63" i="174"/>
  <c r="G63" i="174"/>
  <c r="H63" i="174"/>
  <c r="I63" i="174"/>
  <c r="J64" i="174"/>
  <c r="J65" i="174"/>
  <c r="K65" i="174" s="1"/>
  <c r="K63" i="174" s="1"/>
  <c r="J66" i="174"/>
  <c r="K66" i="174"/>
  <c r="J67" i="174"/>
  <c r="K67" i="174" s="1"/>
  <c r="C69" i="174"/>
  <c r="D69" i="174"/>
  <c r="E69" i="174"/>
  <c r="E92" i="174" s="1"/>
  <c r="E93" i="174" s="1"/>
  <c r="F69" i="174"/>
  <c r="G69" i="174"/>
  <c r="H69" i="174"/>
  <c r="I69" i="174"/>
  <c r="I92" i="174" s="1"/>
  <c r="J70" i="174"/>
  <c r="J71" i="174"/>
  <c r="K71" i="174"/>
  <c r="J72" i="174"/>
  <c r="C73" i="174"/>
  <c r="D73" i="174"/>
  <c r="E73" i="174"/>
  <c r="F73" i="174"/>
  <c r="G73" i="174"/>
  <c r="H73" i="174"/>
  <c r="I73" i="174"/>
  <c r="J74" i="174"/>
  <c r="J75" i="174"/>
  <c r="J76" i="174"/>
  <c r="J77" i="174"/>
  <c r="K77" i="174"/>
  <c r="C78" i="174"/>
  <c r="C92" i="174"/>
  <c r="D78" i="174"/>
  <c r="E78" i="174"/>
  <c r="F78" i="174"/>
  <c r="G78" i="174"/>
  <c r="H78" i="174"/>
  <c r="I78" i="174"/>
  <c r="J79" i="174"/>
  <c r="J78" i="174"/>
  <c r="K79" i="174"/>
  <c r="J80" i="174"/>
  <c r="K80" i="174"/>
  <c r="K78" i="174" s="1"/>
  <c r="C81" i="174"/>
  <c r="D81" i="174"/>
  <c r="E81" i="174"/>
  <c r="F81" i="174"/>
  <c r="F92" i="174" s="1"/>
  <c r="G81" i="174"/>
  <c r="H81" i="174"/>
  <c r="I81" i="174"/>
  <c r="J82" i="174"/>
  <c r="J83" i="174"/>
  <c r="J84" i="174"/>
  <c r="K84" i="174" s="1"/>
  <c r="C85" i="174"/>
  <c r="D85" i="174"/>
  <c r="D92" i="174" s="1"/>
  <c r="E85" i="174"/>
  <c r="F85" i="174"/>
  <c r="G85" i="174"/>
  <c r="H85" i="174"/>
  <c r="I85" i="174"/>
  <c r="J86" i="174"/>
  <c r="K86" i="174"/>
  <c r="J87" i="174"/>
  <c r="K87" i="174" s="1"/>
  <c r="J88" i="174"/>
  <c r="K88" i="174"/>
  <c r="J89" i="174"/>
  <c r="K89" i="174" s="1"/>
  <c r="K85" i="174" s="1"/>
  <c r="J90" i="174"/>
  <c r="K90" i="174"/>
  <c r="J91" i="174"/>
  <c r="K91" i="174" s="1"/>
  <c r="K96" i="174"/>
  <c r="K164" i="174" s="1"/>
  <c r="C100" i="174"/>
  <c r="D100" i="174"/>
  <c r="E100" i="174"/>
  <c r="E135" i="174" s="1"/>
  <c r="F100" i="174"/>
  <c r="G100" i="174"/>
  <c r="G135" i="174"/>
  <c r="G161" i="174"/>
  <c r="H100" i="174"/>
  <c r="I100" i="174"/>
  <c r="J101" i="174"/>
  <c r="K101" i="174" s="1"/>
  <c r="J102" i="174"/>
  <c r="K102" i="174"/>
  <c r="J103" i="174"/>
  <c r="K103" i="174" s="1"/>
  <c r="J104" i="174"/>
  <c r="K104" i="174" s="1"/>
  <c r="J105" i="174"/>
  <c r="K105" i="174" s="1"/>
  <c r="J106" i="174"/>
  <c r="K106" i="174"/>
  <c r="J107" i="174"/>
  <c r="K107" i="174" s="1"/>
  <c r="J108" i="174"/>
  <c r="K108" i="174"/>
  <c r="J109" i="174"/>
  <c r="K109" i="174" s="1"/>
  <c r="J110" i="174"/>
  <c r="K110" i="174"/>
  <c r="J111" i="174"/>
  <c r="K111" i="174" s="1"/>
  <c r="J112" i="174"/>
  <c r="K112" i="174" s="1"/>
  <c r="J113" i="174"/>
  <c r="K113" i="174"/>
  <c r="J114" i="174"/>
  <c r="K114" i="174" s="1"/>
  <c r="J115" i="174"/>
  <c r="K115" i="174"/>
  <c r="J116" i="174"/>
  <c r="K116" i="174" s="1"/>
  <c r="J117" i="174"/>
  <c r="K117" i="174"/>
  <c r="J118" i="174"/>
  <c r="K118" i="174" s="1"/>
  <c r="J119" i="174"/>
  <c r="K119" i="174"/>
  <c r="J120" i="174"/>
  <c r="K120" i="174" s="1"/>
  <c r="C121" i="174"/>
  <c r="D121" i="174"/>
  <c r="D135" i="174"/>
  <c r="E121" i="174"/>
  <c r="F121" i="174"/>
  <c r="G121" i="174"/>
  <c r="H121" i="174"/>
  <c r="H135" i="174"/>
  <c r="I121" i="174"/>
  <c r="I135" i="174" s="1"/>
  <c r="I165" i="174" s="1"/>
  <c r="J122" i="174"/>
  <c r="K122" i="174"/>
  <c r="J123" i="174"/>
  <c r="K123" i="174"/>
  <c r="J124" i="174"/>
  <c r="K124" i="174"/>
  <c r="J125" i="174"/>
  <c r="K125" i="174"/>
  <c r="J126" i="174"/>
  <c r="K126" i="174"/>
  <c r="J127" i="174"/>
  <c r="K127" i="174"/>
  <c r="J128" i="174"/>
  <c r="K128" i="174"/>
  <c r="J129" i="174"/>
  <c r="K129" i="174"/>
  <c r="J130" i="174"/>
  <c r="K130" i="174"/>
  <c r="J131" i="174"/>
  <c r="K131" i="174"/>
  <c r="J132" i="174"/>
  <c r="K132" i="174"/>
  <c r="J133" i="174"/>
  <c r="K133" i="174"/>
  <c r="J134" i="174"/>
  <c r="K134" i="174"/>
  <c r="C136" i="174"/>
  <c r="D136" i="174"/>
  <c r="D160" i="174" s="1"/>
  <c r="E136" i="174"/>
  <c r="F136" i="174"/>
  <c r="G136" i="174"/>
  <c r="H136" i="174"/>
  <c r="I136" i="174"/>
  <c r="J137" i="174"/>
  <c r="J138" i="174"/>
  <c r="K138" i="174"/>
  <c r="J139" i="174"/>
  <c r="K139" i="174" s="1"/>
  <c r="C140" i="174"/>
  <c r="D140" i="174"/>
  <c r="E140" i="174"/>
  <c r="F140" i="174"/>
  <c r="G140" i="174"/>
  <c r="H140" i="174"/>
  <c r="I140" i="174"/>
  <c r="J141" i="174"/>
  <c r="K141" i="174"/>
  <c r="J142" i="174"/>
  <c r="K142" i="174"/>
  <c r="J143" i="174"/>
  <c r="K143" i="174" s="1"/>
  <c r="J144" i="174"/>
  <c r="K144" i="174"/>
  <c r="J145" i="174"/>
  <c r="K145" i="174"/>
  <c r="J146" i="174"/>
  <c r="K146" i="174"/>
  <c r="C147" i="174"/>
  <c r="D147" i="174"/>
  <c r="E147" i="174"/>
  <c r="E160" i="174" s="1"/>
  <c r="F147" i="174"/>
  <c r="G147" i="174"/>
  <c r="H147" i="174"/>
  <c r="I147" i="174"/>
  <c r="J148" i="174"/>
  <c r="K148" i="174"/>
  <c r="J149" i="174"/>
  <c r="K149" i="174" s="1"/>
  <c r="J150" i="174"/>
  <c r="K150" i="174"/>
  <c r="J151" i="174"/>
  <c r="K151" i="174"/>
  <c r="C152" i="174"/>
  <c r="C160" i="174"/>
  <c r="D152" i="174"/>
  <c r="E152" i="174"/>
  <c r="F152" i="174"/>
  <c r="F160" i="174"/>
  <c r="G152" i="174"/>
  <c r="H152" i="174"/>
  <c r="I152" i="174"/>
  <c r="I160" i="174" s="1"/>
  <c r="J153" i="174"/>
  <c r="K153" i="174"/>
  <c r="J154" i="174"/>
  <c r="J155" i="174"/>
  <c r="J156" i="174"/>
  <c r="K156" i="174"/>
  <c r="J157" i="174"/>
  <c r="K157" i="174" s="1"/>
  <c r="J158" i="174"/>
  <c r="K158" i="174"/>
  <c r="J159" i="174"/>
  <c r="K159" i="174" s="1"/>
  <c r="C11" i="1"/>
  <c r="D11" i="1"/>
  <c r="D68" i="1" s="1"/>
  <c r="D165" i="1" s="1"/>
  <c r="E11" i="1"/>
  <c r="F11" i="1"/>
  <c r="G11" i="1"/>
  <c r="H11" i="1"/>
  <c r="H68" i="1" s="1"/>
  <c r="I11" i="1"/>
  <c r="J12" i="1"/>
  <c r="J13" i="1"/>
  <c r="K13" i="1"/>
  <c r="J14" i="1"/>
  <c r="K14" i="1"/>
  <c r="J15" i="1"/>
  <c r="K15" i="1"/>
  <c r="J16" i="1"/>
  <c r="K16" i="1"/>
  <c r="J17" i="1"/>
  <c r="K17" i="1"/>
  <c r="C18" i="1"/>
  <c r="D18" i="1"/>
  <c r="E18" i="1"/>
  <c r="F18" i="1"/>
  <c r="G18" i="1"/>
  <c r="H18" i="1"/>
  <c r="I18" i="1"/>
  <c r="J19" i="1"/>
  <c r="J20" i="1"/>
  <c r="K20" i="1"/>
  <c r="J21" i="1"/>
  <c r="K21" i="1" s="1"/>
  <c r="J22" i="1"/>
  <c r="K22" i="1"/>
  <c r="J23" i="1"/>
  <c r="K23" i="1" s="1"/>
  <c r="J24" i="1"/>
  <c r="K24" i="1"/>
  <c r="C25" i="1"/>
  <c r="D25" i="1"/>
  <c r="E25" i="1"/>
  <c r="F25" i="1"/>
  <c r="G25" i="1"/>
  <c r="H25" i="1"/>
  <c r="I25" i="1"/>
  <c r="J26" i="1"/>
  <c r="J27" i="1"/>
  <c r="J28" i="1"/>
  <c r="J29" i="1"/>
  <c r="K29" i="1"/>
  <c r="J30" i="1"/>
  <c r="K30" i="1"/>
  <c r="J31" i="1"/>
  <c r="K31" i="1"/>
  <c r="C32" i="1"/>
  <c r="D32" i="1"/>
  <c r="E32" i="1"/>
  <c r="F32" i="1"/>
  <c r="G32" i="1"/>
  <c r="H32" i="1"/>
  <c r="I32" i="1"/>
  <c r="J33" i="1"/>
  <c r="J34" i="1"/>
  <c r="K34" i="1"/>
  <c r="J35" i="1"/>
  <c r="K35" i="1"/>
  <c r="J36" i="1"/>
  <c r="K36" i="1"/>
  <c r="J37" i="1"/>
  <c r="K37" i="1"/>
  <c r="J38" i="1"/>
  <c r="K38" i="1"/>
  <c r="J39" i="1"/>
  <c r="K39" i="1"/>
  <c r="C40" i="1"/>
  <c r="D40" i="1"/>
  <c r="E40" i="1"/>
  <c r="F40" i="1"/>
  <c r="G40" i="1"/>
  <c r="H40" i="1"/>
  <c r="I40" i="1"/>
  <c r="J41" i="1"/>
  <c r="K41" i="1" s="1"/>
  <c r="J42" i="1"/>
  <c r="K42" i="1"/>
  <c r="J43" i="1"/>
  <c r="K43" i="1" s="1"/>
  <c r="J44" i="1"/>
  <c r="K44" i="1"/>
  <c r="J45" i="1"/>
  <c r="K45" i="1"/>
  <c r="J46" i="1"/>
  <c r="K46" i="1" s="1"/>
  <c r="J47" i="1"/>
  <c r="K47" i="1"/>
  <c r="J48" i="1"/>
  <c r="K48" i="1" s="1"/>
  <c r="J49" i="1"/>
  <c r="K49" i="1"/>
  <c r="J50" i="1"/>
  <c r="K50" i="1" s="1"/>
  <c r="J51" i="1"/>
  <c r="K51" i="1"/>
  <c r="C52" i="1"/>
  <c r="D52" i="1"/>
  <c r="E52" i="1"/>
  <c r="F52" i="1"/>
  <c r="G52" i="1"/>
  <c r="H52" i="1"/>
  <c r="I52" i="1"/>
  <c r="J53" i="1"/>
  <c r="J54" i="1"/>
  <c r="J55" i="1"/>
  <c r="K55" i="1"/>
  <c r="J56" i="1"/>
  <c r="K56" i="1" s="1"/>
  <c r="J57" i="1"/>
  <c r="K57" i="1"/>
  <c r="C58" i="1"/>
  <c r="D58" i="1"/>
  <c r="E58" i="1"/>
  <c r="F58" i="1"/>
  <c r="G58" i="1"/>
  <c r="H58" i="1"/>
  <c r="I58" i="1"/>
  <c r="J59" i="1"/>
  <c r="J60" i="1"/>
  <c r="K60" i="1"/>
  <c r="J61" i="1"/>
  <c r="K61" i="1" s="1"/>
  <c r="J62" i="1"/>
  <c r="K62" i="1"/>
  <c r="C63" i="1"/>
  <c r="D63" i="1"/>
  <c r="E63" i="1"/>
  <c r="F63" i="1"/>
  <c r="F68" i="1"/>
  <c r="G63" i="1"/>
  <c r="H63" i="1"/>
  <c r="I63" i="1"/>
  <c r="J64" i="1"/>
  <c r="J63" i="1" s="1"/>
  <c r="J65" i="1"/>
  <c r="K65" i="1" s="1"/>
  <c r="J66" i="1"/>
  <c r="K66" i="1"/>
  <c r="J67" i="1"/>
  <c r="K67" i="1" s="1"/>
  <c r="C69" i="1"/>
  <c r="D69" i="1"/>
  <c r="E69" i="1"/>
  <c r="F69" i="1"/>
  <c r="G69" i="1"/>
  <c r="H69" i="1"/>
  <c r="I69" i="1"/>
  <c r="J70" i="1"/>
  <c r="J71" i="1"/>
  <c r="K71" i="1"/>
  <c r="J72" i="1"/>
  <c r="K72" i="1" s="1"/>
  <c r="C73" i="1"/>
  <c r="D73" i="1"/>
  <c r="E73" i="1"/>
  <c r="F73" i="1"/>
  <c r="F92" i="1" s="1"/>
  <c r="G73" i="1"/>
  <c r="H73" i="1"/>
  <c r="H92" i="1" s="1"/>
  <c r="I73" i="1"/>
  <c r="J74" i="1"/>
  <c r="K74" i="1" s="1"/>
  <c r="J75" i="1"/>
  <c r="K75" i="1" s="1"/>
  <c r="J76" i="1"/>
  <c r="K76" i="1"/>
  <c r="J77" i="1"/>
  <c r="K77" i="1" s="1"/>
  <c r="C78" i="1"/>
  <c r="D78" i="1"/>
  <c r="E78" i="1"/>
  <c r="E92" i="1" s="1"/>
  <c r="F78" i="1"/>
  <c r="G78" i="1"/>
  <c r="H78" i="1"/>
  <c r="I78" i="1"/>
  <c r="J79" i="1"/>
  <c r="J78" i="1" s="1"/>
  <c r="J80" i="1"/>
  <c r="K80" i="1"/>
  <c r="K78" i="1" s="1"/>
  <c r="C81" i="1"/>
  <c r="D81" i="1"/>
  <c r="E81" i="1"/>
  <c r="F81" i="1"/>
  <c r="G81" i="1"/>
  <c r="H81" i="1"/>
  <c r="I81" i="1"/>
  <c r="J82" i="1"/>
  <c r="J83" i="1"/>
  <c r="K83" i="1" s="1"/>
  <c r="J84" i="1"/>
  <c r="K84" i="1" s="1"/>
  <c r="C85" i="1"/>
  <c r="D85" i="1"/>
  <c r="E85" i="1"/>
  <c r="F85" i="1"/>
  <c r="G85" i="1"/>
  <c r="H85" i="1"/>
  <c r="I85" i="1"/>
  <c r="J86" i="1"/>
  <c r="K86" i="1" s="1"/>
  <c r="K85" i="1" s="1"/>
  <c r="J87" i="1"/>
  <c r="J88" i="1"/>
  <c r="K88" i="1" s="1"/>
  <c r="J89" i="1"/>
  <c r="K89" i="1"/>
  <c r="J90" i="1"/>
  <c r="K90" i="1" s="1"/>
  <c r="J91" i="1"/>
  <c r="K91" i="1"/>
  <c r="K96" i="1"/>
  <c r="K164" i="1" s="1"/>
  <c r="C100" i="1"/>
  <c r="D100" i="1"/>
  <c r="D135" i="1" s="1"/>
  <c r="E100" i="1"/>
  <c r="F100" i="1"/>
  <c r="F135" i="1" s="1"/>
  <c r="F161" i="1" s="1"/>
  <c r="G100" i="1"/>
  <c r="H100" i="1"/>
  <c r="I100" i="1"/>
  <c r="I135" i="1"/>
  <c r="J101" i="1"/>
  <c r="J102" i="1"/>
  <c r="K102" i="1" s="1"/>
  <c r="J103" i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C121" i="1"/>
  <c r="C135" i="1" s="1"/>
  <c r="B24" i="76" s="1"/>
  <c r="D121" i="1"/>
  <c r="E121" i="1"/>
  <c r="E135" i="1" s="1"/>
  <c r="E161" i="1" s="1"/>
  <c r="F121" i="1"/>
  <c r="G121" i="1"/>
  <c r="G135" i="1" s="1"/>
  <c r="G161" i="1" s="1"/>
  <c r="H121" i="1"/>
  <c r="H135" i="1" s="1"/>
  <c r="H161" i="1" s="1"/>
  <c r="I121" i="1"/>
  <c r="J122" i="1"/>
  <c r="K122" i="1"/>
  <c r="K121" i="1" s="1"/>
  <c r="J123" i="1"/>
  <c r="K123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J133" i="1"/>
  <c r="K133" i="1"/>
  <c r="J134" i="1"/>
  <c r="K134" i="1"/>
  <c r="C136" i="1"/>
  <c r="D136" i="1"/>
  <c r="E136" i="1"/>
  <c r="F136" i="1"/>
  <c r="F160" i="1" s="1"/>
  <c r="F166" i="1" s="1"/>
  <c r="G136" i="1"/>
  <c r="H136" i="1"/>
  <c r="I136" i="1"/>
  <c r="J137" i="1"/>
  <c r="J138" i="1"/>
  <c r="K138" i="1" s="1"/>
  <c r="J139" i="1"/>
  <c r="K139" i="1" s="1"/>
  <c r="C140" i="1"/>
  <c r="D140" i="1"/>
  <c r="E140" i="1"/>
  <c r="E160" i="1" s="1"/>
  <c r="F140" i="1"/>
  <c r="G140" i="1"/>
  <c r="G160" i="1" s="1"/>
  <c r="H140" i="1"/>
  <c r="I140" i="1"/>
  <c r="I160" i="1" s="1"/>
  <c r="I161" i="1" s="1"/>
  <c r="J141" i="1"/>
  <c r="K141" i="1"/>
  <c r="J142" i="1"/>
  <c r="J143" i="1"/>
  <c r="J144" i="1"/>
  <c r="K144" i="1" s="1"/>
  <c r="J145" i="1"/>
  <c r="K145" i="1" s="1"/>
  <c r="J146" i="1"/>
  <c r="K146" i="1" s="1"/>
  <c r="C147" i="1"/>
  <c r="D147" i="1"/>
  <c r="E147" i="1"/>
  <c r="F147" i="1"/>
  <c r="G147" i="1"/>
  <c r="H147" i="1"/>
  <c r="H160" i="1" s="1"/>
  <c r="I147" i="1"/>
  <c r="J148" i="1"/>
  <c r="J149" i="1"/>
  <c r="K149" i="1"/>
  <c r="J150" i="1"/>
  <c r="K150" i="1"/>
  <c r="J151" i="1"/>
  <c r="K151" i="1"/>
  <c r="C152" i="1"/>
  <c r="D152" i="1"/>
  <c r="E152" i="1"/>
  <c r="F152" i="1"/>
  <c r="G152" i="1"/>
  <c r="H152" i="1"/>
  <c r="I152" i="1"/>
  <c r="J153" i="1"/>
  <c r="J154" i="1"/>
  <c r="K154" i="1" s="1"/>
  <c r="J155" i="1"/>
  <c r="K155" i="1" s="1"/>
  <c r="J156" i="1"/>
  <c r="K156" i="1"/>
  <c r="J157" i="1"/>
  <c r="K157" i="1"/>
  <c r="J158" i="1"/>
  <c r="K158" i="1"/>
  <c r="J159" i="1"/>
  <c r="K159" i="1"/>
  <c r="K70" i="175"/>
  <c r="K153" i="175"/>
  <c r="K79" i="175"/>
  <c r="K78" i="175" s="1"/>
  <c r="K23" i="177"/>
  <c r="K38" i="177"/>
  <c r="K37" i="177" s="1"/>
  <c r="K130" i="178"/>
  <c r="K129" i="178" s="1"/>
  <c r="F5" i="185"/>
  <c r="K57" i="3"/>
  <c r="K23" i="189"/>
  <c r="K26" i="175"/>
  <c r="K142" i="3"/>
  <c r="G154" i="177"/>
  <c r="K122" i="175"/>
  <c r="K82" i="175"/>
  <c r="J60" i="177"/>
  <c r="K61" i="177"/>
  <c r="K60" i="177" s="1"/>
  <c r="K134" i="177"/>
  <c r="J129" i="178"/>
  <c r="J154" i="178" s="1"/>
  <c r="J33" i="185"/>
  <c r="J46" i="185"/>
  <c r="J28" i="189"/>
  <c r="E98" i="174"/>
  <c r="D98" i="174"/>
  <c r="K115" i="178"/>
  <c r="K114" i="178" s="1"/>
  <c r="C38" i="189"/>
  <c r="C43" i="189" s="1"/>
  <c r="I57" i="189"/>
  <c r="K98" i="174"/>
  <c r="G31" i="73"/>
  <c r="C31" i="73"/>
  <c r="K51" i="3"/>
  <c r="G5" i="185"/>
  <c r="G5" i="189"/>
  <c r="K52" i="178"/>
  <c r="J136" i="175"/>
  <c r="K147" i="177"/>
  <c r="K146" i="177" s="1"/>
  <c r="K136" i="178"/>
  <c r="K24" i="185"/>
  <c r="I9" i="175"/>
  <c r="I98" i="175"/>
  <c r="I98" i="174"/>
  <c r="J133" i="3"/>
  <c r="J75" i="3"/>
  <c r="K83" i="177"/>
  <c r="K82" i="177" s="1"/>
  <c r="D154" i="178"/>
  <c r="K34" i="189"/>
  <c r="J32" i="189"/>
  <c r="K19" i="175"/>
  <c r="J39" i="189"/>
  <c r="K59" i="1"/>
  <c r="C30" i="61"/>
  <c r="K115" i="177"/>
  <c r="G135" i="175"/>
  <c r="J78" i="175"/>
  <c r="G128" i="177"/>
  <c r="G155" i="177" s="1"/>
  <c r="I58" i="185"/>
  <c r="E57" i="189"/>
  <c r="G92" i="1"/>
  <c r="G166" i="1" s="1"/>
  <c r="D160" i="175"/>
  <c r="D161" i="175" s="1"/>
  <c r="C135" i="175"/>
  <c r="C161" i="175" s="1"/>
  <c r="D89" i="177"/>
  <c r="I128" i="177"/>
  <c r="G58" i="185"/>
  <c r="G38" i="189"/>
  <c r="G43" i="189" s="1"/>
  <c r="H5" i="189"/>
  <c r="K59" i="174"/>
  <c r="K58" i="174" s="1"/>
  <c r="K23" i="3"/>
  <c r="K57" i="177"/>
  <c r="K64" i="175"/>
  <c r="K63" i="175" s="1"/>
  <c r="I89" i="3"/>
  <c r="K64" i="174"/>
  <c r="I68" i="174"/>
  <c r="H160" i="175"/>
  <c r="E135" i="175"/>
  <c r="E161" i="175" s="1"/>
  <c r="J32" i="175"/>
  <c r="I29" i="73"/>
  <c r="K16" i="178"/>
  <c r="G57" i="189"/>
  <c r="M15" i="94"/>
  <c r="C160" i="175"/>
  <c r="G160" i="174"/>
  <c r="H128" i="3"/>
  <c r="G128" i="3"/>
  <c r="G155" i="3" s="1"/>
  <c r="G65" i="3"/>
  <c r="H58" i="185"/>
  <c r="H38" i="189"/>
  <c r="H43" i="189" s="1"/>
  <c r="F89" i="177"/>
  <c r="I38" i="189"/>
  <c r="I43" i="189" s="1"/>
  <c r="C57" i="189"/>
  <c r="K56" i="178"/>
  <c r="J55" i="178"/>
  <c r="K46" i="189"/>
  <c r="K45" i="189"/>
  <c r="K57" i="189" s="1"/>
  <c r="J45" i="189"/>
  <c r="K24" i="3"/>
  <c r="J10" i="189"/>
  <c r="K12" i="174"/>
  <c r="J114" i="3"/>
  <c r="J114" i="177"/>
  <c r="K26" i="1"/>
  <c r="K32" i="3"/>
  <c r="K63" i="3"/>
  <c r="J60" i="3"/>
  <c r="G9" i="175"/>
  <c r="G98" i="175"/>
  <c r="J78" i="178"/>
  <c r="K74" i="174"/>
  <c r="K70" i="174"/>
  <c r="K53" i="174"/>
  <c r="K52" i="174" s="1"/>
  <c r="K84" i="175"/>
  <c r="K81" i="175" s="1"/>
  <c r="H92" i="175"/>
  <c r="H166" i="175"/>
  <c r="K54" i="175"/>
  <c r="K52" i="175"/>
  <c r="K83" i="3"/>
  <c r="K30" i="177"/>
  <c r="J28" i="185"/>
  <c r="J39" i="185" s="1"/>
  <c r="K30" i="185"/>
  <c r="K28" i="185"/>
  <c r="F128" i="3"/>
  <c r="F89" i="3"/>
  <c r="D29" i="73"/>
  <c r="D30" i="73"/>
  <c r="F5" i="189"/>
  <c r="F38" i="189"/>
  <c r="F43" i="189" s="1"/>
  <c r="F9" i="175"/>
  <c r="F98" i="175" s="1"/>
  <c r="F98" i="174"/>
  <c r="I161" i="175"/>
  <c r="K35" i="174"/>
  <c r="K32" i="174" s="1"/>
  <c r="K126" i="175"/>
  <c r="K121" i="175"/>
  <c r="J121" i="175"/>
  <c r="J85" i="175"/>
  <c r="K86" i="175"/>
  <c r="J121" i="174"/>
  <c r="J85" i="174"/>
  <c r="K27" i="178"/>
  <c r="K71" i="178"/>
  <c r="K70" i="178"/>
  <c r="J70" i="178"/>
  <c r="K83" i="178"/>
  <c r="J82" i="178"/>
  <c r="K28" i="1"/>
  <c r="K24" i="177"/>
  <c r="K10" i="178"/>
  <c r="K8" i="178" s="1"/>
  <c r="K134" i="178"/>
  <c r="K133" i="178"/>
  <c r="J133" i="178"/>
  <c r="K142" i="178"/>
  <c r="K140" i="178" s="1"/>
  <c r="K23" i="185"/>
  <c r="J22" i="185"/>
  <c r="K52" i="189"/>
  <c r="K51" i="189"/>
  <c r="J51" i="189"/>
  <c r="J57" i="189"/>
  <c r="K25" i="189"/>
  <c r="J52" i="174"/>
  <c r="K148" i="1"/>
  <c r="J58" i="174"/>
  <c r="J63" i="174"/>
  <c r="C31" i="61"/>
  <c r="J146" i="178"/>
  <c r="F92" i="175"/>
  <c r="K132" i="3"/>
  <c r="K86" i="3"/>
  <c r="K82" i="3"/>
  <c r="J82" i="3"/>
  <c r="K18" i="3"/>
  <c r="K10" i="3"/>
  <c r="J75" i="177"/>
  <c r="K76" i="177"/>
  <c r="K75" i="177"/>
  <c r="K89" i="177" s="1"/>
  <c r="K81" i="177"/>
  <c r="K78" i="177"/>
  <c r="J78" i="177"/>
  <c r="J82" i="177"/>
  <c r="K145" i="177"/>
  <c r="J140" i="177"/>
  <c r="H65" i="178"/>
  <c r="H90" i="178"/>
  <c r="K75" i="174"/>
  <c r="K21" i="174"/>
  <c r="J37" i="177"/>
  <c r="K154" i="175"/>
  <c r="K51" i="175"/>
  <c r="J40" i="175"/>
  <c r="H31" i="61"/>
  <c r="D31" i="76"/>
  <c r="E18" i="61"/>
  <c r="I13" i="63"/>
  <c r="I11" i="147"/>
  <c r="K80" i="3"/>
  <c r="J78" i="3"/>
  <c r="K52" i="3"/>
  <c r="K42" i="3"/>
  <c r="E68" i="175"/>
  <c r="K18" i="177"/>
  <c r="J15" i="177"/>
  <c r="J40" i="185"/>
  <c r="K41" i="185"/>
  <c r="K40" i="185"/>
  <c r="E24" i="73"/>
  <c r="E29" i="73" s="1"/>
  <c r="D19" i="76" s="1"/>
  <c r="K61" i="178"/>
  <c r="K60" i="178"/>
  <c r="J60" i="178"/>
  <c r="G39" i="185"/>
  <c r="G44" i="185" s="1"/>
  <c r="E5" i="185"/>
  <c r="D154" i="177"/>
  <c r="D155" i="177"/>
  <c r="C154" i="178"/>
  <c r="I5" i="185"/>
  <c r="H98" i="174"/>
  <c r="E5" i="189"/>
  <c r="K79" i="1"/>
  <c r="E68" i="1"/>
  <c r="E165" i="1" s="1"/>
  <c r="E128" i="177"/>
  <c r="E155" i="177" s="1"/>
  <c r="K114" i="177"/>
  <c r="J93" i="177"/>
  <c r="J128" i="177" s="1"/>
  <c r="C155" i="177"/>
  <c r="C65" i="177"/>
  <c r="C90" i="177"/>
  <c r="C156" i="177" s="1"/>
  <c r="E128" i="3"/>
  <c r="E155" i="3" s="1"/>
  <c r="J37" i="3"/>
  <c r="J15" i="3"/>
  <c r="D128" i="3"/>
  <c r="D155" i="3"/>
  <c r="K143" i="3"/>
  <c r="D65" i="3"/>
  <c r="C65" i="3"/>
  <c r="C90" i="3" s="1"/>
  <c r="K121" i="174"/>
  <c r="E68" i="174"/>
  <c r="K11" i="174"/>
  <c r="D68" i="174"/>
  <c r="K23" i="174"/>
  <c r="C68" i="174"/>
  <c r="D58" i="185"/>
  <c r="C59" i="185"/>
  <c r="C33" i="237"/>
  <c r="C12" i="237"/>
  <c r="C29" i="237"/>
  <c r="C34" i="237"/>
  <c r="C26" i="237"/>
  <c r="C28" i="237"/>
  <c r="C32" i="237"/>
  <c r="C25" i="237"/>
  <c r="C27" i="237"/>
  <c r="C22" i="237"/>
  <c r="C30" i="237"/>
  <c r="C31" i="237"/>
  <c r="K4" i="3"/>
  <c r="I4" i="63"/>
  <c r="K4" i="177"/>
  <c r="I4" i="147"/>
  <c r="K4" i="178"/>
  <c r="E90" i="178"/>
  <c r="J15" i="178"/>
  <c r="J66" i="178"/>
  <c r="J89" i="178" s="1"/>
  <c r="C155" i="178"/>
  <c r="F154" i="178"/>
  <c r="F155" i="178" s="1"/>
  <c r="F65" i="178"/>
  <c r="F90" i="178"/>
  <c r="G154" i="178"/>
  <c r="D90" i="178"/>
  <c r="J140" i="178"/>
  <c r="K55" i="178"/>
  <c r="K17" i="178"/>
  <c r="K15" i="178" s="1"/>
  <c r="K50" i="178"/>
  <c r="K49" i="178" s="1"/>
  <c r="K77" i="178"/>
  <c r="K75" i="178" s="1"/>
  <c r="K145" i="178"/>
  <c r="J22" i="178"/>
  <c r="C18" i="237"/>
  <c r="D30" i="61"/>
  <c r="D31" i="61" s="1"/>
  <c r="I17" i="61"/>
  <c r="I18" i="73"/>
  <c r="I30" i="73" s="1"/>
  <c r="K154" i="174"/>
  <c r="K140" i="175"/>
  <c r="D7" i="76"/>
  <c r="C30" i="73"/>
  <c r="G32" i="73" s="1"/>
  <c r="E19" i="73"/>
  <c r="D30" i="76"/>
  <c r="D31" i="73"/>
  <c r="H31" i="73"/>
  <c r="H30" i="73"/>
  <c r="D32" i="76" s="1"/>
  <c r="E18" i="73"/>
  <c r="D12" i="76"/>
  <c r="D32" i="61"/>
  <c r="E17" i="61"/>
  <c r="K147" i="3"/>
  <c r="K146" i="3" s="1"/>
  <c r="G155" i="178"/>
  <c r="J140" i="175"/>
  <c r="J147" i="1"/>
  <c r="K142" i="1"/>
  <c r="D25" i="76"/>
  <c r="G30" i="73"/>
  <c r="D26" i="76" s="1"/>
  <c r="D93" i="174"/>
  <c r="G161" i="175"/>
  <c r="H32" i="61"/>
  <c r="K83" i="174"/>
  <c r="G68" i="175"/>
  <c r="G165" i="175" s="1"/>
  <c r="K69" i="177"/>
  <c r="K66" i="177"/>
  <c r="J66" i="177"/>
  <c r="J89" i="177"/>
  <c r="K71" i="177"/>
  <c r="K70" i="177"/>
  <c r="J70" i="177"/>
  <c r="K19" i="185"/>
  <c r="K10" i="185" s="1"/>
  <c r="K39" i="185" s="1"/>
  <c r="K44" i="185" s="1"/>
  <c r="J10" i="185"/>
  <c r="K101" i="1"/>
  <c r="K64" i="1"/>
  <c r="K63" i="1" s="1"/>
  <c r="K54" i="1"/>
  <c r="K12" i="1"/>
  <c r="K11" i="1"/>
  <c r="J11" i="1"/>
  <c r="K76" i="174"/>
  <c r="K73" i="174" s="1"/>
  <c r="J73" i="174"/>
  <c r="K118" i="175"/>
  <c r="J100" i="175"/>
  <c r="J135" i="175" s="1"/>
  <c r="K141" i="3"/>
  <c r="K140" i="3" s="1"/>
  <c r="J140" i="3"/>
  <c r="K133" i="3"/>
  <c r="K68" i="3"/>
  <c r="K66" i="3"/>
  <c r="J66" i="3"/>
  <c r="K56" i="3"/>
  <c r="K55" i="3"/>
  <c r="J55" i="3"/>
  <c r="K25" i="3"/>
  <c r="K22" i="3" s="1"/>
  <c r="J22" i="3"/>
  <c r="K58" i="177"/>
  <c r="K55" i="177"/>
  <c r="J55" i="177"/>
  <c r="K128" i="177"/>
  <c r="K31" i="178"/>
  <c r="K29" i="178" s="1"/>
  <c r="J29" i="178"/>
  <c r="E155" i="178"/>
  <c r="K22" i="185"/>
  <c r="K58" i="1"/>
  <c r="K87" i="1"/>
  <c r="J85" i="1"/>
  <c r="I68" i="1"/>
  <c r="G92" i="174"/>
  <c r="G166" i="174" s="1"/>
  <c r="K148" i="175"/>
  <c r="K135" i="175"/>
  <c r="K76" i="175"/>
  <c r="J73" i="175"/>
  <c r="J92" i="175" s="1"/>
  <c r="K54" i="177"/>
  <c r="K49" i="177" s="1"/>
  <c r="J49" i="177"/>
  <c r="G89" i="177"/>
  <c r="G90" i="177"/>
  <c r="J8" i="177"/>
  <c r="J49" i="3"/>
  <c r="J8" i="178"/>
  <c r="O15" i="94"/>
  <c r="M17" i="94"/>
  <c r="K131" i="3"/>
  <c r="K129" i="3"/>
  <c r="K154" i="3" s="1"/>
  <c r="C92" i="1"/>
  <c r="G92" i="175"/>
  <c r="G166" i="175"/>
  <c r="K31" i="3"/>
  <c r="K29" i="3"/>
  <c r="J29" i="3"/>
  <c r="F65" i="3"/>
  <c r="F90" i="3" s="1"/>
  <c r="H5" i="185"/>
  <c r="D5" i="189"/>
  <c r="D5" i="185"/>
  <c r="K33" i="177"/>
  <c r="J29" i="177"/>
  <c r="K130" i="177"/>
  <c r="J129" i="177"/>
  <c r="J154" i="177" s="1"/>
  <c r="K137" i="177"/>
  <c r="J133" i="177"/>
  <c r="K39" i="178"/>
  <c r="K37" i="178"/>
  <c r="J37" i="178"/>
  <c r="J8" i="3"/>
  <c r="J65" i="3" s="1"/>
  <c r="J22" i="177"/>
  <c r="J32" i="174"/>
  <c r="J52" i="175"/>
  <c r="J121" i="1"/>
  <c r="G90" i="3"/>
  <c r="J73" i="1"/>
  <c r="D160" i="1"/>
  <c r="G68" i="1"/>
  <c r="J136" i="174"/>
  <c r="K137" i="174"/>
  <c r="K136" i="174" s="1"/>
  <c r="H68" i="174"/>
  <c r="H165" i="174" s="1"/>
  <c r="J18" i="174"/>
  <c r="K19" i="174"/>
  <c r="K18" i="174"/>
  <c r="K73" i="175"/>
  <c r="E24" i="61"/>
  <c r="E30" i="61"/>
  <c r="E31" i="61" s="1"/>
  <c r="K15" i="3"/>
  <c r="H65" i="3"/>
  <c r="E65" i="3"/>
  <c r="E90" i="3" s="1"/>
  <c r="F65" i="177"/>
  <c r="F90" i="177"/>
  <c r="K71" i="175"/>
  <c r="K69" i="175" s="1"/>
  <c r="K92" i="175" s="1"/>
  <c r="D92" i="175"/>
  <c r="D166" i="175" s="1"/>
  <c r="J146" i="177"/>
  <c r="K24" i="189"/>
  <c r="K22" i="189"/>
  <c r="J22" i="189"/>
  <c r="J38" i="189" s="1"/>
  <c r="J43" i="189" s="1"/>
  <c r="E160" i="175"/>
  <c r="E166" i="175"/>
  <c r="D89" i="3"/>
  <c r="D90" i="3" s="1"/>
  <c r="F154" i="177"/>
  <c r="F155" i="177"/>
  <c r="I89" i="178"/>
  <c r="I154" i="178"/>
  <c r="I155" i="178" s="1"/>
  <c r="I39" i="185"/>
  <c r="I44" i="185" s="1"/>
  <c r="H57" i="189"/>
  <c r="D4" i="73"/>
  <c r="A6" i="75"/>
  <c r="A4" i="174"/>
  <c r="B10" i="237" s="1"/>
  <c r="A4" i="175"/>
  <c r="B11" i="237" s="1"/>
  <c r="R1" i="94"/>
  <c r="F5" i="63" s="1"/>
  <c r="F5" i="147" s="1"/>
  <c r="D36" i="76"/>
  <c r="H32" i="73"/>
  <c r="D32" i="73"/>
  <c r="A31" i="75"/>
  <c r="A28" i="76"/>
  <c r="D5" i="63"/>
  <c r="C8" i="174"/>
  <c r="C97" i="175"/>
  <c r="C97" i="174"/>
  <c r="A19" i="75"/>
  <c r="A16" i="76" s="1"/>
  <c r="A37" i="75"/>
  <c r="A34" i="76"/>
  <c r="A4" i="76"/>
  <c r="E5" i="63"/>
  <c r="C8" i="1"/>
  <c r="D5" i="147"/>
  <c r="C8" i="175"/>
  <c r="A13" i="75"/>
  <c r="A10" i="76" s="1"/>
  <c r="A25" i="75"/>
  <c r="A22" i="76" s="1"/>
  <c r="E5" i="147"/>
  <c r="C97" i="1"/>
  <c r="D4" i="61"/>
  <c r="H4" i="61" s="1"/>
  <c r="H4" i="73"/>
  <c r="J65" i="177"/>
  <c r="J90" i="177" s="1"/>
  <c r="E32" i="61"/>
  <c r="I32" i="61"/>
  <c r="I165" i="1"/>
  <c r="D8" i="76"/>
  <c r="G165" i="1"/>
  <c r="G93" i="1"/>
  <c r="O17" i="94"/>
  <c r="M19" i="94"/>
  <c r="O19" i="94" s="1"/>
  <c r="B7" i="76"/>
  <c r="E7" i="76"/>
  <c r="G93" i="175"/>
  <c r="E31" i="73"/>
  <c r="I31" i="73"/>
  <c r="E30" i="73"/>
  <c r="E32" i="73" s="1"/>
  <c r="D18" i="76"/>
  <c r="M21" i="94"/>
  <c r="O21" i="94" s="1"/>
  <c r="E4" i="61"/>
  <c r="I4" i="61" s="1"/>
  <c r="E4" i="73"/>
  <c r="I4" i="73" s="1"/>
  <c r="C4" i="73"/>
  <c r="G4" i="73" s="1"/>
  <c r="C4" i="61"/>
  <c r="G4" i="61" s="1"/>
  <c r="I32" i="73"/>
  <c r="M23" i="94"/>
  <c r="O23" i="94" s="1"/>
  <c r="C24" i="237"/>
  <c r="C23" i="237"/>
  <c r="C17" i="237"/>
  <c r="C13" i="237"/>
  <c r="C10" i="237"/>
  <c r="C16" i="237"/>
  <c r="C7" i="237"/>
  <c r="C8" i="237"/>
  <c r="C9" i="237"/>
  <c r="C20" i="237"/>
  <c r="C11" i="237"/>
  <c r="C15" i="237"/>
  <c r="C14" i="237"/>
  <c r="C21" i="237"/>
  <c r="C19" i="237"/>
  <c r="E166" i="1" l="1"/>
  <c r="E93" i="1"/>
  <c r="H165" i="1"/>
  <c r="H93" i="1"/>
  <c r="I93" i="174"/>
  <c r="I166" i="174"/>
  <c r="J155" i="177"/>
  <c r="K160" i="175"/>
  <c r="K161" i="175" s="1"/>
  <c r="H25" i="63"/>
  <c r="I8" i="63"/>
  <c r="K72" i="174"/>
  <c r="J69" i="174"/>
  <c r="J92" i="174" s="1"/>
  <c r="K26" i="174"/>
  <c r="K25" i="174" s="1"/>
  <c r="K68" i="174" s="1"/>
  <c r="J25" i="174"/>
  <c r="I90" i="3"/>
  <c r="M25" i="94"/>
  <c r="D20" i="76"/>
  <c r="C165" i="175"/>
  <c r="J140" i="174"/>
  <c r="J160" i="174" s="1"/>
  <c r="J147" i="175"/>
  <c r="J160" i="175" s="1"/>
  <c r="J40" i="1"/>
  <c r="C165" i="174"/>
  <c r="C93" i="174"/>
  <c r="C160" i="1"/>
  <c r="D161" i="1"/>
  <c r="K82" i="1"/>
  <c r="K81" i="1" s="1"/>
  <c r="J81" i="1"/>
  <c r="H166" i="1"/>
  <c r="D92" i="1"/>
  <c r="D166" i="1" s="1"/>
  <c r="J58" i="1"/>
  <c r="K147" i="174"/>
  <c r="D161" i="174"/>
  <c r="D165" i="174"/>
  <c r="C166" i="174"/>
  <c r="K41" i="174"/>
  <c r="K40" i="174" s="1"/>
  <c r="J40" i="174"/>
  <c r="K12" i="175"/>
  <c r="K11" i="175" s="1"/>
  <c r="J11" i="175"/>
  <c r="C33" i="61"/>
  <c r="G33" i="61"/>
  <c r="I30" i="61"/>
  <c r="G32" i="61"/>
  <c r="C32" i="61"/>
  <c r="D24" i="76"/>
  <c r="E24" i="76" s="1"/>
  <c r="I25" i="63"/>
  <c r="I17" i="147"/>
  <c r="H25" i="147"/>
  <c r="I25" i="147"/>
  <c r="J154" i="3"/>
  <c r="F154" i="3"/>
  <c r="F155" i="3" s="1"/>
  <c r="K96" i="3"/>
  <c r="K93" i="3" s="1"/>
  <c r="J93" i="3"/>
  <c r="J128" i="3" s="1"/>
  <c r="J155" i="3" s="1"/>
  <c r="F68" i="174"/>
  <c r="K156" i="175"/>
  <c r="J152" i="175"/>
  <c r="K96" i="178"/>
  <c r="K93" i="178" s="1"/>
  <c r="K128" i="178" s="1"/>
  <c r="K155" i="178" s="1"/>
  <c r="J93" i="178"/>
  <c r="J128" i="178" s="1"/>
  <c r="J155" i="178" s="1"/>
  <c r="K53" i="185"/>
  <c r="K52" i="185" s="1"/>
  <c r="K58" i="185" s="1"/>
  <c r="K59" i="185" s="1"/>
  <c r="J52" i="185"/>
  <c r="J58" i="185" s="1"/>
  <c r="C32" i="73"/>
  <c r="J147" i="174"/>
  <c r="I161" i="174"/>
  <c r="K147" i="175"/>
  <c r="E166" i="174"/>
  <c r="K15" i="177"/>
  <c r="K82" i="178"/>
  <c r="K89" i="178" s="1"/>
  <c r="J44" i="185"/>
  <c r="J70" i="3"/>
  <c r="J89" i="3" s="1"/>
  <c r="J90" i="3" s="1"/>
  <c r="C58" i="189"/>
  <c r="K152" i="175"/>
  <c r="K153" i="1"/>
  <c r="K152" i="1" s="1"/>
  <c r="J152" i="1"/>
  <c r="K147" i="1"/>
  <c r="K27" i="1"/>
  <c r="K25" i="1" s="1"/>
  <c r="J25" i="1"/>
  <c r="C68" i="1"/>
  <c r="D166" i="174"/>
  <c r="K82" i="174"/>
  <c r="K81" i="174" s="1"/>
  <c r="J81" i="174"/>
  <c r="F166" i="174"/>
  <c r="I93" i="175"/>
  <c r="I166" i="175"/>
  <c r="J58" i="175"/>
  <c r="K59" i="175"/>
  <c r="K58" i="175" s="1"/>
  <c r="K32" i="175"/>
  <c r="F68" i="175"/>
  <c r="J25" i="175"/>
  <c r="K27" i="175"/>
  <c r="K25" i="175" s="1"/>
  <c r="H68" i="175"/>
  <c r="K137" i="1"/>
  <c r="K136" i="1" s="1"/>
  <c r="J136" i="1"/>
  <c r="I92" i="1"/>
  <c r="J11" i="174"/>
  <c r="C156" i="3"/>
  <c r="E165" i="175"/>
  <c r="K22" i="177"/>
  <c r="K69" i="174"/>
  <c r="K92" i="174" s="1"/>
  <c r="K143" i="1"/>
  <c r="K140" i="1" s="1"/>
  <c r="J140" i="1"/>
  <c r="K103" i="1"/>
  <c r="K100" i="1" s="1"/>
  <c r="K135" i="1" s="1"/>
  <c r="J100" i="1"/>
  <c r="J135" i="1" s="1"/>
  <c r="K73" i="1"/>
  <c r="K70" i="1"/>
  <c r="K69" i="1" s="1"/>
  <c r="J69" i="1"/>
  <c r="J92" i="1" s="1"/>
  <c r="F165" i="1"/>
  <c r="F93" i="1"/>
  <c r="K53" i="1"/>
  <c r="K52" i="1" s="1"/>
  <c r="J52" i="1"/>
  <c r="K40" i="1"/>
  <c r="J32" i="1"/>
  <c r="K33" i="1"/>
  <c r="K32" i="1" s="1"/>
  <c r="K19" i="1"/>
  <c r="K18" i="1" s="1"/>
  <c r="K68" i="1" s="1"/>
  <c r="J18" i="1"/>
  <c r="K155" i="174"/>
  <c r="K152" i="174" s="1"/>
  <c r="J152" i="174"/>
  <c r="K140" i="174"/>
  <c r="K160" i="174" s="1"/>
  <c r="H160" i="174"/>
  <c r="H161" i="174" s="1"/>
  <c r="K100" i="174"/>
  <c r="K135" i="174" s="1"/>
  <c r="J100" i="174"/>
  <c r="J135" i="174" s="1"/>
  <c r="E165" i="174"/>
  <c r="E161" i="174"/>
  <c r="F166" i="175"/>
  <c r="F161" i="175"/>
  <c r="K49" i="3"/>
  <c r="K65" i="3" s="1"/>
  <c r="K90" i="3" s="1"/>
  <c r="H92" i="174"/>
  <c r="H166" i="174" s="1"/>
  <c r="K40" i="175"/>
  <c r="C155" i="3"/>
  <c r="I155" i="177"/>
  <c r="C135" i="174"/>
  <c r="C161" i="174" s="1"/>
  <c r="G68" i="174"/>
  <c r="C92" i="175"/>
  <c r="J63" i="175"/>
  <c r="J18" i="175"/>
  <c r="D68" i="175"/>
  <c r="K114" i="3"/>
  <c r="H89" i="3"/>
  <c r="H90" i="3" s="1"/>
  <c r="K140" i="177"/>
  <c r="K154" i="177" s="1"/>
  <c r="K155" i="177" s="1"/>
  <c r="F135" i="174"/>
  <c r="F161" i="174" s="1"/>
  <c r="H154" i="3"/>
  <c r="H155" i="3" s="1"/>
  <c r="I155" i="3"/>
  <c r="I65" i="178"/>
  <c r="I90" i="178" s="1"/>
  <c r="J49" i="178"/>
  <c r="J65" i="178" s="1"/>
  <c r="J90" i="178" s="1"/>
  <c r="G89" i="178"/>
  <c r="G90" i="178" s="1"/>
  <c r="C156" i="178"/>
  <c r="K22" i="178"/>
  <c r="K65" i="178" s="1"/>
  <c r="K90" i="178" s="1"/>
  <c r="K156" i="178" s="1"/>
  <c r="K146" i="178"/>
  <c r="K154" i="178" s="1"/>
  <c r="D14" i="76"/>
  <c r="H33" i="61"/>
  <c r="D33" i="61"/>
  <c r="D13" i="76"/>
  <c r="B18" i="76" l="1"/>
  <c r="E18" i="76" s="1"/>
  <c r="K165" i="1"/>
  <c r="K156" i="3"/>
  <c r="B36" i="76"/>
  <c r="E36" i="76" s="1"/>
  <c r="K93" i="174"/>
  <c r="K165" i="174"/>
  <c r="I166" i="1"/>
  <c r="I93" i="1"/>
  <c r="O25" i="94"/>
  <c r="M27" i="94"/>
  <c r="J166" i="174"/>
  <c r="K166" i="175"/>
  <c r="C166" i="175"/>
  <c r="C93" i="175"/>
  <c r="C162" i="175" s="1"/>
  <c r="J161" i="174"/>
  <c r="K92" i="1"/>
  <c r="J160" i="1"/>
  <c r="B31" i="76" s="1"/>
  <c r="E31" i="76" s="1"/>
  <c r="K128" i="3"/>
  <c r="K155" i="3" s="1"/>
  <c r="B25" i="76"/>
  <c r="E25" i="76" s="1"/>
  <c r="C166" i="1"/>
  <c r="C161" i="1"/>
  <c r="B26" i="76" s="1"/>
  <c r="E26" i="76" s="1"/>
  <c r="H93" i="174"/>
  <c r="B13" i="76"/>
  <c r="B6" i="76"/>
  <c r="E6" i="76" s="1"/>
  <c r="C93" i="1"/>
  <c r="C165" i="1"/>
  <c r="E13" i="76"/>
  <c r="D165" i="175"/>
  <c r="D93" i="175"/>
  <c r="G165" i="174"/>
  <c r="G93" i="174"/>
  <c r="K161" i="174"/>
  <c r="K160" i="1"/>
  <c r="B37" i="76" s="1"/>
  <c r="F93" i="175"/>
  <c r="F165" i="175"/>
  <c r="J68" i="175"/>
  <c r="D93" i="1"/>
  <c r="J68" i="1"/>
  <c r="B30" i="76"/>
  <c r="E30" i="76" s="1"/>
  <c r="J161" i="1"/>
  <c r="B32" i="76" s="1"/>
  <c r="E32" i="76" s="1"/>
  <c r="K166" i="174"/>
  <c r="J68" i="174"/>
  <c r="H93" i="175"/>
  <c r="H165" i="175"/>
  <c r="K65" i="177"/>
  <c r="K90" i="177" s="1"/>
  <c r="K156" i="177" s="1"/>
  <c r="F165" i="174"/>
  <c r="F93" i="174"/>
  <c r="I31" i="61"/>
  <c r="D37" i="76"/>
  <c r="K68" i="175"/>
  <c r="C162" i="174"/>
  <c r="J166" i="175"/>
  <c r="J161" i="175"/>
  <c r="J93" i="175" l="1"/>
  <c r="J165" i="175"/>
  <c r="M29" i="94"/>
  <c r="O27" i="94"/>
  <c r="J166" i="1"/>
  <c r="K166" i="1"/>
  <c r="B19" i="76"/>
  <c r="E19" i="76" s="1"/>
  <c r="K162" i="174"/>
  <c r="K93" i="175"/>
  <c r="K162" i="175" s="1"/>
  <c r="K165" i="175"/>
  <c r="J165" i="174"/>
  <c r="J93" i="174"/>
  <c r="J93" i="1"/>
  <c r="B14" i="76" s="1"/>
  <c r="E14" i="76" s="1"/>
  <c r="J165" i="1"/>
  <c r="B12" i="76"/>
  <c r="E12" i="76" s="1"/>
  <c r="K161" i="1"/>
  <c r="B38" i="76" s="1"/>
  <c r="E38" i="76" s="1"/>
  <c r="D38" i="76"/>
  <c r="E33" i="61"/>
  <c r="I33" i="61"/>
  <c r="E37" i="76"/>
  <c r="B8" i="76"/>
  <c r="E8" i="76" s="1"/>
  <c r="C162" i="1"/>
  <c r="K93" i="1"/>
  <c r="B20" i="76" l="1"/>
  <c r="E20" i="76" s="1"/>
  <c r="K162" i="1"/>
  <c r="O29" i="94"/>
  <c r="M31" i="94"/>
  <c r="O31" i="94" s="1"/>
</calcChain>
</file>

<file path=xl/sharedStrings.xml><?xml version="1.0" encoding="utf-8"?>
<sst xmlns="http://schemas.openxmlformats.org/spreadsheetml/2006/main" count="2639" uniqueCount="644">
  <si>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</si>
  <si>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</si>
  <si>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</si>
  <si>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</si>
  <si>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</si>
  <si>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</si>
  <si>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</si>
  <si>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</si>
  <si>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</si>
  <si>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</si>
  <si>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</si>
  <si>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</si>
  <si>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</si>
  <si>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</si>
  <si>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</si>
  <si>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</si>
  <si>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</si>
  <si>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</si>
  <si>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</si>
  <si>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</si>
  <si>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</si>
  <si>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</si>
  <si>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</si>
  <si>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</si>
  <si>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</si>
  <si>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</si>
  <si>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</si>
  <si>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</si>
  <si>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</si>
  <si>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</si>
  <si>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</si>
  <si>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</si>
  <si>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</si>
  <si>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</si>
  <si>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</si>
  <si>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</si>
  <si>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</si>
  <si>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</si>
  <si>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</si>
  <si>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</si>
  <si>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</si>
  <si>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</si>
  <si>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</si>
  <si>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</si>
  <si>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</si>
  <si>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</si>
  <si>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</si>
  <si>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</si>
  <si>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</si>
  <si>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</si>
  <si>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</si>
  <si>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</si>
  <si>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</si>
  <si>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</si>
  <si>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</si>
  <si>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</si>
  <si>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</si>
  <si>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</si>
  <si>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</si>
  <si>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</si>
  <si>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</si>
  <si>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</si>
  <si>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</si>
  <si>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</si>
  <si>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</si>
  <si>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</si>
  <si>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</si>
  <si>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</si>
  <si>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</si>
  <si>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</si>
  <si>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</si>
  <si>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</si>
  <si>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</si>
  <si>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</si>
  <si>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</si>
  <si>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</si>
  <si>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</si>
  <si>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</si>
  <si>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</si>
  <si>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</si>
  <si>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</si>
  <si>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</si>
  <si>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</si>
  <si>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</si>
  <si>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</si>
  <si>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</si>
  <si>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</si>
  <si>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</si>
  <si>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</si>
  <si>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</si>
  <si>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</si>
  <si>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</si>
  <si>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</si>
  <si>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</si>
  <si>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</si>
  <si>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</si>
  <si>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</si>
  <si>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</si>
  <si>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</si>
  <si>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</si>
  <si>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</si>
  <si>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</si>
  <si>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</si>
  <si>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</si>
  <si>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</si>
  <si>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</si>
  <si>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</si>
  <si>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</si>
  <si>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</si>
  <si>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</si>
  <si>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</si>
  <si>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</si>
  <si>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</si>
  <si>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</si>
  <si>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</si>
  <si>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</si>
  <si>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</si>
  <si>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</si>
  <si>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</si>
  <si>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</si>
  <si>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</si>
  <si>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</si>
  <si>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</si>
  <si>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</si>
  <si>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</si>
  <si>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</si>
  <si>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</si>
  <si>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</si>
  <si>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</si>
  <si>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</si>
  <si>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</si>
  <si>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</si>
  <si>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</si>
  <si>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</si>
  <si>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</si>
  <si>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</si>
  <si>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</si>
  <si>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</si>
  <si>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</si>
  <si>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</si>
  <si>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</si>
  <si>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</si>
  <si>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</si>
  <si>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</si>
  <si>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</si>
  <si>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</si>
  <si>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</si>
  <si>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</si>
  <si>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</si>
  <si>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</si>
  <si>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</si>
  <si>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</si>
  <si>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</si>
  <si>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</si>
  <si>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</si>
  <si>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</si>
  <si>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</si>
  <si>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</si>
  <si>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</si>
  <si>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</si>
  <si>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</si>
  <si>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</si>
  <si>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</si>
  <si>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</si>
  <si>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</si>
  <si>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</si>
  <si>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</si>
  <si>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</si>
  <si>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</si>
  <si>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</si>
  <si>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</si>
  <si>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</si>
  <si>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</si>
  <si>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</si>
  <si>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</si>
  <si>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</si>
  <si>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</si>
  <si>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</si>
  <si>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</si>
  <si>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</si>
  <si>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</si>
  <si>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</si>
  <si>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</si>
  <si>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</si>
  <si>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</si>
  <si>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</si>
  <si>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</si>
  <si>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</si>
  <si>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</si>
  <si>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</si>
  <si>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</si>
  <si>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</si>
  <si>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</si>
  <si>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</si>
  <si>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</si>
  <si>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</si>
  <si>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</si>
  <si>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</si>
  <si>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</si>
  <si>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</si>
  <si>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</si>
  <si>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</si>
  <si>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</si>
  <si>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</si>
  <si>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</si>
  <si>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</si>
  <si>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</si>
  <si>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</si>
  <si>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</si>
  <si>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</si>
  <si>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</si>
  <si>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</si>
  <si>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</si>
  <si>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</si>
  <si>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</si>
  <si>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</si>
  <si>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</si>
  <si>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</si>
  <si>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</si>
  <si>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</si>
  <si>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</si>
  <si>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</si>
  <si>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</si>
  <si>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</si>
  <si>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</si>
  <si>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</si>
  <si>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</si>
  <si>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</si>
  <si>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</si>
  <si>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</si>
  <si>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</si>
  <si>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</si>
  <si>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</si>
  <si>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</si>
  <si>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</si>
  <si>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</si>
  <si>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</si>
  <si>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</si>
  <si>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</si>
  <si>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</si>
  <si>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</si>
  <si>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</si>
  <si>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</si>
  <si>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</si>
  <si>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</si>
  <si>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</si>
  <si>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</si>
  <si>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</si>
  <si>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</si>
  <si>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</si>
  <si>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</si>
  <si>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</si>
  <si>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</si>
  <si>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</si>
  <si>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</si>
  <si>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</si>
  <si>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</si>
  <si>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</si>
  <si>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</si>
  <si>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</si>
  <si>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</si>
  <si>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</si>
  <si>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</si>
  <si>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</si>
  <si>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</si>
  <si>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</si>
  <si>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</si>
  <si>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</si>
  <si>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</si>
  <si>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</si>
  <si>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</si>
  <si>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</si>
  <si>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</si>
  <si>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</si>
  <si>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</si>
  <si>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</si>
  <si>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</si>
  <si>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</si>
  <si>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</si>
  <si>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</si>
  <si>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</si>
  <si>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</si>
  <si>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</si>
  <si>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</si>
  <si>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</si>
  <si>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</si>
  <si>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</si>
  <si>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</si>
  <si>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</si>
  <si>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</si>
  <si>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</si>
  <si>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</si>
  <si>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</si>
  <si>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</si>
  <si>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</si>
  <si>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</si>
  <si>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</si>
  <si>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</si>
  <si>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</si>
  <si>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</si>
  <si>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</si>
  <si>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</si>
  <si>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</si>
  <si>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</si>
  <si>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</si>
  <si>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</si>
  <si>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</si>
  <si>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</si>
  <si>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</si>
  <si>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</si>
  <si>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</si>
  <si>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</si>
  <si>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</si>
  <si>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</si>
  <si>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</si>
  <si>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</si>
  <si>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</si>
  <si>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</si>
  <si>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</si>
  <si>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</si>
  <si>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</si>
  <si>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</si>
  <si>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</si>
  <si>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</si>
  <si>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</si>
  <si>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</si>
  <si>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</si>
  <si>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</si>
  <si>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</si>
  <si>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</si>
  <si>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</si>
  <si>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</si>
  <si>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</si>
  <si>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</si>
  <si>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</si>
  <si>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</si>
  <si>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</si>
  <si>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</si>
  <si>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</si>
  <si>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</si>
  <si>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</si>
  <si>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</si>
  <si>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</si>
  <si>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</si>
  <si>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</si>
  <si>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</si>
  <si>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</si>
  <si>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</si>
  <si>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</si>
  <si>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</si>
  <si>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</si>
  <si>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</si>
  <si>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</si>
  <si>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</si>
  <si>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</si>
  <si>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</si>
  <si>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</si>
  <si>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</si>
  <si>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</si>
  <si>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</si>
  <si>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</si>
  <si>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</si>
  <si>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</si>
  <si>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</si>
  <si>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</si>
  <si>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</si>
  <si>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</si>
  <si>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</si>
  <si>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</si>
  <si>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</si>
  <si>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</si>
  <si>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</si>
  <si>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</si>
  <si>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</si>
  <si>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</si>
  <si>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</si>
  <si>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</si>
  <si>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</si>
  <si>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</si>
  <si>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</si>
  <si>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</si>
  <si>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</si>
  <si>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</si>
  <si>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</si>
  <si>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</si>
  <si>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</si>
  <si>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</si>
  <si>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</si>
  <si>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</si>
  <si>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</si>
  <si>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</si>
  <si>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</si>
  <si>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</si>
  <si>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</si>
  <si>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</si>
  <si>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</si>
  <si>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</si>
  <si>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</si>
  <si>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</si>
  <si>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</si>
  <si>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</si>
  <si>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</si>
  <si>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</si>
  <si>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</si>
  <si>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</si>
  <si>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</si>
  <si>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</si>
  <si>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</si>
  <si>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</si>
  <si>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</si>
  <si>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</si>
  <si>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</si>
  <si>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</si>
  <si>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</si>
  <si>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</si>
  <si>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</si>
  <si>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</si>
  <si>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</si>
  <si>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</si>
  <si>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</si>
  <si>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</si>
  <si>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</si>
  <si>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</si>
  <si>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</si>
  <si>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</si>
  <si>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</si>
  <si>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</si>
  <si>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</si>
  <si>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</si>
  <si>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</si>
  <si>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</si>
  <si>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</si>
  <si>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</si>
  <si>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>I=(E+H)</t>
  </si>
  <si>
    <t>H=(F+G)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</si>
  <si>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</si>
  <si>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</si>
  <si>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</si>
  <si>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</si>
  <si>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</si>
  <si>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</si>
  <si>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</si>
  <si>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</si>
  <si>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</si>
  <si>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</si>
  <si>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</si>
  <si>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</si>
  <si>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</si>
  <si>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</si>
  <si>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</si>
  <si>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</si>
  <si>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</si>
  <si>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</si>
  <si>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</si>
  <si>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</si>
  <si>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</si>
  <si>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I</t>
  </si>
  <si>
    <t>J=(D+…+I)</t>
  </si>
  <si>
    <t>K=(C+J)</t>
  </si>
  <si>
    <t>Beruházási (felhalmozási) kiadások előirányzatának módosítása beruházásonként</t>
  </si>
  <si>
    <t>II. Felhalmozási célú bevételek és kiadások mérlegének módosítása
(Önkormányzati szinten)</t>
  </si>
  <si>
    <t>I. Működési célú bevételek és kiadások mérlegének módosítása
(Önkormányzati szinten)</t>
  </si>
  <si>
    <t>Felújítási kiadások előirányzatának módosítása felújításonként</t>
  </si>
  <si>
    <t>Kötelező feladtok bevételeinek, kiadásainak módosítása</t>
  </si>
  <si>
    <t>Önként vállalt feladatok bevételeinek, kiadásainak módosítása</t>
  </si>
  <si>
    <t>Összes  bevétel, kiadás módosítása</t>
  </si>
  <si>
    <t>Államigazgatási feladatok  bevételeinek, kiadásainak módosítása</t>
  </si>
  <si>
    <t>Költségvetési szerv megnevezése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</si>
  <si>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</si>
  <si>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</si>
  <si>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</si>
  <si>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</si>
  <si>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</si>
  <si>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</si>
  <si>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</si>
  <si>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</si>
  <si>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</si>
  <si>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</si>
  <si>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</si>
  <si>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</si>
  <si>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</si>
  <si>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</si>
  <si>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</si>
  <si>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</si>
  <si>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</si>
  <si>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</si>
  <si>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</si>
  <si>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</si>
  <si>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</si>
  <si>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</si>
  <si>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</si>
  <si>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</si>
  <si>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</si>
  <si>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</si>
  <si>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Eeredeti
 előirányzat</t>
  </si>
  <si>
    <t>Módosítások
 összesen</t>
  </si>
  <si>
    <t xml:space="preserve"> '01</t>
  </si>
  <si>
    <t xml:space="preserve">3. sz. módosítás </t>
  </si>
  <si>
    <t xml:space="preserve">4. sz. módosítás </t>
  </si>
  <si>
    <t xml:space="preserve">6. sz. módosítás </t>
  </si>
  <si>
    <t>a</t>
  </si>
  <si>
    <t>…</t>
  </si>
  <si>
    <t>/</t>
  </si>
  <si>
    <t>(</t>
  </si>
  <si>
    <t>)</t>
  </si>
  <si>
    <t>önkormányzati rendelethez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</si>
  <si>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</si>
  <si>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</si>
  <si>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</si>
  <si>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</si>
  <si>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</si>
  <si>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</si>
  <si>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</si>
  <si>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>Táblázuatok adatainak összefüggései</t>
  </si>
  <si>
    <t xml:space="preserve">1.1. melléklet </t>
  </si>
  <si>
    <t>1.2. melléklet</t>
  </si>
  <si>
    <t>1.3. melléklet</t>
  </si>
  <si>
    <t>1.4. melléklet</t>
  </si>
  <si>
    <t>2.1. melléklet</t>
  </si>
  <si>
    <t>2.2. melléklet</t>
  </si>
  <si>
    <t>Ellenőrző lista</t>
  </si>
  <si>
    <t>Ellenőrzés az 1-es és 2.1., 2.2. mellékletek adati esetében</t>
  </si>
  <si>
    <t>3. melléklet</t>
  </si>
  <si>
    <t>4. melléklet</t>
  </si>
  <si>
    <t>KÖLTSÉGVETÉSI RENDLET MÓDOSÍTÁSA</t>
  </si>
  <si>
    <t>Működési célú bevételek, kiadások mérlegének módosítása</t>
  </si>
  <si>
    <t>Felhalmozási célú bevételek, kiadások mérlegének módosítása</t>
  </si>
  <si>
    <t>Előterjesztéskor</t>
  </si>
  <si>
    <t xml:space="preserve">1. sz. módosítás </t>
  </si>
  <si>
    <t>Egyéb</t>
  </si>
  <si>
    <t>Telekadó</t>
  </si>
  <si>
    <t>ben</t>
  </si>
  <si>
    <t>ban</t>
  </si>
  <si>
    <t xml:space="preserve">5. sz. módosítás </t>
  </si>
  <si>
    <t>Kommunális adó</t>
  </si>
  <si>
    <t>Mellékletben külön?</t>
  </si>
  <si>
    <t>.</t>
  </si>
  <si>
    <t>…...Önkormányzata</t>
  </si>
  <si>
    <t xml:space="preserve">2. sz. módosítás </t>
  </si>
  <si>
    <t>6.1. melléklet</t>
  </si>
  <si>
    <t>6.1.1. melléklet</t>
  </si>
  <si>
    <t>6.1.2. melléklet</t>
  </si>
  <si>
    <t>6.1.3. melléklet</t>
  </si>
  <si>
    <t>6.2. melléklet</t>
  </si>
  <si>
    <t>6.3. melléklet</t>
  </si>
  <si>
    <t>6.4.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</si>
  <si>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</si>
  <si>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</si>
  <si>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</si>
  <si>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</si>
  <si>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</si>
  <si>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</si>
  <si>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</si>
  <si>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6.5. melléklet</t>
  </si>
  <si>
    <t>7. melléklet</t>
  </si>
  <si>
    <t>Igen</t>
  </si>
  <si>
    <t>5. melléklet</t>
  </si>
  <si>
    <t>KENÉZLŐI ÓVODA ÉS KONYHA</t>
  </si>
  <si>
    <t>2020</t>
  </si>
  <si>
    <t>Magyar Falu Program orvosi eszköz beszerzés 2019.</t>
  </si>
  <si>
    <t>Magyar Falu Program temetőfejlesztés 2019.</t>
  </si>
  <si>
    <t>Magyar Falu Program óvoda udvar fejlesztés 2019.</t>
  </si>
  <si>
    <t>Magyar Falu Program eszközfejlesztés 2019.</t>
  </si>
  <si>
    <t>Személygépkocsi vásárlás</t>
  </si>
  <si>
    <t>Felszerelési tárgyak vásárlása (közművelődési érd.növ.)</t>
  </si>
  <si>
    <t>Felszerelési tárgyak vásárlása</t>
  </si>
  <si>
    <t>Tárgyi eszköz beszerzés (közfoglalkoztatás)</t>
  </si>
  <si>
    <t>Felszerelési tárgyak vásárlása (óvoda)</t>
  </si>
  <si>
    <t>Felszerelési tárgyak vásárlása (konyha)</t>
  </si>
  <si>
    <t>Magyar Falu Program eszközfejlesztés 2020.</t>
  </si>
  <si>
    <t>Magyar Falu Program orvosi eszköz beszerzés 2020.</t>
  </si>
  <si>
    <t>2020-2021</t>
  </si>
  <si>
    <t>Magyar Falu Program Petőfi út felújítása</t>
  </si>
  <si>
    <t>Magyar Falu Program Faluház felső szint részfelújítása</t>
  </si>
  <si>
    <t>2. számú módosítás utáni előirányzat</t>
  </si>
  <si>
    <t>2. sz. módosítás</t>
  </si>
  <si>
    <t>Módosítások összesen 2020. 12. 31-ig</t>
  </si>
  <si>
    <t>Ingatlanvásárlás</t>
  </si>
  <si>
    <t>KENÉZLŐ KÖZSÉG ÖNKORMÁNYZATA</t>
  </si>
  <si>
    <t>2.számú módosítás utáni előirányzat</t>
  </si>
  <si>
    <t>Kenézlői Közös Önkormányzati Hivatal</t>
  </si>
  <si>
    <t>5. melléklet az 1/2020 (II.14.) önkormányzati rendelethez</t>
  </si>
  <si>
    <t xml:space="preserve">Önkormányzaton kívüli EU-s projekthez történő hozzájárulás </t>
  </si>
  <si>
    <t>Nemleges!</t>
  </si>
  <si>
    <t>Támogatott neve</t>
  </si>
  <si>
    <t>Előirányzat</t>
  </si>
  <si>
    <t xml:space="preserve">Összesen: </t>
  </si>
  <si>
    <t>Európai uniós támogatással megvalósuló projektek</t>
  </si>
  <si>
    <t xml:space="preserve">bevételei, kiadásai, hozzájárulások  </t>
  </si>
  <si>
    <r>
      <rPr>
        <b/>
        <sz val="11"/>
        <rFont val="Times New Roman CE"/>
        <charset val="238"/>
      </rPr>
      <t>EU-s projekt neve, azonosítója:</t>
    </r>
    <r>
      <rPr>
        <sz val="11"/>
        <rFont val="Times New Roman"/>
        <family val="1"/>
        <charset val="238"/>
      </rPr>
      <t>*</t>
    </r>
  </si>
  <si>
    <t>Források</t>
  </si>
  <si>
    <t>Támogatási szerződés szerinti bevételek, kiadások</t>
  </si>
  <si>
    <t>Összes 
 forrás, kiadás</t>
  </si>
  <si>
    <t>Évenkénti ütemezés</t>
  </si>
  <si>
    <t>B=(C+D+E)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</si>
  <si>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</si>
  <si>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</si>
  <si>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</si>
  <si>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</si>
  <si>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</si>
  <si>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</si>
  <si>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</si>
  <si>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</si>
  <si>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</si>
  <si>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</si>
  <si>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</si>
  <si>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</si>
  <si>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 xml:space="preserve">* Amennyiben több projekt megvalósítása történi egy időben akkor azokat külön-külön, projektenként be kell mutatni!  </t>
  </si>
  <si>
    <t>7. melléklet az 1/2020 (II.14.) önkormányzati rendelethez</t>
  </si>
  <si>
    <t>Adatszolgáltatás 
az elismert tartozásállományról</t>
  </si>
  <si>
    <t>Költségvetési szerv neve:</t>
  </si>
  <si>
    <t>Kenézlő Község Önkormányzata</t>
  </si>
  <si>
    <t>Költségvetési szerv számlaszáma:</t>
  </si>
  <si>
    <t>11734169-15349552-00000000</t>
  </si>
  <si>
    <t>Éves eredeti kiadási előirányzat: …………… Ft</t>
  </si>
  <si>
    <t>30 napon túli elismert tartozásállomány összesen: ……………… Ft</t>
  </si>
  <si>
    <t>forintban!</t>
  </si>
  <si>
    <t>Sor-szám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</si>
  <si>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</si>
  <si>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</si>
  <si>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</si>
  <si>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</si>
  <si>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</si>
  <si>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Összesen: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</si>
  <si>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</si>
  <si>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</si>
  <si>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</si>
  <si>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</si>
  <si>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</si>
  <si>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</si>
  <si>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Kelt,………….…..</t>
  </si>
  <si>
    <t>költségvetési szerv vezetője</t>
  </si>
  <si>
    <t>1.1. melléklet az 1/2020. (II.14.) önkormányzati rendelethez</t>
  </si>
  <si>
    <t>1.2. melléklet az 1/2020. (II.14.) önkormányzati rendelethez</t>
  </si>
  <si>
    <t>1.3. melléklet az 1/2020. (II.14.) önkormányzati rendelethez</t>
  </si>
  <si>
    <t>2.1. melléklet az 1/2020. (II.14.) önkormányzati rendelethez</t>
  </si>
  <si>
    <t>2.2. melléklet az 1/2020. (II.14.) önkormányzati rendelethez</t>
  </si>
  <si>
    <t>3. melléklet az 1/2020. (II.14.) önkormányzati rendelethez";RM_ALAPADATOK!H7)</t>
  </si>
  <si>
    <t>4. melléklet az 1/2020. (II.14.) önkormányzati rendelethez</t>
  </si>
  <si>
    <t>6.1. melléklet az 1/2020. (II.14.) önkormányzati rendelethez</t>
  </si>
  <si>
    <t>6.1.1. melléklet az 1/2020. (II.14.) önkormányzati rendelethez</t>
  </si>
  <si>
    <t>6.1.2. melléklet az 1/2020. (II.14.) önkormányzati rendelethez";RM_ALAPADATOK!H7)</t>
  </si>
  <si>
    <t>6.2. melléklet az 1/2020. (II.14.) önkormányzati rendelethez</t>
  </si>
  <si>
    <t>6.3. melléklet az 1/2020.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</si>
</sst>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#,###"/>
    <numFmt numFmtId="166" formatCode="#,##0.0"/>
  </numFmts>
  <fonts count="6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theme="10"/>
      <name val="Times New Roman CE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9"/>
      <color theme="1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i/>
      <sz val="9"/>
      <name val="Times New Roman CE"/>
      <charset val="238"/>
    </font>
    <font>
      <b/>
      <i/>
      <sz val="8"/>
      <name val="Times New Roman"/>
      <family val="1"/>
      <charset val="238"/>
    </font>
    <font>
      <i/>
      <sz val="12"/>
      <color indexed="8"/>
      <name val="Calibri"/>
      <family val="2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lightHorizontal"/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9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  <border>
      <left/>
      <right/>
      <top/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/>
      <right/>
      <top style="medium">
        <color indexed="63"/>
      </top>
      <bottom/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/>
      <right/>
      <top style="hair">
        <color indexed="63"/>
      </top>
      <bottom/>
      <diagonal/>
    </border>
  </borders>
  <cellStyleXfs count="9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9" fontId="14" fillId="0" borderId="0" applyFont="0" applyFill="0" applyBorder="0" applyAlignment="0" applyProtection="0"/>
  </cellStyleXfs>
  <cellXfs count="600">
    <xf numFmtId="0" fontId="0" fillId="0" borderId="0" xfId="0"/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0" fontId="17" fillId="0" borderId="7" xfId="7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49" fontId="17" fillId="0" borderId="13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0" fontId="16" fillId="0" borderId="16" xfId="7" applyFont="1" applyFill="1" applyBorder="1" applyAlignment="1" applyProtection="1">
      <alignment horizontal="left" vertical="center" wrapText="1" indent="1"/>
    </xf>
    <xf numFmtId="165" fontId="17" fillId="0" borderId="3" xfId="0" applyNumberFormat="1" applyFont="1" applyFill="1" applyBorder="1" applyAlignment="1" applyProtection="1">
      <alignment vertical="center" wrapText="1"/>
      <protection locked="0"/>
    </xf>
    <xf numFmtId="165" fontId="17" fillId="0" borderId="7" xfId="0" applyNumberFormat="1" applyFont="1" applyFill="1" applyBorder="1" applyAlignment="1" applyProtection="1">
      <alignment vertical="center" wrapText="1"/>
      <protection locked="0"/>
    </xf>
    <xf numFmtId="0" fontId="16" fillId="0" borderId="15" xfId="7" applyFont="1" applyFill="1" applyBorder="1" applyAlignment="1" applyProtection="1">
      <alignment vertical="center" wrapText="1"/>
    </xf>
    <xf numFmtId="0" fontId="16" fillId="0" borderId="17" xfId="7" applyFont="1" applyFill="1" applyBorder="1" applyAlignment="1" applyProtection="1">
      <alignment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0" fontId="16" fillId="0" borderId="15" xfId="7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5" fillId="0" borderId="0" xfId="0" applyNumberFormat="1" applyFont="1" applyFill="1" applyAlignment="1" applyProtection="1">
      <alignment horizontal="right" wrapText="1"/>
    </xf>
    <xf numFmtId="165" fontId="16" fillId="0" borderId="18" xfId="0" applyNumberFormat="1" applyFont="1" applyFill="1" applyBorder="1" applyAlignment="1" applyProtection="1">
      <alignment horizontal="center" vertical="center" wrapText="1"/>
    </xf>
    <xf numFmtId="165" fontId="16" fillId="0" borderId="19" xfId="0" applyNumberFormat="1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 applyProtection="1">
      <alignment vertical="center" wrapText="1"/>
    </xf>
    <xf numFmtId="165" fontId="17" fillId="0" borderId="20" xfId="0" applyNumberFormat="1" applyFont="1" applyFill="1" applyBorder="1" applyAlignment="1" applyProtection="1">
      <alignment vertical="center" wrapText="1"/>
    </xf>
    <xf numFmtId="165" fontId="1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21" xfId="0" applyNumberFormat="1" applyFont="1" applyFill="1" applyBorder="1" applyAlignment="1" applyProtection="1">
      <alignment vertical="center" wrapText="1"/>
    </xf>
    <xf numFmtId="165" fontId="16" fillId="0" borderId="15" xfId="0" applyNumberFormat="1" applyFont="1" applyFill="1" applyBorder="1" applyAlignment="1" applyProtection="1">
      <alignment vertical="center" wrapText="1"/>
    </xf>
    <xf numFmtId="165" fontId="16" fillId="0" borderId="22" xfId="0" applyNumberFormat="1" applyFont="1" applyFill="1" applyBorder="1" applyAlignment="1" applyProtection="1">
      <alignment vertical="center" wrapText="1"/>
    </xf>
    <xf numFmtId="165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5" fontId="16" fillId="2" borderId="15" xfId="0" applyNumberFormat="1" applyFont="1" applyFill="1" applyBorder="1" applyAlignment="1" applyProtection="1">
      <alignment vertical="center" wrapText="1"/>
    </xf>
    <xf numFmtId="165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5" xfId="7" applyFont="1" applyFill="1" applyBorder="1" applyAlignment="1" applyProtection="1">
      <alignment horizontal="left" vertical="center" wrapText="1" indent="1"/>
    </xf>
    <xf numFmtId="165" fontId="23" fillId="0" borderId="14" xfId="0" applyNumberFormat="1" applyFont="1" applyFill="1" applyBorder="1" applyAlignment="1" applyProtection="1">
      <alignment horizontal="left" vertical="center" wrapText="1" indent="1"/>
    </xf>
    <xf numFmtId="0" fontId="5" fillId="0" borderId="23" xfId="0" applyFont="1" applyFill="1" applyBorder="1" applyAlignment="1" applyProtection="1">
      <alignment horizontal="right"/>
    </xf>
    <xf numFmtId="0" fontId="17" fillId="0" borderId="3" xfId="7" applyFont="1" applyFill="1" applyBorder="1" applyAlignment="1" applyProtection="1">
      <alignment horizontal="left" indent="6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7" fillId="0" borderId="7" xfId="7" applyFont="1" applyFill="1" applyBorder="1" applyAlignment="1" applyProtection="1">
      <alignment horizontal="left" vertical="center" wrapText="1" indent="6"/>
    </xf>
    <xf numFmtId="0" fontId="17" fillId="0" borderId="24" xfId="7" applyFont="1" applyFill="1" applyBorder="1" applyAlignment="1" applyProtection="1">
      <alignment horizontal="left" vertical="center" wrapText="1" indent="6"/>
    </xf>
    <xf numFmtId="0" fontId="33" fillId="0" borderId="0" xfId="0" applyFont="1"/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165" fontId="7" fillId="0" borderId="14" xfId="0" applyNumberFormat="1" applyFont="1" applyFill="1" applyBorder="1" applyAlignment="1" applyProtection="1">
      <alignment horizontal="left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25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16" fillId="0" borderId="26" xfId="7" applyNumberFormat="1" applyFont="1" applyFill="1" applyBorder="1" applyAlignment="1" applyProtection="1">
      <alignment horizontal="right" vertical="center" wrapText="1" indent="1"/>
    </xf>
    <xf numFmtId="0" fontId="22" fillId="0" borderId="15" xfId="0" applyFont="1" applyBorder="1" applyAlignment="1" applyProtection="1">
      <alignment horizontal="left" vertical="center" wrapText="1" indent="1"/>
    </xf>
    <xf numFmtId="0" fontId="21" fillId="0" borderId="3" xfId="0" applyFont="1" applyBorder="1" applyAlignment="1" applyProtection="1">
      <alignment horizontal="left" vertical="center" wrapText="1" indent="1"/>
    </xf>
    <xf numFmtId="0" fontId="21" fillId="0" borderId="7" xfId="0" applyFont="1" applyBorder="1" applyAlignment="1" applyProtection="1">
      <alignment horizontal="left" vertical="center" wrapText="1" indent="1"/>
    </xf>
    <xf numFmtId="0" fontId="22" fillId="0" borderId="18" xfId="0" applyFont="1" applyBorder="1" applyAlignment="1" applyProtection="1">
      <alignment horizontal="left" vertical="center" wrapText="1" indent="1"/>
    </xf>
    <xf numFmtId="165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3" xfId="0" applyFont="1" applyFill="1" applyBorder="1" applyAlignment="1" applyProtection="1">
      <alignment horizontal="right" vertical="center"/>
    </xf>
    <xf numFmtId="165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5" xfId="0" applyNumberFormat="1" applyFont="1" applyFill="1" applyBorder="1" applyAlignment="1" applyProtection="1">
      <alignment horizontal="right" vertical="center" wrapText="1" indent="1"/>
    </xf>
    <xf numFmtId="165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 applyProtection="1">
      <alignment horizontal="centerContinuous" vertical="center"/>
    </xf>
    <xf numFmtId="165" fontId="5" fillId="0" borderId="0" xfId="0" applyNumberFormat="1" applyFont="1" applyFill="1" applyAlignment="1" applyProtection="1">
      <alignment horizontal="right" vertical="center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15" xfId="0" applyNumberFormat="1" applyFont="1" applyFill="1" applyBorder="1" applyAlignment="1" applyProtection="1">
      <alignment horizontal="centerContinuous" vertical="center" wrapText="1"/>
    </xf>
    <xf numFmtId="165" fontId="7" fillId="0" borderId="22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3" fillId="0" borderId="28" xfId="0" applyNumberFormat="1" applyFont="1" applyFill="1" applyBorder="1" applyAlignment="1" applyProtection="1">
      <alignment horizontal="center" vertical="center" wrapText="1"/>
    </xf>
    <xf numFmtId="165" fontId="23" fillId="0" borderId="14" xfId="0" applyNumberFormat="1" applyFont="1" applyFill="1" applyBorder="1" applyAlignment="1" applyProtection="1">
      <alignment horizontal="center" vertical="center" wrapText="1"/>
    </xf>
    <xf numFmtId="165" fontId="23" fillId="0" borderId="15" xfId="0" applyNumberFormat="1" applyFont="1" applyFill="1" applyBorder="1" applyAlignment="1" applyProtection="1">
      <alignment horizontal="center" vertical="center" wrapText="1"/>
    </xf>
    <xf numFmtId="165" fontId="23" fillId="0" borderId="0" xfId="0" applyNumberFormat="1" applyFont="1" applyFill="1" applyAlignment="1" applyProtection="1">
      <alignment horizontal="center" vertical="center" wrapText="1"/>
    </xf>
    <xf numFmtId="165" fontId="0" fillId="0" borderId="29" xfId="0" applyNumberFormat="1" applyFill="1" applyBorder="1" applyAlignment="1" applyProtection="1">
      <alignment horizontal="left" vertical="center" wrapText="1" indent="1"/>
    </xf>
    <xf numFmtId="165" fontId="17" fillId="0" borderId="10" xfId="0" applyNumberFormat="1" applyFont="1" applyFill="1" applyBorder="1" applyAlignment="1" applyProtection="1">
      <alignment horizontal="left" vertical="center" wrapText="1" indent="1"/>
    </xf>
    <xf numFmtId="165" fontId="0" fillId="0" borderId="30" xfId="0" applyNumberFormat="1" applyFill="1" applyBorder="1" applyAlignment="1" applyProtection="1">
      <alignment horizontal="left" vertical="center" wrapText="1" indent="1"/>
    </xf>
    <xf numFmtId="165" fontId="17" fillId="0" borderId="9" xfId="0" applyNumberFormat="1" applyFont="1" applyFill="1" applyBorder="1" applyAlignment="1" applyProtection="1">
      <alignment horizontal="left" vertical="center" wrapText="1" indent="1"/>
    </xf>
    <xf numFmtId="165" fontId="17" fillId="0" borderId="31" xfId="0" applyNumberFormat="1" applyFont="1" applyFill="1" applyBorder="1" applyAlignment="1" applyProtection="1">
      <alignment horizontal="left" vertical="center" wrapText="1" indent="1"/>
    </xf>
    <xf numFmtId="165" fontId="26" fillId="0" borderId="28" xfId="0" applyNumberFormat="1" applyFont="1" applyFill="1" applyBorder="1" applyAlignment="1" applyProtection="1">
      <alignment horizontal="left" vertical="center" wrapText="1" indent="1"/>
    </xf>
    <xf numFmtId="165" fontId="1" fillId="0" borderId="32" xfId="0" applyNumberFormat="1" applyFont="1" applyFill="1" applyBorder="1" applyAlignment="1" applyProtection="1">
      <alignment horizontal="left" vertical="center" wrapText="1" indent="1"/>
    </xf>
    <xf numFmtId="165" fontId="24" fillId="0" borderId="8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1"/>
    </xf>
    <xf numFmtId="165" fontId="1" fillId="0" borderId="30" xfId="0" applyNumberFormat="1" applyFont="1" applyFill="1" applyBorder="1" applyAlignment="1" applyProtection="1">
      <alignment horizontal="left" vertical="center" wrapText="1" indent="1"/>
    </xf>
    <xf numFmtId="165" fontId="27" fillId="0" borderId="3" xfId="0" applyNumberFormat="1" applyFont="1" applyFill="1" applyBorder="1" applyAlignment="1" applyProtection="1">
      <alignment horizontal="right" vertical="center" wrapText="1" indent="1"/>
    </xf>
    <xf numFmtId="165" fontId="26" fillId="0" borderId="14" xfId="0" applyNumberFormat="1" applyFont="1" applyFill="1" applyBorder="1" applyAlignment="1" applyProtection="1">
      <alignment horizontal="left" vertical="center" wrapText="1" indent="1"/>
    </xf>
    <xf numFmtId="165" fontId="24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27" fillId="0" borderId="8" xfId="0" applyNumberFormat="1" applyFont="1" applyFill="1" applyBorder="1" applyAlignment="1" applyProtection="1">
      <alignment horizontal="left" vertical="center" wrapText="1" indent="1"/>
    </xf>
    <xf numFmtId="165" fontId="24" fillId="0" borderId="9" xfId="0" applyNumberFormat="1" applyFont="1" applyFill="1" applyBorder="1" applyAlignment="1" applyProtection="1">
      <alignment horizontal="left" vertical="center" wrapText="1" indent="2"/>
    </xf>
    <xf numFmtId="165" fontId="24" fillId="0" borderId="3" xfId="0" applyNumberFormat="1" applyFont="1" applyFill="1" applyBorder="1" applyAlignment="1" applyProtection="1">
      <alignment horizontal="left" vertical="center" wrapText="1" indent="2"/>
    </xf>
    <xf numFmtId="165" fontId="27" fillId="0" borderId="3" xfId="0" applyNumberFormat="1" applyFont="1" applyFill="1" applyBorder="1" applyAlignment="1" applyProtection="1">
      <alignment horizontal="left" vertical="center" wrapText="1" indent="1"/>
    </xf>
    <xf numFmtId="165" fontId="24" fillId="0" borderId="10" xfId="0" applyNumberFormat="1" applyFont="1" applyFill="1" applyBorder="1" applyAlignment="1" applyProtection="1">
      <alignment horizontal="left" vertical="center" wrapText="1" indent="1"/>
    </xf>
    <xf numFmtId="165" fontId="17" fillId="0" borderId="10" xfId="0" applyNumberFormat="1" applyFont="1" applyFill="1" applyBorder="1" applyAlignment="1" applyProtection="1">
      <alignment horizontal="left" vertical="center" wrapText="1" indent="2"/>
    </xf>
    <xf numFmtId="165" fontId="17" fillId="0" borderId="11" xfId="0" applyNumberFormat="1" applyFont="1" applyFill="1" applyBorder="1" applyAlignment="1" applyProtection="1">
      <alignment horizontal="left" vertical="center" wrapText="1" indent="2"/>
    </xf>
    <xf numFmtId="165" fontId="27" fillId="0" borderId="4" xfId="0" applyNumberFormat="1" applyFont="1" applyFill="1" applyBorder="1" applyAlignment="1" applyProtection="1">
      <alignment horizontal="right" vertical="center" wrapText="1" indent="1"/>
    </xf>
    <xf numFmtId="165" fontId="23" fillId="0" borderId="26" xfId="0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19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4" fillId="0" borderId="0" xfId="0" applyFont="1" applyFill="1" applyAlignment="1" applyProtection="1">
      <alignment horizontal="left" vertical="center" wrapText="1"/>
    </xf>
    <xf numFmtId="0" fontId="3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5" fontId="0" fillId="0" borderId="32" xfId="0" applyNumberFormat="1" applyFill="1" applyBorder="1" applyAlignment="1" applyProtection="1">
      <alignment horizontal="left" vertical="center" wrapText="1" indent="1"/>
    </xf>
    <xf numFmtId="165" fontId="17" fillId="0" borderId="8" xfId="0" applyNumberFormat="1" applyFont="1" applyFill="1" applyBorder="1" applyAlignment="1" applyProtection="1">
      <alignment horizontal="left" vertical="center" wrapText="1" indent="1"/>
    </xf>
    <xf numFmtId="165" fontId="1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7" xfId="7" applyNumberFormat="1" applyFont="1" applyFill="1" applyBorder="1" applyAlignment="1" applyProtection="1">
      <alignment horizontal="right" vertical="center" wrapText="1" indent="1"/>
    </xf>
    <xf numFmtId="165" fontId="16" fillId="0" borderId="15" xfId="7" applyNumberFormat="1" applyFont="1" applyFill="1" applyBorder="1" applyAlignment="1" applyProtection="1">
      <alignment horizontal="right" vertical="center" wrapText="1" indent="1"/>
    </xf>
    <xf numFmtId="165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7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7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5" xfId="7" applyNumberFormat="1" applyFont="1" applyFill="1" applyBorder="1" applyAlignment="1" applyProtection="1">
      <alignment horizontal="right" vertical="center" wrapText="1" indent="1"/>
    </xf>
    <xf numFmtId="0" fontId="16" fillId="0" borderId="16" xfId="7" applyFont="1" applyFill="1" applyBorder="1" applyAlignment="1" applyProtection="1">
      <alignment horizontal="center" vertical="center" wrapText="1"/>
    </xf>
    <xf numFmtId="0" fontId="16" fillId="0" borderId="17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4" xfId="0" applyFont="1" applyBorder="1" applyAlignment="1" applyProtection="1">
      <alignment horizontal="left" wrapText="1" indent="1"/>
    </xf>
    <xf numFmtId="0" fontId="21" fillId="0" borderId="3" xfId="0" applyFont="1" applyBorder="1" applyAlignment="1" applyProtection="1">
      <alignment horizontal="left" wrapText="1" indent="1"/>
    </xf>
    <xf numFmtId="0" fontId="21" fillId="0" borderId="7" xfId="0" applyFont="1" applyBorder="1" applyAlignment="1" applyProtection="1">
      <alignment horizontal="left" wrapText="1" indent="1"/>
    </xf>
    <xf numFmtId="0" fontId="21" fillId="0" borderId="10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11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5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9" xfId="0" quotePrefix="1" applyNumberFormat="1" applyFont="1" applyFill="1" applyBorder="1" applyAlignment="1" applyProtection="1">
      <alignment horizontal="left" vertical="center" wrapText="1" indent="3"/>
      <protection locked="0"/>
    </xf>
    <xf numFmtId="165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17" fillId="0" borderId="9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24" fillId="0" borderId="9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11" xfId="0" applyFont="1" applyBorder="1" applyAlignment="1" applyProtection="1">
      <alignment horizontal="center" wrapText="1"/>
    </xf>
    <xf numFmtId="0" fontId="22" fillId="0" borderId="18" xfId="0" applyFont="1" applyBorder="1" applyAlignment="1" applyProtection="1">
      <alignment horizont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3" xfId="7" applyNumberFormat="1" applyFont="1" applyFill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165" fontId="23" fillId="0" borderId="26" xfId="7" applyNumberFormat="1" applyFont="1" applyFill="1" applyBorder="1" applyAlignment="1" applyProtection="1">
      <alignment horizontal="right" vertical="center" wrapText="1" indent="1"/>
    </xf>
    <xf numFmtId="165" fontId="17" fillId="0" borderId="34" xfId="7" applyNumberFormat="1" applyFont="1" applyFill="1" applyBorder="1" applyAlignment="1" applyProtection="1">
      <alignment horizontal="right" vertical="center" wrapText="1" indent="1"/>
    </xf>
    <xf numFmtId="165" fontId="17" fillId="0" borderId="4" xfId="7" applyNumberFormat="1" applyFont="1" applyFill="1" applyBorder="1" applyAlignment="1" applyProtection="1">
      <alignment horizontal="right" vertical="center" wrapText="1" indent="1"/>
    </xf>
    <xf numFmtId="165" fontId="24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vertical="center" wrapText="1"/>
    </xf>
    <xf numFmtId="0" fontId="22" fillId="0" borderId="18" xfId="0" applyFont="1" applyBorder="1" applyAlignment="1" applyProtection="1">
      <alignment vertical="center" wrapText="1"/>
    </xf>
    <xf numFmtId="165" fontId="16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9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8" xfId="0" applyNumberFormat="1" applyFill="1" applyBorder="1" applyAlignment="1" applyProtection="1">
      <alignment horizontal="left" vertical="center" wrapText="1"/>
      <protection locked="0"/>
    </xf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8" xfId="7" applyFont="1" applyFill="1" applyBorder="1" applyAlignment="1" applyProtection="1">
      <alignment horizontal="left" vertical="center" wrapText="1" indent="1"/>
    </xf>
    <xf numFmtId="0" fontId="16" fillId="0" borderId="19" xfId="7" applyFont="1" applyFill="1" applyBorder="1" applyAlignment="1" applyProtection="1">
      <alignment vertical="center" wrapText="1"/>
    </xf>
    <xf numFmtId="0" fontId="17" fillId="0" borderId="24" xfId="7" applyFont="1" applyFill="1" applyBorder="1" applyAlignment="1" applyProtection="1">
      <alignment horizontal="left" vertical="center" wrapText="1" indent="7"/>
    </xf>
    <xf numFmtId="0" fontId="16" fillId="0" borderId="14" xfId="7" applyFont="1" applyFill="1" applyBorder="1" applyAlignment="1" applyProtection="1">
      <alignment horizontal="left" vertical="center" wrapText="1"/>
    </xf>
    <xf numFmtId="165" fontId="27" fillId="0" borderId="2" xfId="0" applyNumberFormat="1" applyFont="1" applyFill="1" applyBorder="1" applyAlignment="1" applyProtection="1">
      <alignment horizontal="right" vertical="center" wrapText="1" indent="1"/>
    </xf>
    <xf numFmtId="49" fontId="23" fillId="0" borderId="14" xfId="7" applyNumberFormat="1" applyFont="1" applyFill="1" applyBorder="1" applyAlignment="1" applyProtection="1">
      <alignment horizontal="center" vertical="center" wrapText="1"/>
    </xf>
    <xf numFmtId="165" fontId="16" fillId="0" borderId="35" xfId="7" applyNumberFormat="1" applyFont="1" applyFill="1" applyBorder="1" applyAlignment="1" applyProtection="1">
      <alignment horizontal="right" vertical="center" wrapText="1" indent="1"/>
    </xf>
    <xf numFmtId="165" fontId="16" fillId="0" borderId="36" xfId="7" applyNumberFormat="1" applyFont="1" applyFill="1" applyBorder="1" applyAlignment="1" applyProtection="1">
      <alignment horizontal="right" vertical="center" wrapText="1" indent="1"/>
    </xf>
    <xf numFmtId="165" fontId="22" fillId="0" borderId="26" xfId="0" applyNumberFormat="1" applyFont="1" applyBorder="1" applyAlignment="1" applyProtection="1">
      <alignment horizontal="right" vertical="center" wrapText="1" indent="1"/>
    </xf>
    <xf numFmtId="165" fontId="20" fillId="0" borderId="26" xfId="0" quotePrefix="1" applyNumberFormat="1" applyFont="1" applyBorder="1" applyAlignment="1" applyProtection="1">
      <alignment horizontal="right" vertical="center" wrapText="1" indent="1"/>
    </xf>
    <xf numFmtId="165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9" xfId="7" applyNumberFormat="1" applyFont="1" applyFill="1" applyBorder="1" applyAlignment="1" applyProtection="1">
      <alignment horizontal="right" vertical="center" wrapText="1" indent="1"/>
    </xf>
    <xf numFmtId="165" fontId="22" fillId="0" borderId="15" xfId="0" applyNumberFormat="1" applyFont="1" applyBorder="1" applyAlignment="1" applyProtection="1">
      <alignment horizontal="right" vertical="center" wrapText="1" indent="1"/>
    </xf>
    <xf numFmtId="165" fontId="22" fillId="0" borderId="15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15" xfId="0" quotePrefix="1" applyNumberFormat="1" applyFont="1" applyBorder="1" applyAlignment="1" applyProtection="1">
      <alignment horizontal="right" vertical="center" wrapText="1" indent="1"/>
    </xf>
    <xf numFmtId="165" fontId="16" fillId="0" borderId="37" xfId="7" applyNumberFormat="1" applyFont="1" applyFill="1" applyBorder="1" applyAlignment="1" applyProtection="1">
      <alignment horizontal="right" vertical="center" wrapText="1" indent="1"/>
    </xf>
    <xf numFmtId="165" fontId="16" fillId="0" borderId="25" xfId="7" applyNumberFormat="1" applyFont="1" applyFill="1" applyBorder="1" applyAlignment="1" applyProtection="1">
      <alignment horizontal="right" vertical="center" wrapText="1" indent="1"/>
    </xf>
    <xf numFmtId="165" fontId="17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5" xfId="7" applyNumberFormat="1" applyFont="1" applyFill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</xf>
    <xf numFmtId="165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5" fontId="20" fillId="0" borderId="25" xfId="0" quotePrefix="1" applyNumberFormat="1" applyFont="1" applyBorder="1" applyAlignment="1" applyProtection="1">
      <alignment horizontal="right" vertical="center" wrapText="1" indent="1"/>
    </xf>
    <xf numFmtId="165" fontId="7" fillId="0" borderId="25" xfId="0" applyNumberFormat="1" applyFont="1" applyFill="1" applyBorder="1" applyAlignment="1" applyProtection="1">
      <alignment horizontal="centerContinuous" vertical="center" wrapText="1"/>
    </xf>
    <xf numFmtId="165" fontId="23" fillId="0" borderId="25" xfId="0" applyNumberFormat="1" applyFont="1" applyFill="1" applyBorder="1" applyAlignment="1" applyProtection="1">
      <alignment horizontal="center" vertical="center" wrapText="1"/>
    </xf>
    <xf numFmtId="165" fontId="23" fillId="0" borderId="25" xfId="0" applyNumberFormat="1" applyFont="1" applyFill="1" applyBorder="1" applyAlignment="1" applyProtection="1">
      <alignment horizontal="right" vertical="center" wrapText="1" indent="1"/>
    </xf>
    <xf numFmtId="165" fontId="7" fillId="0" borderId="40" xfId="0" applyNumberFormat="1" applyFont="1" applyFill="1" applyBorder="1" applyAlignment="1" applyProtection="1">
      <alignment horizontal="centerContinuous" vertical="center" wrapText="1"/>
    </xf>
    <xf numFmtId="165" fontId="7" fillId="0" borderId="35" xfId="0" applyNumberFormat="1" applyFont="1" applyFill="1" applyBorder="1" applyAlignment="1" applyProtection="1">
      <alignment horizontal="centerContinuous" vertical="center" wrapText="1"/>
    </xf>
    <xf numFmtId="165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165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8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1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2" xfId="7" applyNumberFormat="1" applyFont="1" applyFill="1" applyBorder="1" applyAlignment="1" applyProtection="1">
      <alignment horizontal="right" vertical="center" wrapText="1" indent="1"/>
    </xf>
    <xf numFmtId="165" fontId="17" fillId="0" borderId="43" xfId="7" applyNumberFormat="1" applyFont="1" applyFill="1" applyBorder="1" applyAlignment="1" applyProtection="1">
      <alignment horizontal="right" vertical="center" wrapText="1" indent="1"/>
    </xf>
    <xf numFmtId="165" fontId="24" fillId="0" borderId="42" xfId="7" applyNumberFormat="1" applyFont="1" applyFill="1" applyBorder="1" applyAlignment="1" applyProtection="1">
      <alignment horizontal="right" vertical="center" wrapText="1" indent="1"/>
    </xf>
    <xf numFmtId="165" fontId="24" fillId="0" borderId="34" xfId="7" applyNumberFormat="1" applyFont="1" applyFill="1" applyBorder="1" applyAlignment="1" applyProtection="1">
      <alignment horizontal="right" vertical="center" wrapText="1" indent="1"/>
    </xf>
    <xf numFmtId="165" fontId="17" fillId="0" borderId="44" xfId="7" applyNumberFormat="1" applyFont="1" applyFill="1" applyBorder="1" applyAlignment="1" applyProtection="1">
      <alignment horizontal="right" vertical="center" wrapText="1" indent="1"/>
    </xf>
    <xf numFmtId="165" fontId="17" fillId="0" borderId="45" xfId="7" applyNumberFormat="1" applyFont="1" applyFill="1" applyBorder="1" applyAlignment="1" applyProtection="1">
      <alignment horizontal="right" vertical="center" wrapText="1" indent="1"/>
    </xf>
    <xf numFmtId="165" fontId="17" fillId="0" borderId="4" xfId="0" applyNumberFormat="1" applyFont="1" applyFill="1" applyBorder="1" applyAlignment="1" applyProtection="1">
      <alignment horizontal="right" vertical="center" wrapText="1" indent="1"/>
    </xf>
    <xf numFmtId="165" fontId="17" fillId="0" borderId="7" xfId="0" applyNumberFormat="1" applyFont="1" applyFill="1" applyBorder="1" applyAlignment="1" applyProtection="1">
      <alignment horizontal="right" vertical="center" wrapText="1" indent="1"/>
    </xf>
    <xf numFmtId="165" fontId="24" fillId="0" borderId="3" xfId="0" applyNumberFormat="1" applyFont="1" applyFill="1" applyBorder="1" applyAlignment="1" applyProtection="1">
      <alignment horizontal="right" vertical="center" wrapText="1" indent="1"/>
    </xf>
    <xf numFmtId="165" fontId="24" fillId="0" borderId="2" xfId="0" applyNumberFormat="1" applyFont="1" applyFill="1" applyBorder="1" applyAlignment="1" applyProtection="1">
      <alignment horizontal="right" vertical="center" wrapText="1" indent="1"/>
    </xf>
    <xf numFmtId="165" fontId="17" fillId="0" borderId="34" xfId="0" applyNumberFormat="1" applyFont="1" applyFill="1" applyBorder="1" applyAlignment="1" applyProtection="1">
      <alignment horizontal="right" vertical="center" wrapText="1" indent="1"/>
    </xf>
    <xf numFmtId="165" fontId="24" fillId="0" borderId="46" xfId="0" applyNumberFormat="1" applyFont="1" applyFill="1" applyBorder="1" applyAlignment="1" applyProtection="1">
      <alignment horizontal="right" vertical="center" wrapText="1" indent="1"/>
    </xf>
    <xf numFmtId="165" fontId="24" fillId="0" borderId="42" xfId="0" applyNumberFormat="1" applyFont="1" applyFill="1" applyBorder="1" applyAlignment="1" applyProtection="1">
      <alignment horizontal="right" vertical="center" wrapText="1" indent="1"/>
    </xf>
    <xf numFmtId="165" fontId="17" fillId="0" borderId="47" xfId="0" applyNumberFormat="1" applyFont="1" applyFill="1" applyBorder="1" applyAlignment="1" applyProtection="1">
      <alignment horizontal="right" vertical="center" wrapText="1" indent="1"/>
    </xf>
    <xf numFmtId="165" fontId="17" fillId="0" borderId="42" xfId="0" applyNumberFormat="1" applyFont="1" applyFill="1" applyBorder="1" applyAlignment="1" applyProtection="1">
      <alignment horizontal="right" vertical="center" wrapText="1" indent="1"/>
    </xf>
    <xf numFmtId="165" fontId="17" fillId="0" borderId="46" xfId="0" applyNumberFormat="1" applyFont="1" applyFill="1" applyBorder="1" applyAlignment="1" applyProtection="1">
      <alignment horizontal="right" vertical="center" wrapText="1" indent="1"/>
    </xf>
    <xf numFmtId="165" fontId="24" fillId="0" borderId="34" xfId="0" applyNumberFormat="1" applyFont="1" applyFill="1" applyBorder="1" applyAlignment="1" applyProtection="1">
      <alignment horizontal="right" vertical="center" wrapText="1" indent="1"/>
    </xf>
    <xf numFmtId="165" fontId="23" fillId="0" borderId="22" xfId="0" applyNumberFormat="1" applyFont="1" applyFill="1" applyBorder="1" applyAlignment="1" applyProtection="1">
      <alignment horizontal="center" vertical="center" wrapText="1"/>
    </xf>
    <xf numFmtId="165" fontId="25" fillId="0" borderId="15" xfId="0" applyNumberFormat="1" applyFont="1" applyFill="1" applyBorder="1" applyAlignment="1" applyProtection="1">
      <alignment horizontal="right" vertical="center" wrapText="1" indent="1"/>
    </xf>
    <xf numFmtId="165" fontId="25" fillId="0" borderId="26" xfId="0" applyNumberFormat="1" applyFont="1" applyFill="1" applyBorder="1" applyAlignment="1" applyProtection="1">
      <alignment horizontal="right" vertical="center" wrapText="1" indent="1"/>
    </xf>
    <xf numFmtId="165" fontId="25" fillId="0" borderId="22" xfId="0" applyNumberFormat="1" applyFont="1" applyFill="1" applyBorder="1" applyAlignment="1" applyProtection="1">
      <alignment horizontal="right" vertical="center" wrapText="1" indent="1"/>
    </xf>
    <xf numFmtId="0" fontId="21" fillId="0" borderId="4" xfId="0" applyFont="1" applyBorder="1" applyAlignment="1">
      <alignment horizontal="left" wrapText="1" indent="1"/>
    </xf>
    <xf numFmtId="0" fontId="21" fillId="0" borderId="2" xfId="0" applyFont="1" applyBorder="1" applyAlignment="1">
      <alignment horizontal="left" vertical="center" wrapText="1" indent="1"/>
    </xf>
    <xf numFmtId="0" fontId="21" fillId="0" borderId="7" xfId="0" applyFont="1" applyBorder="1" applyAlignment="1">
      <alignment horizontal="left" vertical="center" wrapText="1" indent="1"/>
    </xf>
    <xf numFmtId="165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26" xfId="7" applyNumberFormat="1" applyFont="1" applyFill="1" applyBorder="1" applyAlignment="1" applyProtection="1">
      <alignment horizontal="right" vertical="center" wrapText="1" indent="1"/>
    </xf>
    <xf numFmtId="165" fontId="22" fillId="0" borderId="2" xfId="0" applyNumberFormat="1" applyFont="1" applyBorder="1" applyAlignment="1" applyProtection="1">
      <alignment horizontal="right" vertical="center" wrapText="1" indent="1"/>
      <protection locked="0"/>
    </xf>
    <xf numFmtId="165" fontId="2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2" xfId="7" applyNumberFormat="1" applyFont="1" applyFill="1" applyBorder="1" applyAlignment="1" applyProtection="1">
      <alignment horizontal="right" vertical="center" wrapText="1" indent="1"/>
    </xf>
    <xf numFmtId="165" fontId="17" fillId="0" borderId="48" xfId="7" applyNumberFormat="1" applyFont="1" applyFill="1" applyBorder="1" applyAlignment="1" applyProtection="1">
      <alignment horizontal="right" vertical="center" wrapText="1" indent="1"/>
    </xf>
    <xf numFmtId="165" fontId="17" fillId="0" borderId="20" xfId="7" applyNumberFormat="1" applyFont="1" applyFill="1" applyBorder="1" applyAlignment="1" applyProtection="1">
      <alignment horizontal="right" vertical="center" wrapText="1" indent="1"/>
    </xf>
    <xf numFmtId="165" fontId="17" fillId="0" borderId="21" xfId="7" applyNumberFormat="1" applyFont="1" applyFill="1" applyBorder="1" applyAlignment="1" applyProtection="1">
      <alignment horizontal="right" vertical="center" wrapText="1" indent="1"/>
    </xf>
    <xf numFmtId="165" fontId="23" fillId="0" borderId="22" xfId="7" applyNumberFormat="1" applyFont="1" applyFill="1" applyBorder="1" applyAlignment="1" applyProtection="1">
      <alignment horizontal="right" vertical="center" wrapText="1" indent="1"/>
    </xf>
    <xf numFmtId="165" fontId="24" fillId="0" borderId="20" xfId="7" applyNumberFormat="1" applyFont="1" applyFill="1" applyBorder="1" applyAlignment="1" applyProtection="1">
      <alignment horizontal="right" vertical="center" wrapText="1" indent="1"/>
    </xf>
    <xf numFmtId="165" fontId="24" fillId="0" borderId="21" xfId="7" applyNumberFormat="1" applyFont="1" applyFill="1" applyBorder="1" applyAlignment="1" applyProtection="1">
      <alignment horizontal="right" vertical="center" wrapText="1" indent="1"/>
    </xf>
    <xf numFmtId="165" fontId="24" fillId="0" borderId="48" xfId="7" applyNumberFormat="1" applyFont="1" applyFill="1" applyBorder="1" applyAlignment="1" applyProtection="1">
      <alignment horizontal="right" vertical="center" wrapText="1" indent="1"/>
    </xf>
    <xf numFmtId="165" fontId="16" fillId="0" borderId="49" xfId="7" applyNumberFormat="1" applyFont="1" applyFill="1" applyBorder="1" applyAlignment="1" applyProtection="1">
      <alignment horizontal="right" vertical="center" wrapText="1" indent="1"/>
    </xf>
    <xf numFmtId="165" fontId="17" fillId="0" borderId="50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51" xfId="7" applyNumberFormat="1" applyFont="1" applyFill="1" applyBorder="1" applyAlignment="1" applyProtection="1">
      <alignment horizontal="right" vertical="center" wrapText="1" indent="1"/>
    </xf>
    <xf numFmtId="165" fontId="17" fillId="0" borderId="47" xfId="7" applyNumberFormat="1" applyFont="1" applyFill="1" applyBorder="1" applyAlignment="1" applyProtection="1">
      <alignment horizontal="right" vertical="center" wrapText="1" indent="1"/>
    </xf>
    <xf numFmtId="165" fontId="17" fillId="0" borderId="52" xfId="7" applyNumberFormat="1" applyFont="1" applyFill="1" applyBorder="1" applyAlignment="1" applyProtection="1">
      <alignment horizontal="right" vertical="center" wrapText="1" indent="1"/>
    </xf>
    <xf numFmtId="165" fontId="22" fillId="0" borderId="22" xfId="0" applyNumberFormat="1" applyFont="1" applyBorder="1" applyAlignment="1" applyProtection="1">
      <alignment horizontal="right" vertical="center" wrapText="1" indent="1"/>
    </xf>
    <xf numFmtId="165" fontId="20" fillId="0" borderId="22" xfId="0" quotePrefix="1" applyNumberFormat="1" applyFont="1" applyBorder="1" applyAlignment="1" applyProtection="1">
      <alignment horizontal="right" vertical="center" wrapText="1" indent="1"/>
    </xf>
    <xf numFmtId="165" fontId="17" fillId="0" borderId="5" xfId="0" applyNumberFormat="1" applyFont="1" applyBorder="1" applyAlignment="1" applyProtection="1">
      <alignment horizontal="right" vertical="center" wrapText="1" indent="1"/>
      <protection locked="0"/>
    </xf>
    <xf numFmtId="0" fontId="21" fillId="0" borderId="24" xfId="0" applyFont="1" applyBorder="1" applyAlignment="1" applyProtection="1">
      <alignment wrapText="1"/>
    </xf>
    <xf numFmtId="165" fontId="24" fillId="0" borderId="52" xfId="7" applyNumberFormat="1" applyFont="1" applyFill="1" applyBorder="1" applyAlignment="1" applyProtection="1">
      <alignment horizontal="right" vertical="center" wrapText="1" indent="1"/>
    </xf>
    <xf numFmtId="165" fontId="17" fillId="0" borderId="2" xfId="7" applyNumberFormat="1" applyFont="1" applyFill="1" applyBorder="1" applyAlignment="1" applyProtection="1">
      <alignment horizontal="right" vertical="center" wrapText="1" indent="1"/>
    </xf>
    <xf numFmtId="165" fontId="24" fillId="0" borderId="4" xfId="7" applyNumberFormat="1" applyFont="1" applyFill="1" applyBorder="1" applyAlignment="1" applyProtection="1">
      <alignment horizontal="right" vertical="center" wrapText="1" indent="1"/>
    </xf>
    <xf numFmtId="165" fontId="24" fillId="0" borderId="2" xfId="7" applyNumberFormat="1" applyFont="1" applyFill="1" applyBorder="1" applyAlignment="1" applyProtection="1">
      <alignment horizontal="right" vertical="center" wrapText="1" indent="1"/>
    </xf>
    <xf numFmtId="165" fontId="24" fillId="0" borderId="24" xfId="7" applyNumberFormat="1" applyFont="1" applyFill="1" applyBorder="1" applyAlignment="1" applyProtection="1">
      <alignment horizontal="right" vertical="center" wrapText="1" indent="1"/>
    </xf>
    <xf numFmtId="165" fontId="24" fillId="0" borderId="3" xfId="7" applyNumberFormat="1" applyFont="1" applyFill="1" applyBorder="1" applyAlignment="1" applyProtection="1">
      <alignment horizontal="right" vertical="center" wrapText="1" indent="1"/>
    </xf>
    <xf numFmtId="165" fontId="17" fillId="0" borderId="5" xfId="7" applyNumberFormat="1" applyFont="1" applyFill="1" applyBorder="1" applyAlignment="1" applyProtection="1">
      <alignment horizontal="right" vertical="center" wrapText="1" indent="1"/>
    </xf>
    <xf numFmtId="165" fontId="17" fillId="0" borderId="3" xfId="7" applyNumberFormat="1" applyFont="1" applyFill="1" applyBorder="1" applyAlignment="1" applyProtection="1">
      <alignment horizontal="right" vertical="center" wrapText="1" indent="1"/>
    </xf>
    <xf numFmtId="165" fontId="17" fillId="0" borderId="7" xfId="7" applyNumberFormat="1" applyFont="1" applyFill="1" applyBorder="1" applyAlignment="1" applyProtection="1">
      <alignment horizontal="right" vertical="center" wrapText="1" indent="1"/>
    </xf>
    <xf numFmtId="165" fontId="17" fillId="0" borderId="24" xfId="7" applyNumberFormat="1" applyFont="1" applyFill="1" applyBorder="1" applyAlignment="1" applyProtection="1">
      <alignment horizontal="right" vertical="center" wrapText="1" indent="1"/>
    </xf>
    <xf numFmtId="165" fontId="22" fillId="0" borderId="2" xfId="0" applyNumberFormat="1" applyFont="1" applyBorder="1" applyAlignment="1" applyProtection="1">
      <alignment horizontal="right" vertical="center" wrapText="1" indent="1"/>
    </xf>
    <xf numFmtId="165" fontId="24" fillId="0" borderId="7" xfId="7" applyNumberFormat="1" applyFont="1" applyFill="1" applyBorder="1" applyAlignment="1" applyProtection="1">
      <alignment horizontal="right" vertical="center" wrapText="1" indent="1"/>
    </xf>
    <xf numFmtId="165" fontId="17" fillId="0" borderId="3" xfId="0" applyNumberFormat="1" applyFont="1" applyFill="1" applyBorder="1" applyAlignment="1" applyProtection="1">
      <alignment vertical="center" wrapText="1"/>
    </xf>
    <xf numFmtId="0" fontId="43" fillId="0" borderId="41" xfId="7" applyFont="1" applyFill="1" applyBorder="1" applyAlignment="1" applyProtection="1">
      <alignment horizontal="center" vertical="center" wrapText="1"/>
      <protection locked="0"/>
    </xf>
    <xf numFmtId="0" fontId="44" fillId="0" borderId="17" xfId="7" applyFont="1" applyFill="1" applyBorder="1" applyAlignment="1" applyProtection="1">
      <alignment horizontal="center" vertical="center" wrapText="1"/>
    </xf>
    <xf numFmtId="0" fontId="44" fillId="0" borderId="53" xfId="7" applyFont="1" applyFill="1" applyBorder="1" applyAlignment="1" applyProtection="1">
      <alignment horizontal="center" vertical="center" wrapText="1"/>
    </xf>
    <xf numFmtId="0" fontId="21" fillId="0" borderId="24" xfId="0" applyFont="1" applyBorder="1" applyAlignment="1" applyProtection="1">
      <alignment vertical="center" wrapText="1"/>
    </xf>
    <xf numFmtId="165" fontId="24" fillId="0" borderId="45" xfId="7" applyNumberFormat="1" applyFont="1" applyFill="1" applyBorder="1" applyAlignment="1" applyProtection="1">
      <alignment horizontal="right" vertical="center" wrapText="1" indent="1"/>
    </xf>
    <xf numFmtId="0" fontId="45" fillId="0" borderId="15" xfId="0" applyFont="1" applyBorder="1" applyAlignment="1" applyProtection="1">
      <alignment horizontal="center" vertical="center" wrapText="1"/>
      <protection locked="0"/>
    </xf>
    <xf numFmtId="0" fontId="45" fillId="0" borderId="25" xfId="0" applyFont="1" applyBorder="1" applyAlignment="1" applyProtection="1">
      <alignment horizontal="center" vertical="center" wrapText="1"/>
      <protection locked="0"/>
    </xf>
    <xf numFmtId="0" fontId="45" fillId="0" borderId="26" xfId="0" applyFont="1" applyBorder="1" applyAlignment="1" applyProtection="1">
      <alignment horizontal="center" vertical="center" wrapText="1"/>
      <protection locked="0"/>
    </xf>
    <xf numFmtId="165" fontId="43" fillId="0" borderId="15" xfId="0" applyNumberFormat="1" applyFont="1" applyFill="1" applyBorder="1" applyAlignment="1" applyProtection="1">
      <alignment horizontal="center" vertical="center" wrapText="1"/>
    </xf>
    <xf numFmtId="165" fontId="43" fillId="0" borderId="25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14" xfId="0" applyNumberFormat="1" applyFont="1" applyFill="1" applyBorder="1" applyAlignment="1" applyProtection="1">
      <alignment horizontal="center" vertical="center" wrapText="1"/>
    </xf>
    <xf numFmtId="165" fontId="4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43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44" fillId="0" borderId="19" xfId="0" applyNumberFormat="1" applyFont="1" applyFill="1" applyBorder="1" applyAlignment="1" applyProtection="1">
      <alignment horizontal="center" vertical="center" wrapText="1"/>
    </xf>
    <xf numFmtId="165" fontId="44" fillId="0" borderId="54" xfId="0" applyNumberFormat="1" applyFont="1" applyFill="1" applyBorder="1" applyAlignment="1" applyProtection="1">
      <alignment horizontal="center" vertical="center" wrapText="1"/>
    </xf>
    <xf numFmtId="165" fontId="22" fillId="0" borderId="55" xfId="0" applyNumberFormat="1" applyFont="1" applyBorder="1" applyAlignment="1" applyProtection="1">
      <alignment horizontal="right" vertical="center" wrapText="1" indent="1"/>
      <protection locked="0"/>
    </xf>
    <xf numFmtId="0" fontId="21" fillId="0" borderId="24" xfId="0" applyFont="1" applyBorder="1" applyAlignment="1" applyProtection="1">
      <alignment horizontal="left" vertical="center" wrapText="1" indent="1"/>
    </xf>
    <xf numFmtId="165" fontId="44" fillId="0" borderId="22" xfId="0" applyNumberFormat="1" applyFont="1" applyBorder="1" applyAlignment="1" applyProtection="1">
      <alignment horizontal="center" vertical="center" wrapText="1"/>
    </xf>
    <xf numFmtId="0" fontId="46" fillId="0" borderId="24" xfId="7" applyFont="1" applyFill="1" applyBorder="1" applyAlignment="1" applyProtection="1">
      <alignment horizontal="center" vertical="center" wrapText="1"/>
      <protection locked="0"/>
    </xf>
    <xf numFmtId="0" fontId="46" fillId="0" borderId="24" xfId="0" applyFont="1" applyBorder="1" applyAlignment="1" applyProtection="1">
      <alignment horizontal="center" vertical="center" wrapText="1"/>
      <protection locked="0"/>
    </xf>
    <xf numFmtId="0" fontId="46" fillId="0" borderId="52" xfId="7" applyFont="1" applyFill="1" applyBorder="1" applyAlignment="1" applyProtection="1">
      <alignment horizontal="center" vertical="center" wrapText="1"/>
      <protection locked="0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65" fontId="6" fillId="0" borderId="0" xfId="0" applyNumberFormat="1" applyFont="1" applyFill="1" applyAlignment="1" applyProtection="1">
      <alignment horizontal="centerContinuous" vertical="center" wrapText="1"/>
      <protection locked="0"/>
    </xf>
    <xf numFmtId="165" fontId="0" fillId="0" borderId="0" xfId="0" applyNumberFormat="1" applyFill="1" applyAlignment="1" applyProtection="1">
      <alignment horizontal="center" vertical="center" wrapText="1"/>
      <protection locked="0"/>
    </xf>
    <xf numFmtId="165" fontId="0" fillId="0" borderId="0" xfId="0" applyNumberFormat="1" applyFill="1" applyAlignment="1" applyProtection="1">
      <alignment vertical="center" wrapText="1"/>
      <protection locked="0"/>
    </xf>
    <xf numFmtId="165" fontId="5" fillId="0" borderId="0" xfId="0" applyNumberFormat="1" applyFont="1" applyFill="1" applyAlignment="1" applyProtection="1">
      <alignment horizontal="right" wrapText="1"/>
      <protection locked="0"/>
    </xf>
    <xf numFmtId="165" fontId="22" fillId="0" borderId="37" xfId="0" applyNumberFormat="1" applyFont="1" applyBorder="1" applyAlignment="1" applyProtection="1">
      <alignment horizontal="right" vertical="center" wrapText="1" indent="1"/>
    </xf>
    <xf numFmtId="0" fontId="21" fillId="0" borderId="24" xfId="0" applyFont="1" applyBorder="1" applyAlignment="1" applyProtection="1">
      <alignment horizontal="left" wrapText="1" indent="1"/>
    </xf>
    <xf numFmtId="165" fontId="3" fillId="0" borderId="0" xfId="0" applyNumberFormat="1" applyFont="1" applyFill="1" applyAlignment="1">
      <alignment vertical="center" wrapText="1" readingOrder="2"/>
    </xf>
    <xf numFmtId="0" fontId="7" fillId="0" borderId="28" xfId="0" quotePrefix="1" applyFont="1" applyFill="1" applyBorder="1" applyAlignment="1" applyProtection="1">
      <alignment horizontal="right" vertical="center" readingOrder="2"/>
      <protection locked="0"/>
    </xf>
    <xf numFmtId="0" fontId="6" fillId="0" borderId="0" xfId="0" applyFont="1" applyFill="1" applyAlignment="1">
      <alignment vertical="center" readingOrder="2"/>
    </xf>
    <xf numFmtId="49" fontId="7" fillId="0" borderId="28" xfId="0" applyNumberFormat="1" applyFont="1" applyFill="1" applyBorder="1" applyAlignment="1" applyProtection="1">
      <alignment horizontal="right" vertical="center" readingOrder="2"/>
      <protection locked="0"/>
    </xf>
    <xf numFmtId="0" fontId="4" fillId="0" borderId="0" xfId="0" applyFont="1" applyFill="1" applyAlignment="1">
      <alignment vertical="center" readingOrder="2"/>
    </xf>
    <xf numFmtId="0" fontId="22" fillId="0" borderId="19" xfId="0" applyFont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vertical="center" wrapText="1"/>
    </xf>
    <xf numFmtId="0" fontId="22" fillId="0" borderId="2" xfId="0" applyFont="1" applyBorder="1" applyAlignment="1" applyProtection="1">
      <alignment horizontal="left" wrapText="1" indent="1"/>
    </xf>
    <xf numFmtId="165" fontId="23" fillId="0" borderId="17" xfId="7" applyNumberFormat="1" applyFont="1" applyFill="1" applyBorder="1" applyAlignment="1" applyProtection="1">
      <alignment horizontal="right" vertical="center" wrapText="1" indent="1"/>
    </xf>
    <xf numFmtId="0" fontId="36" fillId="0" borderId="0" xfId="0" applyFont="1" applyAlignment="1" applyProtection="1">
      <alignment horizontal="right" vertical="top"/>
      <protection locked="0"/>
    </xf>
    <xf numFmtId="165" fontId="3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3" fillId="0" borderId="15" xfId="0" applyFont="1" applyFill="1" applyBorder="1" applyAlignment="1" applyProtection="1">
      <alignment horizontal="left" vertical="center" wrapText="1" indent="1"/>
    </xf>
    <xf numFmtId="165" fontId="23" fillId="0" borderId="2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24" fillId="0" borderId="12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0" fontId="24" fillId="0" borderId="4" xfId="7" applyFont="1" applyFill="1" applyBorder="1" applyAlignment="1" applyProtection="1">
      <alignment horizontal="left" vertical="center" wrapText="1" inden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19" xfId="7" applyFont="1" applyFill="1" applyBorder="1" applyAlignment="1" applyProtection="1">
      <alignment horizontal="left" vertical="center" wrapText="1" indent="1"/>
    </xf>
    <xf numFmtId="0" fontId="22" fillId="0" borderId="14" xfId="0" applyFont="1" applyBorder="1" applyAlignment="1" applyProtection="1">
      <alignment horizontal="center" vertical="center" wrapText="1"/>
    </xf>
    <xf numFmtId="0" fontId="38" fillId="0" borderId="25" xfId="0" applyFont="1" applyBorder="1" applyAlignment="1" applyProtection="1">
      <alignment horizontal="left" wrapText="1" indent="1"/>
    </xf>
    <xf numFmtId="0" fontId="8" fillId="0" borderId="0" xfId="0" applyFont="1" applyFill="1" applyAlignment="1" applyProtection="1">
      <alignment vertical="center" wrapText="1"/>
    </xf>
    <xf numFmtId="0" fontId="7" fillId="0" borderId="15" xfId="0" applyFont="1" applyFill="1" applyBorder="1" applyAlignment="1" applyProtection="1">
      <alignment horizontal="left" vertical="center" wrapText="1" indent="1"/>
    </xf>
    <xf numFmtId="165" fontId="16" fillId="0" borderId="2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2" xfId="7" applyFont="1" applyFill="1" applyBorder="1" applyAlignment="1" applyProtection="1">
      <alignment horizontal="left" vertical="center" wrapText="1" indent="1"/>
    </xf>
    <xf numFmtId="3" fontId="23" fillId="0" borderId="15" xfId="7" applyNumberFormat="1" applyFont="1" applyFill="1" applyBorder="1" applyAlignment="1" applyProtection="1">
      <alignment horizontal="right" vertical="center" wrapText="1" indent="1"/>
    </xf>
    <xf numFmtId="165" fontId="23" fillId="0" borderId="20" xfId="0" applyNumberFormat="1" applyFont="1" applyFill="1" applyBorder="1" applyAlignment="1" applyProtection="1">
      <alignment horizontal="right" vertical="center" wrapText="1" indent="1"/>
    </xf>
    <xf numFmtId="165" fontId="23" fillId="0" borderId="48" xfId="0" applyNumberFormat="1" applyFont="1" applyFill="1" applyBorder="1" applyAlignment="1" applyProtection="1">
      <alignment horizontal="right" vertical="center" wrapText="1" indent="1"/>
    </xf>
    <xf numFmtId="165" fontId="23" fillId="0" borderId="21" xfId="0" applyNumberFormat="1" applyFont="1" applyFill="1" applyBorder="1" applyAlignment="1" applyProtection="1">
      <alignment horizontal="right" vertical="center" wrapText="1" indent="1"/>
    </xf>
    <xf numFmtId="165" fontId="23" fillId="0" borderId="17" xfId="0" applyNumberFormat="1" applyFont="1" applyFill="1" applyBorder="1" applyAlignment="1" applyProtection="1">
      <alignment horizontal="right" vertical="center" wrapText="1" indent="1"/>
    </xf>
    <xf numFmtId="165" fontId="23" fillId="0" borderId="3" xfId="0" applyNumberFormat="1" applyFont="1" applyFill="1" applyBorder="1" applyAlignment="1" applyProtection="1">
      <alignment horizontal="right" vertical="center" wrapText="1" indent="1"/>
    </xf>
    <xf numFmtId="165" fontId="23" fillId="0" borderId="24" xfId="0" applyNumberFormat="1" applyFont="1" applyFill="1" applyBorder="1" applyAlignment="1" applyProtection="1">
      <alignment horizontal="right" vertical="center" wrapText="1" indent="1"/>
    </xf>
    <xf numFmtId="165" fontId="23" fillId="0" borderId="37" xfId="0" applyNumberFormat="1" applyFont="1" applyFill="1" applyBorder="1" applyAlignment="1" applyProtection="1">
      <alignment horizontal="right" vertical="center" wrapText="1" indent="1"/>
    </xf>
    <xf numFmtId="165" fontId="23" fillId="0" borderId="7" xfId="0" applyNumberFormat="1" applyFont="1" applyFill="1" applyBorder="1" applyAlignment="1" applyProtection="1">
      <alignment horizontal="right" vertical="center" wrapText="1" indent="1"/>
    </xf>
    <xf numFmtId="165" fontId="23" fillId="0" borderId="19" xfId="0" applyNumberFormat="1" applyFont="1" applyFill="1" applyBorder="1" applyAlignment="1" applyProtection="1">
      <alignment horizontal="right" vertical="center" wrapText="1" indent="1"/>
    </xf>
    <xf numFmtId="165" fontId="23" fillId="0" borderId="56" xfId="0" applyNumberFormat="1" applyFont="1" applyFill="1" applyBorder="1" applyAlignment="1" applyProtection="1">
      <alignment horizontal="right" vertical="center" wrapText="1" indent="1"/>
    </xf>
    <xf numFmtId="165" fontId="23" fillId="0" borderId="2" xfId="0" applyNumberFormat="1" applyFont="1" applyFill="1" applyBorder="1" applyAlignment="1" applyProtection="1">
      <alignment horizontal="right" vertical="center" wrapText="1" indent="1"/>
    </xf>
    <xf numFmtId="165" fontId="23" fillId="0" borderId="37" xfId="7" applyNumberFormat="1" applyFont="1" applyFill="1" applyBorder="1" applyAlignment="1" applyProtection="1">
      <alignment horizontal="right" vertical="center" wrapText="1" indent="1"/>
    </xf>
    <xf numFmtId="165" fontId="17" fillId="0" borderId="57" xfId="7" applyNumberFormat="1" applyFont="1" applyFill="1" applyBorder="1" applyAlignment="1" applyProtection="1">
      <alignment horizontal="right" vertical="center" wrapText="1" indent="1"/>
    </xf>
    <xf numFmtId="165" fontId="17" fillId="0" borderId="27" xfId="7" applyNumberFormat="1" applyFont="1" applyFill="1" applyBorder="1" applyAlignment="1" applyProtection="1">
      <alignment horizontal="right" vertical="center" wrapText="1" indent="1"/>
    </xf>
    <xf numFmtId="165" fontId="7" fillId="0" borderId="37" xfId="0" applyNumberFormat="1" applyFont="1" applyFill="1" applyBorder="1" applyAlignment="1" applyProtection="1">
      <alignment horizontal="right" vertical="center" wrapText="1" indent="1"/>
    </xf>
    <xf numFmtId="165" fontId="4" fillId="0" borderId="15" xfId="0" applyNumberFormat="1" applyFont="1" applyFill="1" applyBorder="1" applyAlignment="1" applyProtection="1">
      <alignment horizontal="right" vertical="center" wrapText="1"/>
    </xf>
    <xf numFmtId="165" fontId="24" fillId="0" borderId="48" xfId="0" applyNumberFormat="1" applyFont="1" applyFill="1" applyBorder="1" applyAlignment="1" applyProtection="1">
      <alignment horizontal="right" vertical="center" wrapText="1" indent="1"/>
    </xf>
    <xf numFmtId="165" fontId="24" fillId="0" borderId="20" xfId="0" applyNumberFormat="1" applyFont="1" applyFill="1" applyBorder="1" applyAlignment="1" applyProtection="1">
      <alignment horizontal="right" vertical="center" wrapText="1" indent="1"/>
    </xf>
    <xf numFmtId="165" fontId="4" fillId="0" borderId="22" xfId="0" applyNumberFormat="1" applyFont="1" applyFill="1" applyBorder="1" applyAlignment="1" applyProtection="1">
      <alignment horizontal="right" vertical="center" wrapText="1" indent="1"/>
    </xf>
    <xf numFmtId="3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7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7" xfId="7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4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57" xfId="7" applyFont="1" applyFill="1" applyBorder="1" applyAlignment="1" applyProtection="1">
      <alignment horizontal="right" vertical="center" wrapText="1" indent="1"/>
      <protection locked="0"/>
    </xf>
    <xf numFmtId="0" fontId="17" fillId="0" borderId="27" xfId="7" applyFont="1" applyFill="1" applyBorder="1" applyAlignment="1" applyProtection="1">
      <alignment horizontal="right" vertical="center" wrapText="1" indent="1"/>
      <protection locked="0"/>
    </xf>
    <xf numFmtId="0" fontId="4" fillId="0" borderId="15" xfId="0" applyFont="1" applyFill="1" applyBorder="1" applyAlignment="1" applyProtection="1">
      <alignment horizontal="right" vertical="center" wrapText="1"/>
      <protection locked="0"/>
    </xf>
    <xf numFmtId="165" fontId="3" fillId="0" borderId="0" xfId="0" applyNumberFormat="1" applyFont="1" applyFill="1" applyAlignment="1" applyProtection="1">
      <alignment horizontal="left" vertical="center" wrapText="1"/>
      <protection locked="0"/>
    </xf>
    <xf numFmtId="165" fontId="15" fillId="0" borderId="0" xfId="0" applyNumberFormat="1" applyFont="1" applyFill="1" applyAlignment="1" applyProtection="1">
      <alignment vertical="center" wrapText="1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49" fontId="7" fillId="0" borderId="47" xfId="0" applyNumberFormat="1" applyFont="1" applyFill="1" applyBorder="1" applyAlignment="1" applyProtection="1">
      <alignment horizontal="right" vertical="center"/>
      <protection locked="0"/>
    </xf>
    <xf numFmtId="0" fontId="7" fillId="0" borderId="59" xfId="0" applyFont="1" applyFill="1" applyBorder="1" applyAlignment="1" applyProtection="1">
      <alignment horizontal="center" vertical="center" wrapText="1"/>
      <protection locked="0"/>
    </xf>
    <xf numFmtId="49" fontId="7" fillId="0" borderId="54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49" fontId="39" fillId="0" borderId="0" xfId="0" applyNumberFormat="1" applyFont="1" applyFill="1" applyBorder="1" applyAlignment="1" applyProtection="1">
      <alignment horizontal="right" vertical="center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Fill="1" applyBorder="1" applyAlignment="1" applyProtection="1">
      <alignment horizontal="center" vertical="center" wrapText="1"/>
      <protection locked="0"/>
    </xf>
    <xf numFmtId="0" fontId="44" fillId="0" borderId="15" xfId="7" applyFont="1" applyFill="1" applyBorder="1" applyAlignment="1" applyProtection="1">
      <alignment horizontal="center" vertical="center" wrapText="1"/>
      <protection locked="0"/>
    </xf>
    <xf numFmtId="165" fontId="44" fillId="0" borderId="22" xfId="0" applyNumberFormat="1" applyFont="1" applyBorder="1" applyAlignment="1" applyProtection="1">
      <alignment horizontal="center" vertical="center" wrapText="1"/>
      <protection locked="0"/>
    </xf>
    <xf numFmtId="165" fontId="45" fillId="0" borderId="25" xfId="0" applyNumberFormat="1" applyFont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 applyProtection="1">
      <alignment horizontal="right" vertical="center" readingOrder="2"/>
      <protection locked="0"/>
    </xf>
    <xf numFmtId="165" fontId="3" fillId="0" borderId="0" xfId="0" applyNumberFormat="1" applyFont="1" applyFill="1" applyAlignment="1" applyProtection="1">
      <alignment horizontal="left" vertical="center" wrapText="1" readingOrder="2"/>
      <protection locked="0"/>
    </xf>
    <xf numFmtId="0" fontId="7" fillId="0" borderId="28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Alignment="1" applyProtection="1">
      <alignment vertical="center" readingOrder="2"/>
      <protection locked="0"/>
    </xf>
    <xf numFmtId="0" fontId="5" fillId="0" borderId="0" xfId="0" applyFont="1" applyFill="1" applyAlignment="1" applyProtection="1">
      <alignment horizontal="right" readingOrder="2"/>
      <protection locked="0"/>
    </xf>
    <xf numFmtId="0" fontId="4" fillId="0" borderId="0" xfId="0" applyFont="1" applyFill="1" applyAlignment="1" applyProtection="1">
      <alignment vertical="center" readingOrder="2"/>
      <protection locked="0"/>
    </xf>
    <xf numFmtId="0" fontId="5" fillId="0" borderId="60" xfId="0" applyFont="1" applyFill="1" applyBorder="1" applyAlignment="1" applyProtection="1">
      <alignment horizontal="right"/>
      <protection locked="0"/>
    </xf>
    <xf numFmtId="0" fontId="7" fillId="0" borderId="61" xfId="0" applyFont="1" applyFill="1" applyBorder="1" applyAlignment="1" applyProtection="1">
      <alignment horizontal="center" vertical="center" wrapText="1"/>
      <protection locked="0"/>
    </xf>
    <xf numFmtId="0" fontId="44" fillId="0" borderId="17" xfId="7" applyFont="1" applyFill="1" applyBorder="1" applyAlignment="1" applyProtection="1">
      <alignment horizontal="center" vertical="center" wrapText="1"/>
      <protection locked="0"/>
    </xf>
    <xf numFmtId="0" fontId="44" fillId="0" borderId="53" xfId="7" applyFont="1" applyFill="1" applyBorder="1" applyAlignment="1" applyProtection="1">
      <alignment horizontal="center" vertical="center" wrapText="1"/>
      <protection locked="0"/>
    </xf>
    <xf numFmtId="0" fontId="23" fillId="0" borderId="37" xfId="7" applyFont="1" applyFill="1" applyBorder="1" applyAlignment="1" applyProtection="1">
      <alignment horizontal="right" vertical="center" wrapText="1" indent="1"/>
      <protection locked="0"/>
    </xf>
    <xf numFmtId="0" fontId="47" fillId="0" borderId="0" xfId="0" applyFont="1"/>
    <xf numFmtId="0" fontId="47" fillId="0" borderId="0" xfId="0" applyFont="1" applyAlignment="1">
      <alignment horizontal="justify" vertical="top" wrapText="1"/>
    </xf>
    <xf numFmtId="0" fontId="48" fillId="3" borderId="0" xfId="0" applyFont="1" applyFill="1" applyAlignment="1">
      <alignment horizontal="center" vertical="center"/>
    </xf>
    <xf numFmtId="0" fontId="48" fillId="3" borderId="0" xfId="0" applyFont="1" applyFill="1" applyAlignment="1">
      <alignment horizontal="center" vertical="top" wrapText="1"/>
    </xf>
    <xf numFmtId="0" fontId="40" fillId="0" borderId="0" xfId="0" applyFont="1"/>
    <xf numFmtId="0" fontId="42" fillId="0" borderId="0" xfId="4" applyAlignment="1" applyProtection="1"/>
    <xf numFmtId="165" fontId="49" fillId="0" borderId="0" xfId="7" applyNumberFormat="1" applyFont="1" applyFill="1" applyAlignment="1" applyProtection="1">
      <alignment horizontal="right" vertical="center" indent="1"/>
    </xf>
    <xf numFmtId="0" fontId="49" fillId="0" borderId="0" xfId="7" applyFont="1" applyFill="1" applyProtection="1"/>
    <xf numFmtId="165" fontId="49" fillId="0" borderId="0" xfId="7" applyNumberFormat="1" applyFont="1" applyFill="1" applyProtection="1"/>
    <xf numFmtId="165" fontId="50" fillId="0" borderId="0" xfId="0" applyNumberFormat="1" applyFont="1" applyFill="1" applyAlignment="1" applyProtection="1">
      <alignment horizontal="right" vertical="center" wrapText="1" indent="1"/>
    </xf>
    <xf numFmtId="0" fontId="50" fillId="0" borderId="0" xfId="0" applyFont="1" applyFill="1" applyAlignment="1" applyProtection="1">
      <alignment horizontal="right" vertical="center" wrapText="1" indent="1"/>
    </xf>
    <xf numFmtId="0" fontId="50" fillId="0" borderId="60" xfId="0" applyFont="1" applyFill="1" applyBorder="1" applyAlignment="1" applyProtection="1">
      <alignment horizontal="right" vertical="center" wrapText="1" indent="1"/>
    </xf>
    <xf numFmtId="165" fontId="50" fillId="0" borderId="60" xfId="0" applyNumberFormat="1" applyFont="1" applyFill="1" applyBorder="1" applyAlignment="1" applyProtection="1">
      <alignment horizontal="right" vertical="center" wrapText="1" indent="1"/>
    </xf>
    <xf numFmtId="165" fontId="50" fillId="0" borderId="0" xfId="0" applyNumberFormat="1" applyFont="1" applyFill="1" applyAlignment="1" applyProtection="1">
      <alignment horizontal="right" vertical="center" wrapText="1"/>
    </xf>
    <xf numFmtId="0" fontId="50" fillId="0" borderId="0" xfId="0" applyFont="1" applyFill="1" applyAlignment="1" applyProtection="1">
      <alignment horizontal="right" vertical="center" wrapText="1"/>
    </xf>
    <xf numFmtId="0" fontId="0" fillId="4" borderId="0" xfId="0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8" fillId="0" borderId="0" xfId="0" applyFont="1" applyAlignment="1" applyProtection="1">
      <alignment horizontal="center"/>
      <protection locked="0"/>
    </xf>
    <xf numFmtId="165" fontId="43" fillId="0" borderId="26" xfId="0" applyNumberFormat="1" applyFont="1" applyFill="1" applyBorder="1" applyAlignment="1" applyProtection="1">
      <alignment horizontal="center" vertical="center" wrapText="1"/>
    </xf>
    <xf numFmtId="165" fontId="43" fillId="0" borderId="25" xfId="0" applyNumberFormat="1" applyFont="1" applyFill="1" applyBorder="1" applyAlignment="1" applyProtection="1">
      <alignment horizontal="center" vertical="center" wrapText="1"/>
    </xf>
    <xf numFmtId="165" fontId="43" fillId="0" borderId="15" xfId="0" applyNumberFormat="1" applyFont="1" applyBorder="1" applyAlignment="1" applyProtection="1">
      <alignment horizontal="center" vertical="center" wrapText="1"/>
    </xf>
    <xf numFmtId="165" fontId="43" fillId="0" borderId="25" xfId="0" applyNumberFormat="1" applyFont="1" applyBorder="1" applyAlignment="1" applyProtection="1">
      <alignment horizontal="center" vertical="center" wrapText="1"/>
    </xf>
    <xf numFmtId="165" fontId="43" fillId="0" borderId="26" xfId="0" applyNumberFormat="1" applyFont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15" xfId="0" applyFont="1" applyBorder="1" applyAlignment="1" applyProtection="1">
      <alignment horizontal="center" vertical="center" wrapText="1"/>
    </xf>
    <xf numFmtId="0" fontId="45" fillId="0" borderId="25" xfId="0" applyFont="1" applyBorder="1" applyAlignment="1" applyProtection="1">
      <alignment horizontal="center" vertical="center" wrapText="1"/>
    </xf>
    <xf numFmtId="0" fontId="45" fillId="0" borderId="26" xfId="0" applyFont="1" applyBorder="1" applyAlignment="1" applyProtection="1">
      <alignment horizontal="center" vertical="center" wrapText="1"/>
    </xf>
    <xf numFmtId="0" fontId="43" fillId="0" borderId="41" xfId="7" applyFont="1" applyFill="1" applyBorder="1" applyAlignment="1" applyProtection="1">
      <alignment horizontal="center" vertical="center" wrapText="1"/>
    </xf>
    <xf numFmtId="0" fontId="46" fillId="0" borderId="24" xfId="7" applyFont="1" applyFill="1" applyBorder="1" applyAlignment="1" applyProtection="1">
      <alignment horizontal="center" vertical="center" wrapText="1"/>
    </xf>
    <xf numFmtId="0" fontId="46" fillId="0" borderId="24" xfId="0" applyFont="1" applyBorder="1" applyAlignment="1" applyProtection="1">
      <alignment horizontal="center" vertical="center" wrapText="1"/>
    </xf>
    <xf numFmtId="0" fontId="46" fillId="0" borderId="52" xfId="7" applyFont="1" applyFill="1" applyBorder="1" applyAlignment="1" applyProtection="1">
      <alignment horizontal="center" vertical="center" wrapText="1"/>
    </xf>
    <xf numFmtId="0" fontId="21" fillId="0" borderId="7" xfId="0" applyFont="1" applyBorder="1" applyAlignment="1">
      <alignment horizontal="left" indent="1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right"/>
      <protection locked="0"/>
    </xf>
    <xf numFmtId="0" fontId="51" fillId="0" borderId="0" xfId="0" applyFont="1"/>
    <xf numFmtId="0" fontId="35" fillId="0" borderId="0" xfId="0" applyFont="1" applyProtection="1">
      <protection locked="0"/>
    </xf>
    <xf numFmtId="0" fontId="26" fillId="0" borderId="69" xfId="0" applyFont="1" applyBorder="1" applyProtection="1">
      <protection locked="0"/>
    </xf>
    <xf numFmtId="0" fontId="28" fillId="0" borderId="0" xfId="0" applyFont="1" applyProtection="1">
      <protection locked="0"/>
    </xf>
    <xf numFmtId="165" fontId="44" fillId="0" borderId="22" xfId="0" applyNumberFormat="1" applyFont="1" applyFill="1" applyBorder="1" applyAlignment="1" applyProtection="1">
      <alignment horizontal="center" vertical="center" wrapText="1"/>
    </xf>
    <xf numFmtId="0" fontId="46" fillId="0" borderId="24" xfId="0" applyFont="1" applyFill="1" applyBorder="1" applyAlignment="1" applyProtection="1">
      <alignment horizontal="center" vertical="center" wrapText="1"/>
      <protection locked="0"/>
    </xf>
    <xf numFmtId="165" fontId="17" fillId="5" borderId="4" xfId="7" applyNumberFormat="1" applyFont="1" applyFill="1" applyBorder="1" applyAlignment="1" applyProtection="1">
      <alignment horizontal="right" vertical="center" wrapText="1" indent="1"/>
      <protection locked="0"/>
    </xf>
    <xf numFmtId="165" fontId="24" fillId="5" borderId="2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57" xfId="7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20" fillId="0" borderId="26" xfId="0" applyNumberFormat="1" applyFont="1" applyBorder="1" applyAlignment="1" applyProtection="1">
      <alignment horizontal="right" vertical="center" wrapText="1" indent="1"/>
    </xf>
    <xf numFmtId="165" fontId="14" fillId="0" borderId="0" xfId="6" applyNumberFormat="1" applyAlignment="1">
      <alignment vertical="center" wrapText="1"/>
    </xf>
    <xf numFmtId="165" fontId="5" fillId="0" borderId="70" xfId="6" applyNumberFormat="1" applyFont="1" applyBorder="1" applyAlignment="1">
      <alignment horizontal="right" vertical="center"/>
    </xf>
    <xf numFmtId="165" fontId="26" fillId="0" borderId="72" xfId="6" applyNumberFormat="1" applyFont="1" applyBorder="1" applyAlignment="1">
      <alignment horizontal="center" vertical="center" wrapText="1"/>
    </xf>
    <xf numFmtId="3" fontId="14" fillId="0" borderId="74" xfId="6" applyNumberFormat="1" applyBorder="1" applyAlignment="1" applyProtection="1">
      <alignment horizontal="right" vertical="center" wrapText="1"/>
      <protection locked="0"/>
    </xf>
    <xf numFmtId="3" fontId="14" fillId="0" borderId="76" xfId="6" applyNumberFormat="1" applyBorder="1" applyAlignment="1" applyProtection="1">
      <alignment horizontal="right" vertical="center" wrapText="1"/>
      <protection locked="0"/>
    </xf>
    <xf numFmtId="165" fontId="26" fillId="0" borderId="72" xfId="6" applyNumberFormat="1" applyFont="1" applyBorder="1" applyAlignment="1">
      <alignment horizontal="right" vertical="center" wrapText="1"/>
    </xf>
    <xf numFmtId="165" fontId="26" fillId="0" borderId="0" xfId="6" applyNumberFormat="1" applyFont="1" applyAlignment="1">
      <alignment horizontal="left" vertical="center" wrapText="1"/>
    </xf>
    <xf numFmtId="165" fontId="26" fillId="0" borderId="0" xfId="6" applyNumberFormat="1" applyFont="1" applyAlignment="1">
      <alignment horizontal="right" vertical="center" wrapText="1"/>
    </xf>
    <xf numFmtId="165" fontId="9" fillId="0" borderId="0" xfId="6" applyNumberFormat="1" applyFont="1" applyAlignment="1" applyProtection="1">
      <alignment vertical="center" wrapText="1"/>
      <protection locked="0"/>
    </xf>
    <xf numFmtId="165" fontId="5" fillId="0" borderId="70" xfId="6" applyNumberFormat="1" applyFont="1" applyBorder="1" applyAlignment="1" applyProtection="1">
      <alignment horizontal="right" vertical="center"/>
      <protection locked="0"/>
    </xf>
    <xf numFmtId="165" fontId="16" fillId="0" borderId="78" xfId="6" applyNumberFormat="1" applyFont="1" applyBorder="1" applyAlignment="1">
      <alignment horizontal="center" vertical="center"/>
    </xf>
    <xf numFmtId="165" fontId="16" fillId="0" borderId="72" xfId="6" applyNumberFormat="1" applyFont="1" applyBorder="1" applyAlignment="1">
      <alignment horizontal="center" vertical="center"/>
    </xf>
    <xf numFmtId="165" fontId="16" fillId="0" borderId="79" xfId="6" applyNumberFormat="1" applyFont="1" applyBorder="1" applyAlignment="1">
      <alignment horizontal="center" vertical="center"/>
    </xf>
    <xf numFmtId="165" fontId="16" fillId="0" borderId="72" xfId="6" applyNumberFormat="1" applyFont="1" applyBorder="1" applyAlignment="1">
      <alignment horizontal="center" vertical="center" wrapText="1"/>
    </xf>
    <xf numFmtId="165" fontId="16" fillId="0" borderId="79" xfId="6" applyNumberFormat="1" applyFont="1" applyBorder="1" applyAlignment="1">
      <alignment horizontal="center" vertical="center" wrapText="1"/>
    </xf>
    <xf numFmtId="49" fontId="31" fillId="0" borderId="73" xfId="6" applyNumberFormat="1" applyFont="1" applyBorder="1" applyAlignment="1">
      <alignment horizontal="left" vertical="center"/>
    </xf>
    <xf numFmtId="165" fontId="31" fillId="0" borderId="77" xfId="6" applyNumberFormat="1" applyFont="1" applyBorder="1" applyAlignment="1">
      <alignment horizontal="right" vertical="center" indent="2"/>
    </xf>
    <xf numFmtId="165" fontId="31" fillId="0" borderId="77" xfId="6" applyNumberFormat="1" applyFont="1" applyBorder="1" applyAlignment="1" applyProtection="1">
      <alignment horizontal="right" vertical="center" wrapText="1" indent="2"/>
      <protection locked="0"/>
    </xf>
    <xf numFmtId="165" fontId="31" fillId="0" borderId="80" xfId="6" applyNumberFormat="1" applyFont="1" applyBorder="1" applyAlignment="1" applyProtection="1">
      <alignment horizontal="right" vertical="center" wrapText="1" indent="2"/>
      <protection locked="0"/>
    </xf>
    <xf numFmtId="49" fontId="56" fillId="0" borderId="81" xfId="6" applyNumberFormat="1" applyFont="1" applyBorder="1" applyAlignment="1">
      <alignment horizontal="left" vertical="center"/>
    </xf>
    <xf numFmtId="165" fontId="56" fillId="0" borderId="82" xfId="6" applyNumberFormat="1" applyFont="1" applyBorder="1" applyAlignment="1">
      <alignment horizontal="right" vertical="center" indent="2"/>
    </xf>
    <xf numFmtId="165" fontId="56" fillId="0" borderId="82" xfId="6" applyNumberFormat="1" applyFont="1" applyBorder="1" applyAlignment="1" applyProtection="1">
      <alignment horizontal="right" vertical="center" wrapText="1" indent="2"/>
      <protection locked="0"/>
    </xf>
    <xf numFmtId="49" fontId="31" fillId="0" borderId="81" xfId="6" applyNumberFormat="1" applyFont="1" applyBorder="1" applyAlignment="1">
      <alignment horizontal="left" vertical="center"/>
    </xf>
    <xf numFmtId="165" fontId="31" fillId="0" borderId="82" xfId="6" applyNumberFormat="1" applyFont="1" applyBorder="1" applyAlignment="1">
      <alignment horizontal="right" vertical="center" indent="2"/>
    </xf>
    <xf numFmtId="165" fontId="31" fillId="0" borderId="82" xfId="6" applyNumberFormat="1" applyFont="1" applyBorder="1" applyAlignment="1" applyProtection="1">
      <alignment horizontal="right" vertical="center" wrapText="1" indent="2"/>
      <protection locked="0"/>
    </xf>
    <xf numFmtId="49" fontId="25" fillId="0" borderId="71" xfId="6" applyNumberFormat="1" applyFont="1" applyBorder="1" applyAlignment="1" applyProtection="1">
      <alignment horizontal="left" vertical="center"/>
      <protection locked="0"/>
    </xf>
    <xf numFmtId="165" fontId="25" fillId="0" borderId="72" xfId="6" applyNumberFormat="1" applyFont="1" applyBorder="1" applyAlignment="1">
      <alignment horizontal="right" vertical="center" indent="2"/>
    </xf>
    <xf numFmtId="165" fontId="25" fillId="0" borderId="72" xfId="6" applyNumberFormat="1" applyFont="1" applyBorder="1" applyAlignment="1">
      <alignment horizontal="right" vertical="center" wrapText="1" indent="2"/>
    </xf>
    <xf numFmtId="49" fontId="31" fillId="0" borderId="83" xfId="6" applyNumberFormat="1" applyFont="1" applyBorder="1" applyAlignment="1">
      <alignment horizontal="left" vertical="center"/>
    </xf>
    <xf numFmtId="49" fontId="31" fillId="0" borderId="84" xfId="6" applyNumberFormat="1" applyFont="1" applyBorder="1" applyAlignment="1">
      <alignment horizontal="left" vertical="center"/>
    </xf>
    <xf numFmtId="49" fontId="31" fillId="0" borderId="85" xfId="6" applyNumberFormat="1" applyFont="1" applyBorder="1" applyAlignment="1" applyProtection="1">
      <alignment horizontal="left" vertical="center"/>
      <protection locked="0"/>
    </xf>
    <xf numFmtId="165" fontId="31" fillId="0" borderId="76" xfId="6" applyNumberFormat="1" applyFont="1" applyBorder="1" applyAlignment="1">
      <alignment horizontal="right" vertical="center" indent="2"/>
    </xf>
    <xf numFmtId="165" fontId="31" fillId="0" borderId="76" xfId="6" applyNumberFormat="1" applyFont="1" applyBorder="1" applyAlignment="1" applyProtection="1">
      <alignment horizontal="right" vertical="center" wrapText="1" indent="2"/>
      <protection locked="0"/>
    </xf>
    <xf numFmtId="165" fontId="31" fillId="0" borderId="86" xfId="6" applyNumberFormat="1" applyFont="1" applyBorder="1" applyAlignment="1" applyProtection="1">
      <alignment horizontal="right" vertical="center" wrapText="1" indent="2"/>
      <protection locked="0"/>
    </xf>
    <xf numFmtId="166" fontId="25" fillId="0" borderId="72" xfId="6" applyNumberFormat="1" applyFont="1" applyBorder="1" applyAlignment="1">
      <alignment horizontal="left" vertical="center" wrapText="1"/>
    </xf>
    <xf numFmtId="0" fontId="14" fillId="0" borderId="0" xfId="6" applyAlignment="1">
      <alignment vertical="center"/>
    </xf>
    <xf numFmtId="0" fontId="58" fillId="0" borderId="0" xfId="0" applyFont="1" applyAlignment="1">
      <alignment vertical="top" textRotation="180"/>
    </xf>
    <xf numFmtId="0" fontId="59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0" fillId="0" borderId="0" xfId="0" applyFont="1" applyProtection="1">
      <protection locked="0"/>
    </xf>
    <xf numFmtId="0" fontId="61" fillId="0" borderId="0" xfId="0" applyFont="1" applyAlignment="1" applyProtection="1">
      <alignment horizontal="right"/>
      <protection locked="0"/>
    </xf>
    <xf numFmtId="0" fontId="7" fillId="0" borderId="88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24" fillId="0" borderId="83" xfId="0" applyFont="1" applyBorder="1" applyAlignment="1">
      <alignment horizontal="center" vertical="center"/>
    </xf>
    <xf numFmtId="0" fontId="24" fillId="0" borderId="91" xfId="0" applyFont="1" applyBorder="1" applyAlignment="1">
      <alignment vertical="center" wrapText="1"/>
    </xf>
    <xf numFmtId="165" fontId="24" fillId="0" borderId="91" xfId="0" applyNumberFormat="1" applyFont="1" applyBorder="1" applyAlignment="1" applyProtection="1">
      <alignment vertical="center"/>
      <protection locked="0"/>
    </xf>
    <xf numFmtId="165" fontId="23" fillId="0" borderId="92" xfId="0" applyNumberFormat="1" applyFont="1" applyBorder="1" applyAlignment="1">
      <alignment vertical="center"/>
    </xf>
    <xf numFmtId="0" fontId="24" fillId="0" borderId="84" xfId="0" applyFont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165" fontId="24" fillId="0" borderId="1" xfId="0" applyNumberFormat="1" applyFont="1" applyBorder="1" applyAlignment="1" applyProtection="1">
      <alignment vertical="center"/>
      <protection locked="0"/>
    </xf>
    <xf numFmtId="165" fontId="23" fillId="0" borderId="93" xfId="0" applyNumberFormat="1" applyFont="1" applyBorder="1" applyAlignment="1">
      <alignment vertical="center"/>
    </xf>
    <xf numFmtId="0" fontId="24" fillId="0" borderId="85" xfId="0" applyFont="1" applyBorder="1" applyAlignment="1">
      <alignment horizontal="center" vertical="center"/>
    </xf>
    <xf numFmtId="0" fontId="24" fillId="0" borderId="94" xfId="0" applyFont="1" applyBorder="1" applyAlignment="1">
      <alignment vertical="center" wrapText="1"/>
    </xf>
    <xf numFmtId="165" fontId="24" fillId="0" borderId="94" xfId="0" applyNumberFormat="1" applyFont="1" applyBorder="1" applyAlignment="1" applyProtection="1">
      <alignment vertical="center"/>
      <protection locked="0"/>
    </xf>
    <xf numFmtId="165" fontId="23" fillId="0" borderId="95" xfId="0" applyNumberFormat="1" applyFont="1" applyBorder="1" applyAlignment="1">
      <alignment vertical="center"/>
    </xf>
    <xf numFmtId="0" fontId="23" fillId="0" borderId="88" xfId="0" applyFont="1" applyBorder="1" applyAlignment="1">
      <alignment horizontal="center" vertical="center"/>
    </xf>
    <xf numFmtId="0" fontId="25" fillId="0" borderId="89" xfId="0" applyFont="1" applyBorder="1" applyAlignment="1">
      <alignment vertical="center" wrapText="1"/>
    </xf>
    <xf numFmtId="165" fontId="23" fillId="0" borderId="89" xfId="0" applyNumberFormat="1" applyFont="1" applyBorder="1" applyAlignment="1">
      <alignment vertical="center"/>
    </xf>
    <xf numFmtId="165" fontId="23" fillId="0" borderId="90" xfId="0" applyNumberFormat="1" applyFont="1" applyBorder="1" applyAlignment="1">
      <alignment vertical="center"/>
    </xf>
    <xf numFmtId="0" fontId="0" fillId="0" borderId="96" xfId="0" applyBorder="1"/>
    <xf numFmtId="0" fontId="5" fillId="0" borderId="96" xfId="0" applyFont="1" applyBorder="1" applyAlignment="1">
      <alignment horizontal="center"/>
    </xf>
    <xf numFmtId="0" fontId="52" fillId="0" borderId="0" xfId="0" applyFont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28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8" fillId="4" borderId="0" xfId="0" applyFont="1" applyFill="1" applyAlignment="1" applyProtection="1">
      <alignment horizontal="center"/>
      <protection locked="0"/>
    </xf>
    <xf numFmtId="165" fontId="29" fillId="0" borderId="23" xfId="7" applyNumberFormat="1" applyFont="1" applyFill="1" applyBorder="1" applyAlignment="1" applyProtection="1">
      <alignment horizontal="left" vertical="center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18" xfId="7" applyFont="1" applyFill="1" applyBorder="1" applyAlignment="1" applyProtection="1">
      <alignment horizontal="center" vertical="center" wrapText="1"/>
    </xf>
    <xf numFmtId="0" fontId="7" fillId="0" borderId="17" xfId="7" applyFont="1" applyFill="1" applyBorder="1" applyAlignment="1" applyProtection="1">
      <alignment horizontal="center" vertical="center" wrapText="1"/>
    </xf>
    <xf numFmtId="0" fontId="7" fillId="0" borderId="19" xfId="7" applyFont="1" applyFill="1" applyBorder="1" applyAlignment="1" applyProtection="1">
      <alignment horizontal="center" vertical="center" wrapText="1"/>
    </xf>
    <xf numFmtId="0" fontId="7" fillId="0" borderId="62" xfId="7" applyFont="1" applyFill="1" applyBorder="1" applyAlignment="1" applyProtection="1">
      <alignment horizontal="center" vertical="center" wrapText="1"/>
    </xf>
    <xf numFmtId="0" fontId="7" fillId="0" borderId="5" xfId="7" applyFont="1" applyFill="1" applyBorder="1" applyAlignment="1" applyProtection="1">
      <alignment horizontal="center" vertical="center" wrapText="1"/>
    </xf>
    <xf numFmtId="0" fontId="7" fillId="0" borderId="50" xfId="7" applyFont="1" applyFill="1" applyBorder="1" applyAlignment="1" applyProtection="1">
      <alignment horizontal="center" vertical="center" wrapText="1"/>
    </xf>
    <xf numFmtId="0" fontId="7" fillId="0" borderId="47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5" fontId="6" fillId="0" borderId="0" xfId="7" applyNumberFormat="1" applyFont="1" applyFill="1" applyBorder="1" applyAlignment="1" applyProtection="1">
      <alignment horizontal="center" vertical="center"/>
      <protection locked="0"/>
    </xf>
    <xf numFmtId="165" fontId="6" fillId="0" borderId="0" xfId="7" applyNumberFormat="1" applyFont="1" applyFill="1" applyBorder="1" applyAlignment="1" applyProtection="1">
      <alignment horizontal="center" vertical="center"/>
    </xf>
    <xf numFmtId="165" fontId="29" fillId="0" borderId="23" xfId="7" applyNumberFormat="1" applyFont="1" applyFill="1" applyBorder="1" applyAlignment="1" applyProtection="1">
      <alignment horizontal="left" vertical="center"/>
      <protection locked="0"/>
    </xf>
    <xf numFmtId="165" fontId="29" fillId="0" borderId="23" xfId="7" applyNumberFormat="1" applyFont="1" applyFill="1" applyBorder="1" applyAlignment="1" applyProtection="1">
      <alignment horizontal="left"/>
    </xf>
    <xf numFmtId="0" fontId="35" fillId="0" borderId="0" xfId="7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18" fillId="0" borderId="0" xfId="7" applyFont="1" applyFill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5" fontId="25" fillId="0" borderId="63" xfId="0" applyNumberFormat="1" applyFont="1" applyFill="1" applyBorder="1" applyAlignment="1" applyProtection="1">
      <alignment horizontal="center" vertical="center" wrapText="1"/>
    </xf>
    <xf numFmtId="165" fontId="25" fillId="0" borderId="64" xfId="0" applyNumberFormat="1" applyFont="1" applyFill="1" applyBorder="1" applyAlignment="1" applyProtection="1">
      <alignment horizontal="center" vertical="center" wrapText="1"/>
    </xf>
    <xf numFmtId="165" fontId="35" fillId="0" borderId="0" xfId="0" applyNumberFormat="1" applyFont="1" applyFill="1" applyAlignment="1" applyProtection="1">
      <alignment horizontal="center" textRotation="180" wrapText="1"/>
    </xf>
    <xf numFmtId="165" fontId="53" fillId="0" borderId="4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Alignment="1" applyProtection="1">
      <alignment horizontal="center" vertical="center" wrapText="1"/>
      <protection locked="0"/>
    </xf>
    <xf numFmtId="165" fontId="35" fillId="0" borderId="0" xfId="0" applyNumberFormat="1" applyFont="1" applyFill="1" applyAlignment="1">
      <alignment horizontal="right" vertical="center" wrapText="1"/>
    </xf>
    <xf numFmtId="0" fontId="35" fillId="0" borderId="0" xfId="0" applyFont="1" applyAlignment="1">
      <alignment horizontal="right" vertical="center" wrapText="1"/>
    </xf>
    <xf numFmtId="166" fontId="57" fillId="0" borderId="87" xfId="6" applyNumberFormat="1" applyFont="1" applyBorder="1" applyAlignment="1" applyProtection="1">
      <alignment horizontal="left" vertical="center" wrapText="1"/>
      <protection locked="0"/>
    </xf>
    <xf numFmtId="165" fontId="4" fillId="0" borderId="71" xfId="6" applyNumberFormat="1" applyFont="1" applyBorder="1" applyAlignment="1">
      <alignment horizontal="center" vertical="center"/>
    </xf>
    <xf numFmtId="165" fontId="26" fillId="0" borderId="77" xfId="6" applyNumberFormat="1" applyFont="1" applyBorder="1" applyAlignment="1">
      <alignment horizontal="center" vertical="center" wrapText="1"/>
    </xf>
    <xf numFmtId="165" fontId="4" fillId="0" borderId="72" xfId="6" applyNumberFormat="1" applyFont="1" applyBorder="1" applyAlignment="1">
      <alignment horizontal="center" vertical="center" wrapText="1"/>
    </xf>
    <xf numFmtId="0" fontId="54" fillId="0" borderId="0" xfId="6" applyFont="1" applyAlignment="1">
      <alignment horizontal="center" vertical="top" textRotation="180"/>
    </xf>
    <xf numFmtId="166" fontId="6" fillId="0" borderId="0" xfId="6" applyNumberFormat="1" applyFont="1" applyAlignment="1" applyProtection="1">
      <alignment horizontal="center" vertical="center" wrapText="1"/>
      <protection locked="0"/>
    </xf>
    <xf numFmtId="165" fontId="26" fillId="0" borderId="71" xfId="6" applyNumberFormat="1" applyFont="1" applyBorder="1" applyAlignment="1">
      <alignment horizontal="center" vertical="center" wrapText="1"/>
    </xf>
    <xf numFmtId="165" fontId="0" fillId="0" borderId="73" xfId="6" applyNumberFormat="1" applyFont="1" applyBorder="1" applyAlignment="1" applyProtection="1">
      <alignment horizontal="left" vertical="center" wrapText="1"/>
      <protection locked="0"/>
    </xf>
    <xf numFmtId="165" fontId="14" fillId="0" borderId="75" xfId="6" applyNumberFormat="1" applyBorder="1" applyAlignment="1" applyProtection="1">
      <alignment horizontal="left" vertical="center" wrapText="1"/>
      <protection locked="0"/>
    </xf>
    <xf numFmtId="165" fontId="26" fillId="0" borderId="71" xfId="6" applyNumberFormat="1" applyFont="1" applyBorder="1" applyAlignment="1">
      <alignment horizontal="left" vertical="center" wrapText="1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5" fontId="28" fillId="0" borderId="0" xfId="6" applyNumberFormat="1" applyFont="1" applyAlignment="1" applyProtection="1">
      <alignment horizontal="left" vertical="center" wrapText="1"/>
      <protection locked="0"/>
    </xf>
    <xf numFmtId="165" fontId="14" fillId="0" borderId="0" xfId="6" applyNumberFormat="1" applyAlignment="1" applyProtection="1">
      <alignment horizontal="left" vertical="center" wrapText="1"/>
      <protection locked="0"/>
    </xf>
    <xf numFmtId="0" fontId="7" fillId="0" borderId="61" xfId="0" applyFont="1" applyFill="1" applyBorder="1" applyAlignment="1" applyProtection="1">
      <alignment horizontal="center" vertical="center" wrapText="1"/>
    </xf>
    <xf numFmtId="0" fontId="7" fillId="0" borderId="60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0" fontId="6" fillId="0" borderId="61" xfId="0" applyFont="1" applyFill="1" applyBorder="1" applyAlignment="1" applyProtection="1">
      <alignment horizontal="center" vertical="center"/>
      <protection locked="0"/>
    </xf>
    <xf numFmtId="0" fontId="6" fillId="0" borderId="60" xfId="0" applyFont="1" applyFill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6" fillId="0" borderId="61" xfId="0" applyFont="1" applyFill="1" applyBorder="1" applyAlignment="1" applyProtection="1">
      <alignment horizontal="center" vertical="center" readingOrder="2"/>
      <protection locked="0"/>
    </xf>
    <xf numFmtId="0" fontId="6" fillId="0" borderId="60" xfId="0" applyFont="1" applyFill="1" applyBorder="1" applyAlignment="1" applyProtection="1">
      <alignment horizontal="center" vertical="center" readingOrder="2"/>
      <protection locked="0"/>
    </xf>
    <xf numFmtId="0" fontId="3" fillId="0" borderId="60" xfId="0" applyFont="1" applyBorder="1" applyAlignment="1" applyProtection="1">
      <alignment horizontal="center" vertical="center" readingOrder="2"/>
      <protection locked="0"/>
    </xf>
    <xf numFmtId="0" fontId="3" fillId="0" borderId="26" xfId="0" applyFont="1" applyBorder="1" applyAlignment="1" applyProtection="1">
      <alignment horizontal="center" vertical="center" readingOrder="2"/>
      <protection locked="0"/>
    </xf>
    <xf numFmtId="165" fontId="35" fillId="0" borderId="23" xfId="0" applyNumberFormat="1" applyFont="1" applyFill="1" applyBorder="1" applyAlignment="1" applyProtection="1">
      <alignment horizontal="right" vertical="center" wrapText="1"/>
      <protection locked="0"/>
    </xf>
    <xf numFmtId="0" fontId="35" fillId="0" borderId="23" xfId="0" applyFont="1" applyBorder="1" applyAlignment="1" applyProtection="1">
      <alignment horizontal="right"/>
      <protection locked="0"/>
    </xf>
    <xf numFmtId="0" fontId="25" fillId="0" borderId="51" xfId="0" applyFont="1" applyFill="1" applyBorder="1" applyAlignment="1" applyProtection="1">
      <alignment horizontal="center" wrapText="1"/>
      <protection locked="0"/>
    </xf>
    <xf numFmtId="0" fontId="25" fillId="0" borderId="56" xfId="0" applyFont="1" applyFill="1" applyBorder="1" applyAlignment="1" applyProtection="1">
      <alignment horizontal="center"/>
      <protection locked="0"/>
    </xf>
    <xf numFmtId="0" fontId="25" fillId="0" borderId="54" xfId="0" applyFont="1" applyFill="1" applyBorder="1" applyAlignment="1" applyProtection="1">
      <alignment horizontal="center"/>
      <protection locked="0"/>
    </xf>
    <xf numFmtId="0" fontId="7" fillId="0" borderId="65" xfId="0" applyFont="1" applyFill="1" applyBorder="1" applyAlignment="1" applyProtection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0" fillId="0" borderId="60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3" fillId="0" borderId="66" xfId="0" applyFont="1" applyBorder="1" applyAlignment="1" applyProtection="1">
      <alignment horizontal="center" vertical="center"/>
      <protection locked="0"/>
    </xf>
    <xf numFmtId="0" fontId="6" fillId="0" borderId="67" xfId="0" applyFont="1" applyFill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</cellXfs>
  <cellStyles count="9">
    <cellStyle name="Ezres 2" xfId="1" xr:uid="{00000000-0005-0000-0000-000000000000}"/>
    <cellStyle name="Ezres 3" xfId="2" xr:uid="{00000000-0005-0000-0000-000001000000}"/>
    <cellStyle name="Hiperhivatkozás" xfId="3" xr:uid="{00000000-0005-0000-0000-000002000000}"/>
    <cellStyle name="Hivatkozás" xfId="4" builtinId="8"/>
    <cellStyle name="Már látott hiperhivatkozás" xfId="5" xr:uid="{00000000-0005-0000-0000-000004000000}"/>
    <cellStyle name="Normál" xfId="0" builtinId="0"/>
    <cellStyle name="Normál 2" xfId="6" xr:uid="{00000000-0005-0000-0000-000006000000}"/>
    <cellStyle name="Normál_KVRENMUNKA" xfId="7" xr:uid="{00000000-0005-0000-0000-000007000000}"/>
    <cellStyle name="Százalék 2" xfId="8" xr:uid="{00000000-0005-0000-0000-000008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312420</xdr:colOff>
      <xdr:row>0</xdr:row>
      <xdr:rowOff>137160</xdr:rowOff>
    </xdr:from>
    <xdr:to>
      <xdr:col>27</xdr:col>
      <xdr:colOff>449580</xdr:colOff>
      <xdr:row>16</xdr:row>
      <xdr:rowOff>0</xdr:rowOff>
    </xdr:to>
    <xdr:grpSp>
      <xdr:nvGrpSpPr>
        <xdr:cNvPr id="3867" name="Csoportba foglalás 11">
          <a:extLst>
            <a:ext uri="{FF2B5EF4-FFF2-40B4-BE49-F238E27FC236}">
              <a16:creationId xmlns:a16="http://schemas.microsoft.com/office/drawing/2014/main" id="{D908208D-2C10-4B6D-8036-DEC632350805}"/>
            </a:ext>
          </a:extLst>
        </xdr:cNvPr>
        <xdr:cNvGrpSpPr>
          <a:grpSpLocks/>
        </xdr:cNvGrpSpPr>
      </xdr:nvGrpSpPr>
      <xdr:grpSpPr bwMode="auto">
        <a:xfrm>
          <a:off x="10003675" y="137160"/>
          <a:ext cx="5623560" cy="2689167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38CCCDDF-5B61-4255-AC81-785528EAB3DF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3945"/>
              <a:gd name="adj2" fmla="val 11423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870" name="Kép 3">
            <a:extLst>
              <a:ext uri="{FF2B5EF4-FFF2-40B4-BE49-F238E27FC236}">
                <a16:creationId xmlns:a16="http://schemas.microsoft.com/office/drawing/2014/main" id="{1C51C6AC-8E7C-44BD-BAA6-6AD8D8C1C8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B6B317A5-DF1A-45DB-B709-5F71574855ED}"/>
              </a:ext>
            </a:extLst>
          </xdr:cNvPr>
          <xdr:cNvSpPr/>
        </xdr:nvSpPr>
        <xdr:spPr bwMode="auto">
          <a:xfrm>
            <a:off x="9147660" y="659103"/>
            <a:ext cx="816769" cy="268846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18</xdr:col>
      <xdr:colOff>311295</xdr:colOff>
      <xdr:row>16</xdr:row>
      <xdr:rowOff>58333</xdr:rowOff>
    </xdr:from>
    <xdr:to>
      <xdr:col>27</xdr:col>
      <xdr:colOff>446866</xdr:colOff>
      <xdr:row>23</xdr:row>
      <xdr:rowOff>10431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7F6C992D-FCAB-4A0C-9913-BB2EA7FB2813}"/>
            </a:ext>
          </a:extLst>
        </xdr:cNvPr>
        <xdr:cNvSpPr/>
      </xdr:nvSpPr>
      <xdr:spPr>
        <a:xfrm>
          <a:off x="8456036" y="2932112"/>
          <a:ext cx="4944490" cy="121732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RM_1.1.sz.mell.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RM_1.1.sz.mell.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va/Documents/K&#214;VETKEZ&#336;%20TEST&#220;LETI%20&#220;L&#201;S/KEN&#201;ZL&#336;/2020.02.12/M&#225;solat%20-%202020.%20&#201;VI%20K&#214;LTS&#201;GVET&#201;SI%20T&#193;BL&#193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 refreshError="1">
        <row r="1">
          <cell r="A1">
            <v>2020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4"/>
  <sheetViews>
    <sheetView zoomScale="130" zoomScaleNormal="130" workbookViewId="0">
      <selection activeCell="C18" sqref="C18"/>
    </sheetView>
  </sheetViews>
  <sheetFormatPr defaultRowHeight="13.2" x14ac:dyDescent="0.25"/>
  <cols>
    <col min="1" max="1" width="24.109375" customWidth="1"/>
    <col min="2" max="2" width="105.44140625" customWidth="1"/>
    <col min="3" max="3" width="39" customWidth="1"/>
  </cols>
  <sheetData>
    <row r="1" spans="1:3" x14ac:dyDescent="0.25">
      <c r="A1" s="445">
        <v>2020</v>
      </c>
    </row>
    <row r="2" spans="1:3" ht="17.399999999999999" x14ac:dyDescent="0.25">
      <c r="A2" s="518" t="s">
        <v>506</v>
      </c>
      <c r="B2" s="518"/>
      <c r="C2" s="518"/>
    </row>
    <row r="3" spans="1:3" ht="13.8" x14ac:dyDescent="0.25">
      <c r="A3" s="409"/>
      <c r="B3" s="410"/>
      <c r="C3" s="409"/>
    </row>
    <row r="4" spans="1:3" ht="13.8" x14ac:dyDescent="0.25">
      <c r="A4" s="411" t="s">
        <v>507</v>
      </c>
      <c r="B4" s="412" t="s">
        <v>508</v>
      </c>
      <c r="C4" s="411" t="s">
        <v>509</v>
      </c>
    </row>
    <row r="5" spans="1:3" x14ac:dyDescent="0.25">
      <c r="A5" s="413"/>
      <c r="B5" s="413"/>
      <c r="C5" s="413"/>
    </row>
    <row r="6" spans="1:3" ht="17.399999999999999" x14ac:dyDescent="0.3">
      <c r="A6" s="519" t="s">
        <v>524</v>
      </c>
      <c r="B6" s="519"/>
      <c r="C6" s="519"/>
    </row>
    <row r="7" spans="1:3" x14ac:dyDescent="0.25">
      <c r="A7" s="413" t="s">
        <v>510</v>
      </c>
      <c r="B7" s="413" t="s">
        <v>511</v>
      </c>
      <c r="C7" s="414" t="str">
        <f ca="1">HYPERLINK(SUBSTITUTE(CELL("address",RM_ALAPADATOK!A2),"'",""),SUBSTITUTE(MID(CELL("address",RM_ALAPADATOK!A2),SEARCH("]",CELL("address",RM_ALAPADATOK!A2),1)+1,LEN(CELL("address",RM_ALAPADATOK!A2))-SEARCH("]",CELL("address",RM_ALAPADATOK!A2),1)),"'",""))</f>
        <v>RM_ALAPADATOK!$A$2</v>
      </c>
    </row>
    <row r="8" spans="1:3" x14ac:dyDescent="0.25">
      <c r="A8" s="413" t="s">
        <v>512</v>
      </c>
      <c r="B8" s="413" t="s">
        <v>513</v>
      </c>
      <c r="C8" s="414" t="str">
        <f ca="1">HYPERLINK(SUBSTITUTE(CELL("address",RM_ÖSSZEFÜGGÉSEK!A1),"'",""),SUBSTITUTE(MID(CELL("address",RM_ÖSSZEFÜGGÉSEK!A1),SEARCH("]",CELL("address",RM_ÖSSZEFÜGGÉSEK!A1),1)+1,LEN(CELL("address",RM_ÖSSZEFÜGGÉSEK!A1))-SEARCH("]",CELL("address",RM_ÖSSZEFÜGGÉSEK!A1),1)),"'",""))</f>
        <v>RM_ÖSSZEFÜGGÉSEK!$A$1</v>
      </c>
    </row>
    <row r="9" spans="1:3" x14ac:dyDescent="0.25">
      <c r="A9" s="413" t="s">
        <v>514</v>
      </c>
      <c r="B9" s="413" t="str">
        <f>LOWER('1. 1.mell.'!A4)</f>
        <v>2020. évi költségvetési rendelet összevont bevételeinek kiadásainak módosítása</v>
      </c>
      <c r="C9" s="414" t="str">
        <f ca="1">HYPERLINK(SUBSTITUTE(CELL("address",'1. 1.mell.'!A1),"'",""),SUBSTITUTE(MID(CELL("address",'1. 1.mell.'!A1),SEARCH("]",CELL("address",'1. 1.mell.'!A1),1)+1,LEN(CELL("address",'1. 1.mell.'!A1))-SEARCH("]",CELL("address",'1. 1.mell.'!A1),1)),"'",""))</f>
        <v>1. 1.mell.!$A$1</v>
      </c>
    </row>
    <row r="10" spans="1:3" x14ac:dyDescent="0.25">
      <c r="A10" s="413" t="s">
        <v>515</v>
      </c>
      <c r="B10" s="413" t="str">
        <f>LOWER('1.2.mell'!A4)</f>
        <v>2020. évi költségvetési rendelet kötelező feladatok bevételeinek kiadásainak módosítása</v>
      </c>
      <c r="C10" s="414" t="str">
        <f ca="1">HYPERLINK(SUBSTITUTE(CELL("address",'1.2.mell'!A1),"'",""),SUBSTITUTE(MID(CELL("address",'1.2.mell'!A1),SEARCH("]",CELL("address",'1.2.mell'!A1),1)+1,LEN(CELL("address",'1.2.mell'!A1))-SEARCH("]",CELL("address",'1.2.mell'!A1),1)),"'",""))</f>
        <v>1.2.mell!$A$1</v>
      </c>
    </row>
    <row r="11" spans="1:3" x14ac:dyDescent="0.25">
      <c r="A11" s="413" t="s">
        <v>516</v>
      </c>
      <c r="B11" s="413" t="str">
        <f>LOWER('1.3.mell.'!A4)</f>
        <v>2020. évi költségvetési rendelet önként vállalt feladatok bevételeinek kiadásainak módosítása</v>
      </c>
      <c r="C11" s="414" t="str">
        <f ca="1">HYPERLINK(SUBSTITUTE(CELL("address",'1.3.mell.'!A1),"'",""),SUBSTITUTE(MID(CELL("address",'1.3.mell.'!A1),SEARCH("]",CELL("address",'1.3.mell.'!A1),1)+1,LEN(CELL("address",'1.3.mell.'!A1))-SEARCH("]",CELL("address",'1.3.mell.'!A1),1)),"'",""))</f>
        <v>1.3.mell.!$A$1</v>
      </c>
    </row>
    <row r="12" spans="1:3" x14ac:dyDescent="0.25">
      <c r="A12" s="413" t="s">
        <v>517</v>
      </c>
      <c r="B12" s="413" t="e">
        <f>LOWER(#REF!)</f>
        <v>#REF!</v>
      </c>
      <c r="C12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3" spans="1:3" x14ac:dyDescent="0.25">
      <c r="A13" s="413" t="s">
        <v>518</v>
      </c>
      <c r="B13" s="413" t="s">
        <v>525</v>
      </c>
      <c r="C13" s="414" t="str">
        <f ca="1">HYPERLINK(SUBSTITUTE(CELL("address",'2.1.mell.'!A1),"'",""),SUBSTITUTE(MID(CELL("address",'2.1.mell.'!A1),SEARCH("]",CELL("address",'2.1.mell.'!A1),1)+1,LEN(CELL("address",'2.1.mell.'!A1))-SEARCH("]",CELL("address",'2.1.mell.'!A1),1)),"'",""))</f>
        <v>2.1.mell.!$A$1</v>
      </c>
    </row>
    <row r="14" spans="1:3" x14ac:dyDescent="0.25">
      <c r="A14" s="413" t="s">
        <v>519</v>
      </c>
      <c r="B14" s="413" t="s">
        <v>526</v>
      </c>
      <c r="C14" s="414" t="str">
        <f ca="1">HYPERLINK(SUBSTITUTE(CELL("address",'2.2.mell.'!A1),"'",""),SUBSTITUTE(MID(CELL("address",'2.2.mell.'!A1),SEARCH("]",CELL("address",'2.2.mell.'!A1),1)+1,LEN(CELL("address",'2.2.mell.'!A1))-SEARCH("]",CELL("address",'2.2.mell.'!A1),1)),"'",""))</f>
        <v>2.2.mell.!$A$1</v>
      </c>
    </row>
    <row r="15" spans="1:3" x14ac:dyDescent="0.25">
      <c r="A15" s="413" t="s">
        <v>520</v>
      </c>
      <c r="B15" s="413" t="s">
        <v>521</v>
      </c>
      <c r="C15" s="414" t="str">
        <f ca="1">HYPERLINK(SUBSTITUTE(CELL("address",RM_ELLENŐRZÉS!A1),"'",""),SUBSTITUTE(MID(CELL("address",RM_ELLENŐRZÉS!A1),SEARCH("]",CELL("address",RM_ELLENŐRZÉS!A1),1)+1,LEN(CELL("address",RM_ELLENŐRZÉS!A1))-SEARCH("]",CELL("address",RM_ELLENŐRZÉS!A1),1)),"'",""))</f>
        <v>RM_ELLENŐRZÉS!$A$1</v>
      </c>
    </row>
    <row r="16" spans="1:3" x14ac:dyDescent="0.25">
      <c r="A16" s="413" t="s">
        <v>522</v>
      </c>
      <c r="B16" s="413" t="s">
        <v>459</v>
      </c>
      <c r="C16" s="414" t="str">
        <f ca="1">HYPERLINK(SUBSTITUTE(CELL("address",'3.mell.'!A1),"'",""),SUBSTITUTE(MID(CELL("address",'3.mell.'!A1),SEARCH("]",CELL("address",'3.mell.'!A1),1)+1,LEN(CELL("address",'3.mell.'!A1))-SEARCH("]",CELL("address",'3.mell.'!A1),1)),"'",""))</f>
        <v>3.mell.!$A$1</v>
      </c>
    </row>
    <row r="17" spans="1:3" x14ac:dyDescent="0.25">
      <c r="A17" s="413" t="s">
        <v>523</v>
      </c>
      <c r="B17" s="413" t="s">
        <v>462</v>
      </c>
      <c r="C17" s="414" t="str">
        <f ca="1">HYPERLINK(SUBSTITUTE(CELL("address",'4.melléklet'!A1),"'",""),SUBSTITUTE(MID(CELL("address",'4.melléklet'!A1),SEARCH("]",CELL("address",'4.melléklet'!A1),1)+1,LEN(CELL("address",'4.melléklet'!A1))-SEARCH("]",CELL("address",'4.melléklet'!A1),1)),"'",""))</f>
        <v>4.melléklet!$A$1</v>
      </c>
    </row>
    <row r="18" spans="1:3" x14ac:dyDescent="0.25">
      <c r="A18" s="413" t="s">
        <v>556</v>
      </c>
      <c r="B18" s="413" t="e">
        <f>#REF!</f>
        <v>#REF!</v>
      </c>
      <c r="C18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19" spans="1:3" x14ac:dyDescent="0.25">
      <c r="A19" s="413" t="s">
        <v>539</v>
      </c>
      <c r="B19" s="413" t="s">
        <v>465</v>
      </c>
      <c r="C19" s="414" t="str">
        <f ca="1">HYPERLINK(SUBSTITUTE(CELL("address",'6.1.mell'!A1),"'",""),SUBSTITUTE(MID(CELL("address",'6.1.mell'!A1),SEARCH("]",CELL("address",'6.1.mell'!A1),1)+1,LEN(CELL("address",'6.1.mell'!A1))-SEARCH("]",CELL("address",'6.1.mell'!A1),1)),"'",""))</f>
        <v>6.1.mell!$A$1</v>
      </c>
    </row>
    <row r="20" spans="1:3" x14ac:dyDescent="0.25">
      <c r="A20" s="413" t="s">
        <v>540</v>
      </c>
      <c r="B20" s="413" t="s">
        <v>463</v>
      </c>
      <c r="C20" s="414" t="str">
        <f ca="1">HYPERLINK(SUBSTITUTE(CELL("address",'6.1.1.mell'!A1),"'",""),SUBSTITUTE(MID(CELL("address",'6.1.1.mell'!A1),SEARCH("]",CELL("address",'6.1.1.mell'!A1),1)+1,LEN(CELL("address",'6.1.1.mell'!A1))-SEARCH("]",CELL("address",'6.1.1.mell'!A1),1)),"'",""))</f>
        <v>6.1.1.mell!$A$1</v>
      </c>
    </row>
    <row r="21" spans="1:3" x14ac:dyDescent="0.25">
      <c r="A21" s="413" t="s">
        <v>541</v>
      </c>
      <c r="B21" s="413" t="s">
        <v>464</v>
      </c>
      <c r="C21" s="414" t="str">
        <f ca="1">HYPERLINK(SUBSTITUTE(CELL("address",'6.1.2.mell'!A1),"'",""),SUBSTITUTE(MID(CELL("address",'6.1.2.mell'!A1),SEARCH("]",CELL("address",'6.1.2.mell'!A1),1)+1,LEN(CELL("address",'6.1.2.mell'!A1))-SEARCH("]",CELL("address",'6.1.2.mell'!A1),1)),"'",""))</f>
        <v>6.1.2.mell!$A$1</v>
      </c>
    </row>
    <row r="22" spans="1:3" x14ac:dyDescent="0.25">
      <c r="A22" s="413" t="s">
        <v>542</v>
      </c>
      <c r="B22" s="413" t="s">
        <v>466</v>
      </c>
      <c r="C22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3" spans="1:3" x14ac:dyDescent="0.25">
      <c r="A23" s="413" t="s">
        <v>543</v>
      </c>
      <c r="B23" s="413" t="str">
        <f>RM_ALAPADATOK!A11</f>
        <v>……………………. Polgármesteri /Közös Önkormányzati Hivatal</v>
      </c>
      <c r="C23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4" spans="1:3" x14ac:dyDescent="0.25">
      <c r="A24" s="413" t="s">
        <v>544</v>
      </c>
      <c r="B24" t="str">
        <f>RM_ALAPADATOK!B13</f>
        <v>1 kvi név</v>
      </c>
      <c r="C24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5" spans="1:3" x14ac:dyDescent="0.25">
      <c r="A25" s="413" t="s">
        <v>545</v>
      </c>
      <c r="B25" t="str">
        <f>RM_ALAPADATOK!B15</f>
        <v>2 kvi név</v>
      </c>
      <c r="C25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6" spans="1:3" x14ac:dyDescent="0.25">
      <c r="A26" s="413" t="s">
        <v>553</v>
      </c>
      <c r="B26" t="str">
        <f>RM_ALAPADATOK!B17</f>
        <v>3 kvi név</v>
      </c>
      <c r="C26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7" spans="1:3" x14ac:dyDescent="0.25">
      <c r="A27" s="413" t="s">
        <v>546</v>
      </c>
      <c r="B27" t="str">
        <f>RM_ALAPADATOK!B19</f>
        <v>4 kvi név</v>
      </c>
      <c r="C27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8" spans="1:3" x14ac:dyDescent="0.25">
      <c r="A28" s="413" t="s">
        <v>547</v>
      </c>
      <c r="B28" t="str">
        <f>RM_ALAPADATOK!B21</f>
        <v>5 kvi név</v>
      </c>
      <c r="C28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29" spans="1:3" x14ac:dyDescent="0.25">
      <c r="A29" s="413" t="s">
        <v>548</v>
      </c>
      <c r="B29" t="str">
        <f>RM_ALAPADATOK!B23</f>
        <v>6 kvi név</v>
      </c>
      <c r="C29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0" spans="1:3" x14ac:dyDescent="0.25">
      <c r="A30" s="413" t="s">
        <v>549</v>
      </c>
      <c r="B30" t="str">
        <f>RM_ALAPADATOK!B25</f>
        <v>7 kvi név</v>
      </c>
      <c r="C30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1" spans="1:3" x14ac:dyDescent="0.25">
      <c r="A31" s="413" t="s">
        <v>550</v>
      </c>
      <c r="B31" t="str">
        <f>RM_ALAPADATOK!B27</f>
        <v>8 kvi név</v>
      </c>
      <c r="C31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2" spans="1:3" x14ac:dyDescent="0.25">
      <c r="A32" s="413" t="s">
        <v>551</v>
      </c>
      <c r="B32" t="str">
        <f>RM_ALAPADATOK!B29</f>
        <v>9 kvi név</v>
      </c>
      <c r="C32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3" spans="1:3" x14ac:dyDescent="0.25">
      <c r="A33" s="413" t="s">
        <v>552</v>
      </c>
      <c r="B33" t="str">
        <f>RM_ALAPADATOK!B31</f>
        <v>10 kvi név</v>
      </c>
      <c r="C33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  <row r="34" spans="1:3" x14ac:dyDescent="0.25">
      <c r="A34" s="413" t="s">
        <v>554</v>
      </c>
      <c r="B34" t="e">
        <f>#REF!</f>
        <v>#REF!</v>
      </c>
      <c r="C34" s="414" t="e">
        <f ca="1">HYPERLINK(SUBSTITUTE(CELL("address",#REF!),"'",""),SUBSTITUTE(MID(CELL("address",#REF!),SEARCH("]",CELL("address",#REF!),1)+1,LEN(CELL("address",#REF!))-SEARCH("]",CELL("address",#REF!),1)),"'",""))</f>
        <v>#REF!</v>
      </c>
    </row>
  </sheetData>
  <mergeCells count="2">
    <mergeCell ref="A2:C2"/>
    <mergeCell ref="A6:C6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25"/>
  <sheetViews>
    <sheetView zoomScale="96" zoomScaleNormal="96" workbookViewId="0">
      <selection activeCell="C1" sqref="C1:I1"/>
    </sheetView>
  </sheetViews>
  <sheetFormatPr defaultColWidth="9.33203125" defaultRowHeight="13.2" x14ac:dyDescent="0.25"/>
  <cols>
    <col min="1" max="1" width="38.77734375" style="27" customWidth="1"/>
    <col min="2" max="8" width="15.77734375" style="26" customWidth="1"/>
    <col min="9" max="9" width="15.77734375" style="33" customWidth="1"/>
    <col min="10" max="11" width="12.77734375" style="26" customWidth="1"/>
    <col min="12" max="12" width="13.77734375" style="26" customWidth="1"/>
    <col min="13" max="16384" width="9.33203125" style="26"/>
  </cols>
  <sheetData>
    <row r="1" spans="1:9" ht="13.8" x14ac:dyDescent="0.25">
      <c r="C1" s="547" t="s">
        <v>637</v>
      </c>
      <c r="D1" s="548"/>
      <c r="E1" s="548"/>
      <c r="F1" s="548"/>
      <c r="G1" s="548"/>
      <c r="H1" s="548"/>
      <c r="I1" s="548"/>
    </row>
    <row r="3" spans="1:9" ht="25.5" customHeight="1" x14ac:dyDescent="0.25">
      <c r="A3" s="546" t="s">
        <v>459</v>
      </c>
      <c r="B3" s="546"/>
      <c r="C3" s="546"/>
      <c r="D3" s="546"/>
      <c r="E3" s="546"/>
      <c r="F3" s="546"/>
      <c r="G3" s="546"/>
      <c r="H3" s="546"/>
      <c r="I3" s="546"/>
    </row>
    <row r="4" spans="1:9" ht="22.5" customHeight="1" thickBot="1" x14ac:dyDescent="0.35">
      <c r="A4" s="55"/>
      <c r="B4" s="33"/>
      <c r="C4" s="33"/>
      <c r="D4" s="33"/>
      <c r="E4" s="33"/>
      <c r="F4" s="33"/>
      <c r="G4" s="33"/>
      <c r="H4" s="33"/>
      <c r="I4" s="30" t="str">
        <f>'2.2.mell.'!I2</f>
        <v>Forintban!</v>
      </c>
    </row>
    <row r="5" spans="1:9" s="28" customFormat="1" ht="44.4" customHeight="1" thickBot="1" x14ac:dyDescent="0.3">
      <c r="A5" s="56" t="s">
        <v>42</v>
      </c>
      <c r="B5" s="432" t="s">
        <v>43</v>
      </c>
      <c r="C5" s="432" t="s">
        <v>44</v>
      </c>
      <c r="D5" s="432" t="str">
        <f>+CONCATENATE("Felhasználás   ",LEFT(RM_ÖSSZEFÜGGÉSEK!A6,4)-1,". XII. 31-ig")</f>
        <v>Felhasználás   2019. XII. 31-ig</v>
      </c>
      <c r="E5" s="432" t="str">
        <f>+CONCATENATE(LEFT(RM_ÖSSZEFÜGGÉSEK!A6,4),". évi",CHAR(10),"eredeti előirányzat")</f>
        <v>2020. évi
eredeti előirányzat</v>
      </c>
      <c r="F5" s="295" t="str">
        <f>CONCATENATE("Eddigi módosítások összege ",RM_ALAPADATOK!D7,"-",RM_ALAPADATOK!R1)</f>
        <v>Eddigi módosítások összege 2020-ban</v>
      </c>
      <c r="G5" s="295" t="s">
        <v>575</v>
      </c>
      <c r="H5" s="295" t="s">
        <v>576</v>
      </c>
      <c r="I5" s="296" t="s">
        <v>574</v>
      </c>
    </row>
    <row r="6" spans="1:9" s="33" customFormat="1" ht="12" customHeight="1" thickBot="1" x14ac:dyDescent="0.3">
      <c r="A6" s="31" t="s">
        <v>343</v>
      </c>
      <c r="B6" s="32" t="s">
        <v>344</v>
      </c>
      <c r="C6" s="32" t="s">
        <v>345</v>
      </c>
      <c r="D6" s="32" t="s">
        <v>347</v>
      </c>
      <c r="E6" s="32" t="s">
        <v>346</v>
      </c>
      <c r="F6" s="32" t="s">
        <v>348</v>
      </c>
      <c r="G6" s="32" t="s">
        <v>349</v>
      </c>
      <c r="H6" s="297" t="s">
        <v>434</v>
      </c>
      <c r="I6" s="298" t="s">
        <v>433</v>
      </c>
    </row>
    <row r="7" spans="1:9" ht="15.9" customHeight="1" x14ac:dyDescent="0.25">
      <c r="A7" s="172" t="s">
        <v>559</v>
      </c>
      <c r="B7" s="20">
        <v>3000000</v>
      </c>
      <c r="C7" s="174" t="s">
        <v>558</v>
      </c>
      <c r="D7" s="20"/>
      <c r="E7" s="20">
        <v>3000000</v>
      </c>
      <c r="F7" s="20"/>
      <c r="G7" s="20"/>
      <c r="H7" s="283">
        <f>F7+G7</f>
        <v>0</v>
      </c>
      <c r="I7" s="34">
        <f>E7+H7</f>
        <v>3000000</v>
      </c>
    </row>
    <row r="8" spans="1:9" ht="15.9" customHeight="1" x14ac:dyDescent="0.25">
      <c r="A8" s="172" t="s">
        <v>560</v>
      </c>
      <c r="B8" s="20">
        <v>5000000</v>
      </c>
      <c r="C8" s="174" t="s">
        <v>558</v>
      </c>
      <c r="D8" s="20"/>
      <c r="E8" s="20">
        <v>5000000</v>
      </c>
      <c r="F8" s="20"/>
      <c r="G8" s="20"/>
      <c r="H8" s="283">
        <f t="shared" ref="H8:H24" si="0">F8+G8</f>
        <v>0</v>
      </c>
      <c r="I8" s="34">
        <f>E8+H8</f>
        <v>5000000</v>
      </c>
    </row>
    <row r="9" spans="1:9" ht="15.9" customHeight="1" x14ac:dyDescent="0.25">
      <c r="A9" s="172" t="s">
        <v>561</v>
      </c>
      <c r="B9" s="20">
        <v>5000000</v>
      </c>
      <c r="C9" s="174" t="s">
        <v>558</v>
      </c>
      <c r="D9" s="20"/>
      <c r="E9" s="20">
        <v>5000000</v>
      </c>
      <c r="F9" s="20"/>
      <c r="G9" s="20"/>
      <c r="H9" s="283">
        <f t="shared" si="0"/>
        <v>0</v>
      </c>
      <c r="I9" s="34">
        <f t="shared" ref="I9:I24" si="1">E9+H9</f>
        <v>5000000</v>
      </c>
    </row>
    <row r="10" spans="1:9" ht="15.9" customHeight="1" x14ac:dyDescent="0.25">
      <c r="A10" s="173" t="s">
        <v>562</v>
      </c>
      <c r="B10" s="20">
        <v>10723000</v>
      </c>
      <c r="C10" s="174" t="s">
        <v>558</v>
      </c>
      <c r="D10" s="20"/>
      <c r="E10" s="20">
        <v>10723000</v>
      </c>
      <c r="F10" s="20"/>
      <c r="G10" s="20"/>
      <c r="H10" s="283">
        <f t="shared" si="0"/>
        <v>0</v>
      </c>
      <c r="I10" s="34">
        <f t="shared" si="1"/>
        <v>10723000</v>
      </c>
    </row>
    <row r="11" spans="1:9" ht="15.9" customHeight="1" x14ac:dyDescent="0.25">
      <c r="A11" s="172" t="s">
        <v>564</v>
      </c>
      <c r="B11" s="20">
        <v>4379000</v>
      </c>
      <c r="C11" s="174" t="s">
        <v>571</v>
      </c>
      <c r="D11" s="20"/>
      <c r="E11" s="20">
        <v>1905000</v>
      </c>
      <c r="F11" s="20"/>
      <c r="G11" s="20">
        <v>2474000</v>
      </c>
      <c r="H11" s="283">
        <f t="shared" si="0"/>
        <v>2474000</v>
      </c>
      <c r="I11" s="34">
        <f t="shared" si="1"/>
        <v>4379000</v>
      </c>
    </row>
    <row r="12" spans="1:9" ht="15.9" customHeight="1" x14ac:dyDescent="0.25">
      <c r="A12" s="173" t="s">
        <v>565</v>
      </c>
      <c r="B12" s="20">
        <v>2655556</v>
      </c>
      <c r="C12" s="174" t="s">
        <v>558</v>
      </c>
      <c r="D12" s="20"/>
      <c r="E12" s="20">
        <v>1495000</v>
      </c>
      <c r="F12" s="20">
        <v>1398956</v>
      </c>
      <c r="G12" s="20">
        <v>-238400</v>
      </c>
      <c r="H12" s="283">
        <f t="shared" si="0"/>
        <v>1160556</v>
      </c>
      <c r="I12" s="34">
        <f t="shared" si="1"/>
        <v>2655556</v>
      </c>
    </row>
    <row r="13" spans="1:9" ht="15.9" customHeight="1" x14ac:dyDescent="0.25">
      <c r="A13" s="172" t="s">
        <v>563</v>
      </c>
      <c r="B13" s="20">
        <v>2950000</v>
      </c>
      <c r="C13" s="174" t="s">
        <v>558</v>
      </c>
      <c r="D13" s="20"/>
      <c r="E13" s="20">
        <v>2950000</v>
      </c>
      <c r="F13" s="20"/>
      <c r="G13" s="20"/>
      <c r="H13" s="283">
        <f t="shared" si="0"/>
        <v>0</v>
      </c>
      <c r="I13" s="34">
        <f t="shared" si="1"/>
        <v>2950000</v>
      </c>
    </row>
    <row r="14" spans="1:9" ht="15.9" customHeight="1" x14ac:dyDescent="0.25">
      <c r="A14" s="172" t="s">
        <v>566</v>
      </c>
      <c r="B14" s="20">
        <v>4306000</v>
      </c>
      <c r="C14" s="174" t="s">
        <v>558</v>
      </c>
      <c r="D14" s="20"/>
      <c r="E14" s="20">
        <v>2641600</v>
      </c>
      <c r="F14" s="20">
        <v>444500</v>
      </c>
      <c r="G14" s="20">
        <v>1219900</v>
      </c>
      <c r="H14" s="283">
        <f t="shared" si="0"/>
        <v>1664400</v>
      </c>
      <c r="I14" s="34">
        <f t="shared" si="1"/>
        <v>4306000</v>
      </c>
    </row>
    <row r="15" spans="1:9" ht="15.9" customHeight="1" x14ac:dyDescent="0.25">
      <c r="A15" s="172" t="s">
        <v>567</v>
      </c>
      <c r="B15" s="20">
        <v>228600</v>
      </c>
      <c r="C15" s="174" t="s">
        <v>558</v>
      </c>
      <c r="D15" s="20"/>
      <c r="E15" s="20">
        <v>228600</v>
      </c>
      <c r="F15" s="20"/>
      <c r="G15" s="20"/>
      <c r="H15" s="283">
        <f t="shared" si="0"/>
        <v>0</v>
      </c>
      <c r="I15" s="34">
        <f t="shared" si="1"/>
        <v>228600</v>
      </c>
    </row>
    <row r="16" spans="1:9" ht="15.9" customHeight="1" x14ac:dyDescent="0.25">
      <c r="A16" s="172" t="s">
        <v>568</v>
      </c>
      <c r="B16" s="20">
        <v>2140000</v>
      </c>
      <c r="C16" s="174" t="s">
        <v>558</v>
      </c>
      <c r="D16" s="20"/>
      <c r="E16" s="20">
        <v>870000</v>
      </c>
      <c r="F16" s="20">
        <v>1270000</v>
      </c>
      <c r="G16" s="20"/>
      <c r="H16" s="283">
        <f t="shared" si="0"/>
        <v>1270000</v>
      </c>
      <c r="I16" s="34">
        <f t="shared" si="1"/>
        <v>2140000</v>
      </c>
    </row>
    <row r="17" spans="1:9" ht="15.9" customHeight="1" x14ac:dyDescent="0.25">
      <c r="A17" s="172" t="s">
        <v>569</v>
      </c>
      <c r="B17" s="20">
        <v>10003536</v>
      </c>
      <c r="C17" s="174" t="s">
        <v>571</v>
      </c>
      <c r="D17" s="20"/>
      <c r="E17" s="20"/>
      <c r="F17" s="20">
        <v>10003536</v>
      </c>
      <c r="G17" s="20"/>
      <c r="H17" s="283">
        <f t="shared" si="0"/>
        <v>10003536</v>
      </c>
      <c r="I17" s="34">
        <f t="shared" si="1"/>
        <v>10003536</v>
      </c>
    </row>
    <row r="18" spans="1:9" ht="15.9" customHeight="1" x14ac:dyDescent="0.25">
      <c r="A18" s="172" t="s">
        <v>570</v>
      </c>
      <c r="B18" s="20">
        <v>2972908</v>
      </c>
      <c r="C18" s="174" t="s">
        <v>571</v>
      </c>
      <c r="D18" s="20"/>
      <c r="E18" s="20"/>
      <c r="F18" s="20">
        <v>2972908</v>
      </c>
      <c r="G18" s="20"/>
      <c r="H18" s="283">
        <f t="shared" si="0"/>
        <v>2972908</v>
      </c>
      <c r="I18" s="34">
        <f t="shared" si="1"/>
        <v>2972908</v>
      </c>
    </row>
    <row r="19" spans="1:9" ht="15.9" customHeight="1" x14ac:dyDescent="0.25">
      <c r="A19" s="172" t="s">
        <v>577</v>
      </c>
      <c r="B19" s="20">
        <v>1050000</v>
      </c>
      <c r="C19" s="174" t="s">
        <v>558</v>
      </c>
      <c r="D19" s="20"/>
      <c r="E19" s="20"/>
      <c r="F19" s="20"/>
      <c r="G19" s="20">
        <v>1050000</v>
      </c>
      <c r="H19" s="283">
        <f t="shared" si="0"/>
        <v>1050000</v>
      </c>
      <c r="I19" s="34">
        <f t="shared" si="1"/>
        <v>1050000</v>
      </c>
    </row>
    <row r="20" spans="1:9" ht="15.9" customHeight="1" x14ac:dyDescent="0.25">
      <c r="A20" s="172"/>
      <c r="B20" s="20"/>
      <c r="C20" s="174"/>
      <c r="D20" s="20"/>
      <c r="E20" s="20"/>
      <c r="F20" s="20"/>
      <c r="G20" s="20"/>
      <c r="H20" s="283">
        <f t="shared" si="0"/>
        <v>0</v>
      </c>
      <c r="I20" s="34">
        <f t="shared" si="1"/>
        <v>0</v>
      </c>
    </row>
    <row r="21" spans="1:9" ht="15.9" customHeight="1" x14ac:dyDescent="0.25">
      <c r="A21" s="172"/>
      <c r="B21" s="20"/>
      <c r="C21" s="174"/>
      <c r="D21" s="20"/>
      <c r="E21" s="20"/>
      <c r="F21" s="20"/>
      <c r="G21" s="20"/>
      <c r="H21" s="283">
        <f t="shared" si="0"/>
        <v>0</v>
      </c>
      <c r="I21" s="34">
        <f t="shared" si="1"/>
        <v>0</v>
      </c>
    </row>
    <row r="22" spans="1:9" ht="15.9" customHeight="1" x14ac:dyDescent="0.25">
      <c r="A22" s="172"/>
      <c r="B22" s="20"/>
      <c r="C22" s="174"/>
      <c r="D22" s="20"/>
      <c r="E22" s="20"/>
      <c r="F22" s="20"/>
      <c r="G22" s="20"/>
      <c r="H22" s="283">
        <f t="shared" si="0"/>
        <v>0</v>
      </c>
      <c r="I22" s="34">
        <f t="shared" si="1"/>
        <v>0</v>
      </c>
    </row>
    <row r="23" spans="1:9" ht="15.9" customHeight="1" x14ac:dyDescent="0.25">
      <c r="A23" s="172"/>
      <c r="B23" s="20"/>
      <c r="C23" s="174"/>
      <c r="D23" s="20"/>
      <c r="E23" s="20"/>
      <c r="F23" s="20"/>
      <c r="G23" s="20"/>
      <c r="H23" s="283">
        <f t="shared" si="0"/>
        <v>0</v>
      </c>
      <c r="I23" s="34">
        <f t="shared" si="1"/>
        <v>0</v>
      </c>
    </row>
    <row r="24" spans="1:9" ht="15.9" customHeight="1" thickBot="1" x14ac:dyDescent="0.3">
      <c r="A24" s="35"/>
      <c r="B24" s="21"/>
      <c r="C24" s="175"/>
      <c r="D24" s="21"/>
      <c r="E24" s="21"/>
      <c r="F24" s="21"/>
      <c r="G24" s="21"/>
      <c r="H24" s="283">
        <f t="shared" si="0"/>
        <v>0</v>
      </c>
      <c r="I24" s="36">
        <f t="shared" si="1"/>
        <v>0</v>
      </c>
    </row>
    <row r="25" spans="1:9" s="39" customFormat="1" ht="18" customHeight="1" thickBot="1" x14ac:dyDescent="0.3">
      <c r="A25" s="58" t="s">
        <v>41</v>
      </c>
      <c r="B25" s="37">
        <f>SUM(B7:B24)</f>
        <v>54408600</v>
      </c>
      <c r="C25" s="45"/>
      <c r="D25" s="37">
        <f>SUM(D7:D24)</f>
        <v>0</v>
      </c>
      <c r="E25" s="37">
        <f>SUM(E7:E24)</f>
        <v>33813200</v>
      </c>
      <c r="F25" s="37"/>
      <c r="G25" s="37"/>
      <c r="H25" s="37">
        <f>SUM(H7:H24)</f>
        <v>20595400</v>
      </c>
      <c r="I25" s="38">
        <f>SUM(I7:I24)</f>
        <v>54408600</v>
      </c>
    </row>
  </sheetData>
  <mergeCells count="2">
    <mergeCell ref="A3:I3"/>
    <mergeCell ref="C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I25"/>
  <sheetViews>
    <sheetView zoomScale="85" zoomScaleNormal="85" workbookViewId="0">
      <selection activeCell="C1" sqref="C1:I1"/>
    </sheetView>
  </sheetViews>
  <sheetFormatPr defaultColWidth="9.33203125" defaultRowHeight="13.2" x14ac:dyDescent="0.25"/>
  <cols>
    <col min="1" max="1" width="38.77734375" style="27" customWidth="1"/>
    <col min="2" max="8" width="15.77734375" style="26" customWidth="1"/>
    <col min="9" max="9" width="15.77734375" style="33" customWidth="1"/>
    <col min="10" max="11" width="12.77734375" style="26" customWidth="1"/>
    <col min="12" max="12" width="13.77734375" style="26" customWidth="1"/>
    <col min="13" max="16384" width="9.33203125" style="26"/>
  </cols>
  <sheetData>
    <row r="1" spans="1:9" ht="13.8" x14ac:dyDescent="0.25">
      <c r="C1" s="547" t="s">
        <v>638</v>
      </c>
      <c r="D1" s="548"/>
      <c r="E1" s="548"/>
      <c r="F1" s="548"/>
      <c r="G1" s="548"/>
      <c r="H1" s="548"/>
      <c r="I1" s="548"/>
    </row>
    <row r="2" spans="1:9" x14ac:dyDescent="0.25">
      <c r="A2" s="310"/>
      <c r="B2" s="311"/>
      <c r="C2" s="311"/>
      <c r="D2" s="311"/>
      <c r="E2" s="311"/>
      <c r="F2" s="311"/>
      <c r="G2" s="311"/>
      <c r="H2" s="311"/>
      <c r="I2" s="311"/>
    </row>
    <row r="3" spans="1:9" ht="25.5" customHeight="1" x14ac:dyDescent="0.25">
      <c r="A3" s="546" t="s">
        <v>462</v>
      </c>
      <c r="B3" s="546"/>
      <c r="C3" s="546"/>
      <c r="D3" s="546"/>
      <c r="E3" s="546"/>
      <c r="F3" s="546"/>
      <c r="G3" s="546"/>
      <c r="H3" s="546"/>
      <c r="I3" s="546"/>
    </row>
    <row r="4" spans="1:9" ht="22.5" customHeight="1" thickBot="1" x14ac:dyDescent="0.35">
      <c r="A4" s="310"/>
      <c r="B4" s="311"/>
      <c r="C4" s="311"/>
      <c r="D4" s="311"/>
      <c r="E4" s="311"/>
      <c r="F4" s="311"/>
      <c r="G4" s="311"/>
      <c r="H4" s="311"/>
      <c r="I4" s="312" t="str">
        <f>'2.2.mell.'!I2</f>
        <v>Forintban!</v>
      </c>
    </row>
    <row r="5" spans="1:9" s="28" customFormat="1" ht="44.4" customHeight="1" thickBot="1" x14ac:dyDescent="0.3">
      <c r="A5" s="56" t="s">
        <v>45</v>
      </c>
      <c r="B5" s="57" t="s">
        <v>43</v>
      </c>
      <c r="C5" s="57" t="s">
        <v>44</v>
      </c>
      <c r="D5" s="57" t="str">
        <f>+CONCATENATE("Felhasználás   ",LEFT(RM_ÖSSZEFÜGGÉSEK!A6,4)-1,". XII. 31-ig")</f>
        <v>Felhasználás   2019. XII. 31-ig</v>
      </c>
      <c r="E5" s="57" t="str">
        <f>+CONCATENATE(LEFT(RM_ÖSSZEFÜGGÉSEK!A6,4),". évi",CHAR(10),"eredeti előirányzat")</f>
        <v>2020. évi
eredeti előirányzat</v>
      </c>
      <c r="F5" s="292" t="str">
        <f>CONCATENATE('3.mell.'!F5)</f>
        <v>Eddigi módosítások összege 2020-ban</v>
      </c>
      <c r="G5" s="429" t="str">
        <f>CONCATENATE('3.mell.'!G5)</f>
        <v>2. sz. módosítás</v>
      </c>
      <c r="H5" s="430" t="str">
        <f>CONCATENATE('3.mell.'!H5)</f>
        <v>Módosítások összesen 2020. 12. 31-ig</v>
      </c>
      <c r="I5" s="431" t="str">
        <f>CONCATENATE('3.mell.'!I5)</f>
        <v>2. számú módosítás utáni előirányzat</v>
      </c>
    </row>
    <row r="6" spans="1:9" s="33" customFormat="1" ht="12" customHeight="1" thickBot="1" x14ac:dyDescent="0.3">
      <c r="A6" s="31" t="s">
        <v>343</v>
      </c>
      <c r="B6" s="32" t="s">
        <v>344</v>
      </c>
      <c r="C6" s="32" t="s">
        <v>345</v>
      </c>
      <c r="D6" s="32" t="s">
        <v>347</v>
      </c>
      <c r="E6" s="32" t="s">
        <v>346</v>
      </c>
      <c r="F6" s="297" t="s">
        <v>348</v>
      </c>
      <c r="G6" s="297" t="s">
        <v>349</v>
      </c>
      <c r="H6" s="297" t="s">
        <v>434</v>
      </c>
      <c r="I6" s="298" t="s">
        <v>433</v>
      </c>
    </row>
    <row r="7" spans="1:9" ht="15.9" customHeight="1" x14ac:dyDescent="0.25">
      <c r="A7" s="172" t="s">
        <v>572</v>
      </c>
      <c r="B7" s="20">
        <v>24998767</v>
      </c>
      <c r="C7" s="174" t="s">
        <v>571</v>
      </c>
      <c r="D7" s="20"/>
      <c r="E7" s="20"/>
      <c r="F7" s="20">
        <v>24998767</v>
      </c>
      <c r="G7" s="20"/>
      <c r="H7" s="283">
        <f>F7+G7</f>
        <v>24998767</v>
      </c>
      <c r="I7" s="34">
        <f>E7+H7</f>
        <v>24998767</v>
      </c>
    </row>
    <row r="8" spans="1:9" ht="15.9" customHeight="1" x14ac:dyDescent="0.25">
      <c r="A8" s="172" t="s">
        <v>573</v>
      </c>
      <c r="B8" s="20">
        <v>7998118</v>
      </c>
      <c r="C8" s="174" t="s">
        <v>571</v>
      </c>
      <c r="D8" s="20"/>
      <c r="E8" s="20"/>
      <c r="F8" s="20">
        <v>7998118</v>
      </c>
      <c r="G8" s="20"/>
      <c r="H8" s="283">
        <f>F8+G8</f>
        <v>7998118</v>
      </c>
      <c r="I8" s="34">
        <f t="shared" ref="I8:I24" si="0">E8+H8</f>
        <v>7998118</v>
      </c>
    </row>
    <row r="9" spans="1:9" ht="15.9" customHeight="1" x14ac:dyDescent="0.25">
      <c r="A9" s="172"/>
      <c r="B9" s="20"/>
      <c r="C9" s="174"/>
      <c r="D9" s="20"/>
      <c r="E9" s="20"/>
      <c r="F9" s="20"/>
      <c r="G9" s="20"/>
      <c r="H9" s="283">
        <f>F9+G9</f>
        <v>0</v>
      </c>
      <c r="I9" s="34">
        <f t="shared" si="0"/>
        <v>0</v>
      </c>
    </row>
    <row r="10" spans="1:9" ht="15.9" customHeight="1" x14ac:dyDescent="0.25">
      <c r="A10" s="173"/>
      <c r="B10" s="20"/>
      <c r="C10" s="174"/>
      <c r="D10" s="20"/>
      <c r="E10" s="20"/>
      <c r="F10" s="20"/>
      <c r="G10" s="20"/>
      <c r="H10" s="283">
        <f t="shared" ref="H10:H24" si="1">F10+G10</f>
        <v>0</v>
      </c>
      <c r="I10" s="34">
        <f t="shared" si="0"/>
        <v>0</v>
      </c>
    </row>
    <row r="11" spans="1:9" ht="15.9" customHeight="1" x14ac:dyDescent="0.25">
      <c r="A11" s="172"/>
      <c r="B11" s="20"/>
      <c r="C11" s="174"/>
      <c r="D11" s="20"/>
      <c r="E11" s="20"/>
      <c r="F11" s="20"/>
      <c r="G11" s="20"/>
      <c r="H11" s="283">
        <f t="shared" si="1"/>
        <v>0</v>
      </c>
      <c r="I11" s="34">
        <f t="shared" si="0"/>
        <v>0</v>
      </c>
    </row>
    <row r="12" spans="1:9" ht="15.9" customHeight="1" x14ac:dyDescent="0.25">
      <c r="A12" s="173"/>
      <c r="B12" s="20"/>
      <c r="C12" s="174"/>
      <c r="D12" s="20"/>
      <c r="E12" s="20"/>
      <c r="F12" s="20"/>
      <c r="G12" s="20"/>
      <c r="H12" s="283">
        <f t="shared" si="1"/>
        <v>0</v>
      </c>
      <c r="I12" s="34">
        <f t="shared" si="0"/>
        <v>0</v>
      </c>
    </row>
    <row r="13" spans="1:9" ht="15.9" customHeight="1" x14ac:dyDescent="0.25">
      <c r="A13" s="172"/>
      <c r="B13" s="20"/>
      <c r="C13" s="174"/>
      <c r="D13" s="20"/>
      <c r="E13" s="20"/>
      <c r="F13" s="20"/>
      <c r="G13" s="20"/>
      <c r="H13" s="283">
        <f t="shared" si="1"/>
        <v>0</v>
      </c>
      <c r="I13" s="34">
        <f t="shared" si="0"/>
        <v>0</v>
      </c>
    </row>
    <row r="14" spans="1:9" ht="15.9" customHeight="1" x14ac:dyDescent="0.25">
      <c r="A14" s="172"/>
      <c r="B14" s="20"/>
      <c r="C14" s="174"/>
      <c r="D14" s="20"/>
      <c r="E14" s="20"/>
      <c r="F14" s="20"/>
      <c r="G14" s="20"/>
      <c r="H14" s="283">
        <f t="shared" si="1"/>
        <v>0</v>
      </c>
      <c r="I14" s="34">
        <f t="shared" si="0"/>
        <v>0</v>
      </c>
    </row>
    <row r="15" spans="1:9" ht="15.9" customHeight="1" x14ac:dyDescent="0.25">
      <c r="A15" s="172"/>
      <c r="B15" s="20"/>
      <c r="C15" s="174"/>
      <c r="D15" s="20"/>
      <c r="E15" s="20"/>
      <c r="F15" s="20"/>
      <c r="G15" s="20"/>
      <c r="H15" s="283">
        <f t="shared" si="1"/>
        <v>0</v>
      </c>
      <c r="I15" s="34">
        <f t="shared" si="0"/>
        <v>0</v>
      </c>
    </row>
    <row r="16" spans="1:9" ht="15.9" customHeight="1" x14ac:dyDescent="0.25">
      <c r="A16" s="172"/>
      <c r="B16" s="20"/>
      <c r="C16" s="174"/>
      <c r="D16" s="20"/>
      <c r="E16" s="20"/>
      <c r="F16" s="20"/>
      <c r="G16" s="20"/>
      <c r="H16" s="283">
        <f t="shared" si="1"/>
        <v>0</v>
      </c>
      <c r="I16" s="34">
        <f t="shared" si="0"/>
        <v>0</v>
      </c>
    </row>
    <row r="17" spans="1:9" ht="15.9" customHeight="1" x14ac:dyDescent="0.25">
      <c r="A17" s="172"/>
      <c r="B17" s="20"/>
      <c r="C17" s="174"/>
      <c r="D17" s="20"/>
      <c r="E17" s="20"/>
      <c r="F17" s="20"/>
      <c r="G17" s="20"/>
      <c r="H17" s="283">
        <f t="shared" si="1"/>
        <v>0</v>
      </c>
      <c r="I17" s="34">
        <f t="shared" si="0"/>
        <v>0</v>
      </c>
    </row>
    <row r="18" spans="1:9" ht="15.9" customHeight="1" x14ac:dyDescent="0.25">
      <c r="A18" s="172"/>
      <c r="B18" s="20"/>
      <c r="C18" s="174"/>
      <c r="D18" s="20"/>
      <c r="E18" s="20"/>
      <c r="F18" s="20"/>
      <c r="G18" s="20"/>
      <c r="H18" s="283">
        <f t="shared" si="1"/>
        <v>0</v>
      </c>
      <c r="I18" s="34">
        <f t="shared" si="0"/>
        <v>0</v>
      </c>
    </row>
    <row r="19" spans="1:9" ht="15.9" customHeight="1" x14ac:dyDescent="0.25">
      <c r="A19" s="172"/>
      <c r="B19" s="20"/>
      <c r="C19" s="174"/>
      <c r="D19" s="20"/>
      <c r="E19" s="20"/>
      <c r="F19" s="20"/>
      <c r="G19" s="20"/>
      <c r="H19" s="283">
        <f t="shared" si="1"/>
        <v>0</v>
      </c>
      <c r="I19" s="34">
        <f t="shared" si="0"/>
        <v>0</v>
      </c>
    </row>
    <row r="20" spans="1:9" ht="15.9" customHeight="1" x14ac:dyDescent="0.25">
      <c r="A20" s="172"/>
      <c r="B20" s="20"/>
      <c r="C20" s="174"/>
      <c r="D20" s="20"/>
      <c r="E20" s="20"/>
      <c r="F20" s="20"/>
      <c r="G20" s="20"/>
      <c r="H20" s="283">
        <f t="shared" si="1"/>
        <v>0</v>
      </c>
      <c r="I20" s="34">
        <f t="shared" si="0"/>
        <v>0</v>
      </c>
    </row>
    <row r="21" spans="1:9" ht="15.9" customHeight="1" x14ac:dyDescent="0.25">
      <c r="A21" s="172"/>
      <c r="B21" s="20"/>
      <c r="C21" s="174"/>
      <c r="D21" s="20"/>
      <c r="E21" s="20"/>
      <c r="F21" s="20"/>
      <c r="G21" s="20"/>
      <c r="H21" s="283">
        <f t="shared" si="1"/>
        <v>0</v>
      </c>
      <c r="I21" s="34">
        <f t="shared" si="0"/>
        <v>0</v>
      </c>
    </row>
    <row r="22" spans="1:9" ht="15.9" customHeight="1" x14ac:dyDescent="0.25">
      <c r="A22" s="172"/>
      <c r="B22" s="20"/>
      <c r="C22" s="174"/>
      <c r="D22" s="20"/>
      <c r="E22" s="20"/>
      <c r="F22" s="20"/>
      <c r="G22" s="20"/>
      <c r="H22" s="283">
        <f t="shared" si="1"/>
        <v>0</v>
      </c>
      <c r="I22" s="34">
        <f t="shared" si="0"/>
        <v>0</v>
      </c>
    </row>
    <row r="23" spans="1:9" ht="15.9" customHeight="1" x14ac:dyDescent="0.25">
      <c r="A23" s="172"/>
      <c r="B23" s="20"/>
      <c r="C23" s="174"/>
      <c r="D23" s="20"/>
      <c r="E23" s="20"/>
      <c r="F23" s="20"/>
      <c r="G23" s="20"/>
      <c r="H23" s="283">
        <f t="shared" si="1"/>
        <v>0</v>
      </c>
      <c r="I23" s="34">
        <f t="shared" si="0"/>
        <v>0</v>
      </c>
    </row>
    <row r="24" spans="1:9" ht="15.9" customHeight="1" thickBot="1" x14ac:dyDescent="0.3">
      <c r="A24" s="35"/>
      <c r="B24" s="21"/>
      <c r="C24" s="175"/>
      <c r="D24" s="21"/>
      <c r="E24" s="21"/>
      <c r="F24" s="21"/>
      <c r="G24" s="21"/>
      <c r="H24" s="283">
        <f t="shared" si="1"/>
        <v>0</v>
      </c>
      <c r="I24" s="36">
        <f t="shared" si="0"/>
        <v>0</v>
      </c>
    </row>
    <row r="25" spans="1:9" s="39" customFormat="1" ht="18" customHeight="1" thickBot="1" x14ac:dyDescent="0.3">
      <c r="A25" s="58" t="s">
        <v>41</v>
      </c>
      <c r="B25" s="37">
        <f>SUM(B7:B24)</f>
        <v>32996885</v>
      </c>
      <c r="C25" s="45"/>
      <c r="D25" s="37">
        <f>SUM(D7:D24)</f>
        <v>0</v>
      </c>
      <c r="E25" s="37">
        <f>SUM(E7:E24)</f>
        <v>0</v>
      </c>
      <c r="F25" s="37"/>
      <c r="G25" s="37"/>
      <c r="H25" s="37">
        <f>SUM(H7:H24)</f>
        <v>32996885</v>
      </c>
      <c r="I25" s="38">
        <f>SUM(I7:I24)</f>
        <v>32996885</v>
      </c>
    </row>
  </sheetData>
  <mergeCells count="2">
    <mergeCell ref="A3:I3"/>
    <mergeCell ref="C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F32"/>
  <sheetViews>
    <sheetView workbookViewId="0">
      <selection activeCell="F1" sqref="F1:F31"/>
    </sheetView>
  </sheetViews>
  <sheetFormatPr defaultRowHeight="13.2" x14ac:dyDescent="0.25"/>
  <cols>
    <col min="1" max="1" width="21.88671875" customWidth="1"/>
    <col min="2" max="2" width="28.88671875" customWidth="1"/>
    <col min="3" max="3" width="15.77734375" customWidth="1"/>
    <col min="4" max="4" width="16.33203125" customWidth="1"/>
    <col min="5" max="5" width="18.88671875" customWidth="1"/>
    <col min="6" max="6" width="8.88671875" customWidth="1"/>
  </cols>
  <sheetData>
    <row r="1" spans="1:6" x14ac:dyDescent="0.25">
      <c r="F1" s="553" t="s">
        <v>581</v>
      </c>
    </row>
    <row r="2" spans="1:6" ht="15.6" x14ac:dyDescent="0.25">
      <c r="A2" s="554" t="s">
        <v>582</v>
      </c>
      <c r="B2" s="554"/>
      <c r="C2" s="554"/>
      <c r="D2" s="554"/>
      <c r="E2" s="554"/>
      <c r="F2" s="553"/>
    </row>
    <row r="3" spans="1:6" ht="14.4" thickBot="1" x14ac:dyDescent="0.3">
      <c r="A3" s="456"/>
      <c r="B3" s="456"/>
      <c r="C3" s="456" t="s">
        <v>583</v>
      </c>
      <c r="D3" s="456"/>
      <c r="E3" s="457" t="e">
        <f>#REF!</f>
        <v>#REF!</v>
      </c>
      <c r="F3" s="553"/>
    </row>
    <row r="4" spans="1:6" ht="13.8" thickBot="1" x14ac:dyDescent="0.3">
      <c r="A4" s="555" t="s">
        <v>584</v>
      </c>
      <c r="B4" s="555"/>
      <c r="C4" s="555"/>
      <c r="D4" s="555"/>
      <c r="E4" s="458" t="s">
        <v>585</v>
      </c>
      <c r="F4" s="553"/>
    </row>
    <row r="5" spans="1:6" x14ac:dyDescent="0.25">
      <c r="A5" s="556"/>
      <c r="B5" s="556"/>
      <c r="C5" s="556"/>
      <c r="D5" s="556"/>
      <c r="E5" s="459"/>
      <c r="F5" s="553"/>
    </row>
    <row r="6" spans="1:6" ht="13.8" thickBot="1" x14ac:dyDescent="0.3">
      <c r="A6" s="557"/>
      <c r="B6" s="557"/>
      <c r="C6" s="557"/>
      <c r="D6" s="557"/>
      <c r="E6" s="460"/>
      <c r="F6" s="553"/>
    </row>
    <row r="7" spans="1:6" ht="13.8" thickBot="1" x14ac:dyDescent="0.3">
      <c r="A7" s="558" t="s">
        <v>586</v>
      </c>
      <c r="B7" s="558"/>
      <c r="C7" s="558"/>
      <c r="D7" s="558"/>
      <c r="E7" s="461">
        <f>SUM(E5:E6)</f>
        <v>0</v>
      </c>
      <c r="F7" s="553"/>
    </row>
    <row r="8" spans="1:6" x14ac:dyDescent="0.25">
      <c r="A8" s="462"/>
      <c r="B8" s="462"/>
      <c r="C8" s="462"/>
      <c r="D8" s="462"/>
      <c r="E8" s="463"/>
      <c r="F8" s="553"/>
    </row>
    <row r="9" spans="1:6" ht="15.6" x14ac:dyDescent="0.25">
      <c r="A9" s="559" t="s">
        <v>587</v>
      </c>
      <c r="B9" s="559"/>
      <c r="C9" s="559"/>
      <c r="D9" s="559"/>
      <c r="E9" s="559"/>
      <c r="F9" s="553"/>
    </row>
    <row r="10" spans="1:6" ht="15.6" x14ac:dyDescent="0.25">
      <c r="A10" s="560" t="s">
        <v>588</v>
      </c>
      <c r="B10" s="560"/>
      <c r="C10" s="560"/>
      <c r="D10" s="560"/>
      <c r="E10" s="560"/>
      <c r="F10" s="553"/>
    </row>
    <row r="11" spans="1:6" ht="13.8" x14ac:dyDescent="0.25">
      <c r="A11" s="561" t="s">
        <v>589</v>
      </c>
      <c r="B11" s="561"/>
      <c r="C11" s="562"/>
      <c r="D11" s="562"/>
      <c r="E11" s="562"/>
      <c r="F11" s="553"/>
    </row>
    <row r="12" spans="1:6" ht="14.4" thickBot="1" x14ac:dyDescent="0.3">
      <c r="A12" s="464"/>
      <c r="B12" s="464"/>
      <c r="C12" s="464"/>
      <c r="D12" s="464"/>
      <c r="E12" s="465" t="e">
        <f>$E$3</f>
        <v>#REF!</v>
      </c>
      <c r="F12" s="553"/>
    </row>
    <row r="13" spans="1:6" ht="13.8" thickBot="1" x14ac:dyDescent="0.3">
      <c r="A13" s="550" t="s">
        <v>590</v>
      </c>
      <c r="B13" s="551" t="s">
        <v>591</v>
      </c>
      <c r="C13" s="551"/>
      <c r="D13" s="551"/>
      <c r="E13" s="551"/>
      <c r="F13" s="553"/>
    </row>
    <row r="14" spans="1:6" ht="13.8" thickBot="1" x14ac:dyDescent="0.3">
      <c r="A14" s="550"/>
      <c r="B14" s="552" t="s">
        <v>592</v>
      </c>
      <c r="C14" s="552" t="s">
        <v>593</v>
      </c>
      <c r="D14" s="552"/>
      <c r="E14" s="552"/>
      <c r="F14" s="553"/>
    </row>
    <row r="15" spans="1:6" ht="13.8" thickBot="1" x14ac:dyDescent="0.3">
      <c r="A15" s="550"/>
      <c r="B15" s="552"/>
      <c r="C15" s="552" t="str">
        <f>CONCATENATE([1]TARTALOMJEGYZÉK!A1,". előtti forrás, kiadás")</f>
        <v>2020. előtti forrás, kiadás</v>
      </c>
      <c r="D15" s="552" t="str">
        <f>CONCATENATE([1]TARTALOMJEGYZÉK!A1,". évi eredeti előirányzat")</f>
        <v>2020. évi eredeti előirányzat</v>
      </c>
      <c r="E15" s="552" t="str">
        <f>CONCATENATE([1]TARTALOMJEGYZÉK!A1,". év utáni tervezett forrás, kiadás")</f>
        <v>2020. év utáni tervezett forrás, kiadás</v>
      </c>
      <c r="F15" s="553"/>
    </row>
    <row r="16" spans="1:6" ht="13.8" thickBot="1" x14ac:dyDescent="0.3">
      <c r="A16" s="550"/>
      <c r="B16" s="552"/>
      <c r="C16" s="552"/>
      <c r="D16" s="552"/>
      <c r="E16" s="552"/>
      <c r="F16" s="553"/>
    </row>
    <row r="17" spans="1:6" ht="13.8" thickBot="1" x14ac:dyDescent="0.3">
      <c r="A17" s="466" t="s">
        <v>343</v>
      </c>
      <c r="B17" s="467" t="s">
        <v>594</v>
      </c>
      <c r="C17" s="468" t="s">
        <v>345</v>
      </c>
      <c r="D17" s="469" t="s">
        <v>347</v>
      </c>
      <c r="E17" s="470" t="s">
        <v>346</v>
      </c>
      <c r="F17" s="553"/>
    </row>
    <row r="18" spans="1:6" x14ac:dyDescent="0.25">
      <c r="A18" s="471" t="s">
        <v>595</v>
      </c>
      <c r="B18" s="472">
        <f t="shared" ref="B18:B23" si="0">C18+D18+E18</f>
        <v>0</v>
      </c>
      <c r="C18" s="473"/>
      <c r="D18" s="473"/>
      <c r="E18" s="474"/>
      <c r="F18" s="553"/>
    </row>
    <row r="19" spans="1:6" x14ac:dyDescent="0.25">
      <c r="A19" s="475" t="s">
        <v>596</v>
      </c>
      <c r="B19" s="476">
        <f t="shared" si="0"/>
        <v>0</v>
      </c>
      <c r="C19" s="477"/>
      <c r="D19" s="477"/>
      <c r="E19" s="477"/>
      <c r="F19" s="553"/>
    </row>
    <row r="20" spans="1:6" x14ac:dyDescent="0.25">
      <c r="A20" s="478" t="s">
        <v>597</v>
      </c>
      <c r="B20" s="479">
        <f t="shared" si="0"/>
        <v>0</v>
      </c>
      <c r="C20" s="480"/>
      <c r="D20" s="480"/>
      <c r="E20" s="480"/>
      <c r="F20" s="553"/>
    </row>
    <row r="21" spans="1:6" x14ac:dyDescent="0.25">
      <c r="A21" s="478" t="s">
        <v>598</v>
      </c>
      <c r="B21" s="479">
        <f t="shared" si="0"/>
        <v>0</v>
      </c>
      <c r="C21" s="480"/>
      <c r="D21" s="480"/>
      <c r="E21" s="480"/>
      <c r="F21" s="553"/>
    </row>
    <row r="22" spans="1:6" x14ac:dyDescent="0.25">
      <c r="A22" s="478" t="s">
        <v>599</v>
      </c>
      <c r="B22" s="479">
        <f t="shared" si="0"/>
        <v>0</v>
      </c>
      <c r="C22" s="480"/>
      <c r="D22" s="480"/>
      <c r="E22" s="480"/>
      <c r="F22" s="553"/>
    </row>
    <row r="23" spans="1:6" ht="13.8" thickBot="1" x14ac:dyDescent="0.3">
      <c r="A23" s="478" t="s">
        <v>600</v>
      </c>
      <c r="B23" s="479">
        <f t="shared" si="0"/>
        <v>0</v>
      </c>
      <c r="C23" s="480"/>
      <c r="D23" s="480"/>
      <c r="E23" s="480"/>
      <c r="F23" s="553"/>
    </row>
    <row r="24" spans="1:6" ht="13.8" thickBot="1" x14ac:dyDescent="0.3">
      <c r="A24" s="481" t="s">
        <v>601</v>
      </c>
      <c r="B24" s="482">
        <f>B18+SUM(B20:B23)</f>
        <v>0</v>
      </c>
      <c r="C24" s="482">
        <f>C18+SUM(C20:C23)</f>
        <v>0</v>
      </c>
      <c r="D24" s="482">
        <f>D18+SUM(D20:D23)</f>
        <v>0</v>
      </c>
      <c r="E24" s="483">
        <f>E18+SUM(E20:E23)</f>
        <v>0</v>
      </c>
      <c r="F24" s="553"/>
    </row>
    <row r="25" spans="1:6" x14ac:dyDescent="0.25">
      <c r="A25" s="484" t="s">
        <v>602</v>
      </c>
      <c r="B25" s="472">
        <f>C25+D25+E25</f>
        <v>0</v>
      </c>
      <c r="C25" s="473"/>
      <c r="D25" s="473"/>
      <c r="E25" s="474"/>
      <c r="F25" s="553"/>
    </row>
    <row r="26" spans="1:6" x14ac:dyDescent="0.25">
      <c r="A26" s="485" t="s">
        <v>603</v>
      </c>
      <c r="B26" s="479">
        <f>C26+D26+E26</f>
        <v>0</v>
      </c>
      <c r="C26" s="480"/>
      <c r="D26" s="480"/>
      <c r="E26" s="480"/>
      <c r="F26" s="553"/>
    </row>
    <row r="27" spans="1:6" x14ac:dyDescent="0.25">
      <c r="A27" s="485" t="s">
        <v>604</v>
      </c>
      <c r="B27" s="479">
        <f>C27+D27+E27</f>
        <v>0</v>
      </c>
      <c r="C27" s="480"/>
      <c r="D27" s="480"/>
      <c r="E27" s="480"/>
      <c r="F27" s="553"/>
    </row>
    <row r="28" spans="1:6" x14ac:dyDescent="0.25">
      <c r="A28" s="485" t="s">
        <v>605</v>
      </c>
      <c r="B28" s="479">
        <f>C28+D28+E28</f>
        <v>0</v>
      </c>
      <c r="C28" s="480"/>
      <c r="D28" s="480"/>
      <c r="E28" s="480"/>
      <c r="F28" s="553"/>
    </row>
    <row r="29" spans="1:6" ht="13.8" thickBot="1" x14ac:dyDescent="0.3">
      <c r="A29" s="486"/>
      <c r="B29" s="487">
        <f>C29+D29+E29</f>
        <v>0</v>
      </c>
      <c r="C29" s="488"/>
      <c r="D29" s="488"/>
      <c r="E29" s="489"/>
      <c r="F29" s="553"/>
    </row>
    <row r="30" spans="1:6" ht="13.8" thickBot="1" x14ac:dyDescent="0.3">
      <c r="A30" s="490" t="s">
        <v>606</v>
      </c>
      <c r="B30" s="482">
        <f>SUM(B25:B29)</f>
        <v>0</v>
      </c>
      <c r="C30" s="482">
        <f>SUM(C25:C29)</f>
        <v>0</v>
      </c>
      <c r="D30" s="482">
        <f>SUM(D25:D29)</f>
        <v>0</v>
      </c>
      <c r="E30" s="483">
        <f>SUM(E25:E29)</f>
        <v>0</v>
      </c>
      <c r="F30" s="553"/>
    </row>
    <row r="31" spans="1:6" x14ac:dyDescent="0.25">
      <c r="A31" s="549" t="s">
        <v>607</v>
      </c>
      <c r="B31" s="549"/>
      <c r="C31" s="549"/>
      <c r="D31" s="549"/>
      <c r="E31" s="549"/>
      <c r="F31" s="553"/>
    </row>
    <row r="32" spans="1:6" x14ac:dyDescent="0.25">
      <c r="A32" s="491"/>
      <c r="B32" s="491"/>
      <c r="C32" s="491"/>
      <c r="D32" s="491"/>
      <c r="E32" s="491"/>
      <c r="F32" s="492"/>
    </row>
  </sheetData>
  <mergeCells count="18">
    <mergeCell ref="F1:F31"/>
    <mergeCell ref="A2:E2"/>
    <mergeCell ref="A4:D4"/>
    <mergeCell ref="A5:D5"/>
    <mergeCell ref="A6:D6"/>
    <mergeCell ref="A7:D7"/>
    <mergeCell ref="A9:E9"/>
    <mergeCell ref="A10:E10"/>
    <mergeCell ref="A11:B11"/>
    <mergeCell ref="C11:E11"/>
    <mergeCell ref="A31:E31"/>
    <mergeCell ref="A13:A16"/>
    <mergeCell ref="B13:E13"/>
    <mergeCell ref="B14:B16"/>
    <mergeCell ref="C14:E14"/>
    <mergeCell ref="C15:C16"/>
    <mergeCell ref="D15:D16"/>
    <mergeCell ref="E15:E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4">
    <tabColor rgb="FF92D050"/>
  </sheetPr>
  <dimension ref="A1:Q158"/>
  <sheetViews>
    <sheetView view="pageBreakPreview" zoomScale="88" zoomScaleNormal="120" zoomScaleSheetLayoutView="88" workbookViewId="0">
      <selection activeCell="B1" sqref="B1:K1"/>
    </sheetView>
  </sheetViews>
  <sheetFormatPr defaultColWidth="9.33203125" defaultRowHeight="13.2" x14ac:dyDescent="0.25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5" customFormat="1" ht="16.5" customHeight="1" thickBot="1" x14ac:dyDescent="0.3">
      <c r="A1" s="399"/>
      <c r="B1" s="574" t="s">
        <v>639</v>
      </c>
      <c r="C1" s="575"/>
      <c r="D1" s="575"/>
      <c r="E1" s="575"/>
      <c r="F1" s="575"/>
      <c r="G1" s="575"/>
      <c r="H1" s="575"/>
      <c r="I1" s="575"/>
      <c r="J1" s="575"/>
      <c r="K1" s="575"/>
    </row>
    <row r="2" spans="1:11" s="317" customFormat="1" ht="16.2" thickBot="1" x14ac:dyDescent="0.3">
      <c r="A2" s="400" t="s">
        <v>39</v>
      </c>
      <c r="B2" s="566" t="s">
        <v>578</v>
      </c>
      <c r="C2" s="567"/>
      <c r="D2" s="567"/>
      <c r="E2" s="567"/>
      <c r="F2" s="567"/>
      <c r="G2" s="567"/>
      <c r="H2" s="567"/>
      <c r="I2" s="568"/>
      <c r="J2" s="569"/>
      <c r="K2" s="398" t="s">
        <v>496</v>
      </c>
    </row>
    <row r="3" spans="1:11" s="317" customFormat="1" ht="23.4" thickBot="1" x14ac:dyDescent="0.3">
      <c r="A3" s="400" t="s">
        <v>114</v>
      </c>
      <c r="B3" s="570" t="s">
        <v>465</v>
      </c>
      <c r="C3" s="571"/>
      <c r="D3" s="571"/>
      <c r="E3" s="571"/>
      <c r="F3" s="571"/>
      <c r="G3" s="571"/>
      <c r="H3" s="571"/>
      <c r="I3" s="572"/>
      <c r="J3" s="573"/>
      <c r="K3" s="318" t="s">
        <v>34</v>
      </c>
    </row>
    <row r="4" spans="1:11" s="319" customFormat="1" ht="15.9" customHeight="1" thickBot="1" x14ac:dyDescent="0.35">
      <c r="A4" s="401"/>
      <c r="B4" s="401"/>
      <c r="C4" s="402"/>
      <c r="D4" s="402"/>
      <c r="E4" s="402"/>
      <c r="F4" s="402"/>
      <c r="G4" s="402"/>
      <c r="H4" s="403"/>
      <c r="I4" s="403"/>
      <c r="J4" s="403"/>
      <c r="K4" s="404" t="str">
        <f>CONCATENATE('2.2.mell.'!I2)</f>
        <v>Forintban!</v>
      </c>
    </row>
    <row r="5" spans="1:11" ht="40.5" customHeight="1" thickBot="1" x14ac:dyDescent="0.3">
      <c r="A5" s="405" t="s">
        <v>115</v>
      </c>
      <c r="B5" s="392" t="s">
        <v>425</v>
      </c>
      <c r="C5" s="289" t="str">
        <f>CONCATENATE('1. 1.mell.'!C9:K9)</f>
        <v>Eredeti
előirányzat</v>
      </c>
      <c r="D5" s="290" t="str">
        <f>CONCATENATE('1. 1.mell.'!D9)</f>
        <v xml:space="preserve">1. sz. módosítás </v>
      </c>
      <c r="E5" s="290" t="str">
        <f>CONCATENATE('1. 1.mell.'!E9)</f>
        <v xml:space="preserve">2. sz. módosítás </v>
      </c>
      <c r="F5" s="290" t="str">
        <f>CONCATENATE('1. 1.mell.'!F9)</f>
        <v xml:space="preserve">3. sz. módosítás </v>
      </c>
      <c r="G5" s="290" t="str">
        <f>CONCATENATE('1. 1.mell.'!G9)</f>
        <v xml:space="preserve">4. sz. módosítás </v>
      </c>
      <c r="H5" s="290" t="str">
        <f>CONCATENATE('1. 1.mell.'!H9)</f>
        <v xml:space="preserve">5. sz. módosítás </v>
      </c>
      <c r="I5" s="290" t="str">
        <f>CONCATENATE('1. 1.mell.'!I9)</f>
        <v xml:space="preserve">6. sz. módosítás </v>
      </c>
      <c r="J5" s="290" t="s">
        <v>432</v>
      </c>
      <c r="K5" s="291" t="s">
        <v>579</v>
      </c>
    </row>
    <row r="6" spans="1:11" s="40" customFormat="1" ht="12.9" customHeight="1" thickBot="1" x14ac:dyDescent="0.3">
      <c r="A6" s="393" t="s">
        <v>343</v>
      </c>
      <c r="B6" s="394" t="s">
        <v>344</v>
      </c>
      <c r="C6" s="406" t="s">
        <v>345</v>
      </c>
      <c r="D6" s="406" t="s">
        <v>347</v>
      </c>
      <c r="E6" s="407" t="s">
        <v>346</v>
      </c>
      <c r="F6" s="407" t="s">
        <v>348</v>
      </c>
      <c r="G6" s="407" t="s">
        <v>349</v>
      </c>
      <c r="H6" s="407" t="s">
        <v>350</v>
      </c>
      <c r="I6" s="407" t="s">
        <v>456</v>
      </c>
      <c r="J6" s="407" t="s">
        <v>457</v>
      </c>
      <c r="K6" s="396" t="s">
        <v>458</v>
      </c>
    </row>
    <row r="7" spans="1:11" s="40" customFormat="1" ht="15.9" customHeight="1" thickBot="1" x14ac:dyDescent="0.3">
      <c r="A7" s="563" t="s">
        <v>35</v>
      </c>
      <c r="B7" s="564"/>
      <c r="C7" s="564"/>
      <c r="D7" s="564"/>
      <c r="E7" s="564"/>
      <c r="F7" s="564"/>
      <c r="G7" s="564"/>
      <c r="H7" s="564"/>
      <c r="I7" s="564"/>
      <c r="J7" s="564"/>
      <c r="K7" s="565"/>
    </row>
    <row r="8" spans="1:11" s="40" customFormat="1" ht="12" customHeight="1" thickBot="1" x14ac:dyDescent="0.3">
      <c r="A8" s="24" t="s">
        <v>3</v>
      </c>
      <c r="B8" s="18" t="s">
        <v>137</v>
      </c>
      <c r="C8" s="126">
        <f>+C9+C10+C11+C12+C13+C14</f>
        <v>168970197</v>
      </c>
      <c r="D8" s="193">
        <f t="shared" ref="D8:I8" si="0">+D9+D10+D11+D12+D13+D14</f>
        <v>16797479</v>
      </c>
      <c r="E8" s="193">
        <f t="shared" si="0"/>
        <v>11015099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27812578</v>
      </c>
      <c r="K8" s="253">
        <f>+K9+K10+K11+K12+K13+K14</f>
        <v>196782775</v>
      </c>
    </row>
    <row r="9" spans="1:11" s="42" customFormat="1" ht="12" customHeight="1" x14ac:dyDescent="0.2">
      <c r="A9" s="153" t="s">
        <v>58</v>
      </c>
      <c r="B9" s="139" t="s">
        <v>138</v>
      </c>
      <c r="C9" s="128">
        <v>93146881</v>
      </c>
      <c r="D9" s="194">
        <v>7860708</v>
      </c>
      <c r="E9" s="194">
        <v>79000</v>
      </c>
      <c r="F9" s="194"/>
      <c r="G9" s="194"/>
      <c r="H9" s="194"/>
      <c r="I9" s="128"/>
      <c r="J9" s="167">
        <f>D9+E9+F9+G9+H9+I9</f>
        <v>7939708</v>
      </c>
      <c r="K9" s="254">
        <f t="shared" ref="K9:K14" si="1">C9+J9</f>
        <v>101086589</v>
      </c>
    </row>
    <row r="10" spans="1:11" s="43" customFormat="1" ht="12" customHeight="1" x14ac:dyDescent="0.2">
      <c r="A10" s="154" t="s">
        <v>59</v>
      </c>
      <c r="B10" s="140" t="s">
        <v>139</v>
      </c>
      <c r="C10" s="128">
        <v>26657600</v>
      </c>
      <c r="D10" s="195">
        <v>1822700</v>
      </c>
      <c r="E10" s="195">
        <v>-505330</v>
      </c>
      <c r="F10" s="195"/>
      <c r="G10" s="195"/>
      <c r="H10" s="195"/>
      <c r="I10" s="127"/>
      <c r="J10" s="167">
        <f t="shared" ref="J10:J64" si="2">D10+E10+F10+G10+H10+I10</f>
        <v>1317370</v>
      </c>
      <c r="K10" s="254">
        <f t="shared" si="1"/>
        <v>27974970</v>
      </c>
    </row>
    <row r="11" spans="1:11" s="43" customFormat="1" ht="12" customHeight="1" x14ac:dyDescent="0.2">
      <c r="A11" s="154" t="s">
        <v>60</v>
      </c>
      <c r="B11" s="140" t="s">
        <v>140</v>
      </c>
      <c r="C11" s="128">
        <v>47365716</v>
      </c>
      <c r="D11" s="195">
        <v>1766174</v>
      </c>
      <c r="E11" s="195">
        <v>11441429</v>
      </c>
      <c r="F11" s="195"/>
      <c r="G11" s="195"/>
      <c r="H11" s="195"/>
      <c r="I11" s="127"/>
      <c r="J11" s="167">
        <f t="shared" si="2"/>
        <v>13207603</v>
      </c>
      <c r="K11" s="254">
        <f t="shared" si="1"/>
        <v>60573319</v>
      </c>
    </row>
    <row r="12" spans="1:11" s="43" customFormat="1" ht="12" customHeight="1" x14ac:dyDescent="0.2">
      <c r="A12" s="154" t="s">
        <v>61</v>
      </c>
      <c r="B12" s="140" t="s">
        <v>141</v>
      </c>
      <c r="C12" s="128">
        <v>1800000</v>
      </c>
      <c r="D12" s="195">
        <v>532770</v>
      </c>
      <c r="E12" s="195"/>
      <c r="F12" s="195"/>
      <c r="G12" s="195"/>
      <c r="H12" s="195"/>
      <c r="I12" s="127"/>
      <c r="J12" s="167">
        <f t="shared" si="2"/>
        <v>532770</v>
      </c>
      <c r="K12" s="254">
        <f t="shared" si="1"/>
        <v>2332770</v>
      </c>
    </row>
    <row r="13" spans="1:11" s="43" customFormat="1" ht="12" customHeight="1" x14ac:dyDescent="0.2">
      <c r="A13" s="154" t="s">
        <v>78</v>
      </c>
      <c r="B13" s="140" t="s">
        <v>351</v>
      </c>
      <c r="C13" s="128"/>
      <c r="D13" s="195">
        <v>4785440</v>
      </c>
      <c r="E13" s="195"/>
      <c r="F13" s="195"/>
      <c r="G13" s="195"/>
      <c r="H13" s="195"/>
      <c r="I13" s="127"/>
      <c r="J13" s="167">
        <f t="shared" si="2"/>
        <v>4785440</v>
      </c>
      <c r="K13" s="254">
        <f t="shared" si="1"/>
        <v>4785440</v>
      </c>
    </row>
    <row r="14" spans="1:11" s="42" customFormat="1" ht="12" customHeight="1" thickBot="1" x14ac:dyDescent="0.25">
      <c r="A14" s="155" t="s">
        <v>62</v>
      </c>
      <c r="B14" s="141" t="s">
        <v>289</v>
      </c>
      <c r="C14" s="128"/>
      <c r="D14" s="195">
        <v>29687</v>
      </c>
      <c r="E14" s="195"/>
      <c r="F14" s="195"/>
      <c r="G14" s="195"/>
      <c r="H14" s="195"/>
      <c r="I14" s="127"/>
      <c r="J14" s="167">
        <f t="shared" si="2"/>
        <v>29687</v>
      </c>
      <c r="K14" s="254">
        <f t="shared" si="1"/>
        <v>29687</v>
      </c>
    </row>
    <row r="15" spans="1:11" s="42" customFormat="1" ht="12" customHeight="1" thickBot="1" x14ac:dyDescent="0.3">
      <c r="A15" s="24" t="s">
        <v>4</v>
      </c>
      <c r="B15" s="69" t="s">
        <v>142</v>
      </c>
      <c r="C15" s="126">
        <f>+C16+C17+C18+C19+C20</f>
        <v>70463175</v>
      </c>
      <c r="D15" s="193">
        <f t="shared" ref="D15:K15" si="3">+D16+D17+D18+D19+D20</f>
        <v>1485628</v>
      </c>
      <c r="E15" s="193">
        <f t="shared" si="3"/>
        <v>5766000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7251628</v>
      </c>
      <c r="K15" s="253">
        <f t="shared" si="3"/>
        <v>77714803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281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282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>
        <v>70463175</v>
      </c>
      <c r="D20" s="195">
        <v>1485628</v>
      </c>
      <c r="E20" s="195">
        <v>5766000</v>
      </c>
      <c r="F20" s="195"/>
      <c r="G20" s="195"/>
      <c r="H20" s="195"/>
      <c r="I20" s="127"/>
      <c r="J20" s="278">
        <f t="shared" si="2"/>
        <v>7251628</v>
      </c>
      <c r="K20" s="255">
        <f t="shared" si="4"/>
        <v>77714803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">
      <c r="A22" s="24" t="s">
        <v>5</v>
      </c>
      <c r="B22" s="18" t="s">
        <v>147</v>
      </c>
      <c r="C22" s="126">
        <f>+C23+C24+C25+C26+C27</f>
        <v>2641600</v>
      </c>
      <c r="D22" s="193">
        <f t="shared" ref="D22:K22" si="5">+D23+D24+D25+D26+D27</f>
        <v>45973329</v>
      </c>
      <c r="E22" s="193">
        <f t="shared" si="5"/>
        <v>2474000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48447329</v>
      </c>
      <c r="K22" s="253">
        <f t="shared" si="5"/>
        <v>51088929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/>
      <c r="E23" s="194">
        <v>2474000</v>
      </c>
      <c r="F23" s="194"/>
      <c r="G23" s="194"/>
      <c r="H23" s="194"/>
      <c r="I23" s="128"/>
      <c r="J23" s="167">
        <f t="shared" si="2"/>
        <v>2474000</v>
      </c>
      <c r="K23" s="254">
        <f t="shared" ref="K23:K28" si="6">C23+J23</f>
        <v>2474000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283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284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>
        <v>2641600</v>
      </c>
      <c r="D27" s="195">
        <v>45973329</v>
      </c>
      <c r="E27" s="195"/>
      <c r="F27" s="195"/>
      <c r="G27" s="195"/>
      <c r="H27" s="195"/>
      <c r="I27" s="127"/>
      <c r="J27" s="278">
        <f t="shared" si="2"/>
        <v>45973329</v>
      </c>
      <c r="K27" s="255">
        <f t="shared" si="6"/>
        <v>48614929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">
      <c r="A29" s="24" t="s">
        <v>91</v>
      </c>
      <c r="B29" s="18" t="s">
        <v>418</v>
      </c>
      <c r="C29" s="132">
        <f>+C30+C31+C32+C33+C34+C35+C36</f>
        <v>9700000</v>
      </c>
      <c r="D29" s="132">
        <f t="shared" ref="D29:K29" si="7">+D30+D31+D32+D33+D34+D35+D36</f>
        <v>-500000</v>
      </c>
      <c r="E29" s="132">
        <f t="shared" si="7"/>
        <v>684000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184000</v>
      </c>
      <c r="K29" s="257">
        <f t="shared" si="7"/>
        <v>9884000</v>
      </c>
    </row>
    <row r="30" spans="1:11" s="43" customFormat="1" ht="12" customHeight="1" x14ac:dyDescent="0.2">
      <c r="A30" s="153" t="s">
        <v>152</v>
      </c>
      <c r="B30" s="139" t="str">
        <f>'1. 1.mell.'!B33</f>
        <v>Építményadó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">
      <c r="A31" s="154" t="s">
        <v>153</v>
      </c>
      <c r="B31" s="139" t="str">
        <f>'1. 1.mell.'!B34</f>
        <v>Idegenforgalmi adó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39" t="str">
        <f>'1. 1.mell.'!B35</f>
        <v>Iparűzési adó</v>
      </c>
      <c r="C32" s="127">
        <v>8200000</v>
      </c>
      <c r="D32" s="127">
        <v>1000000</v>
      </c>
      <c r="E32" s="127">
        <v>684000</v>
      </c>
      <c r="F32" s="127"/>
      <c r="G32" s="127"/>
      <c r="H32" s="127"/>
      <c r="I32" s="127"/>
      <c r="J32" s="278">
        <f t="shared" si="2"/>
        <v>1684000</v>
      </c>
      <c r="K32" s="255">
        <f t="shared" si="8"/>
        <v>9884000</v>
      </c>
    </row>
    <row r="33" spans="1:11" s="43" customFormat="1" ht="12" customHeight="1" x14ac:dyDescent="0.2">
      <c r="A33" s="154" t="s">
        <v>155</v>
      </c>
      <c r="B33" s="139" t="str">
        <f>'1. 1.mell.'!B36</f>
        <v>Talajterhelési díj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415</v>
      </c>
      <c r="B34" s="139" t="str">
        <f>'1. 1.mell.'!B37</f>
        <v>Gépjárműadó</v>
      </c>
      <c r="C34" s="127">
        <v>1500000</v>
      </c>
      <c r="D34" s="127">
        <v>-1500000</v>
      </c>
      <c r="E34" s="127"/>
      <c r="F34" s="127"/>
      <c r="G34" s="127"/>
      <c r="H34" s="127"/>
      <c r="I34" s="127"/>
      <c r="J34" s="278">
        <f t="shared" si="2"/>
        <v>-1500000</v>
      </c>
      <c r="K34" s="255">
        <f t="shared" si="8"/>
        <v>0</v>
      </c>
    </row>
    <row r="35" spans="1:11" s="43" customFormat="1" ht="12" customHeight="1" x14ac:dyDescent="0.2">
      <c r="A35" s="154" t="s">
        <v>416</v>
      </c>
      <c r="B35" s="139" t="str">
        <f>'1. 1.mell.'!B38</f>
        <v>Telekadó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417</v>
      </c>
      <c r="B36" s="139" t="str">
        <f>'1. 1.mell.'!B39</f>
        <v>Kommunális adó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">
      <c r="A37" s="24" t="s">
        <v>7</v>
      </c>
      <c r="B37" s="18" t="s">
        <v>290</v>
      </c>
      <c r="C37" s="126">
        <f>SUM(C38:C48)</f>
        <v>5283632</v>
      </c>
      <c r="D37" s="193">
        <f t="shared" ref="D37:K37" si="9">SUM(D38:D48)</f>
        <v>444500</v>
      </c>
      <c r="E37" s="193">
        <f t="shared" si="9"/>
        <v>3377790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3822290</v>
      </c>
      <c r="K37" s="253">
        <f t="shared" si="9"/>
        <v>9105922</v>
      </c>
    </row>
    <row r="38" spans="1:11" s="43" customFormat="1" ht="12" customHeight="1" x14ac:dyDescent="0.2">
      <c r="A38" s="153" t="s">
        <v>51</v>
      </c>
      <c r="B38" s="139" t="s">
        <v>159</v>
      </c>
      <c r="C38" s="128">
        <v>120000</v>
      </c>
      <c r="D38" s="194">
        <v>350000</v>
      </c>
      <c r="E38" s="194">
        <v>2243000</v>
      </c>
      <c r="F38" s="194"/>
      <c r="G38" s="194"/>
      <c r="H38" s="194"/>
      <c r="I38" s="128"/>
      <c r="J38" s="167">
        <f t="shared" si="2"/>
        <v>2593000</v>
      </c>
      <c r="K38" s="254">
        <f t="shared" ref="K38:K48" si="10">C38+J38</f>
        <v>2713000</v>
      </c>
    </row>
    <row r="39" spans="1:11" s="43" customFormat="1" ht="12" customHeight="1" x14ac:dyDescent="0.2">
      <c r="A39" s="154" t="s">
        <v>52</v>
      </c>
      <c r="B39" s="140" t="s">
        <v>160</v>
      </c>
      <c r="C39" s="127">
        <v>3290733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3290733</v>
      </c>
    </row>
    <row r="40" spans="1:11" s="43" customFormat="1" ht="12" customHeight="1" x14ac:dyDescent="0.2">
      <c r="A40" s="154" t="s">
        <v>53</v>
      </c>
      <c r="B40" s="140" t="s">
        <v>161</v>
      </c>
      <c r="C40" s="127">
        <v>749606</v>
      </c>
      <c r="D40" s="195"/>
      <c r="E40" s="195">
        <v>168000</v>
      </c>
      <c r="F40" s="195"/>
      <c r="G40" s="195"/>
      <c r="H40" s="195"/>
      <c r="I40" s="127"/>
      <c r="J40" s="278">
        <f t="shared" si="2"/>
        <v>168000</v>
      </c>
      <c r="K40" s="255">
        <f t="shared" si="10"/>
        <v>917606</v>
      </c>
    </row>
    <row r="41" spans="1:11" s="43" customFormat="1" ht="12" customHeight="1" x14ac:dyDescent="0.2">
      <c r="A41" s="154" t="s">
        <v>93</v>
      </c>
      <c r="B41" s="140" t="s">
        <v>162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163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164</v>
      </c>
      <c r="C43" s="127">
        <v>1123293</v>
      </c>
      <c r="D43" s="195">
        <v>94500</v>
      </c>
      <c r="E43" s="195">
        <v>514000</v>
      </c>
      <c r="F43" s="195"/>
      <c r="G43" s="195"/>
      <c r="H43" s="195"/>
      <c r="I43" s="127"/>
      <c r="J43" s="278">
        <f t="shared" si="2"/>
        <v>608500</v>
      </c>
      <c r="K43" s="255">
        <f t="shared" si="10"/>
        <v>1731793</v>
      </c>
    </row>
    <row r="44" spans="1:11" s="43" customFormat="1" ht="12" customHeight="1" x14ac:dyDescent="0.2">
      <c r="A44" s="154" t="s">
        <v>96</v>
      </c>
      <c r="B44" s="140" t="s">
        <v>165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">
      <c r="A45" s="154" t="s">
        <v>97</v>
      </c>
      <c r="B45" s="140" t="s">
        <v>166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">
      <c r="A46" s="154" t="s">
        <v>157</v>
      </c>
      <c r="B46" s="140" t="s">
        <v>167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158</v>
      </c>
      <c r="B47" s="141" t="s">
        <v>292</v>
      </c>
      <c r="C47" s="131"/>
      <c r="D47" s="220"/>
      <c r="E47" s="220">
        <v>452790</v>
      </c>
      <c r="F47" s="220"/>
      <c r="G47" s="220"/>
      <c r="H47" s="220"/>
      <c r="I47" s="131"/>
      <c r="J47" s="282">
        <f t="shared" si="2"/>
        <v>452790</v>
      </c>
      <c r="K47" s="259">
        <f t="shared" si="10"/>
        <v>452790</v>
      </c>
    </row>
    <row r="48" spans="1:11" s="43" customFormat="1" ht="12" customHeight="1" thickBot="1" x14ac:dyDescent="0.25">
      <c r="A48" s="155" t="s">
        <v>291</v>
      </c>
      <c r="B48" s="141" t="s">
        <v>168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3">
      <c r="A49" s="24" t="s">
        <v>8</v>
      </c>
      <c r="B49" s="18" t="s">
        <v>169</v>
      </c>
      <c r="C49" s="126">
        <f>SUM(C50:C54)</f>
        <v>700000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700000</v>
      </c>
    </row>
    <row r="50" spans="1:11" s="43" customFormat="1" ht="12" customHeight="1" x14ac:dyDescent="0.2">
      <c r="A50" s="153" t="s">
        <v>54</v>
      </c>
      <c r="B50" s="139" t="s">
        <v>173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174</v>
      </c>
      <c r="C51" s="130">
        <v>700000</v>
      </c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700000</v>
      </c>
    </row>
    <row r="52" spans="1:11" s="43" customFormat="1" ht="12" customHeight="1" x14ac:dyDescent="0.2">
      <c r="A52" s="154" t="s">
        <v>170</v>
      </c>
      <c r="B52" s="140" t="s">
        <v>175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171</v>
      </c>
      <c r="B53" s="140" t="s">
        <v>176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172</v>
      </c>
      <c r="B54" s="314" t="s">
        <v>177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3">
      <c r="A55" s="24" t="s">
        <v>98</v>
      </c>
      <c r="B55" s="18" t="s">
        <v>178</v>
      </c>
      <c r="C55" s="126">
        <f>SUM(C56:C58)</f>
        <v>56000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56000</v>
      </c>
    </row>
    <row r="56" spans="1:11" s="43" customFormat="1" ht="12" customHeight="1" x14ac:dyDescent="0.2">
      <c r="A56" s="153" t="s">
        <v>56</v>
      </c>
      <c r="B56" s="139" t="s">
        <v>179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285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182</v>
      </c>
      <c r="B58" s="140" t="s">
        <v>180</v>
      </c>
      <c r="C58" s="127">
        <v>56000</v>
      </c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56000</v>
      </c>
    </row>
    <row r="59" spans="1:11" s="43" customFormat="1" ht="12" customHeight="1" thickBot="1" x14ac:dyDescent="0.25">
      <c r="A59" s="155" t="s">
        <v>183</v>
      </c>
      <c r="B59" s="141" t="s">
        <v>181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">
      <c r="A60" s="24" t="s">
        <v>10</v>
      </c>
      <c r="B60" s="69" t="s">
        <v>184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">
      <c r="A61" s="153" t="s">
        <v>99</v>
      </c>
      <c r="B61" s="139" t="s">
        <v>186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286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187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25">
      <c r="A64" s="155" t="s">
        <v>185</v>
      </c>
      <c r="B64" s="141" t="s">
        <v>188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">
      <c r="A65" s="24" t="s">
        <v>11</v>
      </c>
      <c r="B65" s="18" t="s">
        <v>189</v>
      </c>
      <c r="C65" s="132">
        <f>+C8+C15+C22+C29+C37+C49+C55+C60</f>
        <v>257814604</v>
      </c>
      <c r="D65" s="197">
        <f t="shared" ref="D65:K65" si="14">+D8+D15+D22+D29+D37+D49+D55+D60</f>
        <v>64200936</v>
      </c>
      <c r="E65" s="197">
        <f t="shared" si="14"/>
        <v>23316889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87517825</v>
      </c>
      <c r="K65" s="257">
        <f t="shared" si="14"/>
        <v>345332429</v>
      </c>
    </row>
    <row r="66" spans="1:11" s="43" customFormat="1" ht="12" customHeight="1" thickBot="1" x14ac:dyDescent="0.25">
      <c r="A66" s="156" t="s">
        <v>276</v>
      </c>
      <c r="B66" s="69" t="s">
        <v>191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">
      <c r="A67" s="153" t="s">
        <v>219</v>
      </c>
      <c r="B67" s="139" t="s">
        <v>192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228</v>
      </c>
      <c r="B68" s="140" t="s">
        <v>193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229</v>
      </c>
      <c r="B69" s="270" t="s">
        <v>194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25">
      <c r="A70" s="156" t="s">
        <v>195</v>
      </c>
      <c r="B70" s="69" t="s">
        <v>196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197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429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220</v>
      </c>
      <c r="B73" s="245" t="s">
        <v>198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">
      <c r="A74" s="155" t="s">
        <v>221</v>
      </c>
      <c r="B74" s="246" t="s">
        <v>430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5">
      <c r="A75" s="156" t="s">
        <v>199</v>
      </c>
      <c r="B75" s="69" t="s">
        <v>200</v>
      </c>
      <c r="C75" s="126">
        <f>SUM(C76:C77)</f>
        <v>45873022</v>
      </c>
      <c r="D75" s="126">
        <f t="shared" ref="D75:K75" si="17">SUM(D76:D77)</f>
        <v>6945684</v>
      </c>
      <c r="E75" s="126">
        <f t="shared" si="17"/>
        <v>1529994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8475678</v>
      </c>
      <c r="K75" s="253">
        <f t="shared" si="17"/>
        <v>54348700</v>
      </c>
    </row>
    <row r="76" spans="1:11" s="43" customFormat="1" ht="12" customHeight="1" x14ac:dyDescent="0.2">
      <c r="A76" s="153" t="s">
        <v>222</v>
      </c>
      <c r="B76" s="139" t="s">
        <v>201</v>
      </c>
      <c r="C76" s="130">
        <v>45873022</v>
      </c>
      <c r="D76" s="130">
        <v>6945684</v>
      </c>
      <c r="E76" s="130">
        <v>1529994</v>
      </c>
      <c r="F76" s="130"/>
      <c r="G76" s="130"/>
      <c r="H76" s="130"/>
      <c r="I76" s="130"/>
      <c r="J76" s="276">
        <f>D76+E76+F76+G76+H76+I76</f>
        <v>8475678</v>
      </c>
      <c r="K76" s="258">
        <f>C76+J76</f>
        <v>54348700</v>
      </c>
    </row>
    <row r="77" spans="1:11" s="43" customFormat="1" ht="12" customHeight="1" thickBot="1" x14ac:dyDescent="0.25">
      <c r="A77" s="155" t="s">
        <v>223</v>
      </c>
      <c r="B77" s="141" t="s">
        <v>202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5">
      <c r="A78" s="156" t="s">
        <v>203</v>
      </c>
      <c r="B78" s="69" t="s">
        <v>204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">
      <c r="A79" s="153" t="s">
        <v>224</v>
      </c>
      <c r="B79" s="139" t="s">
        <v>205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225</v>
      </c>
      <c r="B80" s="140" t="s">
        <v>206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3">
      <c r="A81" s="155" t="s">
        <v>226</v>
      </c>
      <c r="B81" s="247" t="s">
        <v>431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5">
      <c r="A82" s="156" t="s">
        <v>207</v>
      </c>
      <c r="B82" s="69" t="s">
        <v>227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208</v>
      </c>
      <c r="B83" s="139" t="s">
        <v>209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210</v>
      </c>
      <c r="B84" s="140" t="s">
        <v>211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212</v>
      </c>
      <c r="B85" s="140" t="s">
        <v>213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214</v>
      </c>
      <c r="B86" s="141" t="s">
        <v>215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5">
      <c r="A87" s="156" t="s">
        <v>216</v>
      </c>
      <c r="B87" s="69" t="s">
        <v>331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5">
      <c r="A88" s="156" t="s">
        <v>352</v>
      </c>
      <c r="B88" s="69" t="s">
        <v>217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5">
      <c r="A89" s="156" t="s">
        <v>353</v>
      </c>
      <c r="B89" s="69" t="s">
        <v>334</v>
      </c>
      <c r="C89" s="132">
        <f>+C66+C70+C75+C78+C82+C88+C87</f>
        <v>45873022</v>
      </c>
      <c r="D89" s="132">
        <f t="shared" ref="D89:K89" si="22">+D66+D70+D75+D78+D82+D88+D87</f>
        <v>6945684</v>
      </c>
      <c r="E89" s="132">
        <f t="shared" si="22"/>
        <v>1529994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8475678</v>
      </c>
      <c r="K89" s="257">
        <f t="shared" si="22"/>
        <v>54348700</v>
      </c>
    </row>
    <row r="90" spans="1:11" s="42" customFormat="1" ht="12" customHeight="1" thickBot="1" x14ac:dyDescent="0.25">
      <c r="A90" s="160" t="s">
        <v>354</v>
      </c>
      <c r="B90" s="320" t="s">
        <v>355</v>
      </c>
      <c r="C90" s="132">
        <f>+C65+C89</f>
        <v>303687626</v>
      </c>
      <c r="D90" s="132">
        <f t="shared" ref="D90:K90" si="23">+D65+D89</f>
        <v>71146620</v>
      </c>
      <c r="E90" s="132">
        <f t="shared" si="23"/>
        <v>24846883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95993503</v>
      </c>
      <c r="K90" s="257">
        <f t="shared" si="23"/>
        <v>399681129</v>
      </c>
    </row>
    <row r="91" spans="1:11" s="43" customFormat="1" ht="15.15" customHeight="1" thickBot="1" x14ac:dyDescent="0.3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">
      <c r="A92" s="563" t="s">
        <v>36</v>
      </c>
      <c r="B92" s="564"/>
      <c r="C92" s="564"/>
      <c r="D92" s="564"/>
      <c r="E92" s="564"/>
      <c r="F92" s="564"/>
      <c r="G92" s="564"/>
      <c r="H92" s="564"/>
      <c r="I92" s="564"/>
      <c r="J92" s="564"/>
      <c r="K92" s="565"/>
    </row>
    <row r="93" spans="1:11" s="44" customFormat="1" ht="12" customHeight="1" thickBot="1" x14ac:dyDescent="0.3">
      <c r="A93" s="133" t="s">
        <v>3</v>
      </c>
      <c r="B93" s="23" t="s">
        <v>359</v>
      </c>
      <c r="C93" s="125">
        <f>+C94+C95+C96+C97+C98+C111</f>
        <v>164126790</v>
      </c>
      <c r="D93" s="261">
        <f t="shared" ref="D93:K93" si="24">+D94+D95+D96+D97+D98+D111</f>
        <v>10376637</v>
      </c>
      <c r="E93" s="261">
        <f t="shared" si="24"/>
        <v>11430118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21806755</v>
      </c>
      <c r="K93" s="264">
        <f t="shared" si="24"/>
        <v>185933545</v>
      </c>
    </row>
    <row r="94" spans="1:11" ht="12" customHeight="1" x14ac:dyDescent="0.25">
      <c r="A94" s="161" t="s">
        <v>58</v>
      </c>
      <c r="B94" s="7" t="s">
        <v>32</v>
      </c>
      <c r="C94" s="186">
        <v>73107893</v>
      </c>
      <c r="D94" s="262">
        <v>4165937</v>
      </c>
      <c r="E94" s="262">
        <v>495640</v>
      </c>
      <c r="F94" s="262"/>
      <c r="G94" s="262"/>
      <c r="H94" s="262"/>
      <c r="I94" s="186"/>
      <c r="J94" s="277">
        <f t="shared" ref="J94:J113" si="25">D94+E94+F94+G94+H94+I94</f>
        <v>4661577</v>
      </c>
      <c r="K94" s="265">
        <f t="shared" ref="K94:K113" si="26">C94+J94</f>
        <v>77769470</v>
      </c>
    </row>
    <row r="95" spans="1:11" ht="12" customHeight="1" x14ac:dyDescent="0.25">
      <c r="A95" s="154" t="s">
        <v>59</v>
      </c>
      <c r="B95" s="5" t="s">
        <v>101</v>
      </c>
      <c r="C95" s="127">
        <v>9474373</v>
      </c>
      <c r="D95" s="127">
        <v>475260</v>
      </c>
      <c r="E95" s="127">
        <v>-192582</v>
      </c>
      <c r="F95" s="127"/>
      <c r="G95" s="127"/>
      <c r="H95" s="127"/>
      <c r="I95" s="127"/>
      <c r="J95" s="278">
        <f t="shared" si="25"/>
        <v>282678</v>
      </c>
      <c r="K95" s="255">
        <f t="shared" si="26"/>
        <v>9757051</v>
      </c>
    </row>
    <row r="96" spans="1:11" ht="12" customHeight="1" x14ac:dyDescent="0.25">
      <c r="A96" s="154" t="s">
        <v>60</v>
      </c>
      <c r="B96" s="5" t="s">
        <v>77</v>
      </c>
      <c r="C96" s="129">
        <v>52898406</v>
      </c>
      <c r="D96" s="129">
        <v>3977600</v>
      </c>
      <c r="E96" s="129">
        <v>12943153</v>
      </c>
      <c r="F96" s="129"/>
      <c r="G96" s="129"/>
      <c r="H96" s="127"/>
      <c r="I96" s="129"/>
      <c r="J96" s="279">
        <f t="shared" si="25"/>
        <v>16920753</v>
      </c>
      <c r="K96" s="256">
        <f t="shared" si="26"/>
        <v>69819159</v>
      </c>
    </row>
    <row r="97" spans="1:11" ht="12" customHeight="1" x14ac:dyDescent="0.25">
      <c r="A97" s="154" t="s">
        <v>61</v>
      </c>
      <c r="B97" s="8" t="s">
        <v>102</v>
      </c>
      <c r="C97" s="129">
        <v>22492920</v>
      </c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22492920</v>
      </c>
    </row>
    <row r="98" spans="1:11" ht="12" customHeight="1" x14ac:dyDescent="0.25">
      <c r="A98" s="154" t="s">
        <v>69</v>
      </c>
      <c r="B98" s="16" t="s">
        <v>103</v>
      </c>
      <c r="C98" s="129">
        <v>2137048</v>
      </c>
      <c r="D98" s="129">
        <v>3290008</v>
      </c>
      <c r="E98" s="129">
        <v>667889</v>
      </c>
      <c r="F98" s="129"/>
      <c r="G98" s="129"/>
      <c r="H98" s="129"/>
      <c r="I98" s="129"/>
      <c r="J98" s="279">
        <f t="shared" si="25"/>
        <v>3957897</v>
      </c>
      <c r="K98" s="256">
        <f t="shared" si="26"/>
        <v>6094945</v>
      </c>
    </row>
    <row r="99" spans="1:11" ht="12" customHeight="1" x14ac:dyDescent="0.25">
      <c r="A99" s="154" t="s">
        <v>62</v>
      </c>
      <c r="B99" s="5" t="s">
        <v>356</v>
      </c>
      <c r="C99" s="129"/>
      <c r="D99" s="129"/>
      <c r="E99" s="129">
        <v>1660042</v>
      </c>
      <c r="F99" s="129"/>
      <c r="G99" s="129"/>
      <c r="H99" s="129"/>
      <c r="I99" s="129"/>
      <c r="J99" s="279">
        <f t="shared" si="25"/>
        <v>1660042</v>
      </c>
      <c r="K99" s="256">
        <f t="shared" si="26"/>
        <v>1660042</v>
      </c>
    </row>
    <row r="100" spans="1:11" ht="12" customHeight="1" x14ac:dyDescent="0.2">
      <c r="A100" s="154" t="s">
        <v>63</v>
      </c>
      <c r="B100" s="50" t="s">
        <v>297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296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233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5">
      <c r="A103" s="154" t="s">
        <v>72</v>
      </c>
      <c r="B103" s="51" t="s">
        <v>234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5">
      <c r="A104" s="154" t="s">
        <v>73</v>
      </c>
      <c r="B104" s="51" t="s">
        <v>235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236</v>
      </c>
      <c r="C105" s="129">
        <v>1737048</v>
      </c>
      <c r="D105" s="129">
        <v>630000</v>
      </c>
      <c r="E105" s="129">
        <v>50015</v>
      </c>
      <c r="F105" s="129"/>
      <c r="G105" s="129"/>
      <c r="H105" s="129"/>
      <c r="I105" s="129"/>
      <c r="J105" s="279">
        <f t="shared" si="25"/>
        <v>680015</v>
      </c>
      <c r="K105" s="256">
        <f t="shared" si="26"/>
        <v>2417063</v>
      </c>
    </row>
    <row r="106" spans="1:11" ht="12" customHeight="1" x14ac:dyDescent="0.2">
      <c r="A106" s="154" t="s">
        <v>104</v>
      </c>
      <c r="B106" s="50" t="s">
        <v>237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5">
      <c r="A107" s="154" t="s">
        <v>231</v>
      </c>
      <c r="B107" s="51" t="s">
        <v>238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5">
      <c r="A108" s="162" t="s">
        <v>232</v>
      </c>
      <c r="B108" s="52" t="s">
        <v>239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5">
      <c r="A109" s="154" t="s">
        <v>294</v>
      </c>
      <c r="B109" s="52" t="s">
        <v>240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5">
      <c r="A110" s="154" t="s">
        <v>295</v>
      </c>
      <c r="B110" s="51" t="s">
        <v>241</v>
      </c>
      <c r="C110" s="127">
        <v>400000</v>
      </c>
      <c r="D110" s="127"/>
      <c r="E110" s="127">
        <v>1617840</v>
      </c>
      <c r="F110" s="127"/>
      <c r="G110" s="127"/>
      <c r="H110" s="127"/>
      <c r="I110" s="127"/>
      <c r="J110" s="278">
        <f t="shared" si="25"/>
        <v>1617840</v>
      </c>
      <c r="K110" s="255">
        <f t="shared" si="26"/>
        <v>2017840</v>
      </c>
    </row>
    <row r="111" spans="1:11" ht="12" customHeight="1" x14ac:dyDescent="0.25">
      <c r="A111" s="154" t="s">
        <v>299</v>
      </c>
      <c r="B111" s="8" t="s">
        <v>33</v>
      </c>
      <c r="C111" s="127">
        <v>4016150</v>
      </c>
      <c r="D111" s="127">
        <v>-1532168</v>
      </c>
      <c r="E111" s="127">
        <v>-2483982</v>
      </c>
      <c r="F111" s="127"/>
      <c r="G111" s="127"/>
      <c r="H111" s="127"/>
      <c r="I111" s="127"/>
      <c r="J111" s="278">
        <f t="shared" si="25"/>
        <v>-4016150</v>
      </c>
      <c r="K111" s="255">
        <f t="shared" si="26"/>
        <v>0</v>
      </c>
    </row>
    <row r="112" spans="1:11" ht="12" customHeight="1" x14ac:dyDescent="0.25">
      <c r="A112" s="155" t="s">
        <v>300</v>
      </c>
      <c r="B112" s="5" t="s">
        <v>357</v>
      </c>
      <c r="C112" s="129">
        <v>2500000</v>
      </c>
      <c r="D112" s="129">
        <v>-16018</v>
      </c>
      <c r="E112" s="129">
        <v>-2483982</v>
      </c>
      <c r="F112" s="129"/>
      <c r="G112" s="129"/>
      <c r="H112" s="129"/>
      <c r="I112" s="129"/>
      <c r="J112" s="279">
        <f t="shared" si="25"/>
        <v>-2500000</v>
      </c>
      <c r="K112" s="256">
        <f t="shared" si="26"/>
        <v>0</v>
      </c>
    </row>
    <row r="113" spans="1:11" ht="12" customHeight="1" thickBot="1" x14ac:dyDescent="0.3">
      <c r="A113" s="163" t="s">
        <v>301</v>
      </c>
      <c r="B113" s="53" t="s">
        <v>358</v>
      </c>
      <c r="C113" s="187">
        <v>1516150</v>
      </c>
      <c r="D113" s="187">
        <v>-1516150</v>
      </c>
      <c r="E113" s="187"/>
      <c r="F113" s="187"/>
      <c r="G113" s="187"/>
      <c r="H113" s="187"/>
      <c r="I113" s="187"/>
      <c r="J113" s="280">
        <f t="shared" si="25"/>
        <v>-1516150</v>
      </c>
      <c r="K113" s="266">
        <f t="shared" si="26"/>
        <v>0</v>
      </c>
    </row>
    <row r="114" spans="1:11" ht="12" customHeight="1" thickBot="1" x14ac:dyDescent="0.3">
      <c r="A114" s="24" t="s">
        <v>4</v>
      </c>
      <c r="B114" s="22" t="s">
        <v>242</v>
      </c>
      <c r="C114" s="126">
        <f>+C115+C117+C119</f>
        <v>32714600</v>
      </c>
      <c r="D114" s="126">
        <f t="shared" ref="D114:K114" si="27">+D115+D117+D119</f>
        <v>46950599</v>
      </c>
      <c r="E114" s="126">
        <f t="shared" si="27"/>
        <v>4428515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51379114</v>
      </c>
      <c r="K114" s="253">
        <f t="shared" si="27"/>
        <v>84093714</v>
      </c>
    </row>
    <row r="115" spans="1:11" ht="12" customHeight="1" x14ac:dyDescent="0.25">
      <c r="A115" s="153" t="s">
        <v>64</v>
      </c>
      <c r="B115" s="5" t="s">
        <v>119</v>
      </c>
      <c r="C115" s="128">
        <v>32714600</v>
      </c>
      <c r="D115" s="128">
        <v>13953714</v>
      </c>
      <c r="E115" s="128">
        <v>4378500</v>
      </c>
      <c r="F115" s="128"/>
      <c r="G115" s="128"/>
      <c r="H115" s="128"/>
      <c r="I115" s="128"/>
      <c r="J115" s="167">
        <f t="shared" ref="J115:J127" si="28">D115+E115+F115+G115+H115+I115</f>
        <v>18332214</v>
      </c>
      <c r="K115" s="254">
        <f t="shared" ref="K115:K127" si="29">C115+J115</f>
        <v>51046814</v>
      </c>
    </row>
    <row r="116" spans="1:11" ht="12" customHeight="1" x14ac:dyDescent="0.25">
      <c r="A116" s="153" t="s">
        <v>65</v>
      </c>
      <c r="B116" s="9" t="s">
        <v>246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5">
      <c r="A117" s="153" t="s">
        <v>66</v>
      </c>
      <c r="B117" s="9" t="s">
        <v>105</v>
      </c>
      <c r="C117" s="127"/>
      <c r="D117" s="127">
        <v>32996885</v>
      </c>
      <c r="E117" s="127"/>
      <c r="F117" s="127"/>
      <c r="G117" s="127"/>
      <c r="H117" s="127"/>
      <c r="I117" s="127"/>
      <c r="J117" s="278">
        <f t="shared" si="28"/>
        <v>32996885</v>
      </c>
      <c r="K117" s="255">
        <f t="shared" si="29"/>
        <v>32996885</v>
      </c>
    </row>
    <row r="118" spans="1:11" ht="12" customHeight="1" x14ac:dyDescent="0.25">
      <c r="A118" s="153" t="s">
        <v>67</v>
      </c>
      <c r="B118" s="9" t="s">
        <v>247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5">
      <c r="A119" s="153" t="s">
        <v>68</v>
      </c>
      <c r="B119" s="71" t="s">
        <v>121</v>
      </c>
      <c r="C119" s="127"/>
      <c r="D119" s="127"/>
      <c r="E119" s="127">
        <v>50015</v>
      </c>
      <c r="F119" s="127"/>
      <c r="G119" s="127"/>
      <c r="H119" s="127"/>
      <c r="I119" s="127"/>
      <c r="J119" s="278">
        <f t="shared" si="28"/>
        <v>50015</v>
      </c>
      <c r="K119" s="255">
        <f t="shared" si="29"/>
        <v>50015</v>
      </c>
    </row>
    <row r="120" spans="1:11" ht="12" customHeight="1" x14ac:dyDescent="0.25">
      <c r="A120" s="153" t="s">
        <v>74</v>
      </c>
      <c r="B120" s="70" t="s">
        <v>287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5">
      <c r="A121" s="153" t="s">
        <v>76</v>
      </c>
      <c r="B121" s="135" t="s">
        <v>252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5">
      <c r="A122" s="153" t="s">
        <v>106</v>
      </c>
      <c r="B122" s="51" t="s">
        <v>235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5">
      <c r="A123" s="153" t="s">
        <v>107</v>
      </c>
      <c r="B123" s="51" t="s">
        <v>251</v>
      </c>
      <c r="C123" s="127"/>
      <c r="D123" s="127"/>
      <c r="E123" s="127">
        <v>50015</v>
      </c>
      <c r="F123" s="127"/>
      <c r="G123" s="127"/>
      <c r="H123" s="127"/>
      <c r="I123" s="127"/>
      <c r="J123" s="278">
        <f t="shared" si="28"/>
        <v>50015</v>
      </c>
      <c r="K123" s="255">
        <f t="shared" si="29"/>
        <v>50015</v>
      </c>
    </row>
    <row r="124" spans="1:11" ht="12" customHeight="1" x14ac:dyDescent="0.25">
      <c r="A124" s="153" t="s">
        <v>108</v>
      </c>
      <c r="B124" s="51" t="s">
        <v>250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5">
      <c r="A125" s="153" t="s">
        <v>243</v>
      </c>
      <c r="B125" s="51" t="s">
        <v>238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5">
      <c r="A126" s="153" t="s">
        <v>244</v>
      </c>
      <c r="B126" s="51" t="s">
        <v>249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">
      <c r="A127" s="162" t="s">
        <v>245</v>
      </c>
      <c r="B127" s="51" t="s">
        <v>248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">
      <c r="A128" s="24" t="s">
        <v>5</v>
      </c>
      <c r="B128" s="47" t="s">
        <v>304</v>
      </c>
      <c r="C128" s="126">
        <f>+C93+C114</f>
        <v>196841390</v>
      </c>
      <c r="D128" s="126">
        <f t="shared" ref="D128:K128" si="30">+D93+D114</f>
        <v>57327236</v>
      </c>
      <c r="E128" s="126">
        <f t="shared" si="30"/>
        <v>15858633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73185869</v>
      </c>
      <c r="K128" s="253">
        <f t="shared" si="30"/>
        <v>270027259</v>
      </c>
    </row>
    <row r="129" spans="1:17" ht="12" customHeight="1" thickBot="1" x14ac:dyDescent="0.3">
      <c r="A129" s="24" t="s">
        <v>6</v>
      </c>
      <c r="B129" s="47" t="s">
        <v>305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25">
      <c r="A130" s="153" t="s">
        <v>152</v>
      </c>
      <c r="B130" s="6" t="s">
        <v>362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5">
      <c r="A131" s="153" t="s">
        <v>153</v>
      </c>
      <c r="B131" s="6" t="s">
        <v>313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">
      <c r="A132" s="162" t="s">
        <v>154</v>
      </c>
      <c r="B132" s="4" t="s">
        <v>361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3">
      <c r="A133" s="24" t="s">
        <v>7</v>
      </c>
      <c r="B133" s="47" t="s">
        <v>306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5">
      <c r="A134" s="153" t="s">
        <v>51</v>
      </c>
      <c r="B134" s="6" t="s">
        <v>315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5">
      <c r="A135" s="153" t="s">
        <v>52</v>
      </c>
      <c r="B135" s="6" t="s">
        <v>307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5">
      <c r="A136" s="153" t="s">
        <v>53</v>
      </c>
      <c r="B136" s="6" t="s">
        <v>308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5">
      <c r="A137" s="153" t="s">
        <v>93</v>
      </c>
      <c r="B137" s="6" t="s">
        <v>360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5">
      <c r="A138" s="153" t="s">
        <v>94</v>
      </c>
      <c r="B138" s="6" t="s">
        <v>310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">
      <c r="A139" s="162" t="s">
        <v>95</v>
      </c>
      <c r="B139" s="4" t="s">
        <v>311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">
      <c r="A140" s="24" t="s">
        <v>8</v>
      </c>
      <c r="B140" s="47" t="s">
        <v>366</v>
      </c>
      <c r="C140" s="132">
        <f>+C141+C142+C144+C145+C143</f>
        <v>106846236</v>
      </c>
      <c r="D140" s="132">
        <f t="shared" ref="D140:K140" si="35">+D141+D142+D144+D145+D143</f>
        <v>13819384</v>
      </c>
      <c r="E140" s="132">
        <f t="shared" si="35"/>
        <v>8988250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22807634</v>
      </c>
      <c r="K140" s="257">
        <f t="shared" si="35"/>
        <v>129653870</v>
      </c>
      <c r="Q140" s="67"/>
    </row>
    <row r="141" spans="1:17" x14ac:dyDescent="0.25">
      <c r="A141" s="153" t="s">
        <v>54</v>
      </c>
      <c r="B141" s="6" t="s">
        <v>253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5">
      <c r="A142" s="153" t="s">
        <v>55</v>
      </c>
      <c r="B142" s="6" t="s">
        <v>254</v>
      </c>
      <c r="C142" s="127">
        <v>6164064</v>
      </c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6164064</v>
      </c>
    </row>
    <row r="143" spans="1:17" ht="12" customHeight="1" x14ac:dyDescent="0.25">
      <c r="A143" s="153" t="s">
        <v>170</v>
      </c>
      <c r="B143" s="6" t="s">
        <v>365</v>
      </c>
      <c r="C143" s="127">
        <v>100682172</v>
      </c>
      <c r="D143" s="127">
        <v>13819384</v>
      </c>
      <c r="E143" s="127">
        <v>8988250</v>
      </c>
      <c r="F143" s="127"/>
      <c r="G143" s="127"/>
      <c r="H143" s="127"/>
      <c r="I143" s="127"/>
      <c r="J143" s="278">
        <f>D143+E143+F143+G143+H143+I143</f>
        <v>22807634</v>
      </c>
      <c r="K143" s="255">
        <f>C143+J143</f>
        <v>123489806</v>
      </c>
    </row>
    <row r="144" spans="1:17" s="44" customFormat="1" ht="12" customHeight="1" x14ac:dyDescent="0.25">
      <c r="A144" s="153" t="s">
        <v>171</v>
      </c>
      <c r="B144" s="6" t="s">
        <v>320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">
      <c r="A145" s="162" t="s">
        <v>172</v>
      </c>
      <c r="B145" s="4" t="s">
        <v>272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">
      <c r="A146" s="24" t="s">
        <v>9</v>
      </c>
      <c r="B146" s="47" t="s">
        <v>321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5">
      <c r="A147" s="153" t="s">
        <v>56</v>
      </c>
      <c r="B147" s="6" t="s">
        <v>316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5">
      <c r="A148" s="153" t="s">
        <v>57</v>
      </c>
      <c r="B148" s="6" t="s">
        <v>323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5">
      <c r="A149" s="153" t="s">
        <v>182</v>
      </c>
      <c r="B149" s="6" t="s">
        <v>318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5">
      <c r="A150" s="153" t="s">
        <v>183</v>
      </c>
      <c r="B150" s="6" t="s">
        <v>363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">
      <c r="A151" s="162" t="s">
        <v>322</v>
      </c>
      <c r="B151" s="4" t="s">
        <v>325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">
      <c r="A152" s="181" t="s">
        <v>10</v>
      </c>
      <c r="B152" s="47" t="s">
        <v>326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">
      <c r="A153" s="181" t="s">
        <v>11</v>
      </c>
      <c r="B153" s="47" t="s">
        <v>327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">
      <c r="A154" s="24" t="s">
        <v>12</v>
      </c>
      <c r="B154" s="47" t="s">
        <v>329</v>
      </c>
      <c r="C154" s="191">
        <f>+C129+C133+C140+C146+C152+C153</f>
        <v>106846236</v>
      </c>
      <c r="D154" s="191">
        <f t="shared" ref="D154:K154" si="39">+D129+D133+D140+D146+D152+D153</f>
        <v>13819384</v>
      </c>
      <c r="E154" s="191">
        <f t="shared" si="39"/>
        <v>8988250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22807634</v>
      </c>
      <c r="K154" s="268">
        <f t="shared" si="39"/>
        <v>129653870</v>
      </c>
    </row>
    <row r="155" spans="1:11" ht="15.15" customHeight="1" thickBot="1" x14ac:dyDescent="0.3">
      <c r="A155" s="164" t="s">
        <v>13</v>
      </c>
      <c r="B155" s="114" t="s">
        <v>328</v>
      </c>
      <c r="C155" s="191">
        <f>+C128+C154</f>
        <v>303687626</v>
      </c>
      <c r="D155" s="191">
        <f t="shared" ref="D155:K155" si="40">+D128+D154</f>
        <v>71146620</v>
      </c>
      <c r="E155" s="191">
        <f t="shared" si="40"/>
        <v>24846883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95993503</v>
      </c>
      <c r="K155" s="268">
        <f t="shared" si="40"/>
        <v>399681129</v>
      </c>
    </row>
    <row r="156" spans="1:11" ht="13.8" thickBot="1" x14ac:dyDescent="0.3">
      <c r="A156" s="117"/>
      <c r="B156" s="118"/>
      <c r="C156" s="418">
        <f>C90-C155</f>
        <v>0</v>
      </c>
      <c r="D156" s="419"/>
      <c r="E156" s="419"/>
      <c r="F156" s="419"/>
      <c r="G156" s="419"/>
      <c r="H156" s="419"/>
      <c r="I156" s="420"/>
      <c r="J156" s="420"/>
      <c r="K156" s="421">
        <f>K90-K155</f>
        <v>0</v>
      </c>
    </row>
    <row r="157" spans="1:11" ht="15.15" customHeight="1" thickBot="1" x14ac:dyDescent="0.3">
      <c r="A157" s="65" t="s">
        <v>364</v>
      </c>
      <c r="B157" s="66"/>
      <c r="C157" s="223">
        <v>3</v>
      </c>
      <c r="D157" s="263"/>
      <c r="E157" s="263">
        <v>7</v>
      </c>
      <c r="F157" s="263"/>
      <c r="G157" s="263"/>
      <c r="H157" s="263"/>
      <c r="I157" s="223"/>
      <c r="J157" s="313">
        <f>D157+E157+F157+G157+H157+I157</f>
        <v>7</v>
      </c>
      <c r="K157" s="267">
        <f>C157+J157</f>
        <v>10</v>
      </c>
    </row>
    <row r="158" spans="1:11" ht="14.4" customHeight="1" thickBot="1" x14ac:dyDescent="0.3">
      <c r="A158" s="65" t="s">
        <v>116</v>
      </c>
      <c r="B158" s="66"/>
      <c r="C158" s="223">
        <v>50</v>
      </c>
      <c r="D158" s="263"/>
      <c r="E158" s="263">
        <v>-2</v>
      </c>
      <c r="F158" s="263"/>
      <c r="G158" s="263"/>
      <c r="H158" s="263"/>
      <c r="I158" s="223"/>
      <c r="J158" s="313">
        <f>D158+E158+F158+G158+H158+I158</f>
        <v>-2</v>
      </c>
      <c r="K158" s="267">
        <f>C158+J158</f>
        <v>48</v>
      </c>
    </row>
  </sheetData>
  <sheetProtection sheet="1" formatCells="0"/>
  <mergeCells count="5">
    <mergeCell ref="A7:K7"/>
    <mergeCell ref="A92:K92"/>
    <mergeCell ref="B2:J2"/>
    <mergeCell ref="B3:J3"/>
    <mergeCell ref="B1:K1"/>
  </mergeCells>
  <phoneticPr fontId="0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Q158"/>
  <sheetViews>
    <sheetView view="pageBreakPreview" zoomScale="85" zoomScaleNormal="120" zoomScaleSheetLayoutView="85" workbookViewId="0">
      <selection activeCell="B1" sqref="B1:K1"/>
    </sheetView>
  </sheetViews>
  <sheetFormatPr defaultColWidth="9.33203125" defaultRowHeight="13.2" x14ac:dyDescent="0.25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5" customFormat="1" ht="16.5" customHeight="1" thickBot="1" x14ac:dyDescent="0.3">
      <c r="A1" s="399"/>
      <c r="B1" s="574" t="s">
        <v>640</v>
      </c>
      <c r="C1" s="575"/>
      <c r="D1" s="575"/>
      <c r="E1" s="575"/>
      <c r="F1" s="575"/>
      <c r="G1" s="575"/>
      <c r="H1" s="575"/>
      <c r="I1" s="575"/>
      <c r="J1" s="575"/>
      <c r="K1" s="575"/>
    </row>
    <row r="2" spans="1:11" s="317" customFormat="1" ht="21.15" customHeight="1" thickBot="1" x14ac:dyDescent="0.3">
      <c r="A2" s="400" t="s">
        <v>39</v>
      </c>
      <c r="B2" s="566" t="s">
        <v>578</v>
      </c>
      <c r="C2" s="567"/>
      <c r="D2" s="567"/>
      <c r="E2" s="567"/>
      <c r="F2" s="567"/>
      <c r="G2" s="567"/>
      <c r="H2" s="567"/>
      <c r="I2" s="568"/>
      <c r="J2" s="569"/>
      <c r="K2" s="316" t="s">
        <v>34</v>
      </c>
    </row>
    <row r="3" spans="1:11" s="317" customFormat="1" ht="23.4" thickBot="1" x14ac:dyDescent="0.3">
      <c r="A3" s="400" t="s">
        <v>114</v>
      </c>
      <c r="B3" s="570" t="s">
        <v>463</v>
      </c>
      <c r="C3" s="571"/>
      <c r="D3" s="571"/>
      <c r="E3" s="571"/>
      <c r="F3" s="571"/>
      <c r="G3" s="571"/>
      <c r="H3" s="571"/>
      <c r="I3" s="572"/>
      <c r="J3" s="573"/>
      <c r="K3" s="318" t="s">
        <v>37</v>
      </c>
    </row>
    <row r="4" spans="1:11" s="319" customFormat="1" ht="15.9" customHeight="1" thickBot="1" x14ac:dyDescent="0.35">
      <c r="A4" s="401"/>
      <c r="B4" s="401"/>
      <c r="C4" s="402"/>
      <c r="D4" s="402"/>
      <c r="E4" s="402"/>
      <c r="F4" s="402"/>
      <c r="G4" s="402"/>
      <c r="H4" s="403"/>
      <c r="I4" s="403"/>
      <c r="J4" s="403"/>
      <c r="K4" s="404" t="str">
        <f>CONCATENATE('2.2.mell.'!I2)</f>
        <v>Forintban!</v>
      </c>
    </row>
    <row r="5" spans="1:11" ht="40.5" customHeight="1" thickBot="1" x14ac:dyDescent="0.3">
      <c r="A5" s="405" t="s">
        <v>115</v>
      </c>
      <c r="B5" s="392" t="s">
        <v>425</v>
      </c>
      <c r="C5" s="433" t="str">
        <f>CONCATENATE('1. 1.mell.'!C9:K9)</f>
        <v>Eredeti
előirányzat</v>
      </c>
      <c r="D5" s="434" t="str">
        <f>CONCATENATE('1. 1.mell.'!D9)</f>
        <v xml:space="preserve">1. sz. módosítás </v>
      </c>
      <c r="E5" s="434" t="str">
        <f>CONCATENATE('1. 1.mell.'!E9)</f>
        <v xml:space="preserve">2. sz. módosítás </v>
      </c>
      <c r="F5" s="434" t="str">
        <f>CONCATENATE('1. 1.mell.'!F9)</f>
        <v xml:space="preserve">3. sz. módosítás </v>
      </c>
      <c r="G5" s="434" t="str">
        <f>CONCATENATE('1. 1.mell.'!G9)</f>
        <v xml:space="preserve">4. sz. módosítás </v>
      </c>
      <c r="H5" s="434" t="str">
        <f>CONCATENATE('1. 1.mell.'!H9)</f>
        <v xml:space="preserve">5. sz. módosítás </v>
      </c>
      <c r="I5" s="434" t="str">
        <f>CONCATENATE('1. 1.mell.'!I9)</f>
        <v xml:space="preserve">6. sz. módosítás </v>
      </c>
      <c r="J5" s="434" t="s">
        <v>432</v>
      </c>
      <c r="K5" s="435" t="str">
        <f>CONCATENATE('6.1.mell'!K5)</f>
        <v>2.számú módosítás utáni előirányzat</v>
      </c>
    </row>
    <row r="6" spans="1:11" s="40" customFormat="1" ht="12.9" customHeight="1" thickBot="1" x14ac:dyDescent="0.3">
      <c r="A6" s="393" t="s">
        <v>343</v>
      </c>
      <c r="B6" s="394" t="s">
        <v>344</v>
      </c>
      <c r="C6" s="406" t="s">
        <v>345</v>
      </c>
      <c r="D6" s="406" t="s">
        <v>347</v>
      </c>
      <c r="E6" s="407" t="s">
        <v>346</v>
      </c>
      <c r="F6" s="407" t="s">
        <v>348</v>
      </c>
      <c r="G6" s="407" t="s">
        <v>349</v>
      </c>
      <c r="H6" s="407" t="s">
        <v>350</v>
      </c>
      <c r="I6" s="407" t="s">
        <v>456</v>
      </c>
      <c r="J6" s="407" t="s">
        <v>457</v>
      </c>
      <c r="K6" s="396" t="s">
        <v>458</v>
      </c>
    </row>
    <row r="7" spans="1:11" s="40" customFormat="1" ht="15.9" customHeight="1" thickBot="1" x14ac:dyDescent="0.3">
      <c r="A7" s="563" t="s">
        <v>35</v>
      </c>
      <c r="B7" s="564"/>
      <c r="C7" s="564"/>
      <c r="D7" s="564"/>
      <c r="E7" s="564"/>
      <c r="F7" s="564"/>
      <c r="G7" s="564"/>
      <c r="H7" s="564"/>
      <c r="I7" s="564"/>
      <c r="J7" s="564"/>
      <c r="K7" s="565"/>
    </row>
    <row r="8" spans="1:11" s="40" customFormat="1" ht="12" customHeight="1" thickBot="1" x14ac:dyDescent="0.3">
      <c r="A8" s="24" t="s">
        <v>3</v>
      </c>
      <c r="B8" s="18" t="s">
        <v>137</v>
      </c>
      <c r="C8" s="126">
        <f>+C9+C10+C11+C12+C13+C14</f>
        <v>168970197</v>
      </c>
      <c r="D8" s="193">
        <f t="shared" ref="D8:I8" si="0">+D9+D10+D11+D12+D13+D14</f>
        <v>16797479</v>
      </c>
      <c r="E8" s="193">
        <f t="shared" si="0"/>
        <v>11015099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27812578</v>
      </c>
      <c r="K8" s="253">
        <f>+K9+K10+K11+K12+K13+K14</f>
        <v>196782775</v>
      </c>
    </row>
    <row r="9" spans="1:11" s="42" customFormat="1" ht="12" customHeight="1" x14ac:dyDescent="0.2">
      <c r="A9" s="153" t="s">
        <v>58</v>
      </c>
      <c r="B9" s="139" t="s">
        <v>138</v>
      </c>
      <c r="C9" s="128">
        <v>93146881</v>
      </c>
      <c r="D9" s="194">
        <v>7860708</v>
      </c>
      <c r="E9" s="194">
        <v>79000</v>
      </c>
      <c r="F9" s="194"/>
      <c r="G9" s="194"/>
      <c r="H9" s="194"/>
      <c r="I9" s="128"/>
      <c r="J9" s="167">
        <f>D9+E9+F9+G9+H9+I9</f>
        <v>7939708</v>
      </c>
      <c r="K9" s="254">
        <f t="shared" ref="K9:K14" si="1">C9+J9</f>
        <v>101086589</v>
      </c>
    </row>
    <row r="10" spans="1:11" s="43" customFormat="1" ht="12" customHeight="1" x14ac:dyDescent="0.2">
      <c r="A10" s="154" t="s">
        <v>59</v>
      </c>
      <c r="B10" s="140" t="s">
        <v>139</v>
      </c>
      <c r="C10" s="128">
        <v>26657600</v>
      </c>
      <c r="D10" s="195">
        <v>1822700</v>
      </c>
      <c r="E10" s="195">
        <v>-505330</v>
      </c>
      <c r="F10" s="195"/>
      <c r="G10" s="195"/>
      <c r="H10" s="195"/>
      <c r="I10" s="127"/>
      <c r="J10" s="167">
        <f t="shared" ref="J10:J64" si="2">D10+E10+F10+G10+H10+I10</f>
        <v>1317370</v>
      </c>
      <c r="K10" s="254">
        <f t="shared" si="1"/>
        <v>27974970</v>
      </c>
    </row>
    <row r="11" spans="1:11" s="43" customFormat="1" ht="12" customHeight="1" x14ac:dyDescent="0.2">
      <c r="A11" s="154" t="s">
        <v>60</v>
      </c>
      <c r="B11" s="140" t="s">
        <v>140</v>
      </c>
      <c r="C11" s="128">
        <v>47365716</v>
      </c>
      <c r="D11" s="195">
        <v>1766174</v>
      </c>
      <c r="E11" s="195">
        <v>11441429</v>
      </c>
      <c r="F11" s="195"/>
      <c r="G11" s="195"/>
      <c r="H11" s="195"/>
      <c r="I11" s="127"/>
      <c r="J11" s="167">
        <f t="shared" si="2"/>
        <v>13207603</v>
      </c>
      <c r="K11" s="254">
        <f t="shared" si="1"/>
        <v>60573319</v>
      </c>
    </row>
    <row r="12" spans="1:11" s="43" customFormat="1" ht="12" customHeight="1" x14ac:dyDescent="0.2">
      <c r="A12" s="154" t="s">
        <v>61</v>
      </c>
      <c r="B12" s="140" t="s">
        <v>141</v>
      </c>
      <c r="C12" s="128">
        <v>1800000</v>
      </c>
      <c r="D12" s="195">
        <v>532770</v>
      </c>
      <c r="E12" s="195"/>
      <c r="F12" s="195"/>
      <c r="G12" s="195"/>
      <c r="H12" s="195"/>
      <c r="I12" s="127"/>
      <c r="J12" s="167">
        <f t="shared" si="2"/>
        <v>532770</v>
      </c>
      <c r="K12" s="254">
        <f t="shared" si="1"/>
        <v>2332770</v>
      </c>
    </row>
    <row r="13" spans="1:11" s="43" customFormat="1" ht="12" customHeight="1" x14ac:dyDescent="0.2">
      <c r="A13" s="154" t="s">
        <v>78</v>
      </c>
      <c r="B13" s="140" t="s">
        <v>351</v>
      </c>
      <c r="C13" s="128"/>
      <c r="D13" s="195">
        <v>4785440</v>
      </c>
      <c r="E13" s="195"/>
      <c r="F13" s="195"/>
      <c r="G13" s="195"/>
      <c r="H13" s="195"/>
      <c r="I13" s="127"/>
      <c r="J13" s="167">
        <f t="shared" si="2"/>
        <v>4785440</v>
      </c>
      <c r="K13" s="254">
        <f t="shared" si="1"/>
        <v>4785440</v>
      </c>
    </row>
    <row r="14" spans="1:11" s="42" customFormat="1" ht="12" customHeight="1" thickBot="1" x14ac:dyDescent="0.25">
      <c r="A14" s="155" t="s">
        <v>62</v>
      </c>
      <c r="B14" s="141" t="s">
        <v>289</v>
      </c>
      <c r="C14" s="128"/>
      <c r="D14" s="195">
        <v>29687</v>
      </c>
      <c r="E14" s="195"/>
      <c r="F14" s="195"/>
      <c r="G14" s="195"/>
      <c r="H14" s="195"/>
      <c r="I14" s="127"/>
      <c r="J14" s="167">
        <f t="shared" si="2"/>
        <v>29687</v>
      </c>
      <c r="K14" s="254">
        <f t="shared" si="1"/>
        <v>29687</v>
      </c>
    </row>
    <row r="15" spans="1:11" s="42" customFormat="1" ht="12" customHeight="1" thickBot="1" x14ac:dyDescent="0.3">
      <c r="A15" s="24" t="s">
        <v>4</v>
      </c>
      <c r="B15" s="69" t="s">
        <v>142</v>
      </c>
      <c r="C15" s="126">
        <f>+C16+C17+C18+C19+C20</f>
        <v>70463175</v>
      </c>
      <c r="D15" s="193">
        <f t="shared" ref="D15:K15" si="3">+D16+D17+D18+D19+D20</f>
        <v>1485628</v>
      </c>
      <c r="E15" s="193">
        <f t="shared" si="3"/>
        <v>5766000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7251628</v>
      </c>
      <c r="K15" s="253">
        <f t="shared" si="3"/>
        <v>77714803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281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282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>
        <v>70463175</v>
      </c>
      <c r="D20" s="195">
        <v>1485628</v>
      </c>
      <c r="E20" s="195">
        <v>5766000</v>
      </c>
      <c r="F20" s="195"/>
      <c r="G20" s="195"/>
      <c r="H20" s="195"/>
      <c r="I20" s="127"/>
      <c r="J20" s="278">
        <f t="shared" si="2"/>
        <v>7251628</v>
      </c>
      <c r="K20" s="255">
        <f t="shared" si="4"/>
        <v>77714803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">
      <c r="A22" s="24" t="s">
        <v>5</v>
      </c>
      <c r="B22" s="18" t="s">
        <v>147</v>
      </c>
      <c r="C22" s="126">
        <f>+C23+C24+C25+C26+C27</f>
        <v>2641600</v>
      </c>
      <c r="D22" s="193">
        <f t="shared" ref="D22:K22" si="5">+D23+D24+D25+D26+D27</f>
        <v>45973329</v>
      </c>
      <c r="E22" s="193">
        <f t="shared" si="5"/>
        <v>2474000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48447329</v>
      </c>
      <c r="K22" s="253">
        <f t="shared" si="5"/>
        <v>51088929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/>
      <c r="E23" s="194">
        <v>2474000</v>
      </c>
      <c r="F23" s="194"/>
      <c r="G23" s="194"/>
      <c r="H23" s="194"/>
      <c r="I23" s="128"/>
      <c r="J23" s="167">
        <f t="shared" si="2"/>
        <v>2474000</v>
      </c>
      <c r="K23" s="254">
        <f t="shared" ref="K23:K28" si="6">C23+J23</f>
        <v>2474000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283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284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>
        <v>2641600</v>
      </c>
      <c r="D27" s="195">
        <v>45973329</v>
      </c>
      <c r="E27" s="195"/>
      <c r="F27" s="195"/>
      <c r="G27" s="195"/>
      <c r="H27" s="195"/>
      <c r="I27" s="127"/>
      <c r="J27" s="278">
        <f t="shared" si="2"/>
        <v>45973329</v>
      </c>
      <c r="K27" s="255">
        <f t="shared" si="6"/>
        <v>48614929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">
      <c r="A29" s="24" t="s">
        <v>91</v>
      </c>
      <c r="B29" s="18" t="s">
        <v>418</v>
      </c>
      <c r="C29" s="132">
        <f>+C30+C31+C32+C33+C34+C35+C36</f>
        <v>9300000</v>
      </c>
      <c r="D29" s="132">
        <f t="shared" ref="D29:K29" si="7">+D30+D31+D32+D33+D34+D35+D36</f>
        <v>-500000</v>
      </c>
      <c r="E29" s="132">
        <f t="shared" si="7"/>
        <v>684000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184000</v>
      </c>
      <c r="K29" s="257">
        <f t="shared" si="7"/>
        <v>9484000</v>
      </c>
    </row>
    <row r="30" spans="1:11" s="43" customFormat="1" ht="12" customHeight="1" x14ac:dyDescent="0.2">
      <c r="A30" s="153" t="s">
        <v>152</v>
      </c>
      <c r="B30" s="139" t="str">
        <f>'1. 1.mell.'!B33</f>
        <v>Építményadó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">
      <c r="A31" s="154" t="s">
        <v>153</v>
      </c>
      <c r="B31" s="139" t="str">
        <f>'1. 1.mell.'!B34</f>
        <v>Idegenforgalmi adó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39" t="str">
        <f>'1. 1.mell.'!B35</f>
        <v>Iparűzési adó</v>
      </c>
      <c r="C32" s="127">
        <v>7800000</v>
      </c>
      <c r="D32" s="127">
        <v>1000000</v>
      </c>
      <c r="E32" s="127">
        <v>684000</v>
      </c>
      <c r="F32" s="127"/>
      <c r="G32" s="127"/>
      <c r="H32" s="127"/>
      <c r="I32" s="127"/>
      <c r="J32" s="278">
        <f t="shared" si="2"/>
        <v>1684000</v>
      </c>
      <c r="K32" s="255">
        <f t="shared" si="8"/>
        <v>9484000</v>
      </c>
    </row>
    <row r="33" spans="1:11" s="43" customFormat="1" ht="12" customHeight="1" x14ac:dyDescent="0.2">
      <c r="A33" s="154" t="s">
        <v>155</v>
      </c>
      <c r="B33" s="139" t="str">
        <f>'1. 1.mell.'!B36</f>
        <v>Talajterhelési díj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415</v>
      </c>
      <c r="B34" s="139" t="str">
        <f>'1. 1.mell.'!B37</f>
        <v>Gépjárműadó</v>
      </c>
      <c r="C34" s="127">
        <v>1500000</v>
      </c>
      <c r="D34" s="127">
        <v>-1500000</v>
      </c>
      <c r="E34" s="127"/>
      <c r="F34" s="127"/>
      <c r="G34" s="127"/>
      <c r="H34" s="127"/>
      <c r="I34" s="127"/>
      <c r="J34" s="278">
        <f t="shared" si="2"/>
        <v>-1500000</v>
      </c>
      <c r="K34" s="255">
        <f t="shared" si="8"/>
        <v>0</v>
      </c>
    </row>
    <row r="35" spans="1:11" s="43" customFormat="1" ht="12" customHeight="1" x14ac:dyDescent="0.2">
      <c r="A35" s="154" t="s">
        <v>416</v>
      </c>
      <c r="B35" s="139" t="str">
        <f>'1. 1.mell.'!B38</f>
        <v>Telekadó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417</v>
      </c>
      <c r="B36" s="139" t="str">
        <f>'1. 1.mell.'!B39</f>
        <v>Kommunális adó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">
      <c r="A37" s="24" t="s">
        <v>7</v>
      </c>
      <c r="B37" s="18" t="s">
        <v>290</v>
      </c>
      <c r="C37" s="126">
        <f>SUM(C38:C48)</f>
        <v>5283632</v>
      </c>
      <c r="D37" s="193">
        <f t="shared" ref="D37:K37" si="9">SUM(D38:D48)</f>
        <v>444500</v>
      </c>
      <c r="E37" s="193">
        <f t="shared" si="9"/>
        <v>3377790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3822290</v>
      </c>
      <c r="K37" s="253">
        <f t="shared" si="9"/>
        <v>9105922</v>
      </c>
    </row>
    <row r="38" spans="1:11" s="43" customFormat="1" ht="12" customHeight="1" x14ac:dyDescent="0.2">
      <c r="A38" s="153" t="s">
        <v>51</v>
      </c>
      <c r="B38" s="139" t="s">
        <v>159</v>
      </c>
      <c r="C38" s="128">
        <v>120000</v>
      </c>
      <c r="D38" s="194">
        <v>350000</v>
      </c>
      <c r="E38" s="194">
        <v>2243000</v>
      </c>
      <c r="F38" s="194"/>
      <c r="G38" s="194"/>
      <c r="H38" s="194"/>
      <c r="I38" s="128"/>
      <c r="J38" s="167">
        <f t="shared" si="2"/>
        <v>2593000</v>
      </c>
      <c r="K38" s="254">
        <f t="shared" ref="K38:K48" si="10">C38+J38</f>
        <v>2713000</v>
      </c>
    </row>
    <row r="39" spans="1:11" s="43" customFormat="1" ht="12" customHeight="1" x14ac:dyDescent="0.2">
      <c r="A39" s="154" t="s">
        <v>52</v>
      </c>
      <c r="B39" s="140" t="s">
        <v>160</v>
      </c>
      <c r="C39" s="127">
        <v>3290733</v>
      </c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3290733</v>
      </c>
    </row>
    <row r="40" spans="1:11" s="43" customFormat="1" ht="12" customHeight="1" x14ac:dyDescent="0.2">
      <c r="A40" s="154" t="s">
        <v>53</v>
      </c>
      <c r="B40" s="140" t="s">
        <v>161</v>
      </c>
      <c r="C40" s="127">
        <v>749606</v>
      </c>
      <c r="D40" s="195"/>
      <c r="E40" s="195">
        <v>168000</v>
      </c>
      <c r="F40" s="195"/>
      <c r="G40" s="195"/>
      <c r="H40" s="195"/>
      <c r="I40" s="127"/>
      <c r="J40" s="278">
        <f t="shared" si="2"/>
        <v>168000</v>
      </c>
      <c r="K40" s="255">
        <f t="shared" si="10"/>
        <v>917606</v>
      </c>
    </row>
    <row r="41" spans="1:11" s="43" customFormat="1" ht="12" customHeight="1" x14ac:dyDescent="0.2">
      <c r="A41" s="154" t="s">
        <v>93</v>
      </c>
      <c r="B41" s="140" t="s">
        <v>162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163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164</v>
      </c>
      <c r="C43" s="127">
        <v>1123293</v>
      </c>
      <c r="D43" s="195">
        <v>94500</v>
      </c>
      <c r="E43" s="195">
        <v>514000</v>
      </c>
      <c r="F43" s="195"/>
      <c r="G43" s="195"/>
      <c r="H43" s="195"/>
      <c r="I43" s="127"/>
      <c r="J43" s="278">
        <f t="shared" si="2"/>
        <v>608500</v>
      </c>
      <c r="K43" s="255">
        <f t="shared" si="10"/>
        <v>1731793</v>
      </c>
    </row>
    <row r="44" spans="1:11" s="43" customFormat="1" ht="12" customHeight="1" x14ac:dyDescent="0.2">
      <c r="A44" s="154" t="s">
        <v>96</v>
      </c>
      <c r="B44" s="140" t="s">
        <v>165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">
      <c r="A45" s="154" t="s">
        <v>97</v>
      </c>
      <c r="B45" s="140" t="s">
        <v>166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">
      <c r="A46" s="154" t="s">
        <v>157</v>
      </c>
      <c r="B46" s="140" t="s">
        <v>167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158</v>
      </c>
      <c r="B47" s="141" t="s">
        <v>292</v>
      </c>
      <c r="C47" s="131"/>
      <c r="D47" s="220"/>
      <c r="E47" s="220">
        <v>452790</v>
      </c>
      <c r="F47" s="220"/>
      <c r="G47" s="220"/>
      <c r="H47" s="220"/>
      <c r="I47" s="131"/>
      <c r="J47" s="282">
        <f t="shared" si="2"/>
        <v>452790</v>
      </c>
      <c r="K47" s="259">
        <f t="shared" si="10"/>
        <v>452790</v>
      </c>
    </row>
    <row r="48" spans="1:11" s="43" customFormat="1" ht="12" customHeight="1" thickBot="1" x14ac:dyDescent="0.25">
      <c r="A48" s="155" t="s">
        <v>291</v>
      </c>
      <c r="B48" s="141" t="s">
        <v>168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3">
      <c r="A49" s="24" t="s">
        <v>8</v>
      </c>
      <c r="B49" s="18" t="s">
        <v>169</v>
      </c>
      <c r="C49" s="126">
        <f>SUM(C50:C54)</f>
        <v>700000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700000</v>
      </c>
    </row>
    <row r="50" spans="1:11" s="43" customFormat="1" ht="12" customHeight="1" x14ac:dyDescent="0.2">
      <c r="A50" s="153" t="s">
        <v>54</v>
      </c>
      <c r="B50" s="139" t="s">
        <v>173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174</v>
      </c>
      <c r="C51" s="130">
        <v>700000</v>
      </c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700000</v>
      </c>
    </row>
    <row r="52" spans="1:11" s="43" customFormat="1" ht="12" customHeight="1" x14ac:dyDescent="0.2">
      <c r="A52" s="154" t="s">
        <v>170</v>
      </c>
      <c r="B52" s="140" t="s">
        <v>175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171</v>
      </c>
      <c r="B53" s="140" t="s">
        <v>176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172</v>
      </c>
      <c r="B54" s="314" t="s">
        <v>177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3">
      <c r="A55" s="24" t="s">
        <v>98</v>
      </c>
      <c r="B55" s="18" t="s">
        <v>178</v>
      </c>
      <c r="C55" s="126">
        <f>SUM(C56:C58)</f>
        <v>56000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56000</v>
      </c>
    </row>
    <row r="56" spans="1:11" s="43" customFormat="1" ht="12" customHeight="1" x14ac:dyDescent="0.2">
      <c r="A56" s="153" t="s">
        <v>56</v>
      </c>
      <c r="B56" s="139" t="s">
        <v>179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285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182</v>
      </c>
      <c r="B58" s="140" t="s">
        <v>180</v>
      </c>
      <c r="C58" s="127">
        <v>56000</v>
      </c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56000</v>
      </c>
    </row>
    <row r="59" spans="1:11" s="43" customFormat="1" ht="12" customHeight="1" thickBot="1" x14ac:dyDescent="0.25">
      <c r="A59" s="155" t="s">
        <v>183</v>
      </c>
      <c r="B59" s="141" t="s">
        <v>181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">
      <c r="A60" s="24" t="s">
        <v>10</v>
      </c>
      <c r="B60" s="69" t="s">
        <v>184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">
      <c r="A61" s="153" t="s">
        <v>99</v>
      </c>
      <c r="B61" s="139" t="s">
        <v>186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286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187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25">
      <c r="A64" s="155" t="s">
        <v>185</v>
      </c>
      <c r="B64" s="141" t="s">
        <v>188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">
      <c r="A65" s="24" t="s">
        <v>11</v>
      </c>
      <c r="B65" s="18" t="s">
        <v>189</v>
      </c>
      <c r="C65" s="132">
        <f>+C8+C15+C22+C29+C37+C49+C55+C60</f>
        <v>257414604</v>
      </c>
      <c r="D65" s="197">
        <f t="shared" ref="D65:K65" si="14">+D8+D15+D22+D29+D37+D49+D55+D60</f>
        <v>64200936</v>
      </c>
      <c r="E65" s="197">
        <f t="shared" si="14"/>
        <v>23316889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87517825</v>
      </c>
      <c r="K65" s="257">
        <f t="shared" si="14"/>
        <v>344932429</v>
      </c>
    </row>
    <row r="66" spans="1:11" s="43" customFormat="1" ht="12" customHeight="1" thickBot="1" x14ac:dyDescent="0.25">
      <c r="A66" s="156" t="s">
        <v>276</v>
      </c>
      <c r="B66" s="69" t="s">
        <v>191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">
      <c r="A67" s="153" t="s">
        <v>219</v>
      </c>
      <c r="B67" s="139" t="s">
        <v>192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228</v>
      </c>
      <c r="B68" s="140" t="s">
        <v>193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229</v>
      </c>
      <c r="B69" s="270" t="s">
        <v>194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25">
      <c r="A70" s="156" t="s">
        <v>195</v>
      </c>
      <c r="B70" s="69" t="s">
        <v>196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197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429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220</v>
      </c>
      <c r="B73" s="245" t="s">
        <v>198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">
      <c r="A74" s="155" t="s">
        <v>221</v>
      </c>
      <c r="B74" s="246" t="s">
        <v>430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5">
      <c r="A75" s="156" t="s">
        <v>199</v>
      </c>
      <c r="B75" s="69" t="s">
        <v>200</v>
      </c>
      <c r="C75" s="126">
        <f>SUM(C76:C77)</f>
        <v>45873022</v>
      </c>
      <c r="D75" s="126">
        <f t="shared" ref="D75:K75" si="17">SUM(D76:D77)</f>
        <v>6315684</v>
      </c>
      <c r="E75" s="126">
        <f t="shared" si="17"/>
        <v>1529994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7845678</v>
      </c>
      <c r="K75" s="253">
        <f t="shared" si="17"/>
        <v>53718700</v>
      </c>
    </row>
    <row r="76" spans="1:11" s="43" customFormat="1" ht="12" customHeight="1" x14ac:dyDescent="0.2">
      <c r="A76" s="153" t="s">
        <v>222</v>
      </c>
      <c r="B76" s="139" t="s">
        <v>201</v>
      </c>
      <c r="C76" s="130">
        <v>45873022</v>
      </c>
      <c r="D76" s="130">
        <v>6315684</v>
      </c>
      <c r="E76" s="130">
        <v>1529994</v>
      </c>
      <c r="F76" s="130"/>
      <c r="G76" s="130"/>
      <c r="H76" s="130"/>
      <c r="I76" s="130"/>
      <c r="J76" s="276">
        <f>D76+E76+F76+G76+H76+I76</f>
        <v>7845678</v>
      </c>
      <c r="K76" s="258">
        <f>C76+J76</f>
        <v>53718700</v>
      </c>
    </row>
    <row r="77" spans="1:11" s="43" customFormat="1" ht="12" customHeight="1" thickBot="1" x14ac:dyDescent="0.25">
      <c r="A77" s="155" t="s">
        <v>223</v>
      </c>
      <c r="B77" s="141" t="s">
        <v>202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5">
      <c r="A78" s="156" t="s">
        <v>203</v>
      </c>
      <c r="B78" s="69" t="s">
        <v>204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">
      <c r="A79" s="153" t="s">
        <v>224</v>
      </c>
      <c r="B79" s="139" t="s">
        <v>205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225</v>
      </c>
      <c r="B80" s="140" t="s">
        <v>206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3">
      <c r="A81" s="155" t="s">
        <v>226</v>
      </c>
      <c r="B81" s="247" t="s">
        <v>431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5">
      <c r="A82" s="156" t="s">
        <v>207</v>
      </c>
      <c r="B82" s="69" t="s">
        <v>227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208</v>
      </c>
      <c r="B83" s="139" t="s">
        <v>209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210</v>
      </c>
      <c r="B84" s="140" t="s">
        <v>211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212</v>
      </c>
      <c r="B85" s="140" t="s">
        <v>213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214</v>
      </c>
      <c r="B86" s="141" t="s">
        <v>215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5">
      <c r="A87" s="156" t="s">
        <v>216</v>
      </c>
      <c r="B87" s="69" t="s">
        <v>331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5">
      <c r="A88" s="156" t="s">
        <v>352</v>
      </c>
      <c r="B88" s="69" t="s">
        <v>217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5">
      <c r="A89" s="156" t="s">
        <v>353</v>
      </c>
      <c r="B89" s="69" t="s">
        <v>334</v>
      </c>
      <c r="C89" s="132">
        <f>+C66+C70+C75+C78+C82+C88+C87</f>
        <v>45873022</v>
      </c>
      <c r="D89" s="132">
        <f t="shared" ref="D89:K89" si="22">+D66+D70+D75+D78+D82+D88+D87</f>
        <v>6315684</v>
      </c>
      <c r="E89" s="132">
        <f t="shared" si="22"/>
        <v>1529994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7845678</v>
      </c>
      <c r="K89" s="257">
        <f t="shared" si="22"/>
        <v>53718700</v>
      </c>
    </row>
    <row r="90" spans="1:11" s="42" customFormat="1" ht="12" customHeight="1" thickBot="1" x14ac:dyDescent="0.25">
      <c r="A90" s="160" t="s">
        <v>354</v>
      </c>
      <c r="B90" s="320" t="s">
        <v>355</v>
      </c>
      <c r="C90" s="132">
        <f>+C65+C89</f>
        <v>303287626</v>
      </c>
      <c r="D90" s="132">
        <f t="shared" ref="D90:K90" si="23">+D65+D89</f>
        <v>70516620</v>
      </c>
      <c r="E90" s="132">
        <f t="shared" si="23"/>
        <v>24846883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95363503</v>
      </c>
      <c r="K90" s="257">
        <f t="shared" si="23"/>
        <v>398651129</v>
      </c>
    </row>
    <row r="91" spans="1:11" s="43" customFormat="1" ht="15.15" customHeight="1" thickBot="1" x14ac:dyDescent="0.3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">
      <c r="A92" s="563" t="s">
        <v>36</v>
      </c>
      <c r="B92" s="564"/>
      <c r="C92" s="564"/>
      <c r="D92" s="564"/>
      <c r="E92" s="564"/>
      <c r="F92" s="564"/>
      <c r="G92" s="564"/>
      <c r="H92" s="564"/>
      <c r="I92" s="564"/>
      <c r="J92" s="564"/>
      <c r="K92" s="565"/>
    </row>
    <row r="93" spans="1:11" s="44" customFormat="1" ht="12" customHeight="1" thickBot="1" x14ac:dyDescent="0.3">
      <c r="A93" s="133" t="s">
        <v>3</v>
      </c>
      <c r="B93" s="23" t="s">
        <v>359</v>
      </c>
      <c r="C93" s="125">
        <f>+C94+C95+C96+C97+C98+C111</f>
        <v>163726790</v>
      </c>
      <c r="D93" s="261">
        <f t="shared" ref="D93:K93" si="24">+D94+D95+D96+D97+D98+D111</f>
        <v>9746637</v>
      </c>
      <c r="E93" s="261">
        <f t="shared" si="24"/>
        <v>11430118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21176755</v>
      </c>
      <c r="K93" s="264">
        <f t="shared" si="24"/>
        <v>184903545</v>
      </c>
    </row>
    <row r="94" spans="1:11" ht="12" customHeight="1" x14ac:dyDescent="0.25">
      <c r="A94" s="161" t="s">
        <v>58</v>
      </c>
      <c r="B94" s="7" t="s">
        <v>32</v>
      </c>
      <c r="C94" s="186">
        <v>73107893</v>
      </c>
      <c r="D94" s="262">
        <v>4165937</v>
      </c>
      <c r="E94" s="262">
        <v>495640</v>
      </c>
      <c r="F94" s="262"/>
      <c r="G94" s="262"/>
      <c r="H94" s="262"/>
      <c r="I94" s="186"/>
      <c r="J94" s="277">
        <f t="shared" ref="J94:J113" si="25">D94+E94+F94+G94+H94+I94</f>
        <v>4661577</v>
      </c>
      <c r="K94" s="265">
        <f t="shared" ref="K94:K113" si="26">C94+J94</f>
        <v>77769470</v>
      </c>
    </row>
    <row r="95" spans="1:11" ht="12" customHeight="1" x14ac:dyDescent="0.25">
      <c r="A95" s="154" t="s">
        <v>59</v>
      </c>
      <c r="B95" s="5" t="s">
        <v>101</v>
      </c>
      <c r="C95" s="127">
        <v>9474373</v>
      </c>
      <c r="D95" s="127">
        <v>475260</v>
      </c>
      <c r="E95" s="127">
        <v>-192582</v>
      </c>
      <c r="F95" s="127"/>
      <c r="G95" s="127"/>
      <c r="H95" s="127"/>
      <c r="I95" s="127"/>
      <c r="J95" s="278">
        <f t="shared" si="25"/>
        <v>282678</v>
      </c>
      <c r="K95" s="255">
        <f t="shared" si="26"/>
        <v>9757051</v>
      </c>
    </row>
    <row r="96" spans="1:11" ht="12" customHeight="1" x14ac:dyDescent="0.25">
      <c r="A96" s="154" t="s">
        <v>60</v>
      </c>
      <c r="B96" s="5" t="s">
        <v>77</v>
      </c>
      <c r="C96" s="129">
        <v>52898406</v>
      </c>
      <c r="D96" s="129">
        <v>3977600</v>
      </c>
      <c r="E96" s="129">
        <v>12943153</v>
      </c>
      <c r="F96" s="129"/>
      <c r="G96" s="129"/>
      <c r="H96" s="127"/>
      <c r="I96" s="129"/>
      <c r="J96" s="279">
        <f t="shared" si="25"/>
        <v>16920753</v>
      </c>
      <c r="K96" s="256">
        <f t="shared" si="26"/>
        <v>69819159</v>
      </c>
    </row>
    <row r="97" spans="1:11" ht="12" customHeight="1" x14ac:dyDescent="0.25">
      <c r="A97" s="154" t="s">
        <v>61</v>
      </c>
      <c r="B97" s="8" t="s">
        <v>102</v>
      </c>
      <c r="C97" s="129">
        <v>22492920</v>
      </c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22492920</v>
      </c>
    </row>
    <row r="98" spans="1:11" ht="12" customHeight="1" x14ac:dyDescent="0.25">
      <c r="A98" s="154" t="s">
        <v>69</v>
      </c>
      <c r="B98" s="16" t="s">
        <v>103</v>
      </c>
      <c r="C98" s="129">
        <v>1737048</v>
      </c>
      <c r="D98" s="129">
        <v>2660008</v>
      </c>
      <c r="E98" s="129">
        <v>667889</v>
      </c>
      <c r="F98" s="129"/>
      <c r="G98" s="129"/>
      <c r="H98" s="129"/>
      <c r="I98" s="129"/>
      <c r="J98" s="279">
        <f t="shared" si="25"/>
        <v>3327897</v>
      </c>
      <c r="K98" s="256">
        <f t="shared" si="26"/>
        <v>5064945</v>
      </c>
    </row>
    <row r="99" spans="1:11" ht="12" customHeight="1" x14ac:dyDescent="0.25">
      <c r="A99" s="154" t="s">
        <v>62</v>
      </c>
      <c r="B99" s="5" t="s">
        <v>356</v>
      </c>
      <c r="C99" s="129"/>
      <c r="D99" s="129"/>
      <c r="E99" s="129">
        <v>1660042</v>
      </c>
      <c r="F99" s="129"/>
      <c r="G99" s="129"/>
      <c r="H99" s="129"/>
      <c r="I99" s="129"/>
      <c r="J99" s="279">
        <f t="shared" si="25"/>
        <v>1660042</v>
      </c>
      <c r="K99" s="256">
        <f t="shared" si="26"/>
        <v>1660042</v>
      </c>
    </row>
    <row r="100" spans="1:11" ht="12" customHeight="1" x14ac:dyDescent="0.2">
      <c r="A100" s="154" t="s">
        <v>63</v>
      </c>
      <c r="B100" s="50" t="s">
        <v>297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296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233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5">
      <c r="A103" s="154" t="s">
        <v>72</v>
      </c>
      <c r="B103" s="51" t="s">
        <v>234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5">
      <c r="A104" s="154" t="s">
        <v>73</v>
      </c>
      <c r="B104" s="51" t="s">
        <v>235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236</v>
      </c>
      <c r="C105" s="129">
        <v>1737048</v>
      </c>
      <c r="D105" s="129"/>
      <c r="E105" s="129">
        <v>680015</v>
      </c>
      <c r="F105" s="129"/>
      <c r="G105" s="129"/>
      <c r="H105" s="129"/>
      <c r="I105" s="129"/>
      <c r="J105" s="279">
        <f t="shared" si="25"/>
        <v>680015</v>
      </c>
      <c r="K105" s="256">
        <f t="shared" si="26"/>
        <v>2417063</v>
      </c>
    </row>
    <row r="106" spans="1:11" ht="12" customHeight="1" x14ac:dyDescent="0.2">
      <c r="A106" s="154" t="s">
        <v>104</v>
      </c>
      <c r="B106" s="50" t="s">
        <v>237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5">
      <c r="A107" s="154" t="s">
        <v>231</v>
      </c>
      <c r="B107" s="51" t="s">
        <v>238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5">
      <c r="A108" s="162" t="s">
        <v>232</v>
      </c>
      <c r="B108" s="52" t="s">
        <v>239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5">
      <c r="A109" s="154" t="s">
        <v>294</v>
      </c>
      <c r="B109" s="52" t="s">
        <v>240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5">
      <c r="A110" s="154" t="s">
        <v>295</v>
      </c>
      <c r="B110" s="51" t="s">
        <v>241</v>
      </c>
      <c r="C110" s="127"/>
      <c r="D110" s="127"/>
      <c r="E110" s="127">
        <v>987840</v>
      </c>
      <c r="F110" s="127"/>
      <c r="G110" s="127"/>
      <c r="H110" s="127"/>
      <c r="I110" s="127"/>
      <c r="J110" s="278">
        <f t="shared" si="25"/>
        <v>987840</v>
      </c>
      <c r="K110" s="255">
        <f t="shared" si="26"/>
        <v>987840</v>
      </c>
    </row>
    <row r="111" spans="1:11" ht="12" customHeight="1" x14ac:dyDescent="0.25">
      <c r="A111" s="154" t="s">
        <v>299</v>
      </c>
      <c r="B111" s="8" t="s">
        <v>33</v>
      </c>
      <c r="C111" s="127">
        <v>4016150</v>
      </c>
      <c r="D111" s="127">
        <v>-1532168</v>
      </c>
      <c r="E111" s="127">
        <v>-2483982</v>
      </c>
      <c r="F111" s="127"/>
      <c r="G111" s="127"/>
      <c r="H111" s="127"/>
      <c r="I111" s="127"/>
      <c r="J111" s="278">
        <f t="shared" si="25"/>
        <v>-4016150</v>
      </c>
      <c r="K111" s="255">
        <f t="shared" si="26"/>
        <v>0</v>
      </c>
    </row>
    <row r="112" spans="1:11" ht="12" customHeight="1" x14ac:dyDescent="0.25">
      <c r="A112" s="155" t="s">
        <v>300</v>
      </c>
      <c r="B112" s="5" t="s">
        <v>357</v>
      </c>
      <c r="C112" s="129">
        <v>2500000</v>
      </c>
      <c r="D112" s="129">
        <v>-16018</v>
      </c>
      <c r="E112" s="129">
        <v>-2483982</v>
      </c>
      <c r="F112" s="129"/>
      <c r="G112" s="129"/>
      <c r="H112" s="129"/>
      <c r="I112" s="129"/>
      <c r="J112" s="279">
        <f t="shared" si="25"/>
        <v>-2500000</v>
      </c>
      <c r="K112" s="256">
        <f t="shared" si="26"/>
        <v>0</v>
      </c>
    </row>
    <row r="113" spans="1:11" ht="12" customHeight="1" thickBot="1" x14ac:dyDescent="0.3">
      <c r="A113" s="163" t="s">
        <v>301</v>
      </c>
      <c r="B113" s="53" t="s">
        <v>358</v>
      </c>
      <c r="C113" s="187">
        <v>1516150</v>
      </c>
      <c r="D113" s="187">
        <v>-1516150</v>
      </c>
      <c r="E113" s="187"/>
      <c r="F113" s="187"/>
      <c r="G113" s="187"/>
      <c r="H113" s="187"/>
      <c r="I113" s="187"/>
      <c r="J113" s="280">
        <f t="shared" si="25"/>
        <v>-1516150</v>
      </c>
      <c r="K113" s="266">
        <f t="shared" si="26"/>
        <v>0</v>
      </c>
    </row>
    <row r="114" spans="1:11" ht="12" customHeight="1" thickBot="1" x14ac:dyDescent="0.3">
      <c r="A114" s="24" t="s">
        <v>4</v>
      </c>
      <c r="B114" s="22" t="s">
        <v>242</v>
      </c>
      <c r="C114" s="126">
        <f>+C115+C117+C119</f>
        <v>32714600</v>
      </c>
      <c r="D114" s="126">
        <f t="shared" ref="D114:K114" si="27">+D115+D117+D119</f>
        <v>46950599</v>
      </c>
      <c r="E114" s="126">
        <f t="shared" si="27"/>
        <v>4428515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51379114</v>
      </c>
      <c r="K114" s="253">
        <f t="shared" si="27"/>
        <v>84093714</v>
      </c>
    </row>
    <row r="115" spans="1:11" ht="12" customHeight="1" x14ac:dyDescent="0.25">
      <c r="A115" s="153" t="s">
        <v>64</v>
      </c>
      <c r="B115" s="5" t="s">
        <v>119</v>
      </c>
      <c r="C115" s="128">
        <v>32714600</v>
      </c>
      <c r="D115" s="128">
        <v>13953714</v>
      </c>
      <c r="E115" s="128">
        <v>4378500</v>
      </c>
      <c r="F115" s="128"/>
      <c r="G115" s="128"/>
      <c r="H115" s="128"/>
      <c r="I115" s="128"/>
      <c r="J115" s="167">
        <f t="shared" ref="J115:J127" si="28">D115+E115+F115+G115+H115+I115</f>
        <v>18332214</v>
      </c>
      <c r="K115" s="254">
        <f t="shared" ref="K115:K127" si="29">C115+J115</f>
        <v>51046814</v>
      </c>
    </row>
    <row r="116" spans="1:11" ht="12" customHeight="1" x14ac:dyDescent="0.25">
      <c r="A116" s="153" t="s">
        <v>65</v>
      </c>
      <c r="B116" s="9" t="s">
        <v>246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5">
      <c r="A117" s="153" t="s">
        <v>66</v>
      </c>
      <c r="B117" s="9" t="s">
        <v>105</v>
      </c>
      <c r="C117" s="127"/>
      <c r="D117" s="127">
        <v>32996885</v>
      </c>
      <c r="E117" s="127"/>
      <c r="F117" s="127"/>
      <c r="G117" s="127"/>
      <c r="H117" s="127"/>
      <c r="I117" s="127"/>
      <c r="J117" s="278">
        <f t="shared" si="28"/>
        <v>32996885</v>
      </c>
      <c r="K117" s="255">
        <f t="shared" si="29"/>
        <v>32996885</v>
      </c>
    </row>
    <row r="118" spans="1:11" ht="12" customHeight="1" x14ac:dyDescent="0.25">
      <c r="A118" s="153" t="s">
        <v>67</v>
      </c>
      <c r="B118" s="9" t="s">
        <v>247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5">
      <c r="A119" s="153" t="s">
        <v>68</v>
      </c>
      <c r="B119" s="71" t="s">
        <v>121</v>
      </c>
      <c r="C119" s="127"/>
      <c r="D119" s="127"/>
      <c r="E119" s="127">
        <v>50015</v>
      </c>
      <c r="F119" s="127"/>
      <c r="G119" s="127"/>
      <c r="H119" s="127"/>
      <c r="I119" s="127"/>
      <c r="J119" s="278">
        <f t="shared" si="28"/>
        <v>50015</v>
      </c>
      <c r="K119" s="255">
        <f t="shared" si="29"/>
        <v>50015</v>
      </c>
    </row>
    <row r="120" spans="1:11" ht="12" customHeight="1" x14ac:dyDescent="0.25">
      <c r="A120" s="153" t="s">
        <v>74</v>
      </c>
      <c r="B120" s="70" t="s">
        <v>287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5">
      <c r="A121" s="153" t="s">
        <v>76</v>
      </c>
      <c r="B121" s="135" t="s">
        <v>252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5">
      <c r="A122" s="153" t="s">
        <v>106</v>
      </c>
      <c r="B122" s="51" t="s">
        <v>235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5">
      <c r="A123" s="153" t="s">
        <v>107</v>
      </c>
      <c r="B123" s="51" t="s">
        <v>251</v>
      </c>
      <c r="C123" s="127"/>
      <c r="D123" s="127"/>
      <c r="E123" s="127">
        <v>50015</v>
      </c>
      <c r="F123" s="127"/>
      <c r="G123" s="127"/>
      <c r="H123" s="127"/>
      <c r="I123" s="127"/>
      <c r="J123" s="278">
        <f t="shared" si="28"/>
        <v>50015</v>
      </c>
      <c r="K123" s="255">
        <f t="shared" si="29"/>
        <v>50015</v>
      </c>
    </row>
    <row r="124" spans="1:11" ht="12" customHeight="1" x14ac:dyDescent="0.25">
      <c r="A124" s="153" t="s">
        <v>108</v>
      </c>
      <c r="B124" s="51" t="s">
        <v>250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5">
      <c r="A125" s="153" t="s">
        <v>243</v>
      </c>
      <c r="B125" s="51" t="s">
        <v>238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5">
      <c r="A126" s="153" t="s">
        <v>244</v>
      </c>
      <c r="B126" s="51" t="s">
        <v>249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">
      <c r="A127" s="162" t="s">
        <v>245</v>
      </c>
      <c r="B127" s="51" t="s">
        <v>248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">
      <c r="A128" s="24" t="s">
        <v>5</v>
      </c>
      <c r="B128" s="47" t="s">
        <v>304</v>
      </c>
      <c r="C128" s="126">
        <f>+C93+C114</f>
        <v>196441390</v>
      </c>
      <c r="D128" s="126">
        <f t="shared" ref="D128:K128" si="30">+D93+D114</f>
        <v>56697236</v>
      </c>
      <c r="E128" s="126">
        <f t="shared" si="30"/>
        <v>15858633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72555869</v>
      </c>
      <c r="K128" s="253">
        <f t="shared" si="30"/>
        <v>268997259</v>
      </c>
    </row>
    <row r="129" spans="1:17" ht="12" customHeight="1" thickBot="1" x14ac:dyDescent="0.3">
      <c r="A129" s="24" t="s">
        <v>6</v>
      </c>
      <c r="B129" s="47" t="s">
        <v>305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25">
      <c r="A130" s="153" t="s">
        <v>152</v>
      </c>
      <c r="B130" s="6" t="s">
        <v>362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5">
      <c r="A131" s="153" t="s">
        <v>153</v>
      </c>
      <c r="B131" s="6" t="s">
        <v>313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">
      <c r="A132" s="162" t="s">
        <v>154</v>
      </c>
      <c r="B132" s="4" t="s">
        <v>361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3">
      <c r="A133" s="24" t="s">
        <v>7</v>
      </c>
      <c r="B133" s="47" t="s">
        <v>306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5">
      <c r="A134" s="153" t="s">
        <v>51</v>
      </c>
      <c r="B134" s="6" t="s">
        <v>315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5">
      <c r="A135" s="153" t="s">
        <v>52</v>
      </c>
      <c r="B135" s="6" t="s">
        <v>307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5">
      <c r="A136" s="153" t="s">
        <v>53</v>
      </c>
      <c r="B136" s="6" t="s">
        <v>308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5">
      <c r="A137" s="153" t="s">
        <v>93</v>
      </c>
      <c r="B137" s="6" t="s">
        <v>360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5">
      <c r="A138" s="153" t="s">
        <v>94</v>
      </c>
      <c r="B138" s="6" t="s">
        <v>310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">
      <c r="A139" s="162" t="s">
        <v>95</v>
      </c>
      <c r="B139" s="4" t="s">
        <v>311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">
      <c r="A140" s="24" t="s">
        <v>8</v>
      </c>
      <c r="B140" s="47" t="s">
        <v>366</v>
      </c>
      <c r="C140" s="132">
        <f>+C141+C142+C144+C145+C143</f>
        <v>106846236</v>
      </c>
      <c r="D140" s="132">
        <f t="shared" ref="D140:K140" si="35">+D141+D142+D144+D145+D143</f>
        <v>13819384</v>
      </c>
      <c r="E140" s="132">
        <f t="shared" si="35"/>
        <v>8988250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22807634</v>
      </c>
      <c r="K140" s="257">
        <f t="shared" si="35"/>
        <v>129653870</v>
      </c>
      <c r="Q140" s="67"/>
    </row>
    <row r="141" spans="1:17" x14ac:dyDescent="0.25">
      <c r="A141" s="153" t="s">
        <v>54</v>
      </c>
      <c r="B141" s="6" t="s">
        <v>253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5">
      <c r="A142" s="153" t="s">
        <v>55</v>
      </c>
      <c r="B142" s="6" t="s">
        <v>254</v>
      </c>
      <c r="C142" s="127">
        <v>6164064</v>
      </c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6164064</v>
      </c>
    </row>
    <row r="143" spans="1:17" ht="12" customHeight="1" x14ac:dyDescent="0.25">
      <c r="A143" s="153" t="s">
        <v>170</v>
      </c>
      <c r="B143" s="6" t="s">
        <v>365</v>
      </c>
      <c r="C143" s="127">
        <v>100682172</v>
      </c>
      <c r="D143" s="127">
        <v>13819384</v>
      </c>
      <c r="E143" s="127">
        <v>8988250</v>
      </c>
      <c r="F143" s="127"/>
      <c r="G143" s="127"/>
      <c r="H143" s="127"/>
      <c r="I143" s="127"/>
      <c r="J143" s="278">
        <f>D143+E143+F143+G143+H143+I143</f>
        <v>22807634</v>
      </c>
      <c r="K143" s="255">
        <f>C143+J143</f>
        <v>123489806</v>
      </c>
    </row>
    <row r="144" spans="1:17" s="44" customFormat="1" ht="12" customHeight="1" x14ac:dyDescent="0.25">
      <c r="A144" s="153" t="s">
        <v>171</v>
      </c>
      <c r="B144" s="6" t="s">
        <v>320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">
      <c r="A145" s="162" t="s">
        <v>172</v>
      </c>
      <c r="B145" s="4" t="s">
        <v>272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">
      <c r="A146" s="24" t="s">
        <v>9</v>
      </c>
      <c r="B146" s="47" t="s">
        <v>321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5">
      <c r="A147" s="153" t="s">
        <v>56</v>
      </c>
      <c r="B147" s="6" t="s">
        <v>316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5">
      <c r="A148" s="153" t="s">
        <v>57</v>
      </c>
      <c r="B148" s="6" t="s">
        <v>323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5">
      <c r="A149" s="153" t="s">
        <v>182</v>
      </c>
      <c r="B149" s="6" t="s">
        <v>318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5">
      <c r="A150" s="153" t="s">
        <v>183</v>
      </c>
      <c r="B150" s="6" t="s">
        <v>363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">
      <c r="A151" s="162" t="s">
        <v>322</v>
      </c>
      <c r="B151" s="4" t="s">
        <v>325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">
      <c r="A152" s="181" t="s">
        <v>10</v>
      </c>
      <c r="B152" s="47" t="s">
        <v>326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">
      <c r="A153" s="181" t="s">
        <v>11</v>
      </c>
      <c r="B153" s="47" t="s">
        <v>327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">
      <c r="A154" s="24" t="s">
        <v>12</v>
      </c>
      <c r="B154" s="47" t="s">
        <v>329</v>
      </c>
      <c r="C154" s="191">
        <f>+C129+C133+C140+C146+C152+C153</f>
        <v>106846236</v>
      </c>
      <c r="D154" s="191">
        <f t="shared" ref="D154:K154" si="39">+D129+D133+D140+D146+D152+D153</f>
        <v>13819384</v>
      </c>
      <c r="E154" s="191">
        <f t="shared" si="39"/>
        <v>8988250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22807634</v>
      </c>
      <c r="K154" s="268">
        <f t="shared" si="39"/>
        <v>129653870</v>
      </c>
    </row>
    <row r="155" spans="1:11" ht="15.15" customHeight="1" thickBot="1" x14ac:dyDescent="0.3">
      <c r="A155" s="164" t="s">
        <v>13</v>
      </c>
      <c r="B155" s="114" t="s">
        <v>328</v>
      </c>
      <c r="C155" s="191">
        <f>+C128+C154</f>
        <v>303287626</v>
      </c>
      <c r="D155" s="191">
        <f t="shared" ref="D155:K155" si="40">+D128+D154</f>
        <v>70516620</v>
      </c>
      <c r="E155" s="191">
        <f t="shared" si="40"/>
        <v>24846883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95363503</v>
      </c>
      <c r="K155" s="268">
        <f t="shared" si="40"/>
        <v>398651129</v>
      </c>
    </row>
    <row r="156" spans="1:11" ht="13.8" thickBot="1" x14ac:dyDescent="0.3">
      <c r="A156" s="117"/>
      <c r="B156" s="118"/>
      <c r="C156" s="418">
        <f>C90-C155</f>
        <v>0</v>
      </c>
      <c r="D156" s="419"/>
      <c r="E156" s="419"/>
      <c r="F156" s="419"/>
      <c r="G156" s="419"/>
      <c r="H156" s="419"/>
      <c r="I156" s="420"/>
      <c r="J156" s="420"/>
      <c r="K156" s="421">
        <f>K90-K155</f>
        <v>0</v>
      </c>
    </row>
    <row r="157" spans="1:11" ht="15.15" customHeight="1" thickBot="1" x14ac:dyDescent="0.3">
      <c r="A157" s="65" t="s">
        <v>364</v>
      </c>
      <c r="B157" s="66"/>
      <c r="C157" s="223"/>
      <c r="D157" s="263"/>
      <c r="E157" s="263"/>
      <c r="F157" s="263"/>
      <c r="G157" s="263"/>
      <c r="H157" s="263"/>
      <c r="I157" s="223"/>
      <c r="J157" s="313">
        <f>D157+E157+F157+G157+H157+I157</f>
        <v>0</v>
      </c>
      <c r="K157" s="267">
        <f>C157+J157</f>
        <v>0</v>
      </c>
    </row>
    <row r="158" spans="1:11" ht="14.4" customHeight="1" thickBot="1" x14ac:dyDescent="0.3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3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Q158"/>
  <sheetViews>
    <sheetView zoomScale="88" zoomScaleNormal="88" zoomScaleSheetLayoutView="100" workbookViewId="0">
      <selection activeCell="B1" sqref="B1:K1"/>
    </sheetView>
  </sheetViews>
  <sheetFormatPr defaultColWidth="9.33203125" defaultRowHeight="13.2" x14ac:dyDescent="0.25"/>
  <cols>
    <col min="1" max="1" width="12.44140625" style="119" customWidth="1"/>
    <col min="2" max="2" width="62" style="120" customWidth="1"/>
    <col min="3" max="3" width="15.77734375" style="121" customWidth="1"/>
    <col min="4" max="7" width="14.77734375" style="121" customWidth="1"/>
    <col min="8" max="9" width="14.77734375" style="1" customWidth="1"/>
    <col min="10" max="11" width="15.77734375" style="1" customWidth="1"/>
    <col min="12" max="16384" width="9.33203125" style="1"/>
  </cols>
  <sheetData>
    <row r="1" spans="1:11" s="315" customFormat="1" ht="16.5" customHeight="1" thickBot="1" x14ac:dyDescent="0.3">
      <c r="A1" s="399"/>
      <c r="B1" s="574" t="s">
        <v>641</v>
      </c>
      <c r="C1" s="575"/>
      <c r="D1" s="575"/>
      <c r="E1" s="575"/>
      <c r="F1" s="575"/>
      <c r="G1" s="575"/>
      <c r="H1" s="575"/>
      <c r="I1" s="575"/>
      <c r="J1" s="575"/>
      <c r="K1" s="575"/>
    </row>
    <row r="2" spans="1:11" s="317" customFormat="1" ht="21.15" customHeight="1" thickBot="1" x14ac:dyDescent="0.3">
      <c r="A2" s="400" t="s">
        <v>39</v>
      </c>
      <c r="B2" s="566" t="s">
        <v>578</v>
      </c>
      <c r="C2" s="567"/>
      <c r="D2" s="567"/>
      <c r="E2" s="567"/>
      <c r="F2" s="567"/>
      <c r="G2" s="567"/>
      <c r="H2" s="567"/>
      <c r="I2" s="568"/>
      <c r="J2" s="569"/>
      <c r="K2" s="316" t="s">
        <v>34</v>
      </c>
    </row>
    <row r="3" spans="1:11" s="317" customFormat="1" ht="23.4" thickBot="1" x14ac:dyDescent="0.3">
      <c r="A3" s="400" t="s">
        <v>114</v>
      </c>
      <c r="B3" s="570" t="s">
        <v>464</v>
      </c>
      <c r="C3" s="571"/>
      <c r="D3" s="571"/>
      <c r="E3" s="571"/>
      <c r="F3" s="571"/>
      <c r="G3" s="571"/>
      <c r="H3" s="571"/>
      <c r="I3" s="572"/>
      <c r="J3" s="573"/>
      <c r="K3" s="318" t="s">
        <v>38</v>
      </c>
    </row>
    <row r="4" spans="1:11" s="319" customFormat="1" ht="15.9" customHeight="1" thickBot="1" x14ac:dyDescent="0.35">
      <c r="A4" s="401"/>
      <c r="B4" s="401"/>
      <c r="C4" s="402"/>
      <c r="D4" s="402"/>
      <c r="E4" s="402"/>
      <c r="F4" s="402"/>
      <c r="G4" s="402"/>
      <c r="H4" s="403"/>
      <c r="I4" s="403"/>
      <c r="J4" s="403"/>
      <c r="K4" s="404" t="str">
        <f>CONCATENATE('2.2.mell.'!I2)</f>
        <v>Forintban!</v>
      </c>
    </row>
    <row r="5" spans="1:11" ht="40.5" customHeight="1" thickBot="1" x14ac:dyDescent="0.3">
      <c r="A5" s="405" t="s">
        <v>115</v>
      </c>
      <c r="B5" s="392" t="s">
        <v>425</v>
      </c>
      <c r="C5" s="289" t="str">
        <f>CONCATENATE('1. 1.mell.'!C9:K9)</f>
        <v>Eredeti
előirányzat</v>
      </c>
      <c r="D5" s="397" t="str">
        <f>CONCATENATE('1. 1.mell.'!D9)</f>
        <v xml:space="preserve">1. sz. módosítás </v>
      </c>
      <c r="E5" s="290" t="str">
        <f>CONCATENATE('1. 1.mell.'!E9)</f>
        <v xml:space="preserve">2. sz. módosítás </v>
      </c>
      <c r="F5" s="290" t="str">
        <f>CONCATENATE('1. 1.mell.'!F9)</f>
        <v xml:space="preserve">3. sz. módosítás </v>
      </c>
      <c r="G5" s="290" t="str">
        <f>CONCATENATE('1. 1.mell.'!G9)</f>
        <v xml:space="preserve">4. sz. módosítás </v>
      </c>
      <c r="H5" s="290" t="str">
        <f>CONCATENATE('1. 1.mell.'!H9)</f>
        <v xml:space="preserve">5. sz. módosítás </v>
      </c>
      <c r="I5" s="290" t="str">
        <f>CONCATENATE('1. 1.mell.'!I9)</f>
        <v xml:space="preserve">6. sz. módosítás </v>
      </c>
      <c r="J5" s="290" t="s">
        <v>432</v>
      </c>
      <c r="K5" s="291" t="str">
        <f>CONCATENATE('6.1.1.mell'!K5)</f>
        <v>2.számú módosítás utáni előirányzat</v>
      </c>
    </row>
    <row r="6" spans="1:11" s="40" customFormat="1" ht="12.9" customHeight="1" thickBot="1" x14ac:dyDescent="0.3">
      <c r="A6" s="393" t="s">
        <v>343</v>
      </c>
      <c r="B6" s="394" t="s">
        <v>344</v>
      </c>
      <c r="C6" s="406" t="s">
        <v>345</v>
      </c>
      <c r="D6" s="406" t="s">
        <v>347</v>
      </c>
      <c r="E6" s="407" t="s">
        <v>346</v>
      </c>
      <c r="F6" s="407" t="s">
        <v>348</v>
      </c>
      <c r="G6" s="407" t="s">
        <v>349</v>
      </c>
      <c r="H6" s="407" t="s">
        <v>350</v>
      </c>
      <c r="I6" s="407" t="s">
        <v>456</v>
      </c>
      <c r="J6" s="407" t="s">
        <v>457</v>
      </c>
      <c r="K6" s="396" t="s">
        <v>458</v>
      </c>
    </row>
    <row r="7" spans="1:11" s="40" customFormat="1" ht="15.9" customHeight="1" thickBot="1" x14ac:dyDescent="0.3">
      <c r="A7" s="563" t="s">
        <v>35</v>
      </c>
      <c r="B7" s="564"/>
      <c r="C7" s="564"/>
      <c r="D7" s="564"/>
      <c r="E7" s="564"/>
      <c r="F7" s="564"/>
      <c r="G7" s="564"/>
      <c r="H7" s="564"/>
      <c r="I7" s="564"/>
      <c r="J7" s="564"/>
      <c r="K7" s="565"/>
    </row>
    <row r="8" spans="1:11" s="40" customFormat="1" ht="12" customHeight="1" thickBot="1" x14ac:dyDescent="0.3">
      <c r="A8" s="24" t="s">
        <v>3</v>
      </c>
      <c r="B8" s="18" t="s">
        <v>137</v>
      </c>
      <c r="C8" s="126">
        <f>+C9+C10+C11+C12+C13+C14</f>
        <v>0</v>
      </c>
      <c r="D8" s="193">
        <f t="shared" ref="D8:I8" si="0">+D9+D10+D11+D12+D13+D14</f>
        <v>0</v>
      </c>
      <c r="E8" s="193">
        <f t="shared" si="0"/>
        <v>0</v>
      </c>
      <c r="F8" s="193">
        <f t="shared" si="0"/>
        <v>0</v>
      </c>
      <c r="G8" s="193">
        <f t="shared" si="0"/>
        <v>0</v>
      </c>
      <c r="H8" s="193">
        <f t="shared" si="0"/>
        <v>0</v>
      </c>
      <c r="I8" s="126">
        <f t="shared" si="0"/>
        <v>0</v>
      </c>
      <c r="J8" s="126">
        <f>+J9+J10+J11+J12+J13+J14</f>
        <v>0</v>
      </c>
      <c r="K8" s="253">
        <f>+K9+K10+K11+K12+K13+K14</f>
        <v>0</v>
      </c>
    </row>
    <row r="9" spans="1:11" s="42" customFormat="1" ht="12" customHeight="1" x14ac:dyDescent="0.2">
      <c r="A9" s="153" t="s">
        <v>58</v>
      </c>
      <c r="B9" s="139" t="s">
        <v>138</v>
      </c>
      <c r="C9" s="128"/>
      <c r="D9" s="194"/>
      <c r="E9" s="194"/>
      <c r="F9" s="194"/>
      <c r="G9" s="194"/>
      <c r="H9" s="194"/>
      <c r="I9" s="128"/>
      <c r="J9" s="167">
        <f>D9+E9+F9+G9+H9+I9</f>
        <v>0</v>
      </c>
      <c r="K9" s="254">
        <f t="shared" ref="K9:K14" si="1">C9+J9</f>
        <v>0</v>
      </c>
    </row>
    <row r="10" spans="1:11" s="43" customFormat="1" ht="12" customHeight="1" x14ac:dyDescent="0.2">
      <c r="A10" s="154" t="s">
        <v>59</v>
      </c>
      <c r="B10" s="140" t="s">
        <v>139</v>
      </c>
      <c r="C10" s="128"/>
      <c r="D10" s="195"/>
      <c r="E10" s="195"/>
      <c r="F10" s="195"/>
      <c r="G10" s="195"/>
      <c r="H10" s="195"/>
      <c r="I10" s="127"/>
      <c r="J10" s="167">
        <f t="shared" ref="J10:J64" si="2">D10+E10+F10+G10+H10+I10</f>
        <v>0</v>
      </c>
      <c r="K10" s="254">
        <f t="shared" si="1"/>
        <v>0</v>
      </c>
    </row>
    <row r="11" spans="1:11" s="43" customFormat="1" ht="12" customHeight="1" x14ac:dyDescent="0.2">
      <c r="A11" s="154" t="s">
        <v>60</v>
      </c>
      <c r="B11" s="140" t="s">
        <v>140</v>
      </c>
      <c r="C11" s="128"/>
      <c r="D11" s="195"/>
      <c r="E11" s="195"/>
      <c r="F11" s="195"/>
      <c r="G11" s="195"/>
      <c r="H11" s="195"/>
      <c r="I11" s="127"/>
      <c r="J11" s="167">
        <f t="shared" si="2"/>
        <v>0</v>
      </c>
      <c r="K11" s="254">
        <f t="shared" si="1"/>
        <v>0</v>
      </c>
    </row>
    <row r="12" spans="1:11" s="43" customFormat="1" ht="12" customHeight="1" x14ac:dyDescent="0.2">
      <c r="A12" s="154" t="s">
        <v>61</v>
      </c>
      <c r="B12" s="140" t="s">
        <v>141</v>
      </c>
      <c r="C12" s="128"/>
      <c r="D12" s="195"/>
      <c r="E12" s="195"/>
      <c r="F12" s="195"/>
      <c r="G12" s="195"/>
      <c r="H12" s="195"/>
      <c r="I12" s="127"/>
      <c r="J12" s="167">
        <f t="shared" si="2"/>
        <v>0</v>
      </c>
      <c r="K12" s="254">
        <f t="shared" si="1"/>
        <v>0</v>
      </c>
    </row>
    <row r="13" spans="1:11" s="43" customFormat="1" ht="12" customHeight="1" x14ac:dyDescent="0.2">
      <c r="A13" s="154" t="s">
        <v>78</v>
      </c>
      <c r="B13" s="140" t="s">
        <v>351</v>
      </c>
      <c r="C13" s="128"/>
      <c r="D13" s="195"/>
      <c r="E13" s="195"/>
      <c r="F13" s="195"/>
      <c r="G13" s="195"/>
      <c r="H13" s="195"/>
      <c r="I13" s="127"/>
      <c r="J13" s="167">
        <f t="shared" si="2"/>
        <v>0</v>
      </c>
      <c r="K13" s="254">
        <f t="shared" si="1"/>
        <v>0</v>
      </c>
    </row>
    <row r="14" spans="1:11" s="42" customFormat="1" ht="12" customHeight="1" thickBot="1" x14ac:dyDescent="0.25">
      <c r="A14" s="155" t="s">
        <v>62</v>
      </c>
      <c r="B14" s="141" t="s">
        <v>289</v>
      </c>
      <c r="C14" s="128"/>
      <c r="D14" s="195"/>
      <c r="E14" s="195"/>
      <c r="F14" s="195"/>
      <c r="G14" s="195"/>
      <c r="H14" s="195"/>
      <c r="I14" s="127"/>
      <c r="J14" s="167">
        <f t="shared" si="2"/>
        <v>0</v>
      </c>
      <c r="K14" s="254">
        <f t="shared" si="1"/>
        <v>0</v>
      </c>
    </row>
    <row r="15" spans="1:11" s="42" customFormat="1" ht="12" customHeight="1" thickBot="1" x14ac:dyDescent="0.3">
      <c r="A15" s="24" t="s">
        <v>4</v>
      </c>
      <c r="B15" s="69" t="s">
        <v>142</v>
      </c>
      <c r="C15" s="126">
        <f>+C16+C17+C18+C19+C20</f>
        <v>0</v>
      </c>
      <c r="D15" s="193">
        <f t="shared" ref="D15:K15" si="3">+D16+D17+D18+D19+D20</f>
        <v>0</v>
      </c>
      <c r="E15" s="193">
        <f t="shared" si="3"/>
        <v>0</v>
      </c>
      <c r="F15" s="193">
        <f t="shared" si="3"/>
        <v>0</v>
      </c>
      <c r="G15" s="193">
        <f t="shared" si="3"/>
        <v>0</v>
      </c>
      <c r="H15" s="193">
        <f t="shared" si="3"/>
        <v>0</v>
      </c>
      <c r="I15" s="126">
        <f t="shared" si="3"/>
        <v>0</v>
      </c>
      <c r="J15" s="126">
        <f t="shared" si="3"/>
        <v>0</v>
      </c>
      <c r="K15" s="253">
        <f t="shared" si="3"/>
        <v>0</v>
      </c>
    </row>
    <row r="16" spans="1:11" s="42" customFormat="1" ht="12" customHeight="1" x14ac:dyDescent="0.2">
      <c r="A16" s="153" t="s">
        <v>64</v>
      </c>
      <c r="B16" s="139" t="s">
        <v>143</v>
      </c>
      <c r="C16" s="128"/>
      <c r="D16" s="194"/>
      <c r="E16" s="194"/>
      <c r="F16" s="194"/>
      <c r="G16" s="194"/>
      <c r="H16" s="194"/>
      <c r="I16" s="128"/>
      <c r="J16" s="167">
        <f t="shared" si="2"/>
        <v>0</v>
      </c>
      <c r="K16" s="254">
        <f t="shared" ref="K16:K21" si="4">C16+J16</f>
        <v>0</v>
      </c>
    </row>
    <row r="17" spans="1:11" s="42" customFormat="1" ht="12" customHeight="1" x14ac:dyDescent="0.2">
      <c r="A17" s="154" t="s">
        <v>65</v>
      </c>
      <c r="B17" s="140" t="s">
        <v>144</v>
      </c>
      <c r="C17" s="128"/>
      <c r="D17" s="195"/>
      <c r="E17" s="195"/>
      <c r="F17" s="195"/>
      <c r="G17" s="195"/>
      <c r="H17" s="195"/>
      <c r="I17" s="127"/>
      <c r="J17" s="278">
        <f t="shared" si="2"/>
        <v>0</v>
      </c>
      <c r="K17" s="255">
        <f t="shared" si="4"/>
        <v>0</v>
      </c>
    </row>
    <row r="18" spans="1:11" s="42" customFormat="1" ht="12" customHeight="1" x14ac:dyDescent="0.2">
      <c r="A18" s="154" t="s">
        <v>66</v>
      </c>
      <c r="B18" s="140" t="s">
        <v>281</v>
      </c>
      <c r="C18" s="128"/>
      <c r="D18" s="195"/>
      <c r="E18" s="195"/>
      <c r="F18" s="195"/>
      <c r="G18" s="195"/>
      <c r="H18" s="195"/>
      <c r="I18" s="127"/>
      <c r="J18" s="278">
        <f t="shared" si="2"/>
        <v>0</v>
      </c>
      <c r="K18" s="255">
        <f t="shared" si="4"/>
        <v>0</v>
      </c>
    </row>
    <row r="19" spans="1:11" s="42" customFormat="1" ht="12" customHeight="1" x14ac:dyDescent="0.2">
      <c r="A19" s="154" t="s">
        <v>67</v>
      </c>
      <c r="B19" s="140" t="s">
        <v>282</v>
      </c>
      <c r="C19" s="128"/>
      <c r="D19" s="195"/>
      <c r="E19" s="195"/>
      <c r="F19" s="195"/>
      <c r="G19" s="195"/>
      <c r="H19" s="195"/>
      <c r="I19" s="127"/>
      <c r="J19" s="278">
        <f t="shared" si="2"/>
        <v>0</v>
      </c>
      <c r="K19" s="255">
        <f t="shared" si="4"/>
        <v>0</v>
      </c>
    </row>
    <row r="20" spans="1:11" s="42" customFormat="1" ht="12" customHeight="1" x14ac:dyDescent="0.2">
      <c r="A20" s="154" t="s">
        <v>68</v>
      </c>
      <c r="B20" s="140" t="s">
        <v>145</v>
      </c>
      <c r="C20" s="128"/>
      <c r="D20" s="195"/>
      <c r="E20" s="195"/>
      <c r="F20" s="195"/>
      <c r="G20" s="195"/>
      <c r="H20" s="195"/>
      <c r="I20" s="127"/>
      <c r="J20" s="278">
        <f t="shared" si="2"/>
        <v>0</v>
      </c>
      <c r="K20" s="255">
        <f t="shared" si="4"/>
        <v>0</v>
      </c>
    </row>
    <row r="21" spans="1:11" s="43" customFormat="1" ht="12" customHeight="1" thickBot="1" x14ac:dyDescent="0.25">
      <c r="A21" s="155" t="s">
        <v>74</v>
      </c>
      <c r="B21" s="141" t="s">
        <v>146</v>
      </c>
      <c r="C21" s="128"/>
      <c r="D21" s="196"/>
      <c r="E21" s="196"/>
      <c r="F21" s="196"/>
      <c r="G21" s="196"/>
      <c r="H21" s="196"/>
      <c r="I21" s="129"/>
      <c r="J21" s="279">
        <f t="shared" si="2"/>
        <v>0</v>
      </c>
      <c r="K21" s="256">
        <f t="shared" si="4"/>
        <v>0</v>
      </c>
    </row>
    <row r="22" spans="1:11" s="43" customFormat="1" ht="12" customHeight="1" thickBot="1" x14ac:dyDescent="0.3">
      <c r="A22" s="24" t="s">
        <v>5</v>
      </c>
      <c r="B22" s="18" t="s">
        <v>147</v>
      </c>
      <c r="C22" s="126">
        <f>+C23+C24+C25+C26+C27</f>
        <v>0</v>
      </c>
      <c r="D22" s="193">
        <f t="shared" ref="D22:K22" si="5">+D23+D24+D25+D26+D27</f>
        <v>0</v>
      </c>
      <c r="E22" s="193">
        <f t="shared" si="5"/>
        <v>0</v>
      </c>
      <c r="F22" s="193">
        <f t="shared" si="5"/>
        <v>0</v>
      </c>
      <c r="G22" s="193">
        <f t="shared" si="5"/>
        <v>0</v>
      </c>
      <c r="H22" s="193">
        <f t="shared" si="5"/>
        <v>0</v>
      </c>
      <c r="I22" s="126">
        <f t="shared" si="5"/>
        <v>0</v>
      </c>
      <c r="J22" s="126">
        <f t="shared" si="5"/>
        <v>0</v>
      </c>
      <c r="K22" s="253">
        <f t="shared" si="5"/>
        <v>0</v>
      </c>
    </row>
    <row r="23" spans="1:11" s="43" customFormat="1" ht="12" customHeight="1" x14ac:dyDescent="0.2">
      <c r="A23" s="153" t="s">
        <v>47</v>
      </c>
      <c r="B23" s="139" t="s">
        <v>148</v>
      </c>
      <c r="C23" s="128"/>
      <c r="D23" s="194"/>
      <c r="E23" s="194"/>
      <c r="F23" s="194"/>
      <c r="G23" s="194"/>
      <c r="H23" s="194"/>
      <c r="I23" s="128"/>
      <c r="J23" s="167">
        <f t="shared" si="2"/>
        <v>0</v>
      </c>
      <c r="K23" s="254">
        <f t="shared" ref="K23:K28" si="6">C23+J23</f>
        <v>0</v>
      </c>
    </row>
    <row r="24" spans="1:11" s="42" customFormat="1" ht="12" customHeight="1" x14ac:dyDescent="0.2">
      <c r="A24" s="154" t="s">
        <v>48</v>
      </c>
      <c r="B24" s="140" t="s">
        <v>149</v>
      </c>
      <c r="C24" s="127"/>
      <c r="D24" s="195"/>
      <c r="E24" s="195"/>
      <c r="F24" s="195"/>
      <c r="G24" s="195"/>
      <c r="H24" s="195"/>
      <c r="I24" s="127"/>
      <c r="J24" s="278">
        <f t="shared" si="2"/>
        <v>0</v>
      </c>
      <c r="K24" s="255">
        <f t="shared" si="6"/>
        <v>0</v>
      </c>
    </row>
    <row r="25" spans="1:11" s="43" customFormat="1" ht="12" customHeight="1" x14ac:dyDescent="0.2">
      <c r="A25" s="154" t="s">
        <v>49</v>
      </c>
      <c r="B25" s="140" t="s">
        <v>283</v>
      </c>
      <c r="C25" s="127"/>
      <c r="D25" s="195"/>
      <c r="E25" s="195"/>
      <c r="F25" s="195"/>
      <c r="G25" s="195"/>
      <c r="H25" s="195"/>
      <c r="I25" s="127"/>
      <c r="J25" s="278">
        <f t="shared" si="2"/>
        <v>0</v>
      </c>
      <c r="K25" s="255">
        <f t="shared" si="6"/>
        <v>0</v>
      </c>
    </row>
    <row r="26" spans="1:11" s="43" customFormat="1" ht="12" customHeight="1" x14ac:dyDescent="0.2">
      <c r="A26" s="154" t="s">
        <v>50</v>
      </c>
      <c r="B26" s="140" t="s">
        <v>284</v>
      </c>
      <c r="C26" s="127"/>
      <c r="D26" s="195"/>
      <c r="E26" s="195"/>
      <c r="F26" s="195"/>
      <c r="G26" s="195"/>
      <c r="H26" s="195"/>
      <c r="I26" s="127"/>
      <c r="J26" s="278">
        <f t="shared" si="2"/>
        <v>0</v>
      </c>
      <c r="K26" s="255">
        <f t="shared" si="6"/>
        <v>0</v>
      </c>
    </row>
    <row r="27" spans="1:11" s="43" customFormat="1" ht="12" customHeight="1" x14ac:dyDescent="0.2">
      <c r="A27" s="154" t="s">
        <v>89</v>
      </c>
      <c r="B27" s="140" t="s">
        <v>150</v>
      </c>
      <c r="C27" s="127"/>
      <c r="D27" s="195"/>
      <c r="E27" s="195"/>
      <c r="F27" s="195"/>
      <c r="G27" s="195"/>
      <c r="H27" s="195"/>
      <c r="I27" s="127"/>
      <c r="J27" s="278">
        <f t="shared" si="2"/>
        <v>0</v>
      </c>
      <c r="K27" s="255">
        <f t="shared" si="6"/>
        <v>0</v>
      </c>
    </row>
    <row r="28" spans="1:11" s="43" customFormat="1" ht="12" customHeight="1" thickBot="1" x14ac:dyDescent="0.25">
      <c r="A28" s="155" t="s">
        <v>90</v>
      </c>
      <c r="B28" s="141" t="s">
        <v>151</v>
      </c>
      <c r="C28" s="129"/>
      <c r="D28" s="196"/>
      <c r="E28" s="196"/>
      <c r="F28" s="196"/>
      <c r="G28" s="196"/>
      <c r="H28" s="196"/>
      <c r="I28" s="129"/>
      <c r="J28" s="279">
        <f t="shared" si="2"/>
        <v>0</v>
      </c>
      <c r="K28" s="256">
        <f t="shared" si="6"/>
        <v>0</v>
      </c>
    </row>
    <row r="29" spans="1:11" s="43" customFormat="1" ht="12" customHeight="1" thickBot="1" x14ac:dyDescent="0.3">
      <c r="A29" s="24" t="s">
        <v>91</v>
      </c>
      <c r="B29" s="18" t="s">
        <v>418</v>
      </c>
      <c r="C29" s="132">
        <f>+C30+C31+C32+C33+C34+C35+C36</f>
        <v>400000</v>
      </c>
      <c r="D29" s="132">
        <f t="shared" ref="D29:K29" si="7">+D30+D31+D32+D33+D34+D35+D36</f>
        <v>0</v>
      </c>
      <c r="E29" s="132">
        <f t="shared" si="7"/>
        <v>0</v>
      </c>
      <c r="F29" s="132">
        <f t="shared" si="7"/>
        <v>0</v>
      </c>
      <c r="G29" s="132">
        <f t="shared" si="7"/>
        <v>0</v>
      </c>
      <c r="H29" s="132">
        <f t="shared" si="7"/>
        <v>0</v>
      </c>
      <c r="I29" s="132">
        <f t="shared" si="7"/>
        <v>0</v>
      </c>
      <c r="J29" s="132">
        <f t="shared" si="7"/>
        <v>0</v>
      </c>
      <c r="K29" s="257">
        <f t="shared" si="7"/>
        <v>400000</v>
      </c>
    </row>
    <row r="30" spans="1:11" s="43" customFormat="1" ht="12" customHeight="1" x14ac:dyDescent="0.2">
      <c r="A30" s="153" t="s">
        <v>152</v>
      </c>
      <c r="B30" s="139" t="str">
        <f>'1. 1.mell.'!B33</f>
        <v>Építményadó</v>
      </c>
      <c r="C30" s="128"/>
      <c r="D30" s="128"/>
      <c r="E30" s="128"/>
      <c r="F30" s="128"/>
      <c r="G30" s="128"/>
      <c r="H30" s="128"/>
      <c r="I30" s="128"/>
      <c r="J30" s="167">
        <f t="shared" si="2"/>
        <v>0</v>
      </c>
      <c r="K30" s="254">
        <f t="shared" ref="K30:K36" si="8">C30+J30</f>
        <v>0</v>
      </c>
    </row>
    <row r="31" spans="1:11" s="43" customFormat="1" ht="12" customHeight="1" x14ac:dyDescent="0.2">
      <c r="A31" s="154" t="s">
        <v>153</v>
      </c>
      <c r="B31" s="139" t="str">
        <f>'1. 1.mell.'!B34</f>
        <v>Idegenforgalmi adó</v>
      </c>
      <c r="C31" s="127"/>
      <c r="D31" s="127"/>
      <c r="E31" s="127"/>
      <c r="F31" s="127"/>
      <c r="G31" s="127"/>
      <c r="H31" s="127"/>
      <c r="I31" s="127"/>
      <c r="J31" s="278">
        <f t="shared" si="2"/>
        <v>0</v>
      </c>
      <c r="K31" s="255">
        <f t="shared" si="8"/>
        <v>0</v>
      </c>
    </row>
    <row r="32" spans="1:11" s="43" customFormat="1" ht="12" customHeight="1" x14ac:dyDescent="0.2">
      <c r="A32" s="154" t="s">
        <v>154</v>
      </c>
      <c r="B32" s="139" t="str">
        <f>'1. 1.mell.'!B35</f>
        <v>Iparűzési adó</v>
      </c>
      <c r="C32" s="127">
        <v>400000</v>
      </c>
      <c r="D32" s="127"/>
      <c r="E32" s="127"/>
      <c r="F32" s="127"/>
      <c r="G32" s="127"/>
      <c r="H32" s="127"/>
      <c r="I32" s="127"/>
      <c r="J32" s="278">
        <f t="shared" si="2"/>
        <v>0</v>
      </c>
      <c r="K32" s="255">
        <f t="shared" si="8"/>
        <v>400000</v>
      </c>
    </row>
    <row r="33" spans="1:11" s="43" customFormat="1" ht="12" customHeight="1" x14ac:dyDescent="0.2">
      <c r="A33" s="154" t="s">
        <v>155</v>
      </c>
      <c r="B33" s="139" t="str">
        <f>'1. 1.mell.'!B36</f>
        <v>Talajterhelési díj</v>
      </c>
      <c r="C33" s="127"/>
      <c r="D33" s="127"/>
      <c r="E33" s="127"/>
      <c r="F33" s="127"/>
      <c r="G33" s="127"/>
      <c r="H33" s="127"/>
      <c r="I33" s="127"/>
      <c r="J33" s="278">
        <f t="shared" si="2"/>
        <v>0</v>
      </c>
      <c r="K33" s="255">
        <f t="shared" si="8"/>
        <v>0</v>
      </c>
    </row>
    <row r="34" spans="1:11" s="43" customFormat="1" ht="12" customHeight="1" x14ac:dyDescent="0.2">
      <c r="A34" s="154" t="s">
        <v>415</v>
      </c>
      <c r="B34" s="139" t="str">
        <f>'1. 1.mell.'!B37</f>
        <v>Gépjárműadó</v>
      </c>
      <c r="C34" s="127"/>
      <c r="D34" s="127"/>
      <c r="E34" s="127"/>
      <c r="F34" s="127"/>
      <c r="G34" s="127"/>
      <c r="H34" s="127"/>
      <c r="I34" s="127"/>
      <c r="J34" s="278">
        <f t="shared" si="2"/>
        <v>0</v>
      </c>
      <c r="K34" s="255">
        <f t="shared" si="8"/>
        <v>0</v>
      </c>
    </row>
    <row r="35" spans="1:11" s="43" customFormat="1" ht="12" customHeight="1" x14ac:dyDescent="0.2">
      <c r="A35" s="154" t="s">
        <v>416</v>
      </c>
      <c r="B35" s="139" t="str">
        <f>'1. 1.mell.'!B38</f>
        <v>Telekadó</v>
      </c>
      <c r="C35" s="127"/>
      <c r="D35" s="127"/>
      <c r="E35" s="127"/>
      <c r="F35" s="127"/>
      <c r="G35" s="127"/>
      <c r="H35" s="127"/>
      <c r="I35" s="127"/>
      <c r="J35" s="278">
        <f t="shared" si="2"/>
        <v>0</v>
      </c>
      <c r="K35" s="255">
        <f t="shared" si="8"/>
        <v>0</v>
      </c>
    </row>
    <row r="36" spans="1:11" s="43" customFormat="1" ht="12" customHeight="1" thickBot="1" x14ac:dyDescent="0.25">
      <c r="A36" s="155" t="s">
        <v>417</v>
      </c>
      <c r="B36" s="139" t="str">
        <f>'1. 1.mell.'!B39</f>
        <v>Kommunális adó</v>
      </c>
      <c r="C36" s="129"/>
      <c r="D36" s="129"/>
      <c r="E36" s="129"/>
      <c r="F36" s="129"/>
      <c r="G36" s="129"/>
      <c r="H36" s="129"/>
      <c r="I36" s="129"/>
      <c r="J36" s="279">
        <f t="shared" si="2"/>
        <v>0</v>
      </c>
      <c r="K36" s="256">
        <f t="shared" si="8"/>
        <v>0</v>
      </c>
    </row>
    <row r="37" spans="1:11" s="43" customFormat="1" ht="12" customHeight="1" thickBot="1" x14ac:dyDescent="0.3">
      <c r="A37" s="24" t="s">
        <v>7</v>
      </c>
      <c r="B37" s="18" t="s">
        <v>290</v>
      </c>
      <c r="C37" s="126">
        <f>SUM(C38:C48)</f>
        <v>0</v>
      </c>
      <c r="D37" s="193">
        <f t="shared" ref="D37:K37" si="9">SUM(D38:D48)</f>
        <v>0</v>
      </c>
      <c r="E37" s="193">
        <f t="shared" si="9"/>
        <v>0</v>
      </c>
      <c r="F37" s="193">
        <f t="shared" si="9"/>
        <v>0</v>
      </c>
      <c r="G37" s="193">
        <f t="shared" si="9"/>
        <v>0</v>
      </c>
      <c r="H37" s="193">
        <f t="shared" si="9"/>
        <v>0</v>
      </c>
      <c r="I37" s="126">
        <f t="shared" si="9"/>
        <v>0</v>
      </c>
      <c r="J37" s="126">
        <f t="shared" si="9"/>
        <v>0</v>
      </c>
      <c r="K37" s="253">
        <f t="shared" si="9"/>
        <v>0</v>
      </c>
    </row>
    <row r="38" spans="1:11" s="43" customFormat="1" ht="12" customHeight="1" x14ac:dyDescent="0.2">
      <c r="A38" s="153" t="s">
        <v>51</v>
      </c>
      <c r="B38" s="139" t="s">
        <v>159</v>
      </c>
      <c r="C38" s="128"/>
      <c r="D38" s="194"/>
      <c r="E38" s="194"/>
      <c r="F38" s="194"/>
      <c r="G38" s="194"/>
      <c r="H38" s="194"/>
      <c r="I38" s="128"/>
      <c r="J38" s="167">
        <f t="shared" si="2"/>
        <v>0</v>
      </c>
      <c r="K38" s="254">
        <f t="shared" ref="K38:K48" si="10">C38+J38</f>
        <v>0</v>
      </c>
    </row>
    <row r="39" spans="1:11" s="43" customFormat="1" ht="12" customHeight="1" x14ac:dyDescent="0.2">
      <c r="A39" s="154" t="s">
        <v>52</v>
      </c>
      <c r="B39" s="140" t="s">
        <v>160</v>
      </c>
      <c r="C39" s="127"/>
      <c r="D39" s="195"/>
      <c r="E39" s="195"/>
      <c r="F39" s="195"/>
      <c r="G39" s="195"/>
      <c r="H39" s="195"/>
      <c r="I39" s="127"/>
      <c r="J39" s="278">
        <f t="shared" si="2"/>
        <v>0</v>
      </c>
      <c r="K39" s="255">
        <f t="shared" si="10"/>
        <v>0</v>
      </c>
    </row>
    <row r="40" spans="1:11" s="43" customFormat="1" ht="12" customHeight="1" x14ac:dyDescent="0.2">
      <c r="A40" s="154" t="s">
        <v>53</v>
      </c>
      <c r="B40" s="140" t="s">
        <v>161</v>
      </c>
      <c r="C40" s="127"/>
      <c r="D40" s="195"/>
      <c r="E40" s="195"/>
      <c r="F40" s="195"/>
      <c r="G40" s="195"/>
      <c r="H40" s="195"/>
      <c r="I40" s="127"/>
      <c r="J40" s="278">
        <f t="shared" si="2"/>
        <v>0</v>
      </c>
      <c r="K40" s="255">
        <f t="shared" si="10"/>
        <v>0</v>
      </c>
    </row>
    <row r="41" spans="1:11" s="43" customFormat="1" ht="12" customHeight="1" x14ac:dyDescent="0.2">
      <c r="A41" s="154" t="s">
        <v>93</v>
      </c>
      <c r="B41" s="140" t="s">
        <v>162</v>
      </c>
      <c r="C41" s="127"/>
      <c r="D41" s="195"/>
      <c r="E41" s="195"/>
      <c r="F41" s="195"/>
      <c r="G41" s="195"/>
      <c r="H41" s="195"/>
      <c r="I41" s="127"/>
      <c r="J41" s="278">
        <f t="shared" si="2"/>
        <v>0</v>
      </c>
      <c r="K41" s="255">
        <f t="shared" si="10"/>
        <v>0</v>
      </c>
    </row>
    <row r="42" spans="1:11" s="43" customFormat="1" ht="12" customHeight="1" x14ac:dyDescent="0.2">
      <c r="A42" s="154" t="s">
        <v>94</v>
      </c>
      <c r="B42" s="140" t="s">
        <v>163</v>
      </c>
      <c r="C42" s="127"/>
      <c r="D42" s="195"/>
      <c r="E42" s="195"/>
      <c r="F42" s="195"/>
      <c r="G42" s="195"/>
      <c r="H42" s="195"/>
      <c r="I42" s="127"/>
      <c r="J42" s="278">
        <f t="shared" si="2"/>
        <v>0</v>
      </c>
      <c r="K42" s="255">
        <f t="shared" si="10"/>
        <v>0</v>
      </c>
    </row>
    <row r="43" spans="1:11" s="43" customFormat="1" ht="12" customHeight="1" x14ac:dyDescent="0.2">
      <c r="A43" s="154" t="s">
        <v>95</v>
      </c>
      <c r="B43" s="140" t="s">
        <v>164</v>
      </c>
      <c r="C43" s="127"/>
      <c r="D43" s="195"/>
      <c r="E43" s="195"/>
      <c r="F43" s="195"/>
      <c r="G43" s="195"/>
      <c r="H43" s="195"/>
      <c r="I43" s="127"/>
      <c r="J43" s="278">
        <f t="shared" si="2"/>
        <v>0</v>
      </c>
      <c r="K43" s="255">
        <f t="shared" si="10"/>
        <v>0</v>
      </c>
    </row>
    <row r="44" spans="1:11" s="43" customFormat="1" ht="12" customHeight="1" x14ac:dyDescent="0.2">
      <c r="A44" s="154" t="s">
        <v>96</v>
      </c>
      <c r="B44" s="140" t="s">
        <v>165</v>
      </c>
      <c r="C44" s="127"/>
      <c r="D44" s="195"/>
      <c r="E44" s="195"/>
      <c r="F44" s="195"/>
      <c r="G44" s="195"/>
      <c r="H44" s="195"/>
      <c r="I44" s="127"/>
      <c r="J44" s="278">
        <f t="shared" si="2"/>
        <v>0</v>
      </c>
      <c r="K44" s="255">
        <f t="shared" si="10"/>
        <v>0</v>
      </c>
    </row>
    <row r="45" spans="1:11" s="43" customFormat="1" ht="12" customHeight="1" x14ac:dyDescent="0.2">
      <c r="A45" s="154" t="s">
        <v>97</v>
      </c>
      <c r="B45" s="140" t="s">
        <v>166</v>
      </c>
      <c r="C45" s="127"/>
      <c r="D45" s="195"/>
      <c r="E45" s="195"/>
      <c r="F45" s="195"/>
      <c r="G45" s="195"/>
      <c r="H45" s="195"/>
      <c r="I45" s="127"/>
      <c r="J45" s="278">
        <f t="shared" si="2"/>
        <v>0</v>
      </c>
      <c r="K45" s="255">
        <f t="shared" si="10"/>
        <v>0</v>
      </c>
    </row>
    <row r="46" spans="1:11" s="43" customFormat="1" ht="12" customHeight="1" x14ac:dyDescent="0.2">
      <c r="A46" s="154" t="s">
        <v>157</v>
      </c>
      <c r="B46" s="140" t="s">
        <v>167</v>
      </c>
      <c r="C46" s="130"/>
      <c r="D46" s="219"/>
      <c r="E46" s="219"/>
      <c r="F46" s="219"/>
      <c r="G46" s="219"/>
      <c r="H46" s="219"/>
      <c r="I46" s="130"/>
      <c r="J46" s="276">
        <f t="shared" si="2"/>
        <v>0</v>
      </c>
      <c r="K46" s="258">
        <f t="shared" si="10"/>
        <v>0</v>
      </c>
    </row>
    <row r="47" spans="1:11" s="43" customFormat="1" ht="12" customHeight="1" x14ac:dyDescent="0.2">
      <c r="A47" s="155" t="s">
        <v>158</v>
      </c>
      <c r="B47" s="141" t="s">
        <v>292</v>
      </c>
      <c r="C47" s="131"/>
      <c r="D47" s="220"/>
      <c r="E47" s="220"/>
      <c r="F47" s="220"/>
      <c r="G47" s="220"/>
      <c r="H47" s="220"/>
      <c r="I47" s="131"/>
      <c r="J47" s="282">
        <f t="shared" si="2"/>
        <v>0</v>
      </c>
      <c r="K47" s="259">
        <f t="shared" si="10"/>
        <v>0</v>
      </c>
    </row>
    <row r="48" spans="1:11" s="43" customFormat="1" ht="12" customHeight="1" thickBot="1" x14ac:dyDescent="0.25">
      <c r="A48" s="155" t="s">
        <v>291</v>
      </c>
      <c r="B48" s="141" t="s">
        <v>168</v>
      </c>
      <c r="C48" s="131"/>
      <c r="D48" s="220"/>
      <c r="E48" s="220"/>
      <c r="F48" s="220"/>
      <c r="G48" s="220"/>
      <c r="H48" s="220"/>
      <c r="I48" s="131"/>
      <c r="J48" s="282">
        <f t="shared" si="2"/>
        <v>0</v>
      </c>
      <c r="K48" s="259">
        <f t="shared" si="10"/>
        <v>0</v>
      </c>
    </row>
    <row r="49" spans="1:11" s="43" customFormat="1" ht="12" customHeight="1" thickBot="1" x14ac:dyDescent="0.3">
      <c r="A49" s="24" t="s">
        <v>8</v>
      </c>
      <c r="B49" s="18" t="s">
        <v>169</v>
      </c>
      <c r="C49" s="126">
        <f>SUM(C50:C54)</f>
        <v>0</v>
      </c>
      <c r="D49" s="193">
        <f t="shared" ref="D49:K49" si="11">SUM(D50:D54)</f>
        <v>0</v>
      </c>
      <c r="E49" s="193">
        <f t="shared" si="11"/>
        <v>0</v>
      </c>
      <c r="F49" s="193">
        <f t="shared" si="11"/>
        <v>0</v>
      </c>
      <c r="G49" s="193">
        <f t="shared" si="11"/>
        <v>0</v>
      </c>
      <c r="H49" s="193">
        <f t="shared" si="11"/>
        <v>0</v>
      </c>
      <c r="I49" s="126">
        <f t="shared" si="11"/>
        <v>0</v>
      </c>
      <c r="J49" s="126">
        <f t="shared" si="11"/>
        <v>0</v>
      </c>
      <c r="K49" s="253">
        <f t="shared" si="11"/>
        <v>0</v>
      </c>
    </row>
    <row r="50" spans="1:11" s="43" customFormat="1" ht="12" customHeight="1" x14ac:dyDescent="0.2">
      <c r="A50" s="153" t="s">
        <v>54</v>
      </c>
      <c r="B50" s="139" t="s">
        <v>173</v>
      </c>
      <c r="C50" s="168"/>
      <c r="D50" s="221"/>
      <c r="E50" s="221"/>
      <c r="F50" s="221"/>
      <c r="G50" s="221"/>
      <c r="H50" s="221"/>
      <c r="I50" s="168"/>
      <c r="J50" s="273">
        <f t="shared" si="2"/>
        <v>0</v>
      </c>
      <c r="K50" s="260">
        <f>C50+J50</f>
        <v>0</v>
      </c>
    </row>
    <row r="51" spans="1:11" s="43" customFormat="1" ht="12" customHeight="1" x14ac:dyDescent="0.2">
      <c r="A51" s="154" t="s">
        <v>55</v>
      </c>
      <c r="B51" s="140" t="s">
        <v>174</v>
      </c>
      <c r="C51" s="130"/>
      <c r="D51" s="219"/>
      <c r="E51" s="219"/>
      <c r="F51" s="219"/>
      <c r="G51" s="219"/>
      <c r="H51" s="219"/>
      <c r="I51" s="130"/>
      <c r="J51" s="276">
        <f t="shared" si="2"/>
        <v>0</v>
      </c>
      <c r="K51" s="258">
        <f>C51+J51</f>
        <v>0</v>
      </c>
    </row>
    <row r="52" spans="1:11" s="43" customFormat="1" ht="12" customHeight="1" x14ac:dyDescent="0.2">
      <c r="A52" s="154" t="s">
        <v>170</v>
      </c>
      <c r="B52" s="140" t="s">
        <v>175</v>
      </c>
      <c r="C52" s="130"/>
      <c r="D52" s="219"/>
      <c r="E52" s="219"/>
      <c r="F52" s="219"/>
      <c r="G52" s="219"/>
      <c r="H52" s="219"/>
      <c r="I52" s="130"/>
      <c r="J52" s="276">
        <f t="shared" si="2"/>
        <v>0</v>
      </c>
      <c r="K52" s="258">
        <f>C52+J52</f>
        <v>0</v>
      </c>
    </row>
    <row r="53" spans="1:11" s="43" customFormat="1" ht="12" customHeight="1" x14ac:dyDescent="0.2">
      <c r="A53" s="154" t="s">
        <v>171</v>
      </c>
      <c r="B53" s="140" t="s">
        <v>176</v>
      </c>
      <c r="C53" s="130"/>
      <c r="D53" s="219"/>
      <c r="E53" s="219"/>
      <c r="F53" s="219"/>
      <c r="G53" s="219"/>
      <c r="H53" s="219"/>
      <c r="I53" s="130"/>
      <c r="J53" s="276">
        <f t="shared" si="2"/>
        <v>0</v>
      </c>
      <c r="K53" s="258">
        <f>C53+J53</f>
        <v>0</v>
      </c>
    </row>
    <row r="54" spans="1:11" s="43" customFormat="1" ht="12" customHeight="1" thickBot="1" x14ac:dyDescent="0.25">
      <c r="A54" s="163" t="s">
        <v>172</v>
      </c>
      <c r="B54" s="314" t="s">
        <v>177</v>
      </c>
      <c r="C54" s="252"/>
      <c r="D54" s="222"/>
      <c r="E54" s="222"/>
      <c r="F54" s="222"/>
      <c r="G54" s="222"/>
      <c r="H54" s="222"/>
      <c r="I54" s="252"/>
      <c r="J54" s="275">
        <f t="shared" si="2"/>
        <v>0</v>
      </c>
      <c r="K54" s="271">
        <f>C54+J54</f>
        <v>0</v>
      </c>
    </row>
    <row r="55" spans="1:11" s="43" customFormat="1" ht="12" customHeight="1" thickBot="1" x14ac:dyDescent="0.3">
      <c r="A55" s="24" t="s">
        <v>98</v>
      </c>
      <c r="B55" s="18" t="s">
        <v>178</v>
      </c>
      <c r="C55" s="126">
        <f>SUM(C56:C58)</f>
        <v>0</v>
      </c>
      <c r="D55" s="193">
        <f t="shared" ref="D55:K55" si="12">SUM(D56:D58)</f>
        <v>0</v>
      </c>
      <c r="E55" s="193">
        <f t="shared" si="12"/>
        <v>0</v>
      </c>
      <c r="F55" s="193">
        <f t="shared" si="12"/>
        <v>0</v>
      </c>
      <c r="G55" s="193">
        <f t="shared" si="12"/>
        <v>0</v>
      </c>
      <c r="H55" s="193">
        <f t="shared" si="12"/>
        <v>0</v>
      </c>
      <c r="I55" s="126">
        <f t="shared" si="12"/>
        <v>0</v>
      </c>
      <c r="J55" s="126">
        <f t="shared" si="12"/>
        <v>0</v>
      </c>
      <c r="K55" s="253">
        <f t="shared" si="12"/>
        <v>0</v>
      </c>
    </row>
    <row r="56" spans="1:11" s="43" customFormat="1" ht="12" customHeight="1" x14ac:dyDescent="0.2">
      <c r="A56" s="153" t="s">
        <v>56</v>
      </c>
      <c r="B56" s="139" t="s">
        <v>179</v>
      </c>
      <c r="C56" s="128"/>
      <c r="D56" s="194"/>
      <c r="E56" s="194"/>
      <c r="F56" s="194"/>
      <c r="G56" s="194"/>
      <c r="H56" s="194"/>
      <c r="I56" s="128"/>
      <c r="J56" s="167">
        <f t="shared" si="2"/>
        <v>0</v>
      </c>
      <c r="K56" s="254">
        <f>C56+J56</f>
        <v>0</v>
      </c>
    </row>
    <row r="57" spans="1:11" s="43" customFormat="1" ht="12" customHeight="1" x14ac:dyDescent="0.2">
      <c r="A57" s="154" t="s">
        <v>57</v>
      </c>
      <c r="B57" s="140" t="s">
        <v>285</v>
      </c>
      <c r="C57" s="127"/>
      <c r="D57" s="195"/>
      <c r="E57" s="195"/>
      <c r="F57" s="195"/>
      <c r="G57" s="195"/>
      <c r="H57" s="195"/>
      <c r="I57" s="127"/>
      <c r="J57" s="278">
        <f t="shared" si="2"/>
        <v>0</v>
      </c>
      <c r="K57" s="255">
        <f>C57+J57</f>
        <v>0</v>
      </c>
    </row>
    <row r="58" spans="1:11" s="43" customFormat="1" ht="12" customHeight="1" x14ac:dyDescent="0.2">
      <c r="A58" s="154" t="s">
        <v>182</v>
      </c>
      <c r="B58" s="140" t="s">
        <v>180</v>
      </c>
      <c r="C58" s="127"/>
      <c r="D58" s="195"/>
      <c r="E58" s="195"/>
      <c r="F58" s="195"/>
      <c r="G58" s="195"/>
      <c r="H58" s="195"/>
      <c r="I58" s="127"/>
      <c r="J58" s="278">
        <f t="shared" si="2"/>
        <v>0</v>
      </c>
      <c r="K58" s="255">
        <f>C58+J58</f>
        <v>0</v>
      </c>
    </row>
    <row r="59" spans="1:11" s="43" customFormat="1" ht="12" customHeight="1" thickBot="1" x14ac:dyDescent="0.25">
      <c r="A59" s="155" t="s">
        <v>183</v>
      </c>
      <c r="B59" s="141" t="s">
        <v>181</v>
      </c>
      <c r="C59" s="129"/>
      <c r="D59" s="196"/>
      <c r="E59" s="196"/>
      <c r="F59" s="196"/>
      <c r="G59" s="196"/>
      <c r="H59" s="196"/>
      <c r="I59" s="129"/>
      <c r="J59" s="279">
        <f t="shared" si="2"/>
        <v>0</v>
      </c>
      <c r="K59" s="256">
        <f>C59+J59</f>
        <v>0</v>
      </c>
    </row>
    <row r="60" spans="1:11" s="43" customFormat="1" ht="12" customHeight="1" thickBot="1" x14ac:dyDescent="0.3">
      <c r="A60" s="24" t="s">
        <v>10</v>
      </c>
      <c r="B60" s="69" t="s">
        <v>184</v>
      </c>
      <c r="C60" s="126">
        <f>SUM(C61:C63)</f>
        <v>0</v>
      </c>
      <c r="D60" s="193">
        <f t="shared" ref="D60:K60" si="13">SUM(D61:D63)</f>
        <v>0</v>
      </c>
      <c r="E60" s="193">
        <f t="shared" si="13"/>
        <v>0</v>
      </c>
      <c r="F60" s="193">
        <f t="shared" si="13"/>
        <v>0</v>
      </c>
      <c r="G60" s="193">
        <f t="shared" si="13"/>
        <v>0</v>
      </c>
      <c r="H60" s="193">
        <f t="shared" si="13"/>
        <v>0</v>
      </c>
      <c r="I60" s="126">
        <f t="shared" si="13"/>
        <v>0</v>
      </c>
      <c r="J60" s="126">
        <f t="shared" si="13"/>
        <v>0</v>
      </c>
      <c r="K60" s="253">
        <f t="shared" si="13"/>
        <v>0</v>
      </c>
    </row>
    <row r="61" spans="1:11" s="43" customFormat="1" ht="12" customHeight="1" x14ac:dyDescent="0.2">
      <c r="A61" s="153" t="s">
        <v>99</v>
      </c>
      <c r="B61" s="139" t="s">
        <v>186</v>
      </c>
      <c r="C61" s="130"/>
      <c r="D61" s="219"/>
      <c r="E61" s="219"/>
      <c r="F61" s="219"/>
      <c r="G61" s="219"/>
      <c r="H61" s="219"/>
      <c r="I61" s="130"/>
      <c r="J61" s="276">
        <f t="shared" si="2"/>
        <v>0</v>
      </c>
      <c r="K61" s="258">
        <f>C61+J61</f>
        <v>0</v>
      </c>
    </row>
    <row r="62" spans="1:11" s="43" customFormat="1" ht="12" customHeight="1" x14ac:dyDescent="0.2">
      <c r="A62" s="154" t="s">
        <v>100</v>
      </c>
      <c r="B62" s="140" t="s">
        <v>286</v>
      </c>
      <c r="C62" s="130"/>
      <c r="D62" s="219"/>
      <c r="E62" s="219"/>
      <c r="F62" s="219"/>
      <c r="G62" s="219"/>
      <c r="H62" s="219"/>
      <c r="I62" s="130"/>
      <c r="J62" s="276">
        <f t="shared" si="2"/>
        <v>0</v>
      </c>
      <c r="K62" s="258">
        <f>C62+J62</f>
        <v>0</v>
      </c>
    </row>
    <row r="63" spans="1:11" s="43" customFormat="1" ht="12" customHeight="1" x14ac:dyDescent="0.2">
      <c r="A63" s="154" t="s">
        <v>120</v>
      </c>
      <c r="B63" s="140" t="s">
        <v>187</v>
      </c>
      <c r="C63" s="130"/>
      <c r="D63" s="219"/>
      <c r="E63" s="219"/>
      <c r="F63" s="219"/>
      <c r="G63" s="219"/>
      <c r="H63" s="219"/>
      <c r="I63" s="130"/>
      <c r="J63" s="276">
        <f t="shared" si="2"/>
        <v>0</v>
      </c>
      <c r="K63" s="258">
        <f>C63+J63</f>
        <v>0</v>
      </c>
    </row>
    <row r="64" spans="1:11" s="43" customFormat="1" ht="12" customHeight="1" thickBot="1" x14ac:dyDescent="0.25">
      <c r="A64" s="155" t="s">
        <v>185</v>
      </c>
      <c r="B64" s="141" t="s">
        <v>188</v>
      </c>
      <c r="C64" s="130"/>
      <c r="D64" s="219"/>
      <c r="E64" s="219"/>
      <c r="F64" s="219"/>
      <c r="G64" s="219"/>
      <c r="H64" s="219"/>
      <c r="I64" s="130"/>
      <c r="J64" s="276">
        <f t="shared" si="2"/>
        <v>0</v>
      </c>
      <c r="K64" s="258">
        <f>C64+J64</f>
        <v>0</v>
      </c>
    </row>
    <row r="65" spans="1:11" s="43" customFormat="1" ht="12" customHeight="1" thickBot="1" x14ac:dyDescent="0.3">
      <c r="A65" s="24" t="s">
        <v>11</v>
      </c>
      <c r="B65" s="18" t="s">
        <v>189</v>
      </c>
      <c r="C65" s="132">
        <f>+C8+C15+C22+C29+C37+C49+C55+C60</f>
        <v>400000</v>
      </c>
      <c r="D65" s="197">
        <f t="shared" ref="D65:K65" si="14">+D8+D15+D22+D29+D37+D49+D55+D60</f>
        <v>0</v>
      </c>
      <c r="E65" s="197">
        <f t="shared" si="14"/>
        <v>0</v>
      </c>
      <c r="F65" s="197">
        <f t="shared" si="14"/>
        <v>0</v>
      </c>
      <c r="G65" s="197">
        <f t="shared" si="14"/>
        <v>0</v>
      </c>
      <c r="H65" s="197">
        <f t="shared" si="14"/>
        <v>0</v>
      </c>
      <c r="I65" s="132">
        <f t="shared" si="14"/>
        <v>0</v>
      </c>
      <c r="J65" s="132">
        <f t="shared" si="14"/>
        <v>0</v>
      </c>
      <c r="K65" s="257">
        <f t="shared" si="14"/>
        <v>400000</v>
      </c>
    </row>
    <row r="66" spans="1:11" s="43" customFormat="1" ht="12" customHeight="1" thickBot="1" x14ac:dyDescent="0.25">
      <c r="A66" s="156" t="s">
        <v>276</v>
      </c>
      <c r="B66" s="69" t="s">
        <v>191</v>
      </c>
      <c r="C66" s="126">
        <f>SUM(C67:C69)</f>
        <v>0</v>
      </c>
      <c r="D66" s="193">
        <f t="shared" ref="D66:K66" si="15">SUM(D67:D69)</f>
        <v>0</v>
      </c>
      <c r="E66" s="193">
        <f t="shared" si="15"/>
        <v>0</v>
      </c>
      <c r="F66" s="193">
        <f t="shared" si="15"/>
        <v>0</v>
      </c>
      <c r="G66" s="193">
        <f t="shared" si="15"/>
        <v>0</v>
      </c>
      <c r="H66" s="193">
        <f t="shared" si="15"/>
        <v>0</v>
      </c>
      <c r="I66" s="126">
        <f t="shared" si="15"/>
        <v>0</v>
      </c>
      <c r="J66" s="126">
        <f t="shared" si="15"/>
        <v>0</v>
      </c>
      <c r="K66" s="253">
        <f t="shared" si="15"/>
        <v>0</v>
      </c>
    </row>
    <row r="67" spans="1:11" s="43" customFormat="1" ht="12" customHeight="1" x14ac:dyDescent="0.2">
      <c r="A67" s="153" t="s">
        <v>219</v>
      </c>
      <c r="B67" s="139" t="s">
        <v>192</v>
      </c>
      <c r="C67" s="130"/>
      <c r="D67" s="219"/>
      <c r="E67" s="219"/>
      <c r="F67" s="219"/>
      <c r="G67" s="219"/>
      <c r="H67" s="219"/>
      <c r="I67" s="130"/>
      <c r="J67" s="276">
        <f>D67+E67+F67+G67+H67+I67</f>
        <v>0</v>
      </c>
      <c r="K67" s="258">
        <f>C67+J67</f>
        <v>0</v>
      </c>
    </row>
    <row r="68" spans="1:11" s="43" customFormat="1" ht="12" customHeight="1" x14ac:dyDescent="0.2">
      <c r="A68" s="154" t="s">
        <v>228</v>
      </c>
      <c r="B68" s="140" t="s">
        <v>193</v>
      </c>
      <c r="C68" s="130"/>
      <c r="D68" s="219"/>
      <c r="E68" s="219"/>
      <c r="F68" s="219"/>
      <c r="G68" s="219"/>
      <c r="H68" s="219"/>
      <c r="I68" s="130"/>
      <c r="J68" s="276">
        <f>D68+E68+F68+G68+H68+I68</f>
        <v>0</v>
      </c>
      <c r="K68" s="258">
        <f>C68+J68</f>
        <v>0</v>
      </c>
    </row>
    <row r="69" spans="1:11" s="43" customFormat="1" ht="12" customHeight="1" thickBot="1" x14ac:dyDescent="0.25">
      <c r="A69" s="163" t="s">
        <v>229</v>
      </c>
      <c r="B69" s="270" t="s">
        <v>194</v>
      </c>
      <c r="C69" s="252"/>
      <c r="D69" s="222"/>
      <c r="E69" s="222"/>
      <c r="F69" s="222"/>
      <c r="G69" s="222"/>
      <c r="H69" s="222"/>
      <c r="I69" s="252"/>
      <c r="J69" s="275">
        <f>D69+E69+F69+G69+H69+I69</f>
        <v>0</v>
      </c>
      <c r="K69" s="271">
        <f>C69+J69</f>
        <v>0</v>
      </c>
    </row>
    <row r="70" spans="1:11" s="43" customFormat="1" ht="12" customHeight="1" thickBot="1" x14ac:dyDescent="0.25">
      <c r="A70" s="156" t="s">
        <v>195</v>
      </c>
      <c r="B70" s="69" t="s">
        <v>196</v>
      </c>
      <c r="C70" s="126">
        <f>SUM(C71:C74)</f>
        <v>0</v>
      </c>
      <c r="D70" s="126">
        <f t="shared" ref="D70:K70" si="16">SUM(D71:D74)</f>
        <v>0</v>
      </c>
      <c r="E70" s="126">
        <f t="shared" si="16"/>
        <v>0</v>
      </c>
      <c r="F70" s="126">
        <f t="shared" si="16"/>
        <v>0</v>
      </c>
      <c r="G70" s="126">
        <f t="shared" si="16"/>
        <v>0</v>
      </c>
      <c r="H70" s="126">
        <f t="shared" si="16"/>
        <v>0</v>
      </c>
      <c r="I70" s="126">
        <f t="shared" si="16"/>
        <v>0</v>
      </c>
      <c r="J70" s="126">
        <f t="shared" si="16"/>
        <v>0</v>
      </c>
      <c r="K70" s="253">
        <f t="shared" si="16"/>
        <v>0</v>
      </c>
    </row>
    <row r="71" spans="1:11" s="43" customFormat="1" ht="12" customHeight="1" x14ac:dyDescent="0.2">
      <c r="A71" s="153" t="s">
        <v>79</v>
      </c>
      <c r="B71" s="245" t="s">
        <v>197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58">
        <f>C71+J71</f>
        <v>0</v>
      </c>
    </row>
    <row r="72" spans="1:11" s="43" customFormat="1" ht="12" customHeight="1" x14ac:dyDescent="0.2">
      <c r="A72" s="154" t="s">
        <v>80</v>
      </c>
      <c r="B72" s="245" t="s">
        <v>429</v>
      </c>
      <c r="C72" s="130"/>
      <c r="D72" s="130"/>
      <c r="E72" s="130"/>
      <c r="F72" s="130"/>
      <c r="G72" s="130"/>
      <c r="H72" s="130"/>
      <c r="I72" s="130"/>
      <c r="J72" s="276">
        <f>D72+E72+F72+G72+H72+I72</f>
        <v>0</v>
      </c>
      <c r="K72" s="258">
        <f>C72+J72</f>
        <v>0</v>
      </c>
    </row>
    <row r="73" spans="1:11" s="43" customFormat="1" ht="12" customHeight="1" x14ac:dyDescent="0.2">
      <c r="A73" s="154" t="s">
        <v>220</v>
      </c>
      <c r="B73" s="245" t="s">
        <v>198</v>
      </c>
      <c r="C73" s="130"/>
      <c r="D73" s="130"/>
      <c r="E73" s="130"/>
      <c r="F73" s="130"/>
      <c r="G73" s="130"/>
      <c r="H73" s="130"/>
      <c r="I73" s="130"/>
      <c r="J73" s="276">
        <f>D73+E73+F73+G73+H73+I73</f>
        <v>0</v>
      </c>
      <c r="K73" s="258">
        <f>C73+J73</f>
        <v>0</v>
      </c>
    </row>
    <row r="74" spans="1:11" s="43" customFormat="1" ht="12" customHeight="1" thickBot="1" x14ac:dyDescent="0.3">
      <c r="A74" s="155" t="s">
        <v>221</v>
      </c>
      <c r="B74" s="246" t="s">
        <v>430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58">
        <f>C74+J74</f>
        <v>0</v>
      </c>
    </row>
    <row r="75" spans="1:11" s="43" customFormat="1" ht="12" customHeight="1" thickBot="1" x14ac:dyDescent="0.25">
      <c r="A75" s="156" t="s">
        <v>199</v>
      </c>
      <c r="B75" s="69" t="s">
        <v>200</v>
      </c>
      <c r="C75" s="126">
        <f>SUM(C76:C77)</f>
        <v>0</v>
      </c>
      <c r="D75" s="126">
        <f t="shared" ref="D75:K75" si="17">SUM(D76:D77)</f>
        <v>630000</v>
      </c>
      <c r="E75" s="126">
        <f t="shared" si="17"/>
        <v>0</v>
      </c>
      <c r="F75" s="126">
        <f t="shared" si="17"/>
        <v>0</v>
      </c>
      <c r="G75" s="126">
        <f t="shared" si="17"/>
        <v>0</v>
      </c>
      <c r="H75" s="126">
        <f t="shared" si="17"/>
        <v>0</v>
      </c>
      <c r="I75" s="126">
        <f t="shared" si="17"/>
        <v>0</v>
      </c>
      <c r="J75" s="126">
        <f t="shared" si="17"/>
        <v>630000</v>
      </c>
      <c r="K75" s="253">
        <f t="shared" si="17"/>
        <v>630000</v>
      </c>
    </row>
    <row r="76" spans="1:11" s="43" customFormat="1" ht="12" customHeight="1" x14ac:dyDescent="0.2">
      <c r="A76" s="153" t="s">
        <v>222</v>
      </c>
      <c r="B76" s="139" t="s">
        <v>201</v>
      </c>
      <c r="C76" s="130"/>
      <c r="D76" s="130">
        <v>630000</v>
      </c>
      <c r="E76" s="130"/>
      <c r="F76" s="130"/>
      <c r="G76" s="130"/>
      <c r="H76" s="130"/>
      <c r="I76" s="130"/>
      <c r="J76" s="276">
        <f>D76+E76+F76+G76+H76+I76</f>
        <v>630000</v>
      </c>
      <c r="K76" s="258">
        <f>C76+J76</f>
        <v>630000</v>
      </c>
    </row>
    <row r="77" spans="1:11" s="43" customFormat="1" ht="12" customHeight="1" thickBot="1" x14ac:dyDescent="0.25">
      <c r="A77" s="155" t="s">
        <v>223</v>
      </c>
      <c r="B77" s="141" t="s">
        <v>202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58">
        <f>C77+J77</f>
        <v>0</v>
      </c>
    </row>
    <row r="78" spans="1:11" s="42" customFormat="1" ht="12" customHeight="1" thickBot="1" x14ac:dyDescent="0.25">
      <c r="A78" s="156" t="s">
        <v>203</v>
      </c>
      <c r="B78" s="69" t="s">
        <v>204</v>
      </c>
      <c r="C78" s="126">
        <f>SUM(C79:C81)</f>
        <v>0</v>
      </c>
      <c r="D78" s="126">
        <f t="shared" ref="D78:K78" si="18">SUM(D79:D81)</f>
        <v>0</v>
      </c>
      <c r="E78" s="126">
        <f t="shared" si="18"/>
        <v>0</v>
      </c>
      <c r="F78" s="126">
        <f t="shared" si="18"/>
        <v>0</v>
      </c>
      <c r="G78" s="126">
        <f t="shared" si="18"/>
        <v>0</v>
      </c>
      <c r="H78" s="126">
        <f t="shared" si="18"/>
        <v>0</v>
      </c>
      <c r="I78" s="126">
        <f t="shared" si="18"/>
        <v>0</v>
      </c>
      <c r="J78" s="126">
        <f t="shared" si="18"/>
        <v>0</v>
      </c>
      <c r="K78" s="253">
        <f t="shared" si="18"/>
        <v>0</v>
      </c>
    </row>
    <row r="79" spans="1:11" s="43" customFormat="1" ht="12" customHeight="1" x14ac:dyDescent="0.2">
      <c r="A79" s="153" t="s">
        <v>224</v>
      </c>
      <c r="B79" s="139" t="s">
        <v>205</v>
      </c>
      <c r="C79" s="130"/>
      <c r="D79" s="130"/>
      <c r="E79" s="130"/>
      <c r="F79" s="130"/>
      <c r="G79" s="130"/>
      <c r="H79" s="130"/>
      <c r="I79" s="130"/>
      <c r="J79" s="276">
        <f>D79+E79+F79+G79+H79+I79</f>
        <v>0</v>
      </c>
      <c r="K79" s="258">
        <f>C79+J79</f>
        <v>0</v>
      </c>
    </row>
    <row r="80" spans="1:11" s="43" customFormat="1" ht="12" customHeight="1" x14ac:dyDescent="0.2">
      <c r="A80" s="154" t="s">
        <v>225</v>
      </c>
      <c r="B80" s="140" t="s">
        <v>206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58">
        <f>C80+J80</f>
        <v>0</v>
      </c>
    </row>
    <row r="81" spans="1:11" s="43" customFormat="1" ht="12" customHeight="1" thickBot="1" x14ac:dyDescent="0.3">
      <c r="A81" s="155" t="s">
        <v>226</v>
      </c>
      <c r="B81" s="247" t="s">
        <v>431</v>
      </c>
      <c r="C81" s="130"/>
      <c r="D81" s="130"/>
      <c r="E81" s="130"/>
      <c r="F81" s="130"/>
      <c r="G81" s="130"/>
      <c r="H81" s="130"/>
      <c r="I81" s="130"/>
      <c r="J81" s="276">
        <f>D81+E81+F81+G81+H81+I81</f>
        <v>0</v>
      </c>
      <c r="K81" s="258">
        <f>C81+J81</f>
        <v>0</v>
      </c>
    </row>
    <row r="82" spans="1:11" s="43" customFormat="1" ht="12" customHeight="1" thickBot="1" x14ac:dyDescent="0.25">
      <c r="A82" s="156" t="s">
        <v>207</v>
      </c>
      <c r="B82" s="69" t="s">
        <v>227</v>
      </c>
      <c r="C82" s="126">
        <f>SUM(C83:C86)</f>
        <v>0</v>
      </c>
      <c r="D82" s="126">
        <f t="shared" ref="D82:K82" si="19">SUM(D83:D86)</f>
        <v>0</v>
      </c>
      <c r="E82" s="126">
        <f t="shared" si="19"/>
        <v>0</v>
      </c>
      <c r="F82" s="126">
        <f t="shared" si="19"/>
        <v>0</v>
      </c>
      <c r="G82" s="126">
        <f t="shared" si="19"/>
        <v>0</v>
      </c>
      <c r="H82" s="126">
        <f t="shared" si="19"/>
        <v>0</v>
      </c>
      <c r="I82" s="126">
        <f t="shared" si="19"/>
        <v>0</v>
      </c>
      <c r="J82" s="126">
        <f t="shared" si="19"/>
        <v>0</v>
      </c>
      <c r="K82" s="253">
        <f t="shared" si="19"/>
        <v>0</v>
      </c>
    </row>
    <row r="83" spans="1:11" s="43" customFormat="1" ht="12" customHeight="1" x14ac:dyDescent="0.2">
      <c r="A83" s="157" t="s">
        <v>208</v>
      </c>
      <c r="B83" s="139" t="s">
        <v>209</v>
      </c>
      <c r="C83" s="130"/>
      <c r="D83" s="130"/>
      <c r="E83" s="130"/>
      <c r="F83" s="130"/>
      <c r="G83" s="130"/>
      <c r="H83" s="130"/>
      <c r="I83" s="130"/>
      <c r="J83" s="276">
        <f t="shared" ref="J83:J88" si="20">D83+E83+F83+G83+H83+I83</f>
        <v>0</v>
      </c>
      <c r="K83" s="258">
        <f t="shared" ref="K83:K88" si="21">C83+J83</f>
        <v>0</v>
      </c>
    </row>
    <row r="84" spans="1:11" s="43" customFormat="1" ht="12" customHeight="1" x14ac:dyDescent="0.2">
      <c r="A84" s="158" t="s">
        <v>210</v>
      </c>
      <c r="B84" s="140" t="s">
        <v>211</v>
      </c>
      <c r="C84" s="130"/>
      <c r="D84" s="130"/>
      <c r="E84" s="130"/>
      <c r="F84" s="130"/>
      <c r="G84" s="130"/>
      <c r="H84" s="130"/>
      <c r="I84" s="130"/>
      <c r="J84" s="276">
        <f t="shared" si="20"/>
        <v>0</v>
      </c>
      <c r="K84" s="258">
        <f t="shared" si="21"/>
        <v>0</v>
      </c>
    </row>
    <row r="85" spans="1:11" s="43" customFormat="1" ht="12" customHeight="1" x14ac:dyDescent="0.2">
      <c r="A85" s="158" t="s">
        <v>212</v>
      </c>
      <c r="B85" s="140" t="s">
        <v>213</v>
      </c>
      <c r="C85" s="130"/>
      <c r="D85" s="130"/>
      <c r="E85" s="130"/>
      <c r="F85" s="130"/>
      <c r="G85" s="130"/>
      <c r="H85" s="130"/>
      <c r="I85" s="130"/>
      <c r="J85" s="276">
        <f t="shared" si="20"/>
        <v>0</v>
      </c>
      <c r="K85" s="258">
        <f t="shared" si="21"/>
        <v>0</v>
      </c>
    </row>
    <row r="86" spans="1:11" s="42" customFormat="1" ht="12" customHeight="1" thickBot="1" x14ac:dyDescent="0.25">
      <c r="A86" s="159" t="s">
        <v>214</v>
      </c>
      <c r="B86" s="141" t="s">
        <v>215</v>
      </c>
      <c r="C86" s="130"/>
      <c r="D86" s="130"/>
      <c r="E86" s="130"/>
      <c r="F86" s="130"/>
      <c r="G86" s="130"/>
      <c r="H86" s="130"/>
      <c r="I86" s="130"/>
      <c r="J86" s="276">
        <f t="shared" si="20"/>
        <v>0</v>
      </c>
      <c r="K86" s="258">
        <f t="shared" si="21"/>
        <v>0</v>
      </c>
    </row>
    <row r="87" spans="1:11" s="42" customFormat="1" ht="12" customHeight="1" thickBot="1" x14ac:dyDescent="0.25">
      <c r="A87" s="156" t="s">
        <v>216</v>
      </c>
      <c r="B87" s="69" t="s">
        <v>331</v>
      </c>
      <c r="C87" s="171"/>
      <c r="D87" s="171"/>
      <c r="E87" s="171"/>
      <c r="F87" s="171"/>
      <c r="G87" s="171"/>
      <c r="H87" s="171"/>
      <c r="I87" s="171"/>
      <c r="J87" s="126">
        <f t="shared" si="20"/>
        <v>0</v>
      </c>
      <c r="K87" s="253">
        <f t="shared" si="21"/>
        <v>0</v>
      </c>
    </row>
    <row r="88" spans="1:11" s="42" customFormat="1" ht="12" customHeight="1" thickBot="1" x14ac:dyDescent="0.25">
      <c r="A88" s="156" t="s">
        <v>352</v>
      </c>
      <c r="B88" s="69" t="s">
        <v>217</v>
      </c>
      <c r="C88" s="171"/>
      <c r="D88" s="171"/>
      <c r="E88" s="171"/>
      <c r="F88" s="171"/>
      <c r="G88" s="171"/>
      <c r="H88" s="171"/>
      <c r="I88" s="171"/>
      <c r="J88" s="126">
        <f t="shared" si="20"/>
        <v>0</v>
      </c>
      <c r="K88" s="253">
        <f t="shared" si="21"/>
        <v>0</v>
      </c>
    </row>
    <row r="89" spans="1:11" s="42" customFormat="1" ht="12" customHeight="1" thickBot="1" x14ac:dyDescent="0.25">
      <c r="A89" s="156" t="s">
        <v>353</v>
      </c>
      <c r="B89" s="69" t="s">
        <v>334</v>
      </c>
      <c r="C89" s="132">
        <f>+C66+C70+C75+C78+C82+C88+C87</f>
        <v>0</v>
      </c>
      <c r="D89" s="132">
        <f t="shared" ref="D89:K89" si="22">+D66+D70+D75+D78+D82+D88+D87</f>
        <v>630000</v>
      </c>
      <c r="E89" s="132">
        <f t="shared" si="22"/>
        <v>0</v>
      </c>
      <c r="F89" s="132">
        <f t="shared" si="22"/>
        <v>0</v>
      </c>
      <c r="G89" s="132">
        <f t="shared" si="22"/>
        <v>0</v>
      </c>
      <c r="H89" s="132">
        <f t="shared" si="22"/>
        <v>0</v>
      </c>
      <c r="I89" s="132">
        <f t="shared" si="22"/>
        <v>0</v>
      </c>
      <c r="J89" s="132">
        <f t="shared" si="22"/>
        <v>630000</v>
      </c>
      <c r="K89" s="257">
        <f t="shared" si="22"/>
        <v>630000</v>
      </c>
    </row>
    <row r="90" spans="1:11" s="42" customFormat="1" ht="12" customHeight="1" thickBot="1" x14ac:dyDescent="0.25">
      <c r="A90" s="160" t="s">
        <v>354</v>
      </c>
      <c r="B90" s="320" t="s">
        <v>355</v>
      </c>
      <c r="C90" s="132">
        <f>+C65+C89</f>
        <v>400000</v>
      </c>
      <c r="D90" s="132">
        <f t="shared" ref="D90:K90" si="23">+D65+D89</f>
        <v>630000</v>
      </c>
      <c r="E90" s="132">
        <f t="shared" si="23"/>
        <v>0</v>
      </c>
      <c r="F90" s="132">
        <f t="shared" si="23"/>
        <v>0</v>
      </c>
      <c r="G90" s="132">
        <f t="shared" si="23"/>
        <v>0</v>
      </c>
      <c r="H90" s="132">
        <f t="shared" si="23"/>
        <v>0</v>
      </c>
      <c r="I90" s="132">
        <f t="shared" si="23"/>
        <v>0</v>
      </c>
      <c r="J90" s="132">
        <f t="shared" si="23"/>
        <v>630000</v>
      </c>
      <c r="K90" s="257">
        <f t="shared" si="23"/>
        <v>1030000</v>
      </c>
    </row>
    <row r="91" spans="1:11" s="43" customFormat="1" ht="15.15" customHeight="1" thickBot="1" x14ac:dyDescent="0.3">
      <c r="A91" s="63"/>
      <c r="B91" s="64"/>
      <c r="C91" s="113"/>
      <c r="D91" s="113"/>
      <c r="E91" s="113"/>
      <c r="F91" s="113"/>
      <c r="G91" s="113"/>
    </row>
    <row r="92" spans="1:11" s="40" customFormat="1" ht="16.5" customHeight="1" thickBot="1" x14ac:dyDescent="0.3">
      <c r="A92" s="563" t="s">
        <v>36</v>
      </c>
      <c r="B92" s="564"/>
      <c r="C92" s="564"/>
      <c r="D92" s="564"/>
      <c r="E92" s="564"/>
      <c r="F92" s="564"/>
      <c r="G92" s="564"/>
      <c r="H92" s="564"/>
      <c r="I92" s="564"/>
      <c r="J92" s="564"/>
      <c r="K92" s="565"/>
    </row>
    <row r="93" spans="1:11" s="44" customFormat="1" ht="12" customHeight="1" thickBot="1" x14ac:dyDescent="0.3">
      <c r="A93" s="133" t="s">
        <v>3</v>
      </c>
      <c r="B93" s="23" t="s">
        <v>359</v>
      </c>
      <c r="C93" s="125">
        <f>+C94+C95+C96+C97+C98+C111</f>
        <v>400000</v>
      </c>
      <c r="D93" s="261">
        <f t="shared" ref="D93:K93" si="24">+D94+D95+D96+D97+D98+D111</f>
        <v>630000</v>
      </c>
      <c r="E93" s="261">
        <f t="shared" si="24"/>
        <v>0</v>
      </c>
      <c r="F93" s="261">
        <f t="shared" si="24"/>
        <v>0</v>
      </c>
      <c r="G93" s="261">
        <f t="shared" si="24"/>
        <v>0</v>
      </c>
      <c r="H93" s="261">
        <f t="shared" si="24"/>
        <v>0</v>
      </c>
      <c r="I93" s="125">
        <f t="shared" si="24"/>
        <v>0</v>
      </c>
      <c r="J93" s="125">
        <f t="shared" si="24"/>
        <v>630000</v>
      </c>
      <c r="K93" s="264">
        <f t="shared" si="24"/>
        <v>1030000</v>
      </c>
    </row>
    <row r="94" spans="1:11" ht="12" customHeight="1" x14ac:dyDescent="0.25">
      <c r="A94" s="161" t="s">
        <v>58</v>
      </c>
      <c r="B94" s="7" t="s">
        <v>32</v>
      </c>
      <c r="C94" s="186"/>
      <c r="D94" s="262"/>
      <c r="E94" s="262"/>
      <c r="F94" s="262"/>
      <c r="G94" s="262"/>
      <c r="H94" s="262"/>
      <c r="I94" s="186"/>
      <c r="J94" s="277">
        <f t="shared" ref="J94:J113" si="25">D94+E94+F94+G94+H94+I94</f>
        <v>0</v>
      </c>
      <c r="K94" s="265">
        <f t="shared" ref="K94:K113" si="26">C94+J94</f>
        <v>0</v>
      </c>
    </row>
    <row r="95" spans="1:11" ht="12" customHeight="1" x14ac:dyDescent="0.25">
      <c r="A95" s="154" t="s">
        <v>59</v>
      </c>
      <c r="B95" s="5" t="s">
        <v>101</v>
      </c>
      <c r="C95" s="127"/>
      <c r="D95" s="127"/>
      <c r="E95" s="127"/>
      <c r="F95" s="127"/>
      <c r="G95" s="127"/>
      <c r="H95" s="127"/>
      <c r="I95" s="127"/>
      <c r="J95" s="278">
        <f t="shared" si="25"/>
        <v>0</v>
      </c>
      <c r="K95" s="255">
        <f t="shared" si="26"/>
        <v>0</v>
      </c>
    </row>
    <row r="96" spans="1:11" ht="12" customHeight="1" x14ac:dyDescent="0.25">
      <c r="A96" s="154" t="s">
        <v>60</v>
      </c>
      <c r="B96" s="5" t="s">
        <v>77</v>
      </c>
      <c r="C96" s="129"/>
      <c r="D96" s="129"/>
      <c r="E96" s="129"/>
      <c r="F96" s="129"/>
      <c r="G96" s="129"/>
      <c r="H96" s="127"/>
      <c r="I96" s="129"/>
      <c r="J96" s="279">
        <f t="shared" si="25"/>
        <v>0</v>
      </c>
      <c r="K96" s="256">
        <f t="shared" si="26"/>
        <v>0</v>
      </c>
    </row>
    <row r="97" spans="1:11" ht="12" customHeight="1" x14ac:dyDescent="0.25">
      <c r="A97" s="154" t="s">
        <v>61</v>
      </c>
      <c r="B97" s="8" t="s">
        <v>102</v>
      </c>
      <c r="C97" s="129"/>
      <c r="D97" s="129"/>
      <c r="E97" s="129"/>
      <c r="F97" s="129"/>
      <c r="G97" s="129"/>
      <c r="H97" s="129"/>
      <c r="I97" s="129"/>
      <c r="J97" s="279">
        <f t="shared" si="25"/>
        <v>0</v>
      </c>
      <c r="K97" s="256">
        <f t="shared" si="26"/>
        <v>0</v>
      </c>
    </row>
    <row r="98" spans="1:11" ht="12" customHeight="1" x14ac:dyDescent="0.25">
      <c r="A98" s="154" t="s">
        <v>69</v>
      </c>
      <c r="B98" s="16" t="s">
        <v>103</v>
      </c>
      <c r="C98" s="129">
        <v>400000</v>
      </c>
      <c r="D98" s="129">
        <v>630000</v>
      </c>
      <c r="E98" s="129"/>
      <c r="F98" s="129"/>
      <c r="G98" s="129"/>
      <c r="H98" s="129"/>
      <c r="I98" s="129"/>
      <c r="J98" s="279">
        <f t="shared" si="25"/>
        <v>630000</v>
      </c>
      <c r="K98" s="256">
        <f t="shared" si="26"/>
        <v>1030000</v>
      </c>
    </row>
    <row r="99" spans="1:11" ht="12" customHeight="1" x14ac:dyDescent="0.25">
      <c r="A99" s="154" t="s">
        <v>62</v>
      </c>
      <c r="B99" s="5" t="s">
        <v>356</v>
      </c>
      <c r="C99" s="129"/>
      <c r="D99" s="129"/>
      <c r="E99" s="129"/>
      <c r="F99" s="129"/>
      <c r="G99" s="129"/>
      <c r="H99" s="129"/>
      <c r="I99" s="129"/>
      <c r="J99" s="279">
        <f t="shared" si="25"/>
        <v>0</v>
      </c>
      <c r="K99" s="256">
        <f t="shared" si="26"/>
        <v>0</v>
      </c>
    </row>
    <row r="100" spans="1:11" ht="12" customHeight="1" x14ac:dyDescent="0.2">
      <c r="A100" s="154" t="s">
        <v>63</v>
      </c>
      <c r="B100" s="50" t="s">
        <v>297</v>
      </c>
      <c r="C100" s="129"/>
      <c r="D100" s="129"/>
      <c r="E100" s="129"/>
      <c r="F100" s="129"/>
      <c r="G100" s="129"/>
      <c r="H100" s="129"/>
      <c r="I100" s="129"/>
      <c r="J100" s="279">
        <f t="shared" si="25"/>
        <v>0</v>
      </c>
      <c r="K100" s="256">
        <f t="shared" si="26"/>
        <v>0</v>
      </c>
    </row>
    <row r="101" spans="1:11" ht="12" customHeight="1" x14ac:dyDescent="0.2">
      <c r="A101" s="154" t="s">
        <v>70</v>
      </c>
      <c r="B101" s="50" t="s">
        <v>296</v>
      </c>
      <c r="C101" s="129"/>
      <c r="D101" s="129"/>
      <c r="E101" s="129"/>
      <c r="F101" s="129"/>
      <c r="G101" s="129"/>
      <c r="H101" s="129"/>
      <c r="I101" s="129"/>
      <c r="J101" s="279">
        <f t="shared" si="25"/>
        <v>0</v>
      </c>
      <c r="K101" s="256">
        <f t="shared" si="26"/>
        <v>0</v>
      </c>
    </row>
    <row r="102" spans="1:11" ht="12" customHeight="1" x14ac:dyDescent="0.2">
      <c r="A102" s="154" t="s">
        <v>71</v>
      </c>
      <c r="B102" s="50" t="s">
        <v>233</v>
      </c>
      <c r="C102" s="129"/>
      <c r="D102" s="129"/>
      <c r="E102" s="129"/>
      <c r="F102" s="129"/>
      <c r="G102" s="129"/>
      <c r="H102" s="129"/>
      <c r="I102" s="129"/>
      <c r="J102" s="279">
        <f t="shared" si="25"/>
        <v>0</v>
      </c>
      <c r="K102" s="256">
        <f t="shared" si="26"/>
        <v>0</v>
      </c>
    </row>
    <row r="103" spans="1:11" ht="12" customHeight="1" x14ac:dyDescent="0.25">
      <c r="A103" s="154" t="s">
        <v>72</v>
      </c>
      <c r="B103" s="51" t="s">
        <v>234</v>
      </c>
      <c r="C103" s="129"/>
      <c r="D103" s="129"/>
      <c r="E103" s="129"/>
      <c r="F103" s="129"/>
      <c r="G103" s="129"/>
      <c r="H103" s="129"/>
      <c r="I103" s="129"/>
      <c r="J103" s="279">
        <f t="shared" si="25"/>
        <v>0</v>
      </c>
      <c r="K103" s="256">
        <f t="shared" si="26"/>
        <v>0</v>
      </c>
    </row>
    <row r="104" spans="1:11" ht="12" customHeight="1" x14ac:dyDescent="0.25">
      <c r="A104" s="154" t="s">
        <v>73</v>
      </c>
      <c r="B104" s="51" t="s">
        <v>235</v>
      </c>
      <c r="C104" s="129"/>
      <c r="D104" s="129"/>
      <c r="E104" s="129"/>
      <c r="F104" s="129"/>
      <c r="G104" s="129"/>
      <c r="H104" s="129"/>
      <c r="I104" s="129"/>
      <c r="J104" s="279">
        <f t="shared" si="25"/>
        <v>0</v>
      </c>
      <c r="K104" s="256">
        <f t="shared" si="26"/>
        <v>0</v>
      </c>
    </row>
    <row r="105" spans="1:11" ht="12" customHeight="1" x14ac:dyDescent="0.2">
      <c r="A105" s="154" t="s">
        <v>75</v>
      </c>
      <c r="B105" s="50" t="s">
        <v>236</v>
      </c>
      <c r="C105" s="129"/>
      <c r="D105" s="129"/>
      <c r="E105" s="129"/>
      <c r="F105" s="129"/>
      <c r="G105" s="129"/>
      <c r="H105" s="129"/>
      <c r="I105" s="129"/>
      <c r="J105" s="279">
        <f>D105+E105+F105+G105+H105+I105</f>
        <v>0</v>
      </c>
      <c r="K105" s="256">
        <f t="shared" si="26"/>
        <v>0</v>
      </c>
    </row>
    <row r="106" spans="1:11" ht="12" customHeight="1" x14ac:dyDescent="0.2">
      <c r="A106" s="154" t="s">
        <v>104</v>
      </c>
      <c r="B106" s="50" t="s">
        <v>237</v>
      </c>
      <c r="C106" s="129"/>
      <c r="D106" s="129"/>
      <c r="E106" s="129"/>
      <c r="F106" s="129"/>
      <c r="G106" s="129"/>
      <c r="H106" s="129"/>
      <c r="I106" s="129"/>
      <c r="J106" s="279">
        <f t="shared" si="25"/>
        <v>0</v>
      </c>
      <c r="K106" s="256">
        <f t="shared" si="26"/>
        <v>0</v>
      </c>
    </row>
    <row r="107" spans="1:11" ht="12" customHeight="1" x14ac:dyDescent="0.25">
      <c r="A107" s="154" t="s">
        <v>231</v>
      </c>
      <c r="B107" s="51" t="s">
        <v>238</v>
      </c>
      <c r="C107" s="127"/>
      <c r="D107" s="129"/>
      <c r="E107" s="129"/>
      <c r="F107" s="129"/>
      <c r="G107" s="129"/>
      <c r="H107" s="129"/>
      <c r="I107" s="129"/>
      <c r="J107" s="279">
        <f t="shared" si="25"/>
        <v>0</v>
      </c>
      <c r="K107" s="256">
        <f t="shared" si="26"/>
        <v>0</v>
      </c>
    </row>
    <row r="108" spans="1:11" ht="12" customHeight="1" x14ac:dyDescent="0.25">
      <c r="A108" s="162" t="s">
        <v>232</v>
      </c>
      <c r="B108" s="52" t="s">
        <v>239</v>
      </c>
      <c r="C108" s="129"/>
      <c r="D108" s="129"/>
      <c r="E108" s="129"/>
      <c r="F108" s="129"/>
      <c r="G108" s="129"/>
      <c r="H108" s="129"/>
      <c r="I108" s="129"/>
      <c r="J108" s="279">
        <f t="shared" si="25"/>
        <v>0</v>
      </c>
      <c r="K108" s="256">
        <f t="shared" si="26"/>
        <v>0</v>
      </c>
    </row>
    <row r="109" spans="1:11" ht="12" customHeight="1" x14ac:dyDescent="0.25">
      <c r="A109" s="154" t="s">
        <v>294</v>
      </c>
      <c r="B109" s="52" t="s">
        <v>240</v>
      </c>
      <c r="C109" s="129"/>
      <c r="D109" s="129"/>
      <c r="E109" s="129"/>
      <c r="F109" s="129"/>
      <c r="G109" s="129"/>
      <c r="H109" s="129"/>
      <c r="I109" s="129"/>
      <c r="J109" s="279">
        <f t="shared" si="25"/>
        <v>0</v>
      </c>
      <c r="K109" s="256">
        <f t="shared" si="26"/>
        <v>0</v>
      </c>
    </row>
    <row r="110" spans="1:11" ht="12" customHeight="1" x14ac:dyDescent="0.25">
      <c r="A110" s="154" t="s">
        <v>295</v>
      </c>
      <c r="B110" s="51" t="s">
        <v>241</v>
      </c>
      <c r="C110" s="127">
        <v>400000</v>
      </c>
      <c r="D110" s="127">
        <v>630000</v>
      </c>
      <c r="E110" s="127"/>
      <c r="F110" s="127"/>
      <c r="G110" s="127"/>
      <c r="H110" s="127"/>
      <c r="I110" s="127"/>
      <c r="J110" s="278">
        <f>D110+E110+F110+G110+H110+I110</f>
        <v>630000</v>
      </c>
      <c r="K110" s="255">
        <f t="shared" si="26"/>
        <v>1030000</v>
      </c>
    </row>
    <row r="111" spans="1:11" ht="12" customHeight="1" x14ac:dyDescent="0.25">
      <c r="A111" s="154" t="s">
        <v>299</v>
      </c>
      <c r="B111" s="8" t="s">
        <v>33</v>
      </c>
      <c r="C111" s="127"/>
      <c r="D111" s="127"/>
      <c r="E111" s="127"/>
      <c r="F111" s="127"/>
      <c r="G111" s="127"/>
      <c r="H111" s="127"/>
      <c r="I111" s="127"/>
      <c r="J111" s="278">
        <f t="shared" si="25"/>
        <v>0</v>
      </c>
      <c r="K111" s="255">
        <f t="shared" si="26"/>
        <v>0</v>
      </c>
    </row>
    <row r="112" spans="1:11" ht="12" customHeight="1" x14ac:dyDescent="0.25">
      <c r="A112" s="155" t="s">
        <v>300</v>
      </c>
      <c r="B112" s="5" t="s">
        <v>357</v>
      </c>
      <c r="C112" s="129"/>
      <c r="D112" s="129"/>
      <c r="E112" s="129"/>
      <c r="F112" s="129"/>
      <c r="G112" s="129"/>
      <c r="H112" s="129"/>
      <c r="I112" s="129"/>
      <c r="J112" s="279">
        <f t="shared" si="25"/>
        <v>0</v>
      </c>
      <c r="K112" s="256">
        <f t="shared" si="26"/>
        <v>0</v>
      </c>
    </row>
    <row r="113" spans="1:11" ht="12" customHeight="1" thickBot="1" x14ac:dyDescent="0.3">
      <c r="A113" s="163" t="s">
        <v>301</v>
      </c>
      <c r="B113" s="53" t="s">
        <v>358</v>
      </c>
      <c r="C113" s="187"/>
      <c r="D113" s="187"/>
      <c r="E113" s="187"/>
      <c r="F113" s="187"/>
      <c r="G113" s="187"/>
      <c r="H113" s="187"/>
      <c r="I113" s="187"/>
      <c r="J113" s="280">
        <f t="shared" si="25"/>
        <v>0</v>
      </c>
      <c r="K113" s="266">
        <f t="shared" si="26"/>
        <v>0</v>
      </c>
    </row>
    <row r="114" spans="1:11" ht="12" customHeight="1" thickBot="1" x14ac:dyDescent="0.3">
      <c r="A114" s="24" t="s">
        <v>4</v>
      </c>
      <c r="B114" s="22" t="s">
        <v>242</v>
      </c>
      <c r="C114" s="126">
        <f>+C115+C117+C119</f>
        <v>0</v>
      </c>
      <c r="D114" s="126">
        <f t="shared" ref="D114:K114" si="27">+D115+D117+D119</f>
        <v>0</v>
      </c>
      <c r="E114" s="126">
        <f t="shared" si="27"/>
        <v>0</v>
      </c>
      <c r="F114" s="126">
        <f t="shared" si="27"/>
        <v>0</v>
      </c>
      <c r="G114" s="126">
        <f t="shared" si="27"/>
        <v>0</v>
      </c>
      <c r="H114" s="126">
        <f t="shared" si="27"/>
        <v>0</v>
      </c>
      <c r="I114" s="126">
        <f t="shared" si="27"/>
        <v>0</v>
      </c>
      <c r="J114" s="126">
        <f t="shared" si="27"/>
        <v>0</v>
      </c>
      <c r="K114" s="253">
        <f t="shared" si="27"/>
        <v>0</v>
      </c>
    </row>
    <row r="115" spans="1:11" ht="12" customHeight="1" x14ac:dyDescent="0.25">
      <c r="A115" s="153" t="s">
        <v>64</v>
      </c>
      <c r="B115" s="5" t="s">
        <v>119</v>
      </c>
      <c r="C115" s="128"/>
      <c r="D115" s="128"/>
      <c r="E115" s="128"/>
      <c r="F115" s="128"/>
      <c r="G115" s="128"/>
      <c r="H115" s="128"/>
      <c r="I115" s="128"/>
      <c r="J115" s="167">
        <f t="shared" ref="J115:J127" si="28">D115+E115+F115+G115+H115+I115</f>
        <v>0</v>
      </c>
      <c r="K115" s="254">
        <f t="shared" ref="K115:K127" si="29">C115+J115</f>
        <v>0</v>
      </c>
    </row>
    <row r="116" spans="1:11" ht="12" customHeight="1" x14ac:dyDescent="0.25">
      <c r="A116" s="153" t="s">
        <v>65</v>
      </c>
      <c r="B116" s="9" t="s">
        <v>246</v>
      </c>
      <c r="C116" s="128"/>
      <c r="D116" s="128"/>
      <c r="E116" s="128"/>
      <c r="F116" s="128"/>
      <c r="G116" s="128"/>
      <c r="H116" s="128"/>
      <c r="I116" s="128"/>
      <c r="J116" s="167">
        <f t="shared" si="28"/>
        <v>0</v>
      </c>
      <c r="K116" s="254">
        <f t="shared" si="29"/>
        <v>0</v>
      </c>
    </row>
    <row r="117" spans="1:11" ht="12" customHeight="1" x14ac:dyDescent="0.25">
      <c r="A117" s="153" t="s">
        <v>66</v>
      </c>
      <c r="B117" s="9" t="s">
        <v>105</v>
      </c>
      <c r="C117" s="127"/>
      <c r="D117" s="127"/>
      <c r="E117" s="127"/>
      <c r="F117" s="127"/>
      <c r="G117" s="127"/>
      <c r="H117" s="127"/>
      <c r="I117" s="127"/>
      <c r="J117" s="278">
        <f t="shared" si="28"/>
        <v>0</v>
      </c>
      <c r="K117" s="255">
        <f t="shared" si="29"/>
        <v>0</v>
      </c>
    </row>
    <row r="118" spans="1:11" ht="12" customHeight="1" x14ac:dyDescent="0.25">
      <c r="A118" s="153" t="s">
        <v>67</v>
      </c>
      <c r="B118" s="9" t="s">
        <v>247</v>
      </c>
      <c r="C118" s="127"/>
      <c r="D118" s="127"/>
      <c r="E118" s="127"/>
      <c r="F118" s="127"/>
      <c r="G118" s="127"/>
      <c r="H118" s="127"/>
      <c r="I118" s="127"/>
      <c r="J118" s="278">
        <f t="shared" si="28"/>
        <v>0</v>
      </c>
      <c r="K118" s="255">
        <f t="shared" si="29"/>
        <v>0</v>
      </c>
    </row>
    <row r="119" spans="1:11" ht="12" customHeight="1" x14ac:dyDescent="0.25">
      <c r="A119" s="153" t="s">
        <v>68</v>
      </c>
      <c r="B119" s="71" t="s">
        <v>121</v>
      </c>
      <c r="C119" s="127"/>
      <c r="D119" s="127"/>
      <c r="E119" s="127"/>
      <c r="F119" s="127"/>
      <c r="G119" s="127"/>
      <c r="H119" s="127"/>
      <c r="I119" s="127"/>
      <c r="J119" s="278">
        <f t="shared" si="28"/>
        <v>0</v>
      </c>
      <c r="K119" s="255">
        <f t="shared" si="29"/>
        <v>0</v>
      </c>
    </row>
    <row r="120" spans="1:11" ht="12" customHeight="1" x14ac:dyDescent="0.25">
      <c r="A120" s="153" t="s">
        <v>74</v>
      </c>
      <c r="B120" s="70" t="s">
        <v>287</v>
      </c>
      <c r="C120" s="127"/>
      <c r="D120" s="127"/>
      <c r="E120" s="127"/>
      <c r="F120" s="127"/>
      <c r="G120" s="127"/>
      <c r="H120" s="127"/>
      <c r="I120" s="127"/>
      <c r="J120" s="278">
        <f t="shared" si="28"/>
        <v>0</v>
      </c>
      <c r="K120" s="255">
        <f t="shared" si="29"/>
        <v>0</v>
      </c>
    </row>
    <row r="121" spans="1:11" ht="12" customHeight="1" x14ac:dyDescent="0.25">
      <c r="A121" s="153" t="s">
        <v>76</v>
      </c>
      <c r="B121" s="135" t="s">
        <v>252</v>
      </c>
      <c r="C121" s="127"/>
      <c r="D121" s="127"/>
      <c r="E121" s="127"/>
      <c r="F121" s="127"/>
      <c r="G121" s="127"/>
      <c r="H121" s="127"/>
      <c r="I121" s="127"/>
      <c r="J121" s="278">
        <f t="shared" si="28"/>
        <v>0</v>
      </c>
      <c r="K121" s="255">
        <f t="shared" si="29"/>
        <v>0</v>
      </c>
    </row>
    <row r="122" spans="1:11" ht="12" customHeight="1" x14ac:dyDescent="0.25">
      <c r="A122" s="153" t="s">
        <v>106</v>
      </c>
      <c r="B122" s="51" t="s">
        <v>235</v>
      </c>
      <c r="C122" s="127"/>
      <c r="D122" s="127"/>
      <c r="E122" s="127"/>
      <c r="F122" s="127"/>
      <c r="G122" s="127"/>
      <c r="H122" s="127"/>
      <c r="I122" s="127"/>
      <c r="J122" s="278">
        <f t="shared" si="28"/>
        <v>0</v>
      </c>
      <c r="K122" s="255">
        <f t="shared" si="29"/>
        <v>0</v>
      </c>
    </row>
    <row r="123" spans="1:11" ht="12" customHeight="1" x14ac:dyDescent="0.25">
      <c r="A123" s="153" t="s">
        <v>107</v>
      </c>
      <c r="B123" s="51" t="s">
        <v>251</v>
      </c>
      <c r="C123" s="127"/>
      <c r="D123" s="127"/>
      <c r="E123" s="127"/>
      <c r="F123" s="127"/>
      <c r="G123" s="127"/>
      <c r="H123" s="127"/>
      <c r="I123" s="127"/>
      <c r="J123" s="278">
        <f t="shared" si="28"/>
        <v>0</v>
      </c>
      <c r="K123" s="255">
        <f t="shared" si="29"/>
        <v>0</v>
      </c>
    </row>
    <row r="124" spans="1:11" ht="12" customHeight="1" x14ac:dyDescent="0.25">
      <c r="A124" s="153" t="s">
        <v>108</v>
      </c>
      <c r="B124" s="51" t="s">
        <v>250</v>
      </c>
      <c r="C124" s="127"/>
      <c r="D124" s="127"/>
      <c r="E124" s="127"/>
      <c r="F124" s="127"/>
      <c r="G124" s="127"/>
      <c r="H124" s="127"/>
      <c r="I124" s="127"/>
      <c r="J124" s="278">
        <f t="shared" si="28"/>
        <v>0</v>
      </c>
      <c r="K124" s="255">
        <f t="shared" si="29"/>
        <v>0</v>
      </c>
    </row>
    <row r="125" spans="1:11" ht="12" customHeight="1" x14ac:dyDescent="0.25">
      <c r="A125" s="153" t="s">
        <v>243</v>
      </c>
      <c r="B125" s="51" t="s">
        <v>238</v>
      </c>
      <c r="C125" s="127"/>
      <c r="D125" s="127"/>
      <c r="E125" s="127"/>
      <c r="F125" s="127"/>
      <c r="G125" s="127"/>
      <c r="H125" s="127"/>
      <c r="I125" s="127"/>
      <c r="J125" s="278">
        <f t="shared" si="28"/>
        <v>0</v>
      </c>
      <c r="K125" s="255">
        <f t="shared" si="29"/>
        <v>0</v>
      </c>
    </row>
    <row r="126" spans="1:11" ht="12" customHeight="1" x14ac:dyDescent="0.25">
      <c r="A126" s="153" t="s">
        <v>244</v>
      </c>
      <c r="B126" s="51" t="s">
        <v>249</v>
      </c>
      <c r="C126" s="127"/>
      <c r="D126" s="127"/>
      <c r="E126" s="127"/>
      <c r="F126" s="127"/>
      <c r="G126" s="127"/>
      <c r="H126" s="127"/>
      <c r="I126" s="127"/>
      <c r="J126" s="278">
        <f t="shared" si="28"/>
        <v>0</v>
      </c>
      <c r="K126" s="255">
        <f t="shared" si="29"/>
        <v>0</v>
      </c>
    </row>
    <row r="127" spans="1:11" ht="12" customHeight="1" thickBot="1" x14ac:dyDescent="0.3">
      <c r="A127" s="162" t="s">
        <v>245</v>
      </c>
      <c r="B127" s="51" t="s">
        <v>248</v>
      </c>
      <c r="C127" s="129"/>
      <c r="D127" s="129"/>
      <c r="E127" s="129"/>
      <c r="F127" s="129"/>
      <c r="G127" s="129"/>
      <c r="H127" s="129"/>
      <c r="I127" s="129"/>
      <c r="J127" s="279">
        <f t="shared" si="28"/>
        <v>0</v>
      </c>
      <c r="K127" s="256">
        <f t="shared" si="29"/>
        <v>0</v>
      </c>
    </row>
    <row r="128" spans="1:11" ht="12" customHeight="1" thickBot="1" x14ac:dyDescent="0.3">
      <c r="A128" s="24" t="s">
        <v>5</v>
      </c>
      <c r="B128" s="47" t="s">
        <v>304</v>
      </c>
      <c r="C128" s="126">
        <f>+C93+C114</f>
        <v>400000</v>
      </c>
      <c r="D128" s="126">
        <f t="shared" ref="D128:K128" si="30">+D93+D114</f>
        <v>630000</v>
      </c>
      <c r="E128" s="126">
        <f t="shared" si="30"/>
        <v>0</v>
      </c>
      <c r="F128" s="126">
        <f t="shared" si="30"/>
        <v>0</v>
      </c>
      <c r="G128" s="126">
        <f t="shared" si="30"/>
        <v>0</v>
      </c>
      <c r="H128" s="126">
        <f t="shared" si="30"/>
        <v>0</v>
      </c>
      <c r="I128" s="126">
        <f t="shared" si="30"/>
        <v>0</v>
      </c>
      <c r="J128" s="126">
        <f t="shared" si="30"/>
        <v>630000</v>
      </c>
      <c r="K128" s="253">
        <f t="shared" si="30"/>
        <v>1030000</v>
      </c>
    </row>
    <row r="129" spans="1:17" ht="12" customHeight="1" thickBot="1" x14ac:dyDescent="0.3">
      <c r="A129" s="24" t="s">
        <v>6</v>
      </c>
      <c r="B129" s="47" t="s">
        <v>305</v>
      </c>
      <c r="C129" s="126">
        <f>+C130+C131+C132</f>
        <v>0</v>
      </c>
      <c r="D129" s="126">
        <f t="shared" ref="D129:K129" si="31">+D130+D131+D132</f>
        <v>0</v>
      </c>
      <c r="E129" s="126">
        <f t="shared" si="31"/>
        <v>0</v>
      </c>
      <c r="F129" s="126">
        <f t="shared" si="31"/>
        <v>0</v>
      </c>
      <c r="G129" s="126">
        <f t="shared" si="31"/>
        <v>0</v>
      </c>
      <c r="H129" s="126">
        <f t="shared" si="31"/>
        <v>0</v>
      </c>
      <c r="I129" s="126">
        <f t="shared" si="31"/>
        <v>0</v>
      </c>
      <c r="J129" s="126">
        <f t="shared" si="31"/>
        <v>0</v>
      </c>
      <c r="K129" s="253">
        <f t="shared" si="31"/>
        <v>0</v>
      </c>
    </row>
    <row r="130" spans="1:17" s="44" customFormat="1" ht="12" customHeight="1" x14ac:dyDescent="0.25">
      <c r="A130" s="153" t="s">
        <v>152</v>
      </c>
      <c r="B130" s="6" t="s">
        <v>362</v>
      </c>
      <c r="C130" s="127"/>
      <c r="D130" s="127"/>
      <c r="E130" s="127"/>
      <c r="F130" s="127"/>
      <c r="G130" s="127"/>
      <c r="H130" s="127"/>
      <c r="I130" s="127"/>
      <c r="J130" s="278">
        <f>D130+E130+F130+G130+H130+I130</f>
        <v>0</v>
      </c>
      <c r="K130" s="255">
        <f>C130+J130</f>
        <v>0</v>
      </c>
    </row>
    <row r="131" spans="1:17" ht="12" customHeight="1" x14ac:dyDescent="0.25">
      <c r="A131" s="153" t="s">
        <v>153</v>
      </c>
      <c r="B131" s="6" t="s">
        <v>313</v>
      </c>
      <c r="C131" s="127"/>
      <c r="D131" s="127"/>
      <c r="E131" s="127"/>
      <c r="F131" s="127"/>
      <c r="G131" s="127"/>
      <c r="H131" s="127"/>
      <c r="I131" s="127"/>
      <c r="J131" s="278">
        <f>D131+E131+F131+G131+H131+I131</f>
        <v>0</v>
      </c>
      <c r="K131" s="255">
        <f>C131+J131</f>
        <v>0</v>
      </c>
    </row>
    <row r="132" spans="1:17" ht="12" customHeight="1" thickBot="1" x14ac:dyDescent="0.3">
      <c r="A132" s="162" t="s">
        <v>154</v>
      </c>
      <c r="B132" s="4" t="s">
        <v>361</v>
      </c>
      <c r="C132" s="127"/>
      <c r="D132" s="127"/>
      <c r="E132" s="127"/>
      <c r="F132" s="127"/>
      <c r="G132" s="127"/>
      <c r="H132" s="127"/>
      <c r="I132" s="127"/>
      <c r="J132" s="278">
        <f>D132+E132+F132+G132+H132+I132</f>
        <v>0</v>
      </c>
      <c r="K132" s="255">
        <f>C132+J132</f>
        <v>0</v>
      </c>
    </row>
    <row r="133" spans="1:17" ht="12" customHeight="1" thickBot="1" x14ac:dyDescent="0.3">
      <c r="A133" s="24" t="s">
        <v>7</v>
      </c>
      <c r="B133" s="47" t="s">
        <v>306</v>
      </c>
      <c r="C133" s="126">
        <f>+C134+C135+C136+C137+C138+C139</f>
        <v>0</v>
      </c>
      <c r="D133" s="126">
        <f t="shared" ref="D133:K133" si="32">+D134+D135+D136+D137+D138+D139</f>
        <v>0</v>
      </c>
      <c r="E133" s="126">
        <f t="shared" si="32"/>
        <v>0</v>
      </c>
      <c r="F133" s="126">
        <f t="shared" si="32"/>
        <v>0</v>
      </c>
      <c r="G133" s="126">
        <f t="shared" si="32"/>
        <v>0</v>
      </c>
      <c r="H133" s="126">
        <f t="shared" si="32"/>
        <v>0</v>
      </c>
      <c r="I133" s="126">
        <f t="shared" si="32"/>
        <v>0</v>
      </c>
      <c r="J133" s="126">
        <f t="shared" si="32"/>
        <v>0</v>
      </c>
      <c r="K133" s="253">
        <f t="shared" si="32"/>
        <v>0</v>
      </c>
    </row>
    <row r="134" spans="1:17" ht="12" customHeight="1" x14ac:dyDescent="0.25">
      <c r="A134" s="153" t="s">
        <v>51</v>
      </c>
      <c r="B134" s="6" t="s">
        <v>315</v>
      </c>
      <c r="C134" s="127"/>
      <c r="D134" s="127"/>
      <c r="E134" s="127"/>
      <c r="F134" s="127"/>
      <c r="G134" s="127"/>
      <c r="H134" s="127"/>
      <c r="I134" s="127"/>
      <c r="J134" s="278">
        <f t="shared" ref="J134:J139" si="33">D134+E134+F134+G134+H134+I134</f>
        <v>0</v>
      </c>
      <c r="K134" s="255">
        <f t="shared" ref="K134:K139" si="34">C134+J134</f>
        <v>0</v>
      </c>
    </row>
    <row r="135" spans="1:17" ht="12" customHeight="1" x14ac:dyDescent="0.25">
      <c r="A135" s="153" t="s">
        <v>52</v>
      </c>
      <c r="B135" s="6" t="s">
        <v>307</v>
      </c>
      <c r="C135" s="127"/>
      <c r="D135" s="127"/>
      <c r="E135" s="127"/>
      <c r="F135" s="127"/>
      <c r="G135" s="127"/>
      <c r="H135" s="127"/>
      <c r="I135" s="127"/>
      <c r="J135" s="278">
        <f t="shared" si="33"/>
        <v>0</v>
      </c>
      <c r="K135" s="255">
        <f t="shared" si="34"/>
        <v>0</v>
      </c>
    </row>
    <row r="136" spans="1:17" ht="12" customHeight="1" x14ac:dyDescent="0.25">
      <c r="A136" s="153" t="s">
        <v>53</v>
      </c>
      <c r="B136" s="6" t="s">
        <v>308</v>
      </c>
      <c r="C136" s="127"/>
      <c r="D136" s="127"/>
      <c r="E136" s="127"/>
      <c r="F136" s="127"/>
      <c r="G136" s="127"/>
      <c r="H136" s="127"/>
      <c r="I136" s="127"/>
      <c r="J136" s="278">
        <f t="shared" si="33"/>
        <v>0</v>
      </c>
      <c r="K136" s="255">
        <f t="shared" si="34"/>
        <v>0</v>
      </c>
    </row>
    <row r="137" spans="1:17" ht="12" customHeight="1" x14ac:dyDescent="0.25">
      <c r="A137" s="153" t="s">
        <v>93</v>
      </c>
      <c r="B137" s="6" t="s">
        <v>360</v>
      </c>
      <c r="C137" s="127"/>
      <c r="D137" s="127"/>
      <c r="E137" s="127"/>
      <c r="F137" s="127"/>
      <c r="G137" s="127"/>
      <c r="H137" s="127"/>
      <c r="I137" s="127"/>
      <c r="J137" s="278">
        <f t="shared" si="33"/>
        <v>0</v>
      </c>
      <c r="K137" s="255">
        <f t="shared" si="34"/>
        <v>0</v>
      </c>
    </row>
    <row r="138" spans="1:17" ht="12" customHeight="1" x14ac:dyDescent="0.25">
      <c r="A138" s="153" t="s">
        <v>94</v>
      </c>
      <c r="B138" s="6" t="s">
        <v>310</v>
      </c>
      <c r="C138" s="127"/>
      <c r="D138" s="127"/>
      <c r="E138" s="127"/>
      <c r="F138" s="127"/>
      <c r="G138" s="127"/>
      <c r="H138" s="127"/>
      <c r="I138" s="127"/>
      <c r="J138" s="278">
        <f t="shared" si="33"/>
        <v>0</v>
      </c>
      <c r="K138" s="255">
        <f t="shared" si="34"/>
        <v>0</v>
      </c>
    </row>
    <row r="139" spans="1:17" s="44" customFormat="1" ht="12" customHeight="1" thickBot="1" x14ac:dyDescent="0.3">
      <c r="A139" s="162" t="s">
        <v>95</v>
      </c>
      <c r="B139" s="4" t="s">
        <v>311</v>
      </c>
      <c r="C139" s="127"/>
      <c r="D139" s="127"/>
      <c r="E139" s="127"/>
      <c r="F139" s="127"/>
      <c r="G139" s="127"/>
      <c r="H139" s="127"/>
      <c r="I139" s="127"/>
      <c r="J139" s="278">
        <f t="shared" si="33"/>
        <v>0</v>
      </c>
      <c r="K139" s="255">
        <f t="shared" si="34"/>
        <v>0</v>
      </c>
    </row>
    <row r="140" spans="1:17" ht="12" customHeight="1" thickBot="1" x14ac:dyDescent="0.3">
      <c r="A140" s="24" t="s">
        <v>8</v>
      </c>
      <c r="B140" s="47" t="s">
        <v>366</v>
      </c>
      <c r="C140" s="132">
        <f>+C141+C142+C144+C145+C143</f>
        <v>0</v>
      </c>
      <c r="D140" s="132">
        <f t="shared" ref="D140:K140" si="35">+D141+D142+D144+D145+D143</f>
        <v>0</v>
      </c>
      <c r="E140" s="132">
        <f t="shared" si="35"/>
        <v>0</v>
      </c>
      <c r="F140" s="132">
        <f t="shared" si="35"/>
        <v>0</v>
      </c>
      <c r="G140" s="132">
        <f t="shared" si="35"/>
        <v>0</v>
      </c>
      <c r="H140" s="132">
        <f t="shared" si="35"/>
        <v>0</v>
      </c>
      <c r="I140" s="132">
        <f t="shared" si="35"/>
        <v>0</v>
      </c>
      <c r="J140" s="132">
        <f t="shared" si="35"/>
        <v>0</v>
      </c>
      <c r="K140" s="257">
        <f t="shared" si="35"/>
        <v>0</v>
      </c>
      <c r="Q140" s="67"/>
    </row>
    <row r="141" spans="1:17" x14ac:dyDescent="0.25">
      <c r="A141" s="153" t="s">
        <v>54</v>
      </c>
      <c r="B141" s="6" t="s">
        <v>253</v>
      </c>
      <c r="C141" s="127"/>
      <c r="D141" s="127"/>
      <c r="E141" s="127"/>
      <c r="F141" s="127"/>
      <c r="G141" s="127"/>
      <c r="H141" s="127"/>
      <c r="I141" s="127"/>
      <c r="J141" s="278">
        <f>D141+E141+F141+G141+H141+I141</f>
        <v>0</v>
      </c>
      <c r="K141" s="255">
        <f>C141+J141</f>
        <v>0</v>
      </c>
    </row>
    <row r="142" spans="1:17" ht="12" customHeight="1" x14ac:dyDescent="0.25">
      <c r="A142" s="153" t="s">
        <v>55</v>
      </c>
      <c r="B142" s="6" t="s">
        <v>254</v>
      </c>
      <c r="C142" s="127"/>
      <c r="D142" s="127"/>
      <c r="E142" s="127"/>
      <c r="F142" s="127"/>
      <c r="G142" s="127"/>
      <c r="H142" s="127"/>
      <c r="I142" s="127"/>
      <c r="J142" s="278">
        <f>D142+E142+F142+G142+H142+I142</f>
        <v>0</v>
      </c>
      <c r="K142" s="255">
        <f>C142+J142</f>
        <v>0</v>
      </c>
    </row>
    <row r="143" spans="1:17" ht="12" customHeight="1" x14ac:dyDescent="0.25">
      <c r="A143" s="153" t="s">
        <v>170</v>
      </c>
      <c r="B143" s="6" t="s">
        <v>365</v>
      </c>
      <c r="C143" s="127"/>
      <c r="D143" s="127"/>
      <c r="E143" s="127"/>
      <c r="F143" s="127"/>
      <c r="G143" s="127"/>
      <c r="H143" s="127"/>
      <c r="I143" s="127"/>
      <c r="J143" s="278">
        <f>D143+E143+F143+G143+H143+I143</f>
        <v>0</v>
      </c>
      <c r="K143" s="255">
        <f>C143+J143</f>
        <v>0</v>
      </c>
    </row>
    <row r="144" spans="1:17" s="44" customFormat="1" ht="12" customHeight="1" x14ac:dyDescent="0.25">
      <c r="A144" s="153" t="s">
        <v>171</v>
      </c>
      <c r="B144" s="6" t="s">
        <v>320</v>
      </c>
      <c r="C144" s="127"/>
      <c r="D144" s="127"/>
      <c r="E144" s="127"/>
      <c r="F144" s="127"/>
      <c r="G144" s="127"/>
      <c r="H144" s="127"/>
      <c r="I144" s="127"/>
      <c r="J144" s="278">
        <f>D144+E144+F144+G144+H144+I144</f>
        <v>0</v>
      </c>
      <c r="K144" s="255">
        <f>C144+J144</f>
        <v>0</v>
      </c>
    </row>
    <row r="145" spans="1:11" s="44" customFormat="1" ht="12" customHeight="1" thickBot="1" x14ac:dyDescent="0.3">
      <c r="A145" s="162" t="s">
        <v>172</v>
      </c>
      <c r="B145" s="4" t="s">
        <v>272</v>
      </c>
      <c r="C145" s="127"/>
      <c r="D145" s="127"/>
      <c r="E145" s="127"/>
      <c r="F145" s="127"/>
      <c r="G145" s="127"/>
      <c r="H145" s="127"/>
      <c r="I145" s="127"/>
      <c r="J145" s="278">
        <f>D145+E145+F145+G145+H145+I145</f>
        <v>0</v>
      </c>
      <c r="K145" s="255">
        <f>C145+J145</f>
        <v>0</v>
      </c>
    </row>
    <row r="146" spans="1:11" s="44" customFormat="1" ht="12" customHeight="1" thickBot="1" x14ac:dyDescent="0.3">
      <c r="A146" s="24" t="s">
        <v>9</v>
      </c>
      <c r="B146" s="47" t="s">
        <v>321</v>
      </c>
      <c r="C146" s="189">
        <f>+C147+C148+C149+C150+C151</f>
        <v>0</v>
      </c>
      <c r="D146" s="189">
        <f t="shared" ref="D146:K146" si="36">+D147+D148+D149+D150+D151</f>
        <v>0</v>
      </c>
      <c r="E146" s="189">
        <f t="shared" si="36"/>
        <v>0</v>
      </c>
      <c r="F146" s="189">
        <f t="shared" si="36"/>
        <v>0</v>
      </c>
      <c r="G146" s="189">
        <f t="shared" si="36"/>
        <v>0</v>
      </c>
      <c r="H146" s="189">
        <f t="shared" si="36"/>
        <v>0</v>
      </c>
      <c r="I146" s="189">
        <f t="shared" si="36"/>
        <v>0</v>
      </c>
      <c r="J146" s="189">
        <f t="shared" si="36"/>
        <v>0</v>
      </c>
      <c r="K146" s="267">
        <f t="shared" si="36"/>
        <v>0</v>
      </c>
    </row>
    <row r="147" spans="1:11" s="44" customFormat="1" ht="12" customHeight="1" x14ac:dyDescent="0.25">
      <c r="A147" s="153" t="s">
        <v>56</v>
      </c>
      <c r="B147" s="6" t="s">
        <v>316</v>
      </c>
      <c r="C147" s="127"/>
      <c r="D147" s="127"/>
      <c r="E147" s="127"/>
      <c r="F147" s="127"/>
      <c r="G147" s="127"/>
      <c r="H147" s="127"/>
      <c r="I147" s="127"/>
      <c r="J147" s="278">
        <f t="shared" ref="J147:J153" si="37">D147+E147+F147+G147+H147+I147</f>
        <v>0</v>
      </c>
      <c r="K147" s="255">
        <f t="shared" ref="K147:K153" si="38">C147+J147</f>
        <v>0</v>
      </c>
    </row>
    <row r="148" spans="1:11" s="44" customFormat="1" ht="12" customHeight="1" x14ac:dyDescent="0.25">
      <c r="A148" s="153" t="s">
        <v>57</v>
      </c>
      <c r="B148" s="6" t="s">
        <v>323</v>
      </c>
      <c r="C148" s="127"/>
      <c r="D148" s="127"/>
      <c r="E148" s="127"/>
      <c r="F148" s="127"/>
      <c r="G148" s="127"/>
      <c r="H148" s="127"/>
      <c r="I148" s="127"/>
      <c r="J148" s="278">
        <f t="shared" si="37"/>
        <v>0</v>
      </c>
      <c r="K148" s="255">
        <f t="shared" si="38"/>
        <v>0</v>
      </c>
    </row>
    <row r="149" spans="1:11" s="44" customFormat="1" ht="12" customHeight="1" x14ac:dyDescent="0.25">
      <c r="A149" s="153" t="s">
        <v>182</v>
      </c>
      <c r="B149" s="6" t="s">
        <v>318</v>
      </c>
      <c r="C149" s="127"/>
      <c r="D149" s="127"/>
      <c r="E149" s="127"/>
      <c r="F149" s="127"/>
      <c r="G149" s="127"/>
      <c r="H149" s="127"/>
      <c r="I149" s="127"/>
      <c r="J149" s="278">
        <f t="shared" si="37"/>
        <v>0</v>
      </c>
      <c r="K149" s="255">
        <f t="shared" si="38"/>
        <v>0</v>
      </c>
    </row>
    <row r="150" spans="1:11" s="44" customFormat="1" ht="12" customHeight="1" x14ac:dyDescent="0.25">
      <c r="A150" s="153" t="s">
        <v>183</v>
      </c>
      <c r="B150" s="6" t="s">
        <v>363</v>
      </c>
      <c r="C150" s="127"/>
      <c r="D150" s="127"/>
      <c r="E150" s="127"/>
      <c r="F150" s="127"/>
      <c r="G150" s="127"/>
      <c r="H150" s="127"/>
      <c r="I150" s="127"/>
      <c r="J150" s="278">
        <f t="shared" si="37"/>
        <v>0</v>
      </c>
      <c r="K150" s="255">
        <f t="shared" si="38"/>
        <v>0</v>
      </c>
    </row>
    <row r="151" spans="1:11" ht="12.75" customHeight="1" thickBot="1" x14ac:dyDescent="0.3">
      <c r="A151" s="162" t="s">
        <v>322</v>
      </c>
      <c r="B151" s="4" t="s">
        <v>325</v>
      </c>
      <c r="C151" s="129"/>
      <c r="D151" s="129"/>
      <c r="E151" s="129"/>
      <c r="F151" s="129"/>
      <c r="G151" s="129"/>
      <c r="H151" s="129"/>
      <c r="I151" s="129"/>
      <c r="J151" s="279">
        <f t="shared" si="37"/>
        <v>0</v>
      </c>
      <c r="K151" s="256">
        <f t="shared" si="38"/>
        <v>0</v>
      </c>
    </row>
    <row r="152" spans="1:11" ht="12.75" customHeight="1" thickBot="1" x14ac:dyDescent="0.3">
      <c r="A152" s="181" t="s">
        <v>10</v>
      </c>
      <c r="B152" s="47" t="s">
        <v>326</v>
      </c>
      <c r="C152" s="190"/>
      <c r="D152" s="190"/>
      <c r="E152" s="190"/>
      <c r="F152" s="190"/>
      <c r="G152" s="190"/>
      <c r="H152" s="190"/>
      <c r="I152" s="190"/>
      <c r="J152" s="189">
        <f t="shared" si="37"/>
        <v>0</v>
      </c>
      <c r="K152" s="267">
        <f t="shared" si="38"/>
        <v>0</v>
      </c>
    </row>
    <row r="153" spans="1:11" ht="12.75" customHeight="1" thickBot="1" x14ac:dyDescent="0.3">
      <c r="A153" s="181" t="s">
        <v>11</v>
      </c>
      <c r="B153" s="47" t="s">
        <v>327</v>
      </c>
      <c r="C153" s="190"/>
      <c r="D153" s="190"/>
      <c r="E153" s="190"/>
      <c r="F153" s="190"/>
      <c r="G153" s="190"/>
      <c r="H153" s="190"/>
      <c r="I153" s="190"/>
      <c r="J153" s="189">
        <f t="shared" si="37"/>
        <v>0</v>
      </c>
      <c r="K153" s="267">
        <f t="shared" si="38"/>
        <v>0</v>
      </c>
    </row>
    <row r="154" spans="1:11" ht="12" customHeight="1" thickBot="1" x14ac:dyDescent="0.3">
      <c r="A154" s="24" t="s">
        <v>12</v>
      </c>
      <c r="B154" s="47" t="s">
        <v>329</v>
      </c>
      <c r="C154" s="191">
        <f>+C129+C133+C140+C146+C152+C153</f>
        <v>0</v>
      </c>
      <c r="D154" s="191">
        <f t="shared" ref="D154:K154" si="39">+D129+D133+D140+D146+D152+D153</f>
        <v>0</v>
      </c>
      <c r="E154" s="191">
        <f t="shared" si="39"/>
        <v>0</v>
      </c>
      <c r="F154" s="191">
        <f t="shared" si="39"/>
        <v>0</v>
      </c>
      <c r="G154" s="191">
        <f t="shared" si="39"/>
        <v>0</v>
      </c>
      <c r="H154" s="191">
        <f t="shared" si="39"/>
        <v>0</v>
      </c>
      <c r="I154" s="191">
        <f t="shared" si="39"/>
        <v>0</v>
      </c>
      <c r="J154" s="191">
        <f t="shared" si="39"/>
        <v>0</v>
      </c>
      <c r="K154" s="268">
        <f t="shared" si="39"/>
        <v>0</v>
      </c>
    </row>
    <row r="155" spans="1:11" ht="15.15" customHeight="1" thickBot="1" x14ac:dyDescent="0.3">
      <c r="A155" s="164" t="s">
        <v>13</v>
      </c>
      <c r="B155" s="114" t="s">
        <v>328</v>
      </c>
      <c r="C155" s="191">
        <f>+C128+C154</f>
        <v>400000</v>
      </c>
      <c r="D155" s="191">
        <f t="shared" ref="D155:K155" si="40">+D128+D154</f>
        <v>630000</v>
      </c>
      <c r="E155" s="191">
        <f t="shared" si="40"/>
        <v>0</v>
      </c>
      <c r="F155" s="191">
        <f t="shared" si="40"/>
        <v>0</v>
      </c>
      <c r="G155" s="191">
        <f t="shared" si="40"/>
        <v>0</v>
      </c>
      <c r="H155" s="191">
        <f t="shared" si="40"/>
        <v>0</v>
      </c>
      <c r="I155" s="191">
        <f t="shared" si="40"/>
        <v>0</v>
      </c>
      <c r="J155" s="191">
        <f t="shared" si="40"/>
        <v>630000</v>
      </c>
      <c r="K155" s="268">
        <f t="shared" si="40"/>
        <v>1030000</v>
      </c>
    </row>
    <row r="156" spans="1:11" ht="13.8" thickBot="1" x14ac:dyDescent="0.3">
      <c r="A156" s="117"/>
      <c r="B156" s="118"/>
      <c r="C156" s="418">
        <f>C90-C155</f>
        <v>0</v>
      </c>
      <c r="D156" s="419"/>
      <c r="E156" s="419"/>
      <c r="F156" s="419"/>
      <c r="G156" s="419"/>
      <c r="H156" s="419"/>
      <c r="I156" s="420"/>
      <c r="J156" s="420"/>
      <c r="K156" s="421">
        <f>K90-K155</f>
        <v>0</v>
      </c>
    </row>
    <row r="157" spans="1:11" ht="15.15" customHeight="1" thickBot="1" x14ac:dyDescent="0.3">
      <c r="A157" s="65" t="s">
        <v>364</v>
      </c>
      <c r="B157" s="66"/>
      <c r="C157" s="223"/>
      <c r="D157" s="263"/>
      <c r="E157" s="263"/>
      <c r="F157" s="263"/>
      <c r="G157" s="263"/>
      <c r="H157" s="263"/>
      <c r="I157" s="223"/>
      <c r="J157" s="313">
        <f>D157+E157+F157+G157+H157+I157</f>
        <v>0</v>
      </c>
      <c r="K157" s="267">
        <f>C157+J157</f>
        <v>0</v>
      </c>
    </row>
    <row r="158" spans="1:11" ht="14.4" customHeight="1" thickBot="1" x14ac:dyDescent="0.3">
      <c r="A158" s="65" t="s">
        <v>116</v>
      </c>
      <c r="B158" s="66"/>
      <c r="C158" s="223"/>
      <c r="D158" s="263"/>
      <c r="E158" s="263"/>
      <c r="F158" s="263"/>
      <c r="G158" s="263"/>
      <c r="H158" s="263"/>
      <c r="I158" s="223"/>
      <c r="J158" s="313">
        <f>D158+E158+F158+G158+H158+I158</f>
        <v>0</v>
      </c>
      <c r="K158" s="267">
        <f>C158+J158</f>
        <v>0</v>
      </c>
    </row>
  </sheetData>
  <sheetProtection sheet="1"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landscape" r:id="rId1"/>
  <headerFooter alignWithMargins="0"/>
  <rowBreaks count="3" manualBreakCount="3">
    <brk id="54" max="16383" man="1"/>
    <brk id="91" max="16383" man="1"/>
    <brk id="12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K61"/>
  <sheetViews>
    <sheetView zoomScale="75" zoomScaleNormal="75" workbookViewId="0">
      <selection activeCell="K1" sqref="K1"/>
    </sheetView>
  </sheetViews>
  <sheetFormatPr defaultColWidth="9.33203125" defaultRowHeight="13.2" x14ac:dyDescent="0.25"/>
  <cols>
    <col min="1" max="1" width="13.77734375" style="346" customWidth="1"/>
    <col min="2" max="2" width="60.6640625" style="328" customWidth="1"/>
    <col min="3" max="3" width="15.77734375" style="328" customWidth="1"/>
    <col min="4" max="10" width="13.77734375" style="328" customWidth="1"/>
    <col min="11" max="11" width="15.77734375" style="328" customWidth="1"/>
    <col min="12" max="16384" width="9.33203125" style="328"/>
  </cols>
  <sheetData>
    <row r="1" spans="1:11" s="325" customFormat="1" ht="15.9" customHeight="1" thickBot="1" x14ac:dyDescent="0.3">
      <c r="A1" s="382"/>
      <c r="B1" s="383"/>
      <c r="C1" s="383"/>
      <c r="D1" s="383"/>
      <c r="E1" s="383"/>
      <c r="F1" s="383"/>
      <c r="G1" s="383"/>
      <c r="H1" s="383"/>
      <c r="I1" s="383"/>
      <c r="J1" s="383"/>
      <c r="K1" s="324" t="s">
        <v>642</v>
      </c>
    </row>
    <row r="2" spans="1:11" s="326" customFormat="1" ht="34.200000000000003" x14ac:dyDescent="0.25">
      <c r="A2" s="384" t="s">
        <v>467</v>
      </c>
      <c r="B2" s="584" t="s">
        <v>580</v>
      </c>
      <c r="C2" s="585"/>
      <c r="D2" s="585"/>
      <c r="E2" s="585"/>
      <c r="F2" s="585"/>
      <c r="G2" s="585"/>
      <c r="H2" s="585"/>
      <c r="I2" s="585"/>
      <c r="J2" s="585"/>
      <c r="K2" s="385" t="s">
        <v>37</v>
      </c>
    </row>
    <row r="3" spans="1:11" s="326" customFormat="1" ht="23.1" customHeight="1" thickBot="1" x14ac:dyDescent="0.3">
      <c r="A3" s="386" t="s">
        <v>114</v>
      </c>
      <c r="B3" s="586" t="str">
        <f>CONCATENATE('6.1.1.mell'!B3:J3)</f>
        <v>Kötelező feladtok bevételeinek, kiadásainak módosítása</v>
      </c>
      <c r="C3" s="587"/>
      <c r="D3" s="587"/>
      <c r="E3" s="587"/>
      <c r="F3" s="587"/>
      <c r="G3" s="587"/>
      <c r="H3" s="587"/>
      <c r="I3" s="587"/>
      <c r="J3" s="587"/>
      <c r="K3" s="387" t="s">
        <v>37</v>
      </c>
    </row>
    <row r="4" spans="1:11" s="326" customFormat="1" ht="12.9" customHeight="1" thickBot="1" x14ac:dyDescent="0.3">
      <c r="A4" s="388"/>
      <c r="B4" s="389"/>
      <c r="C4" s="390"/>
      <c r="D4" s="390"/>
      <c r="E4" s="390"/>
      <c r="F4" s="390"/>
      <c r="G4" s="390"/>
      <c r="H4" s="390"/>
      <c r="I4" s="390"/>
      <c r="J4" s="390"/>
      <c r="K4" s="391" t="s">
        <v>426</v>
      </c>
    </row>
    <row r="5" spans="1:11" s="327" customFormat="1" ht="14.1" customHeight="1" x14ac:dyDescent="0.25">
      <c r="A5" s="588" t="s">
        <v>46</v>
      </c>
      <c r="B5" s="591" t="s">
        <v>2</v>
      </c>
      <c r="C5" s="591" t="s">
        <v>494</v>
      </c>
      <c r="D5" s="591" t="str">
        <f>CONCATENATE('6.1.mell'!D5:I5)</f>
        <v xml:space="preserve">1. sz. módosítás </v>
      </c>
      <c r="E5" s="591" t="str">
        <f>CONCATENATE('6.1.mell'!E5)</f>
        <v xml:space="preserve">2. sz. módosítás </v>
      </c>
      <c r="F5" s="591" t="str">
        <f>CONCATENATE('6.1.mell'!F5)</f>
        <v xml:space="preserve">3. sz. módosítás </v>
      </c>
      <c r="G5" s="591" t="str">
        <f>CONCATENATE('6.1.mell'!G5)</f>
        <v xml:space="preserve">4. sz. módosítás </v>
      </c>
      <c r="H5" s="591" t="str">
        <f>CONCATENATE('6.1.mell'!H5)</f>
        <v xml:space="preserve">5. sz. módosítás </v>
      </c>
      <c r="I5" s="591" t="str">
        <f>CONCATENATE('6.1.mell'!I5)</f>
        <v xml:space="preserve">6. sz. módosítás </v>
      </c>
      <c r="J5" s="591" t="s">
        <v>495</v>
      </c>
      <c r="K5" s="576" t="e">
        <f>CONCATENATE(#REF!)</f>
        <v>#REF!</v>
      </c>
    </row>
    <row r="6" spans="1:11" ht="12.75" customHeight="1" x14ac:dyDescent="0.25">
      <c r="A6" s="589"/>
      <c r="B6" s="592"/>
      <c r="C6" s="594"/>
      <c r="D6" s="594"/>
      <c r="E6" s="594"/>
      <c r="F6" s="594"/>
      <c r="G6" s="594"/>
      <c r="H6" s="594"/>
      <c r="I6" s="594"/>
      <c r="J6" s="594"/>
      <c r="K6" s="577"/>
    </row>
    <row r="7" spans="1:11" s="329" customFormat="1" ht="9.9" customHeight="1" thickBot="1" x14ac:dyDescent="0.3">
      <c r="A7" s="590"/>
      <c r="B7" s="593"/>
      <c r="C7" s="595"/>
      <c r="D7" s="595"/>
      <c r="E7" s="595"/>
      <c r="F7" s="595"/>
      <c r="G7" s="595"/>
      <c r="H7" s="595"/>
      <c r="I7" s="595"/>
      <c r="J7" s="595"/>
      <c r="K7" s="578"/>
    </row>
    <row r="8" spans="1:11" s="347" customFormat="1" ht="10.5" customHeight="1" thickBot="1" x14ac:dyDescent="0.3">
      <c r="A8" s="393" t="s">
        <v>343</v>
      </c>
      <c r="B8" s="394" t="s">
        <v>344</v>
      </c>
      <c r="C8" s="394" t="s">
        <v>345</v>
      </c>
      <c r="D8" s="394" t="s">
        <v>347</v>
      </c>
      <c r="E8" s="394" t="s">
        <v>346</v>
      </c>
      <c r="F8" s="394" t="s">
        <v>370</v>
      </c>
      <c r="G8" s="394" t="s">
        <v>349</v>
      </c>
      <c r="H8" s="394" t="s">
        <v>350</v>
      </c>
      <c r="I8" s="394" t="s">
        <v>456</v>
      </c>
      <c r="J8" s="395" t="s">
        <v>457</v>
      </c>
      <c r="K8" s="396" t="s">
        <v>458</v>
      </c>
    </row>
    <row r="9" spans="1:11" s="347" customFormat="1" ht="10.5" customHeight="1" thickBot="1" x14ac:dyDescent="0.3">
      <c r="A9" s="579" t="s">
        <v>35</v>
      </c>
      <c r="B9" s="580"/>
      <c r="C9" s="580"/>
      <c r="D9" s="580"/>
      <c r="E9" s="580"/>
      <c r="F9" s="580"/>
      <c r="G9" s="580"/>
      <c r="H9" s="580"/>
      <c r="I9" s="580"/>
      <c r="J9" s="580"/>
      <c r="K9" s="581"/>
    </row>
    <row r="10" spans="1:11" s="332" customFormat="1" ht="12" customHeight="1" thickBot="1" x14ac:dyDescent="0.3">
      <c r="A10" s="59" t="s">
        <v>3</v>
      </c>
      <c r="B10" s="330" t="s">
        <v>468</v>
      </c>
      <c r="C10" s="79">
        <f>SUM(C11:C21)</f>
        <v>0</v>
      </c>
      <c r="D10" s="79">
        <f t="shared" ref="D10:K10" si="0">SUM(D11:D21)</f>
        <v>0</v>
      </c>
      <c r="E10" s="79">
        <f t="shared" si="0"/>
        <v>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0</v>
      </c>
      <c r="K10" s="79">
        <f t="shared" si="0"/>
        <v>0</v>
      </c>
    </row>
    <row r="11" spans="1:11" s="332" customFormat="1" ht="12" customHeight="1" x14ac:dyDescent="0.25">
      <c r="A11" s="333" t="s">
        <v>58</v>
      </c>
      <c r="B11" s="7" t="s">
        <v>159</v>
      </c>
      <c r="C11" s="370"/>
      <c r="D11" s="370"/>
      <c r="E11" s="370"/>
      <c r="F11" s="370"/>
      <c r="G11" s="370"/>
      <c r="H11" s="370"/>
      <c r="I11" s="370"/>
      <c r="J11" s="354">
        <f>D11+E11+F11+G11+H11+I11</f>
        <v>0</v>
      </c>
      <c r="K11" s="352">
        <f>C11+J11</f>
        <v>0</v>
      </c>
    </row>
    <row r="12" spans="1:11" s="332" customFormat="1" ht="12" customHeight="1" x14ac:dyDescent="0.25">
      <c r="A12" s="334" t="s">
        <v>59</v>
      </c>
      <c r="B12" s="5" t="s">
        <v>160</v>
      </c>
      <c r="C12" s="371"/>
      <c r="D12" s="371"/>
      <c r="E12" s="371"/>
      <c r="F12" s="371"/>
      <c r="G12" s="371"/>
      <c r="H12" s="371"/>
      <c r="I12" s="371"/>
      <c r="J12" s="355">
        <f t="shared" ref="J12:J21" si="1">D12+E12+F12+G12+H12+I12</f>
        <v>0</v>
      </c>
      <c r="K12" s="352">
        <f t="shared" ref="K12:K21" si="2">C12+J12</f>
        <v>0</v>
      </c>
    </row>
    <row r="13" spans="1:11" s="332" customFormat="1" ht="12" customHeight="1" x14ac:dyDescent="0.25">
      <c r="A13" s="334" t="s">
        <v>60</v>
      </c>
      <c r="B13" s="5" t="s">
        <v>161</v>
      </c>
      <c r="C13" s="371"/>
      <c r="D13" s="371"/>
      <c r="E13" s="371"/>
      <c r="F13" s="371"/>
      <c r="G13" s="371"/>
      <c r="H13" s="371"/>
      <c r="I13" s="371"/>
      <c r="J13" s="355">
        <f t="shared" si="1"/>
        <v>0</v>
      </c>
      <c r="K13" s="352">
        <f t="shared" si="2"/>
        <v>0</v>
      </c>
    </row>
    <row r="14" spans="1:11" s="332" customFormat="1" ht="12" customHeight="1" x14ac:dyDescent="0.25">
      <c r="A14" s="334" t="s">
        <v>61</v>
      </c>
      <c r="B14" s="5" t="s">
        <v>162</v>
      </c>
      <c r="C14" s="371"/>
      <c r="D14" s="371"/>
      <c r="E14" s="371"/>
      <c r="F14" s="371"/>
      <c r="G14" s="371"/>
      <c r="H14" s="371"/>
      <c r="I14" s="371"/>
      <c r="J14" s="355">
        <f t="shared" si="1"/>
        <v>0</v>
      </c>
      <c r="K14" s="352">
        <f t="shared" si="2"/>
        <v>0</v>
      </c>
    </row>
    <row r="15" spans="1:11" s="332" customFormat="1" ht="12" customHeight="1" x14ac:dyDescent="0.25">
      <c r="A15" s="334" t="s">
        <v>78</v>
      </c>
      <c r="B15" s="5" t="s">
        <v>163</v>
      </c>
      <c r="C15" s="371"/>
      <c r="D15" s="371"/>
      <c r="E15" s="371"/>
      <c r="F15" s="371"/>
      <c r="G15" s="371"/>
      <c r="H15" s="371"/>
      <c r="I15" s="371"/>
      <c r="J15" s="355">
        <f t="shared" si="1"/>
        <v>0</v>
      </c>
      <c r="K15" s="352">
        <f t="shared" si="2"/>
        <v>0</v>
      </c>
    </row>
    <row r="16" spans="1:11" s="332" customFormat="1" ht="12" customHeight="1" x14ac:dyDescent="0.25">
      <c r="A16" s="334" t="s">
        <v>62</v>
      </c>
      <c r="B16" s="5" t="s">
        <v>469</v>
      </c>
      <c r="C16" s="371"/>
      <c r="D16" s="371"/>
      <c r="E16" s="371"/>
      <c r="F16" s="371"/>
      <c r="G16" s="371"/>
      <c r="H16" s="371"/>
      <c r="I16" s="371"/>
      <c r="J16" s="355">
        <f t="shared" si="1"/>
        <v>0</v>
      </c>
      <c r="K16" s="352">
        <f t="shared" si="2"/>
        <v>0</v>
      </c>
    </row>
    <row r="17" spans="1:11" s="332" customFormat="1" ht="12" customHeight="1" x14ac:dyDescent="0.25">
      <c r="A17" s="334" t="s">
        <v>63</v>
      </c>
      <c r="B17" s="4" t="s">
        <v>470</v>
      </c>
      <c r="C17" s="371"/>
      <c r="D17" s="371"/>
      <c r="E17" s="371"/>
      <c r="F17" s="371"/>
      <c r="G17" s="371"/>
      <c r="H17" s="371"/>
      <c r="I17" s="371"/>
      <c r="J17" s="355">
        <f t="shared" si="1"/>
        <v>0</v>
      </c>
      <c r="K17" s="352">
        <f t="shared" si="2"/>
        <v>0</v>
      </c>
    </row>
    <row r="18" spans="1:11" s="332" customFormat="1" ht="12" customHeight="1" x14ac:dyDescent="0.25">
      <c r="A18" s="334" t="s">
        <v>70</v>
      </c>
      <c r="B18" s="5" t="s">
        <v>166</v>
      </c>
      <c r="C18" s="371"/>
      <c r="D18" s="371"/>
      <c r="E18" s="371"/>
      <c r="F18" s="371"/>
      <c r="G18" s="371"/>
      <c r="H18" s="371"/>
      <c r="I18" s="371"/>
      <c r="J18" s="355">
        <f t="shared" si="1"/>
        <v>0</v>
      </c>
      <c r="K18" s="352">
        <f t="shared" si="2"/>
        <v>0</v>
      </c>
    </row>
    <row r="19" spans="1:11" s="335" customFormat="1" ht="12" customHeight="1" x14ac:dyDescent="0.25">
      <c r="A19" s="334" t="s">
        <v>71</v>
      </c>
      <c r="B19" s="5" t="s">
        <v>167</v>
      </c>
      <c r="C19" s="371"/>
      <c r="D19" s="371"/>
      <c r="E19" s="371"/>
      <c r="F19" s="371"/>
      <c r="G19" s="371"/>
      <c r="H19" s="371"/>
      <c r="I19" s="371"/>
      <c r="J19" s="355">
        <f t="shared" si="1"/>
        <v>0</v>
      </c>
      <c r="K19" s="352">
        <f t="shared" si="2"/>
        <v>0</v>
      </c>
    </row>
    <row r="20" spans="1:11" s="335" customFormat="1" ht="12" customHeight="1" x14ac:dyDescent="0.25">
      <c r="A20" s="334" t="s">
        <v>72</v>
      </c>
      <c r="B20" s="5" t="s">
        <v>292</v>
      </c>
      <c r="C20" s="371"/>
      <c r="D20" s="371"/>
      <c r="E20" s="371"/>
      <c r="F20" s="371"/>
      <c r="G20" s="371"/>
      <c r="H20" s="371"/>
      <c r="I20" s="371"/>
      <c r="J20" s="355">
        <f t="shared" si="1"/>
        <v>0</v>
      </c>
      <c r="K20" s="352">
        <f t="shared" si="2"/>
        <v>0</v>
      </c>
    </row>
    <row r="21" spans="1:11" s="335" customFormat="1" ht="12" customHeight="1" thickBot="1" x14ac:dyDescent="0.3">
      <c r="A21" s="348" t="s">
        <v>73</v>
      </c>
      <c r="B21" s="4" t="s">
        <v>168</v>
      </c>
      <c r="C21" s="372"/>
      <c r="D21" s="372"/>
      <c r="E21" s="372"/>
      <c r="F21" s="372"/>
      <c r="G21" s="372"/>
      <c r="H21" s="372"/>
      <c r="I21" s="372"/>
      <c r="J21" s="356">
        <f t="shared" si="1"/>
        <v>0</v>
      </c>
      <c r="K21" s="352">
        <f t="shared" si="2"/>
        <v>0</v>
      </c>
    </row>
    <row r="22" spans="1:11" s="332" customFormat="1" ht="12" customHeight="1" thickBot="1" x14ac:dyDescent="0.3">
      <c r="A22" s="59" t="s">
        <v>4</v>
      </c>
      <c r="B22" s="330" t="s">
        <v>471</v>
      </c>
      <c r="C22" s="79">
        <f t="shared" ref="C22:J22" si="3">SUM(C23:C25)</f>
        <v>1628905</v>
      </c>
      <c r="D22" s="79">
        <f t="shared" si="3"/>
        <v>-1628905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-1628905</v>
      </c>
      <c r="K22" s="112">
        <f>SUM(K23:K25)</f>
        <v>0</v>
      </c>
    </row>
    <row r="23" spans="1:11" s="335" customFormat="1" ht="12" customHeight="1" x14ac:dyDescent="0.25">
      <c r="A23" s="337" t="s">
        <v>64</v>
      </c>
      <c r="B23" s="6" t="s">
        <v>143</v>
      </c>
      <c r="C23" s="373"/>
      <c r="D23" s="373"/>
      <c r="E23" s="373"/>
      <c r="F23" s="373"/>
      <c r="G23" s="373"/>
      <c r="H23" s="373"/>
      <c r="I23" s="373"/>
      <c r="J23" s="358">
        <f>D23+E23+F23+G23+H23+I23</f>
        <v>0</v>
      </c>
      <c r="K23" s="352">
        <f>C23+J23</f>
        <v>0</v>
      </c>
    </row>
    <row r="24" spans="1:11" s="335" customFormat="1" ht="12" customHeight="1" x14ac:dyDescent="0.25">
      <c r="A24" s="334" t="s">
        <v>65</v>
      </c>
      <c r="B24" s="5" t="s">
        <v>472</v>
      </c>
      <c r="C24" s="371"/>
      <c r="D24" s="371"/>
      <c r="E24" s="371"/>
      <c r="F24" s="371"/>
      <c r="G24" s="371"/>
      <c r="H24" s="371"/>
      <c r="I24" s="371"/>
      <c r="J24" s="355">
        <f>D24+E24+F24+G24+H24+I24</f>
        <v>0</v>
      </c>
      <c r="K24" s="351">
        <f>C24+J24</f>
        <v>0</v>
      </c>
    </row>
    <row r="25" spans="1:11" s="335" customFormat="1" ht="12" customHeight="1" x14ac:dyDescent="0.25">
      <c r="A25" s="334" t="s">
        <v>66</v>
      </c>
      <c r="B25" s="5" t="s">
        <v>473</v>
      </c>
      <c r="C25" s="371">
        <v>1628905</v>
      </c>
      <c r="D25" s="371">
        <v>-1628905</v>
      </c>
      <c r="E25" s="371"/>
      <c r="F25" s="371"/>
      <c r="G25" s="371"/>
      <c r="H25" s="371"/>
      <c r="I25" s="371"/>
      <c r="J25" s="355">
        <f>D25+E25+F25+G25+H25+I25</f>
        <v>-1628905</v>
      </c>
      <c r="K25" s="351">
        <f>C25+J25</f>
        <v>0</v>
      </c>
    </row>
    <row r="26" spans="1:11" s="335" customFormat="1" ht="12" customHeight="1" thickBot="1" x14ac:dyDescent="0.3">
      <c r="A26" s="334" t="s">
        <v>67</v>
      </c>
      <c r="B26" s="9" t="s">
        <v>474</v>
      </c>
      <c r="C26" s="372"/>
      <c r="D26" s="372"/>
      <c r="E26" s="372"/>
      <c r="F26" s="372"/>
      <c r="G26" s="372"/>
      <c r="H26" s="372"/>
      <c r="I26" s="372"/>
      <c r="J26" s="359">
        <f>D26+E26+F26+G26+H26+I26</f>
        <v>0</v>
      </c>
      <c r="K26" s="353">
        <f>C26+J26</f>
        <v>0</v>
      </c>
    </row>
    <row r="27" spans="1:11" s="335" customFormat="1" ht="12" customHeight="1" thickBot="1" x14ac:dyDescent="0.3">
      <c r="A27" s="336" t="s">
        <v>5</v>
      </c>
      <c r="B27" s="47" t="s">
        <v>92</v>
      </c>
      <c r="C27" s="374"/>
      <c r="D27" s="374"/>
      <c r="E27" s="374"/>
      <c r="F27" s="374"/>
      <c r="G27" s="374"/>
      <c r="H27" s="374"/>
      <c r="I27" s="374"/>
      <c r="J27" s="350"/>
      <c r="K27" s="331"/>
    </row>
    <row r="28" spans="1:11" s="335" customFormat="1" ht="12" customHeight="1" thickBot="1" x14ac:dyDescent="0.3">
      <c r="A28" s="336" t="s">
        <v>6</v>
      </c>
      <c r="B28" s="47" t="s">
        <v>475</v>
      </c>
      <c r="C28" s="357">
        <f t="shared" ref="C28:J28" si="4">+C29+C30+C31</f>
        <v>0</v>
      </c>
      <c r="D28" s="79">
        <f t="shared" si="4"/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>+K29+K30+K31</f>
        <v>0</v>
      </c>
    </row>
    <row r="29" spans="1:11" s="335" customFormat="1" ht="12" customHeight="1" x14ac:dyDescent="0.25">
      <c r="A29" s="337" t="s">
        <v>152</v>
      </c>
      <c r="B29" s="338" t="s">
        <v>148</v>
      </c>
      <c r="C29" s="375"/>
      <c r="D29" s="375"/>
      <c r="E29" s="375"/>
      <c r="F29" s="375"/>
      <c r="G29" s="375"/>
      <c r="H29" s="375"/>
      <c r="I29" s="375"/>
      <c r="J29" s="358">
        <f>D29+E29+F29+G29+H29+I29</f>
        <v>0</v>
      </c>
      <c r="K29" s="352">
        <f>C29+J29</f>
        <v>0</v>
      </c>
    </row>
    <row r="30" spans="1:11" s="335" customFormat="1" ht="12" customHeight="1" x14ac:dyDescent="0.25">
      <c r="A30" s="337" t="s">
        <v>153</v>
      </c>
      <c r="B30" s="338" t="s">
        <v>472</v>
      </c>
      <c r="C30" s="376"/>
      <c r="D30" s="376"/>
      <c r="E30" s="376"/>
      <c r="F30" s="376"/>
      <c r="G30" s="376"/>
      <c r="H30" s="376"/>
      <c r="I30" s="376"/>
      <c r="J30" s="358">
        <f>D30+E30+F30+G30+H30+I30</f>
        <v>0</v>
      </c>
      <c r="K30" s="352">
        <f>C30+J30</f>
        <v>0</v>
      </c>
    </row>
    <row r="31" spans="1:11" s="335" customFormat="1" ht="12" customHeight="1" x14ac:dyDescent="0.25">
      <c r="A31" s="337" t="s">
        <v>154</v>
      </c>
      <c r="B31" s="339" t="s">
        <v>476</v>
      </c>
      <c r="C31" s="376"/>
      <c r="D31" s="376"/>
      <c r="E31" s="376"/>
      <c r="F31" s="376"/>
      <c r="G31" s="376"/>
      <c r="H31" s="376"/>
      <c r="I31" s="376"/>
      <c r="J31" s="358">
        <f>D31+E31+F31+G31+H31+I31</f>
        <v>0</v>
      </c>
      <c r="K31" s="352">
        <f>C31+J31</f>
        <v>0</v>
      </c>
    </row>
    <row r="32" spans="1:11" s="335" customFormat="1" ht="12" customHeight="1" thickBot="1" x14ac:dyDescent="0.3">
      <c r="A32" s="334" t="s">
        <v>155</v>
      </c>
      <c r="B32" s="349" t="s">
        <v>477</v>
      </c>
      <c r="C32" s="377"/>
      <c r="D32" s="377"/>
      <c r="E32" s="377"/>
      <c r="F32" s="377"/>
      <c r="G32" s="377"/>
      <c r="H32" s="377"/>
      <c r="I32" s="377"/>
      <c r="J32" s="358">
        <f>D32+E32+F32+G32+H32+I32</f>
        <v>0</v>
      </c>
      <c r="K32" s="352">
        <f>C32+J32</f>
        <v>0</v>
      </c>
    </row>
    <row r="33" spans="1:11" s="335" customFormat="1" ht="12" customHeight="1" thickBot="1" x14ac:dyDescent="0.3">
      <c r="A33" s="336" t="s">
        <v>7</v>
      </c>
      <c r="B33" s="47" t="s">
        <v>478</v>
      </c>
      <c r="C33" s="357">
        <f t="shared" ref="C33:J33" si="5">+C34+C35+C36</f>
        <v>0</v>
      </c>
      <c r="D33" s="79">
        <f t="shared" si="5"/>
        <v>0</v>
      </c>
      <c r="E33" s="79">
        <f t="shared" si="5"/>
        <v>0</v>
      </c>
      <c r="F33" s="79">
        <f t="shared" si="5"/>
        <v>0</v>
      </c>
      <c r="G33" s="79">
        <f t="shared" si="5"/>
        <v>0</v>
      </c>
      <c r="H33" s="79">
        <f t="shared" si="5"/>
        <v>0</v>
      </c>
      <c r="I33" s="79">
        <f t="shared" si="5"/>
        <v>0</v>
      </c>
      <c r="J33" s="79">
        <f t="shared" si="5"/>
        <v>0</v>
      </c>
      <c r="K33" s="112">
        <f>+K34+K35+K36</f>
        <v>0</v>
      </c>
    </row>
    <row r="34" spans="1:11" s="335" customFormat="1" ht="12" customHeight="1" x14ac:dyDescent="0.25">
      <c r="A34" s="337" t="s">
        <v>51</v>
      </c>
      <c r="B34" s="338" t="s">
        <v>173</v>
      </c>
      <c r="C34" s="375"/>
      <c r="D34" s="375"/>
      <c r="E34" s="375"/>
      <c r="F34" s="375"/>
      <c r="G34" s="375"/>
      <c r="H34" s="375"/>
      <c r="I34" s="375"/>
      <c r="J34" s="358">
        <f>D34+E34+F34+G34+H34+I34</f>
        <v>0</v>
      </c>
      <c r="K34" s="352">
        <f>C34+J34</f>
        <v>0</v>
      </c>
    </row>
    <row r="35" spans="1:11" s="335" customFormat="1" ht="12" customHeight="1" x14ac:dyDescent="0.25">
      <c r="A35" s="337" t="s">
        <v>52</v>
      </c>
      <c r="B35" s="339" t="s">
        <v>174</v>
      </c>
      <c r="C35" s="376"/>
      <c r="D35" s="376"/>
      <c r="E35" s="376"/>
      <c r="F35" s="376"/>
      <c r="G35" s="376"/>
      <c r="H35" s="376"/>
      <c r="I35" s="376"/>
      <c r="J35" s="358">
        <f>D35+E35+F35+G35+H35+I35</f>
        <v>0</v>
      </c>
      <c r="K35" s="352">
        <f>C35+J35</f>
        <v>0</v>
      </c>
    </row>
    <row r="36" spans="1:11" s="335" customFormat="1" ht="12" customHeight="1" thickBot="1" x14ac:dyDescent="0.3">
      <c r="A36" s="334" t="s">
        <v>53</v>
      </c>
      <c r="B36" s="349" t="s">
        <v>175</v>
      </c>
      <c r="C36" s="377"/>
      <c r="D36" s="377"/>
      <c r="E36" s="377"/>
      <c r="F36" s="377"/>
      <c r="G36" s="377"/>
      <c r="H36" s="377"/>
      <c r="I36" s="377"/>
      <c r="J36" s="358">
        <f>D36+E36+F36+G36+H36+I36</f>
        <v>0</v>
      </c>
      <c r="K36" s="360">
        <f>C36+J36</f>
        <v>0</v>
      </c>
    </row>
    <row r="37" spans="1:11" s="332" customFormat="1" ht="12" customHeight="1" thickBot="1" x14ac:dyDescent="0.3">
      <c r="A37" s="336" t="s">
        <v>8</v>
      </c>
      <c r="B37" s="47" t="s">
        <v>258</v>
      </c>
      <c r="C37" s="374"/>
      <c r="D37" s="374"/>
      <c r="E37" s="374"/>
      <c r="F37" s="374"/>
      <c r="G37" s="374"/>
      <c r="H37" s="374"/>
      <c r="I37" s="374"/>
      <c r="J37" s="79">
        <f>D37+E37+F37+G37+H37+I37</f>
        <v>0</v>
      </c>
      <c r="K37" s="331">
        <f>C37+J37</f>
        <v>0</v>
      </c>
    </row>
    <row r="38" spans="1:11" s="332" customFormat="1" ht="12" customHeight="1" thickBot="1" x14ac:dyDescent="0.3">
      <c r="A38" s="336" t="s">
        <v>9</v>
      </c>
      <c r="B38" s="47" t="s">
        <v>479</v>
      </c>
      <c r="C38" s="374"/>
      <c r="D38" s="374"/>
      <c r="E38" s="374"/>
      <c r="F38" s="374"/>
      <c r="G38" s="374"/>
      <c r="H38" s="374"/>
      <c r="I38" s="374"/>
      <c r="J38" s="361">
        <f>D38+E38+F38+G38+H38+I38</f>
        <v>0</v>
      </c>
      <c r="K38" s="352">
        <f>C38+J38</f>
        <v>0</v>
      </c>
    </row>
    <row r="39" spans="1:11" s="332" customFormat="1" ht="12" customHeight="1" thickBot="1" x14ac:dyDescent="0.3">
      <c r="A39" s="59" t="s">
        <v>10</v>
      </c>
      <c r="B39" s="47" t="s">
        <v>480</v>
      </c>
      <c r="C39" s="357">
        <f t="shared" ref="C39:J39" si="6">+C10+C22+C27+C28+C33+C37+C38</f>
        <v>1628905</v>
      </c>
      <c r="D39" s="79">
        <f t="shared" si="6"/>
        <v>-1628905</v>
      </c>
      <c r="E39" s="79">
        <f t="shared" si="6"/>
        <v>0</v>
      </c>
      <c r="F39" s="79">
        <f t="shared" si="6"/>
        <v>0</v>
      </c>
      <c r="G39" s="79">
        <f t="shared" si="6"/>
        <v>0</v>
      </c>
      <c r="H39" s="79">
        <f t="shared" si="6"/>
        <v>0</v>
      </c>
      <c r="I39" s="79">
        <f t="shared" si="6"/>
        <v>0</v>
      </c>
      <c r="J39" s="79">
        <f t="shared" si="6"/>
        <v>-1628905</v>
      </c>
      <c r="K39" s="112">
        <f>+K10+K22+K27+K28+K33+K37+K38</f>
        <v>0</v>
      </c>
    </row>
    <row r="40" spans="1:11" s="332" customFormat="1" ht="12" customHeight="1" thickBot="1" x14ac:dyDescent="0.3">
      <c r="A40" s="341" t="s">
        <v>11</v>
      </c>
      <c r="B40" s="47" t="s">
        <v>481</v>
      </c>
      <c r="C40" s="357">
        <f t="shared" ref="C40:J40" si="7">+C41+C42+C43</f>
        <v>47524000</v>
      </c>
      <c r="D40" s="79">
        <f t="shared" si="7"/>
        <v>12965253</v>
      </c>
      <c r="E40" s="79">
        <f t="shared" si="7"/>
        <v>25986</v>
      </c>
      <c r="F40" s="79">
        <f t="shared" si="7"/>
        <v>0</v>
      </c>
      <c r="G40" s="79">
        <f t="shared" si="7"/>
        <v>0</v>
      </c>
      <c r="H40" s="79">
        <f t="shared" si="7"/>
        <v>0</v>
      </c>
      <c r="I40" s="79">
        <f t="shared" si="7"/>
        <v>0</v>
      </c>
      <c r="J40" s="79">
        <f t="shared" si="7"/>
        <v>12991239</v>
      </c>
      <c r="K40" s="112">
        <f>+K41+K42+K43</f>
        <v>60515239</v>
      </c>
    </row>
    <row r="41" spans="1:11" s="332" customFormat="1" ht="12" customHeight="1" x14ac:dyDescent="0.25">
      <c r="A41" s="337" t="s">
        <v>482</v>
      </c>
      <c r="B41" s="338" t="s">
        <v>125</v>
      </c>
      <c r="C41" s="375"/>
      <c r="D41" s="375"/>
      <c r="E41" s="375"/>
      <c r="F41" s="375"/>
      <c r="G41" s="375"/>
      <c r="H41" s="375"/>
      <c r="I41" s="375"/>
      <c r="J41" s="358">
        <f>D41+E41+F41+G41+H41+I41</f>
        <v>0</v>
      </c>
      <c r="K41" s="352">
        <f>C41+J41</f>
        <v>0</v>
      </c>
    </row>
    <row r="42" spans="1:11" s="332" customFormat="1" ht="12" customHeight="1" x14ac:dyDescent="0.25">
      <c r="A42" s="337" t="s">
        <v>483</v>
      </c>
      <c r="B42" s="339" t="s">
        <v>484</v>
      </c>
      <c r="C42" s="376"/>
      <c r="D42" s="376"/>
      <c r="E42" s="376"/>
      <c r="F42" s="376"/>
      <c r="G42" s="376"/>
      <c r="H42" s="376"/>
      <c r="I42" s="376"/>
      <c r="J42" s="358">
        <f>D42+E42+F42+G42+H42+I42</f>
        <v>0</v>
      </c>
      <c r="K42" s="351">
        <f>C42+J42</f>
        <v>0</v>
      </c>
    </row>
    <row r="43" spans="1:11" s="335" customFormat="1" ht="12" customHeight="1" thickBot="1" x14ac:dyDescent="0.3">
      <c r="A43" s="334" t="s">
        <v>485</v>
      </c>
      <c r="B43" s="340" t="s">
        <v>486</v>
      </c>
      <c r="C43" s="378">
        <v>47524000</v>
      </c>
      <c r="D43" s="378">
        <v>12965253</v>
      </c>
      <c r="E43" s="378">
        <v>25986</v>
      </c>
      <c r="F43" s="378"/>
      <c r="G43" s="378"/>
      <c r="H43" s="378"/>
      <c r="I43" s="378"/>
      <c r="J43" s="358">
        <f>D43+E43+F43+G43+H43+I43</f>
        <v>12991239</v>
      </c>
      <c r="K43" s="353">
        <f>C43+J43</f>
        <v>60515239</v>
      </c>
    </row>
    <row r="44" spans="1:11" s="335" customFormat="1" ht="12.9" customHeight="1" thickBot="1" x14ac:dyDescent="0.25">
      <c r="A44" s="341" t="s">
        <v>12</v>
      </c>
      <c r="B44" s="342" t="s">
        <v>487</v>
      </c>
      <c r="C44" s="357">
        <f t="shared" ref="C44:J44" si="8">+C39+C40</f>
        <v>49152905</v>
      </c>
      <c r="D44" s="79">
        <f t="shared" si="8"/>
        <v>11336348</v>
      </c>
      <c r="E44" s="79">
        <f t="shared" si="8"/>
        <v>25986</v>
      </c>
      <c r="F44" s="79">
        <f t="shared" si="8"/>
        <v>0</v>
      </c>
      <c r="G44" s="79">
        <f t="shared" si="8"/>
        <v>0</v>
      </c>
      <c r="H44" s="79">
        <f t="shared" si="8"/>
        <v>0</v>
      </c>
      <c r="I44" s="79">
        <f t="shared" si="8"/>
        <v>0</v>
      </c>
      <c r="J44" s="79">
        <f t="shared" si="8"/>
        <v>11362334</v>
      </c>
      <c r="K44" s="112">
        <f>+K39+K40</f>
        <v>60515239</v>
      </c>
    </row>
    <row r="45" spans="1:11" s="329" customFormat="1" ht="14.1" customHeight="1" thickBot="1" x14ac:dyDescent="0.3">
      <c r="A45" s="563" t="s">
        <v>36</v>
      </c>
      <c r="B45" s="582"/>
      <c r="C45" s="582"/>
      <c r="D45" s="582"/>
      <c r="E45" s="582"/>
      <c r="F45" s="582"/>
      <c r="G45" s="582"/>
      <c r="H45" s="582"/>
      <c r="I45" s="582"/>
      <c r="J45" s="582"/>
      <c r="K45" s="583"/>
    </row>
    <row r="46" spans="1:11" s="343" customFormat="1" ht="12" customHeight="1" thickBot="1" x14ac:dyDescent="0.3">
      <c r="A46" s="336" t="s">
        <v>3</v>
      </c>
      <c r="B46" s="47" t="s">
        <v>488</v>
      </c>
      <c r="C46" s="362">
        <f t="shared" ref="C46:J46" si="9">SUM(C47:C51)</f>
        <v>49152905</v>
      </c>
      <c r="D46" s="362">
        <f t="shared" si="9"/>
        <v>10470162</v>
      </c>
      <c r="E46" s="362">
        <f t="shared" si="9"/>
        <v>25986</v>
      </c>
      <c r="F46" s="362">
        <f t="shared" si="9"/>
        <v>0</v>
      </c>
      <c r="G46" s="362">
        <f t="shared" si="9"/>
        <v>0</v>
      </c>
      <c r="H46" s="362">
        <f t="shared" si="9"/>
        <v>0</v>
      </c>
      <c r="I46" s="362">
        <f t="shared" si="9"/>
        <v>0</v>
      </c>
      <c r="J46" s="362">
        <f t="shared" si="9"/>
        <v>10496148</v>
      </c>
      <c r="K46" s="331">
        <f>SUM(K47:K51)</f>
        <v>59649053</v>
      </c>
    </row>
    <row r="47" spans="1:11" ht="12" customHeight="1" x14ac:dyDescent="0.25">
      <c r="A47" s="334" t="s">
        <v>58</v>
      </c>
      <c r="B47" s="6" t="s">
        <v>32</v>
      </c>
      <c r="C47" s="453">
        <v>36854580</v>
      </c>
      <c r="D47" s="453">
        <v>6422600</v>
      </c>
      <c r="E47" s="453">
        <v>22500</v>
      </c>
      <c r="F47" s="379"/>
      <c r="G47" s="379"/>
      <c r="H47" s="379"/>
      <c r="I47" s="379"/>
      <c r="J47" s="363">
        <f>D47+E47+F47+G47+H47+I47</f>
        <v>6445100</v>
      </c>
      <c r="K47" s="367">
        <f>C47+J47</f>
        <v>43299680</v>
      </c>
    </row>
    <row r="48" spans="1:11" ht="12" customHeight="1" x14ac:dyDescent="0.25">
      <c r="A48" s="334" t="s">
        <v>59</v>
      </c>
      <c r="B48" s="5" t="s">
        <v>101</v>
      </c>
      <c r="C48" s="454">
        <v>6628008</v>
      </c>
      <c r="D48" s="454">
        <v>1040966</v>
      </c>
      <c r="E48" s="454">
        <v>3486</v>
      </c>
      <c r="F48" s="380"/>
      <c r="G48" s="380"/>
      <c r="H48" s="380"/>
      <c r="I48" s="380"/>
      <c r="J48" s="364">
        <f>D48+E48+F48+G48+H48+I48</f>
        <v>1044452</v>
      </c>
      <c r="K48" s="368">
        <f>C48+J48</f>
        <v>7672460</v>
      </c>
    </row>
    <row r="49" spans="1:11" ht="12" customHeight="1" x14ac:dyDescent="0.25">
      <c r="A49" s="334" t="s">
        <v>60</v>
      </c>
      <c r="B49" s="5" t="s">
        <v>77</v>
      </c>
      <c r="C49" s="454">
        <v>5670317</v>
      </c>
      <c r="D49" s="454">
        <v>3006596</v>
      </c>
      <c r="E49" s="454"/>
      <c r="F49" s="380"/>
      <c r="G49" s="380"/>
      <c r="H49" s="380"/>
      <c r="I49" s="380"/>
      <c r="J49" s="364">
        <f>D49+E49+F49+G49+H49+I49</f>
        <v>3006596</v>
      </c>
      <c r="K49" s="368">
        <f>C49+J49</f>
        <v>8676913</v>
      </c>
    </row>
    <row r="50" spans="1:11" ht="12" customHeight="1" x14ac:dyDescent="0.25">
      <c r="A50" s="334" t="s">
        <v>61</v>
      </c>
      <c r="B50" s="5" t="s">
        <v>102</v>
      </c>
      <c r="C50" s="454"/>
      <c r="D50" s="454"/>
      <c r="E50" s="454"/>
      <c r="F50" s="380"/>
      <c r="G50" s="380"/>
      <c r="H50" s="380"/>
      <c r="I50" s="380"/>
      <c r="J50" s="364">
        <f>D50+E50+F50+G50+H50+I50</f>
        <v>0</v>
      </c>
      <c r="K50" s="368">
        <f>C50+J50</f>
        <v>0</v>
      </c>
    </row>
    <row r="51" spans="1:11" ht="12" customHeight="1" thickBot="1" x14ac:dyDescent="0.3">
      <c r="A51" s="334" t="s">
        <v>78</v>
      </c>
      <c r="B51" s="5" t="s">
        <v>103</v>
      </c>
      <c r="C51" s="454"/>
      <c r="D51" s="454"/>
      <c r="E51" s="454"/>
      <c r="F51" s="380"/>
      <c r="G51" s="380"/>
      <c r="H51" s="380"/>
      <c r="I51" s="380"/>
      <c r="J51" s="364">
        <f>D51+E51+F51+G51+H51+I51</f>
        <v>0</v>
      </c>
      <c r="K51" s="368">
        <f>C51+J51</f>
        <v>0</v>
      </c>
    </row>
    <row r="52" spans="1:11" ht="12" customHeight="1" thickBot="1" x14ac:dyDescent="0.3">
      <c r="A52" s="336" t="s">
        <v>4</v>
      </c>
      <c r="B52" s="47" t="s">
        <v>489</v>
      </c>
      <c r="C52" s="362">
        <f t="shared" ref="C52:J52" si="10">SUM(C53:C55)</f>
        <v>0</v>
      </c>
      <c r="D52" s="362">
        <f t="shared" si="10"/>
        <v>866186</v>
      </c>
      <c r="E52" s="362">
        <f t="shared" si="10"/>
        <v>0</v>
      </c>
      <c r="F52" s="362">
        <f t="shared" si="10"/>
        <v>0</v>
      </c>
      <c r="G52" s="362">
        <f t="shared" si="10"/>
        <v>0</v>
      </c>
      <c r="H52" s="362">
        <f t="shared" si="10"/>
        <v>0</v>
      </c>
      <c r="I52" s="362">
        <f t="shared" si="10"/>
        <v>0</v>
      </c>
      <c r="J52" s="362">
        <f t="shared" si="10"/>
        <v>866186</v>
      </c>
      <c r="K52" s="331">
        <f>SUM(K53:K55)</f>
        <v>866186</v>
      </c>
    </row>
    <row r="53" spans="1:11" s="343" customFormat="1" ht="12" customHeight="1" x14ac:dyDescent="0.25">
      <c r="A53" s="334" t="s">
        <v>64</v>
      </c>
      <c r="B53" s="6" t="s">
        <v>119</v>
      </c>
      <c r="C53" s="453"/>
      <c r="D53" s="453">
        <v>866186</v>
      </c>
      <c r="E53" s="379"/>
      <c r="F53" s="379"/>
      <c r="G53" s="379"/>
      <c r="H53" s="379"/>
      <c r="I53" s="379"/>
      <c r="J53" s="363">
        <f>D53+E53+F53+G53+H53+I53</f>
        <v>866186</v>
      </c>
      <c r="K53" s="367">
        <f>C53+J53</f>
        <v>866186</v>
      </c>
    </row>
    <row r="54" spans="1:11" ht="12" customHeight="1" x14ac:dyDescent="0.25">
      <c r="A54" s="334" t="s">
        <v>65</v>
      </c>
      <c r="B54" s="5" t="s">
        <v>105</v>
      </c>
      <c r="C54" s="454"/>
      <c r="D54" s="454"/>
      <c r="E54" s="380"/>
      <c r="F54" s="380"/>
      <c r="G54" s="380"/>
      <c r="H54" s="380"/>
      <c r="I54" s="380"/>
      <c r="J54" s="364">
        <f>D54+E54+F54+G54+H54+I54</f>
        <v>0</v>
      </c>
      <c r="K54" s="368">
        <f>C54+J54</f>
        <v>0</v>
      </c>
    </row>
    <row r="55" spans="1:11" ht="12" customHeight="1" x14ac:dyDescent="0.25">
      <c r="A55" s="334" t="s">
        <v>66</v>
      </c>
      <c r="B55" s="5" t="s">
        <v>490</v>
      </c>
      <c r="C55" s="454"/>
      <c r="D55" s="454"/>
      <c r="E55" s="380"/>
      <c r="F55" s="380"/>
      <c r="G55" s="380"/>
      <c r="H55" s="380"/>
      <c r="I55" s="380"/>
      <c r="J55" s="364">
        <f>D55+E55+F55+G55+H55+I55</f>
        <v>0</v>
      </c>
      <c r="K55" s="368">
        <f>C55+J55</f>
        <v>0</v>
      </c>
    </row>
    <row r="56" spans="1:11" ht="12" customHeight="1" thickBot="1" x14ac:dyDescent="0.3">
      <c r="A56" s="334" t="s">
        <v>67</v>
      </c>
      <c r="B56" s="5" t="s">
        <v>491</v>
      </c>
      <c r="C56" s="454"/>
      <c r="D56" s="454"/>
      <c r="E56" s="380"/>
      <c r="F56" s="380"/>
      <c r="G56" s="380"/>
      <c r="H56" s="380"/>
      <c r="I56" s="380"/>
      <c r="J56" s="364">
        <f>D56+E56+F56+G56+H56+I56</f>
        <v>0</v>
      </c>
      <c r="K56" s="368">
        <f>C56+J56</f>
        <v>0</v>
      </c>
    </row>
    <row r="57" spans="1:11" ht="12" customHeight="1" thickBot="1" x14ac:dyDescent="0.3">
      <c r="A57" s="336" t="s">
        <v>5</v>
      </c>
      <c r="B57" s="47" t="s">
        <v>492</v>
      </c>
      <c r="C57" s="408"/>
      <c r="D57" s="408"/>
      <c r="E57" s="408"/>
      <c r="F57" s="408"/>
      <c r="G57" s="408"/>
      <c r="H57" s="408"/>
      <c r="I57" s="408"/>
      <c r="J57" s="362">
        <f>D57+E57+F57+G57+H57+I57</f>
        <v>0</v>
      </c>
      <c r="K57" s="331">
        <f>C57+J57</f>
        <v>0</v>
      </c>
    </row>
    <row r="58" spans="1:11" ht="12.9" customHeight="1" thickBot="1" x14ac:dyDescent="0.3">
      <c r="A58" s="336" t="s">
        <v>6</v>
      </c>
      <c r="B58" s="344" t="s">
        <v>493</v>
      </c>
      <c r="C58" s="365">
        <f t="shared" ref="C58:J58" si="11">+C46+C52+C57</f>
        <v>49152905</v>
      </c>
      <c r="D58" s="365">
        <f t="shared" si="11"/>
        <v>11336348</v>
      </c>
      <c r="E58" s="365">
        <f t="shared" si="11"/>
        <v>25986</v>
      </c>
      <c r="F58" s="365">
        <f t="shared" si="11"/>
        <v>0</v>
      </c>
      <c r="G58" s="365">
        <f t="shared" si="11"/>
        <v>0</v>
      </c>
      <c r="H58" s="365">
        <f t="shared" si="11"/>
        <v>0</v>
      </c>
      <c r="I58" s="365">
        <f t="shared" si="11"/>
        <v>0</v>
      </c>
      <c r="J58" s="365">
        <f t="shared" si="11"/>
        <v>11362334</v>
      </c>
      <c r="K58" s="345">
        <f>+K46+K52+K57</f>
        <v>60515239</v>
      </c>
    </row>
    <row r="59" spans="1:11" ht="14.1" customHeight="1" thickBot="1" x14ac:dyDescent="0.3">
      <c r="C59" s="422">
        <f>C44-C58</f>
        <v>0</v>
      </c>
      <c r="D59" s="423"/>
      <c r="E59" s="423"/>
      <c r="F59" s="423"/>
      <c r="G59" s="423"/>
      <c r="H59" s="423"/>
      <c r="I59" s="423"/>
      <c r="J59" s="423"/>
      <c r="K59" s="418">
        <f>K44-K58</f>
        <v>0</v>
      </c>
    </row>
    <row r="60" spans="1:11" ht="12.9" customHeight="1" thickBot="1" x14ac:dyDescent="0.3">
      <c r="A60" s="65" t="s">
        <v>364</v>
      </c>
      <c r="B60" s="66"/>
      <c r="C60" s="381">
        <v>10</v>
      </c>
      <c r="D60" s="381"/>
      <c r="E60" s="381"/>
      <c r="F60" s="381"/>
      <c r="G60" s="381"/>
      <c r="H60" s="381"/>
      <c r="I60" s="381"/>
      <c r="J60" s="366">
        <f>D60+E60+F60+G60+H60+I60</f>
        <v>0</v>
      </c>
      <c r="K60" s="369">
        <f>C60+J60</f>
        <v>10</v>
      </c>
    </row>
    <row r="61" spans="1:11" ht="12.9" customHeight="1" thickBot="1" x14ac:dyDescent="0.3">
      <c r="A61" s="65" t="s">
        <v>116</v>
      </c>
      <c r="B61" s="66"/>
      <c r="C61" s="381"/>
      <c r="D61" s="381"/>
      <c r="E61" s="381"/>
      <c r="F61" s="381"/>
      <c r="G61" s="381"/>
      <c r="H61" s="381"/>
      <c r="I61" s="381"/>
      <c r="J61" s="366">
        <f>D61+E61+F61+G61+H61+I61</f>
        <v>0</v>
      </c>
      <c r="K61" s="369">
        <f>C61+J61</f>
        <v>0</v>
      </c>
    </row>
  </sheetData>
  <sheetProtection sheet="1" formatCells="0"/>
  <mergeCells count="15">
    <mergeCell ref="K5:K7"/>
    <mergeCell ref="A9:K9"/>
    <mergeCell ref="A45:K45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K60"/>
  <sheetViews>
    <sheetView topLeftCell="B1" zoomScale="98" zoomScaleNormal="98" workbookViewId="0">
      <selection activeCell="K1" sqref="K1"/>
    </sheetView>
  </sheetViews>
  <sheetFormatPr defaultColWidth="9.33203125" defaultRowHeight="13.2" x14ac:dyDescent="0.25"/>
  <cols>
    <col min="1" max="1" width="13.77734375" style="346" customWidth="1"/>
    <col min="2" max="2" width="60.6640625" style="328" customWidth="1"/>
    <col min="3" max="3" width="15.77734375" style="328" customWidth="1"/>
    <col min="4" max="10" width="13.77734375" style="328" customWidth="1"/>
    <col min="11" max="11" width="15.77734375" style="328" customWidth="1"/>
    <col min="12" max="16384" width="9.33203125" style="328"/>
  </cols>
  <sheetData>
    <row r="1" spans="1:11" s="325" customFormat="1" ht="15.9" customHeight="1" thickBot="1" x14ac:dyDescent="0.3">
      <c r="A1" s="382"/>
      <c r="B1" s="383"/>
      <c r="C1" s="383"/>
      <c r="D1" s="383"/>
      <c r="E1" s="383"/>
      <c r="F1" s="383"/>
      <c r="G1" s="383"/>
      <c r="H1" s="383"/>
      <c r="I1" s="383"/>
      <c r="J1" s="383"/>
      <c r="K1" s="324" t="s">
        <v>643</v>
      </c>
    </row>
    <row r="2" spans="1:11" s="326" customFormat="1" ht="34.200000000000003" x14ac:dyDescent="0.25">
      <c r="A2" s="384" t="s">
        <v>467</v>
      </c>
      <c r="B2" s="584" t="s">
        <v>557</v>
      </c>
      <c r="C2" s="585"/>
      <c r="D2" s="585"/>
      <c r="E2" s="585"/>
      <c r="F2" s="585"/>
      <c r="G2" s="585"/>
      <c r="H2" s="585"/>
      <c r="I2" s="585"/>
      <c r="J2" s="585"/>
      <c r="K2" s="385" t="s">
        <v>38</v>
      </c>
    </row>
    <row r="3" spans="1:11" s="326" customFormat="1" ht="23.1" customHeight="1" thickBot="1" x14ac:dyDescent="0.3">
      <c r="A3" s="386" t="s">
        <v>114</v>
      </c>
      <c r="B3" s="586" t="str">
        <f>CONCATENATE('6.1.1.mell'!B3:J3)</f>
        <v>Kötelező feladtok bevételeinek, kiadásainak módosítása</v>
      </c>
      <c r="C3" s="587"/>
      <c r="D3" s="587"/>
      <c r="E3" s="587"/>
      <c r="F3" s="587"/>
      <c r="G3" s="587"/>
      <c r="H3" s="587"/>
      <c r="I3" s="587"/>
      <c r="J3" s="587"/>
      <c r="K3" s="387" t="s">
        <v>37</v>
      </c>
    </row>
    <row r="4" spans="1:11" s="326" customFormat="1" ht="12.9" customHeight="1" thickBot="1" x14ac:dyDescent="0.3">
      <c r="A4" s="388"/>
      <c r="B4" s="389"/>
      <c r="C4" s="390"/>
      <c r="D4" s="390"/>
      <c r="E4" s="390"/>
      <c r="F4" s="390"/>
      <c r="G4" s="390"/>
      <c r="H4" s="390"/>
      <c r="I4" s="390"/>
      <c r="J4" s="390"/>
      <c r="K4" s="391" t="s">
        <v>426</v>
      </c>
    </row>
    <row r="5" spans="1:11" s="327" customFormat="1" ht="14.1" customHeight="1" x14ac:dyDescent="0.25">
      <c r="A5" s="588" t="s">
        <v>46</v>
      </c>
      <c r="B5" s="591" t="s">
        <v>2</v>
      </c>
      <c r="C5" s="591" t="s">
        <v>494</v>
      </c>
      <c r="D5" s="591" t="str">
        <f>CONCATENATE('6.1.mell'!D5:I5)</f>
        <v xml:space="preserve">1. sz. módosítás </v>
      </c>
      <c r="E5" s="591" t="str">
        <f>CONCATENATE('6.1.mell'!E5)</f>
        <v xml:space="preserve">2. sz. módosítás </v>
      </c>
      <c r="F5" s="591" t="str">
        <f>CONCATENATE('6.1.mell'!F5)</f>
        <v xml:space="preserve">3. sz. módosítás </v>
      </c>
      <c r="G5" s="591" t="str">
        <f>CONCATENATE('6.1.mell'!G5)</f>
        <v xml:space="preserve">4. sz. módosítás </v>
      </c>
      <c r="H5" s="591" t="str">
        <f>CONCATENATE('6.1.mell'!H5)</f>
        <v xml:space="preserve">5. sz. módosítás </v>
      </c>
      <c r="I5" s="591" t="str">
        <f>CONCATENATE('6.1.mell'!I5)</f>
        <v xml:space="preserve">6. sz. módosítás </v>
      </c>
      <c r="J5" s="591" t="s">
        <v>495</v>
      </c>
      <c r="K5" s="576" t="e">
        <f>CONCATENATE(#REF!)</f>
        <v>#REF!</v>
      </c>
    </row>
    <row r="6" spans="1:11" ht="12.75" customHeight="1" x14ac:dyDescent="0.25">
      <c r="A6" s="589"/>
      <c r="B6" s="592"/>
      <c r="C6" s="594"/>
      <c r="D6" s="594"/>
      <c r="E6" s="594"/>
      <c r="F6" s="594"/>
      <c r="G6" s="594"/>
      <c r="H6" s="594"/>
      <c r="I6" s="594"/>
      <c r="J6" s="594"/>
      <c r="K6" s="577"/>
    </row>
    <row r="7" spans="1:11" s="329" customFormat="1" ht="9.9" customHeight="1" thickBot="1" x14ac:dyDescent="0.3">
      <c r="A7" s="590"/>
      <c r="B7" s="593"/>
      <c r="C7" s="595"/>
      <c r="D7" s="595"/>
      <c r="E7" s="595"/>
      <c r="F7" s="595"/>
      <c r="G7" s="595"/>
      <c r="H7" s="595"/>
      <c r="I7" s="595"/>
      <c r="J7" s="595"/>
      <c r="K7" s="578"/>
    </row>
    <row r="8" spans="1:11" s="347" customFormat="1" ht="10.5" customHeight="1" thickBot="1" x14ac:dyDescent="0.3">
      <c r="A8" s="393" t="s">
        <v>343</v>
      </c>
      <c r="B8" s="394" t="s">
        <v>344</v>
      </c>
      <c r="C8" s="394" t="s">
        <v>345</v>
      </c>
      <c r="D8" s="394" t="s">
        <v>347</v>
      </c>
      <c r="E8" s="394" t="s">
        <v>346</v>
      </c>
      <c r="F8" s="394" t="s">
        <v>370</v>
      </c>
      <c r="G8" s="394" t="s">
        <v>349</v>
      </c>
      <c r="H8" s="394" t="s">
        <v>350</v>
      </c>
      <c r="I8" s="394" t="s">
        <v>456</v>
      </c>
      <c r="J8" s="395" t="s">
        <v>457</v>
      </c>
      <c r="K8" s="396" t="s">
        <v>458</v>
      </c>
    </row>
    <row r="9" spans="1:11" s="347" customFormat="1" ht="10.5" customHeight="1" thickBot="1" x14ac:dyDescent="0.3">
      <c r="A9" s="579" t="s">
        <v>35</v>
      </c>
      <c r="B9" s="580"/>
      <c r="C9" s="580"/>
      <c r="D9" s="580"/>
      <c r="E9" s="580"/>
      <c r="F9" s="580"/>
      <c r="G9" s="580"/>
      <c r="H9" s="580"/>
      <c r="I9" s="580"/>
      <c r="J9" s="580"/>
      <c r="K9" s="581"/>
    </row>
    <row r="10" spans="1:11" s="332" customFormat="1" ht="12" customHeight="1" thickBot="1" x14ac:dyDescent="0.3">
      <c r="A10" s="59" t="s">
        <v>3</v>
      </c>
      <c r="B10" s="330" t="s">
        <v>468</v>
      </c>
      <c r="C10" s="79">
        <f>SUM(C11:C21)</f>
        <v>19439562</v>
      </c>
      <c r="D10" s="79">
        <f t="shared" ref="D10:K10" si="0">SUM(D11:D21)</f>
        <v>22213310</v>
      </c>
      <c r="E10" s="79">
        <f t="shared" si="0"/>
        <v>2036400</v>
      </c>
      <c r="F10" s="79">
        <f t="shared" si="0"/>
        <v>0</v>
      </c>
      <c r="G10" s="79">
        <f t="shared" si="0"/>
        <v>0</v>
      </c>
      <c r="H10" s="79">
        <f t="shared" si="0"/>
        <v>0</v>
      </c>
      <c r="I10" s="79">
        <f t="shared" si="0"/>
        <v>0</v>
      </c>
      <c r="J10" s="79">
        <f t="shared" si="0"/>
        <v>24249710</v>
      </c>
      <c r="K10" s="79">
        <f t="shared" si="0"/>
        <v>43689272</v>
      </c>
    </row>
    <row r="11" spans="1:11" s="332" customFormat="1" ht="12" customHeight="1" x14ac:dyDescent="0.25">
      <c r="A11" s="333" t="s">
        <v>58</v>
      </c>
      <c r="B11" s="7" t="s">
        <v>159</v>
      </c>
      <c r="C11" s="370"/>
      <c r="D11" s="370"/>
      <c r="E11" s="370"/>
      <c r="F11" s="370"/>
      <c r="G11" s="370"/>
      <c r="H11" s="370"/>
      <c r="I11" s="370"/>
      <c r="J11" s="354">
        <f>D11+E11+F11+G11+H11+I11</f>
        <v>0</v>
      </c>
      <c r="K11" s="352">
        <f>C11+J11</f>
        <v>0</v>
      </c>
    </row>
    <row r="12" spans="1:11" s="332" customFormat="1" ht="12" customHeight="1" x14ac:dyDescent="0.25">
      <c r="A12" s="334" t="s">
        <v>59</v>
      </c>
      <c r="B12" s="5" t="s">
        <v>160</v>
      </c>
      <c r="C12" s="371">
        <v>10588213</v>
      </c>
      <c r="D12" s="371">
        <v>17490795</v>
      </c>
      <c r="E12" s="371">
        <v>1604000</v>
      </c>
      <c r="F12" s="371"/>
      <c r="G12" s="371"/>
      <c r="H12" s="371"/>
      <c r="I12" s="371"/>
      <c r="J12" s="355">
        <f t="shared" ref="J12:J21" si="1">D12+E12+F12+G12+H12+I12</f>
        <v>19094795</v>
      </c>
      <c r="K12" s="352">
        <f t="shared" ref="K12:K21" si="2">C12+J12</f>
        <v>29683008</v>
      </c>
    </row>
    <row r="13" spans="1:11" s="332" customFormat="1" ht="12" customHeight="1" x14ac:dyDescent="0.25">
      <c r="A13" s="334" t="s">
        <v>60</v>
      </c>
      <c r="B13" s="5" t="s">
        <v>161</v>
      </c>
      <c r="C13" s="371"/>
      <c r="D13" s="371"/>
      <c r="E13" s="371"/>
      <c r="F13" s="371"/>
      <c r="G13" s="371"/>
      <c r="H13" s="371"/>
      <c r="I13" s="371"/>
      <c r="J13" s="355">
        <f t="shared" si="1"/>
        <v>0</v>
      </c>
      <c r="K13" s="352">
        <f t="shared" si="2"/>
        <v>0</v>
      </c>
    </row>
    <row r="14" spans="1:11" s="332" customFormat="1" ht="12" customHeight="1" x14ac:dyDescent="0.25">
      <c r="A14" s="334" t="s">
        <v>61</v>
      </c>
      <c r="B14" s="5" t="s">
        <v>162</v>
      </c>
      <c r="C14" s="371"/>
      <c r="D14" s="371"/>
      <c r="E14" s="371"/>
      <c r="F14" s="371"/>
      <c r="G14" s="371"/>
      <c r="H14" s="371"/>
      <c r="I14" s="371"/>
      <c r="J14" s="355">
        <f t="shared" si="1"/>
        <v>0</v>
      </c>
      <c r="K14" s="352">
        <f t="shared" si="2"/>
        <v>0</v>
      </c>
    </row>
    <row r="15" spans="1:11" s="332" customFormat="1" ht="12" customHeight="1" x14ac:dyDescent="0.25">
      <c r="A15" s="334" t="s">
        <v>78</v>
      </c>
      <c r="B15" s="5" t="s">
        <v>163</v>
      </c>
      <c r="C15" s="371">
        <v>4718529</v>
      </c>
      <c r="D15" s="371"/>
      <c r="E15" s="371"/>
      <c r="F15" s="371"/>
      <c r="G15" s="371"/>
      <c r="H15" s="371"/>
      <c r="I15" s="371"/>
      <c r="J15" s="355">
        <f t="shared" si="1"/>
        <v>0</v>
      </c>
      <c r="K15" s="352">
        <f t="shared" si="2"/>
        <v>4718529</v>
      </c>
    </row>
    <row r="16" spans="1:11" s="332" customFormat="1" ht="12" customHeight="1" x14ac:dyDescent="0.25">
      <c r="A16" s="334" t="s">
        <v>62</v>
      </c>
      <c r="B16" s="5" t="s">
        <v>469</v>
      </c>
      <c r="C16" s="371">
        <v>4132820</v>
      </c>
      <c r="D16" s="371">
        <v>4722515</v>
      </c>
      <c r="E16" s="371">
        <v>432400</v>
      </c>
      <c r="F16" s="371"/>
      <c r="G16" s="371"/>
      <c r="H16" s="371"/>
      <c r="I16" s="371"/>
      <c r="J16" s="355">
        <f t="shared" si="1"/>
        <v>5154915</v>
      </c>
      <c r="K16" s="352">
        <f t="shared" si="2"/>
        <v>9287735</v>
      </c>
    </row>
    <row r="17" spans="1:11" s="332" customFormat="1" ht="12" customHeight="1" x14ac:dyDescent="0.25">
      <c r="A17" s="334" t="s">
        <v>63</v>
      </c>
      <c r="B17" s="4" t="s">
        <v>470</v>
      </c>
      <c r="C17" s="371"/>
      <c r="D17" s="371"/>
      <c r="E17" s="371"/>
      <c r="F17" s="371"/>
      <c r="G17" s="371"/>
      <c r="H17" s="371"/>
      <c r="I17" s="371"/>
      <c r="J17" s="355">
        <f t="shared" si="1"/>
        <v>0</v>
      </c>
      <c r="K17" s="352">
        <f t="shared" si="2"/>
        <v>0</v>
      </c>
    </row>
    <row r="18" spans="1:11" s="332" customFormat="1" ht="12" customHeight="1" x14ac:dyDescent="0.25">
      <c r="A18" s="334" t="s">
        <v>70</v>
      </c>
      <c r="B18" s="5" t="s">
        <v>166</v>
      </c>
      <c r="C18" s="371"/>
      <c r="D18" s="371"/>
      <c r="E18" s="371"/>
      <c r="F18" s="371"/>
      <c r="G18" s="371"/>
      <c r="H18" s="371"/>
      <c r="I18" s="371"/>
      <c r="J18" s="355">
        <f t="shared" si="1"/>
        <v>0</v>
      </c>
      <c r="K18" s="352">
        <f t="shared" si="2"/>
        <v>0</v>
      </c>
    </row>
    <row r="19" spans="1:11" s="335" customFormat="1" ht="12" customHeight="1" x14ac:dyDescent="0.25">
      <c r="A19" s="334" t="s">
        <v>71</v>
      </c>
      <c r="B19" s="5" t="s">
        <v>167</v>
      </c>
      <c r="C19" s="371"/>
      <c r="D19" s="371"/>
      <c r="E19" s="371"/>
      <c r="F19" s="371"/>
      <c r="G19" s="371"/>
      <c r="H19" s="371"/>
      <c r="I19" s="371"/>
      <c r="J19" s="355">
        <f t="shared" si="1"/>
        <v>0</v>
      </c>
      <c r="K19" s="352">
        <f t="shared" si="2"/>
        <v>0</v>
      </c>
    </row>
    <row r="20" spans="1:11" s="335" customFormat="1" ht="12" customHeight="1" x14ac:dyDescent="0.25">
      <c r="A20" s="334" t="s">
        <v>72</v>
      </c>
      <c r="B20" s="5" t="s">
        <v>292</v>
      </c>
      <c r="C20" s="371"/>
      <c r="D20" s="371"/>
      <c r="E20" s="371"/>
      <c r="F20" s="371"/>
      <c r="G20" s="371"/>
      <c r="H20" s="371"/>
      <c r="I20" s="371"/>
      <c r="J20" s="355">
        <f t="shared" si="1"/>
        <v>0</v>
      </c>
      <c r="K20" s="352">
        <f t="shared" si="2"/>
        <v>0</v>
      </c>
    </row>
    <row r="21" spans="1:11" s="335" customFormat="1" ht="12" customHeight="1" thickBot="1" x14ac:dyDescent="0.3">
      <c r="A21" s="348" t="s">
        <v>73</v>
      </c>
      <c r="B21" s="4" t="s">
        <v>168</v>
      </c>
      <c r="C21" s="372"/>
      <c r="D21" s="372"/>
      <c r="E21" s="372"/>
      <c r="F21" s="372"/>
      <c r="G21" s="372"/>
      <c r="H21" s="372"/>
      <c r="I21" s="372"/>
      <c r="J21" s="356">
        <f t="shared" si="1"/>
        <v>0</v>
      </c>
      <c r="K21" s="352">
        <f t="shared" si="2"/>
        <v>0</v>
      </c>
    </row>
    <row r="22" spans="1:11" s="332" customFormat="1" ht="12" customHeight="1" thickBot="1" x14ac:dyDescent="0.3">
      <c r="A22" s="59" t="s">
        <v>4</v>
      </c>
      <c r="B22" s="330" t="s">
        <v>471</v>
      </c>
      <c r="C22" s="79">
        <f t="shared" ref="C22:J22" si="3">SUM(C23:C25)</f>
        <v>0</v>
      </c>
      <c r="D22" s="79">
        <f t="shared" si="3"/>
        <v>0</v>
      </c>
      <c r="E22" s="79">
        <f t="shared" si="3"/>
        <v>0</v>
      </c>
      <c r="F22" s="79">
        <f t="shared" si="3"/>
        <v>0</v>
      </c>
      <c r="G22" s="79">
        <f t="shared" si="3"/>
        <v>0</v>
      </c>
      <c r="H22" s="79">
        <f t="shared" si="3"/>
        <v>0</v>
      </c>
      <c r="I22" s="79">
        <f t="shared" si="3"/>
        <v>0</v>
      </c>
      <c r="J22" s="79">
        <f t="shared" si="3"/>
        <v>0</v>
      </c>
      <c r="K22" s="112">
        <f>SUM(K23:K25)</f>
        <v>0</v>
      </c>
    </row>
    <row r="23" spans="1:11" s="335" customFormat="1" ht="12" customHeight="1" x14ac:dyDescent="0.25">
      <c r="A23" s="337" t="s">
        <v>64</v>
      </c>
      <c r="B23" s="6" t="s">
        <v>143</v>
      </c>
      <c r="C23" s="373"/>
      <c r="D23" s="373"/>
      <c r="E23" s="373"/>
      <c r="F23" s="373"/>
      <c r="G23" s="373"/>
      <c r="H23" s="373"/>
      <c r="I23" s="373"/>
      <c r="J23" s="358">
        <f>D23+E23+F23+G23+H23+I23</f>
        <v>0</v>
      </c>
      <c r="K23" s="352">
        <f>C23+J23</f>
        <v>0</v>
      </c>
    </row>
    <row r="24" spans="1:11" s="335" customFormat="1" ht="12" customHeight="1" x14ac:dyDescent="0.25">
      <c r="A24" s="334" t="s">
        <v>65</v>
      </c>
      <c r="B24" s="5" t="s">
        <v>472</v>
      </c>
      <c r="C24" s="371"/>
      <c r="D24" s="371"/>
      <c r="E24" s="371"/>
      <c r="F24" s="371"/>
      <c r="G24" s="371"/>
      <c r="H24" s="371"/>
      <c r="I24" s="371"/>
      <c r="J24" s="355">
        <f>D24+E24+F24+G24+H24+I24</f>
        <v>0</v>
      </c>
      <c r="K24" s="351">
        <f>C24+J24</f>
        <v>0</v>
      </c>
    </row>
    <row r="25" spans="1:11" s="335" customFormat="1" ht="12" customHeight="1" x14ac:dyDescent="0.25">
      <c r="A25" s="334" t="s">
        <v>66</v>
      </c>
      <c r="B25" s="5" t="s">
        <v>473</v>
      </c>
      <c r="C25" s="371"/>
      <c r="D25" s="371"/>
      <c r="E25" s="371"/>
      <c r="F25" s="371"/>
      <c r="G25" s="371"/>
      <c r="H25" s="371"/>
      <c r="I25" s="371"/>
      <c r="J25" s="355">
        <f>D25+E25+F25+G25+H25+I25</f>
        <v>0</v>
      </c>
      <c r="K25" s="351">
        <f>C25+J25</f>
        <v>0</v>
      </c>
    </row>
    <row r="26" spans="1:11" s="335" customFormat="1" ht="12" customHeight="1" thickBot="1" x14ac:dyDescent="0.3">
      <c r="A26" s="334" t="s">
        <v>67</v>
      </c>
      <c r="B26" s="9" t="s">
        <v>474</v>
      </c>
      <c r="C26" s="372"/>
      <c r="D26" s="372"/>
      <c r="E26" s="372"/>
      <c r="F26" s="372"/>
      <c r="G26" s="372"/>
      <c r="H26" s="372"/>
      <c r="I26" s="372"/>
      <c r="J26" s="359">
        <f>D26+E26+F26+G26+H26+I26</f>
        <v>0</v>
      </c>
      <c r="K26" s="353">
        <f>C26+J26</f>
        <v>0</v>
      </c>
    </row>
    <row r="27" spans="1:11" s="335" customFormat="1" ht="12" customHeight="1" thickBot="1" x14ac:dyDescent="0.3">
      <c r="A27" s="336" t="s">
        <v>5</v>
      </c>
      <c r="B27" s="47" t="s">
        <v>92</v>
      </c>
      <c r="C27" s="374"/>
      <c r="D27" s="374"/>
      <c r="E27" s="374"/>
      <c r="F27" s="374"/>
      <c r="G27" s="374"/>
      <c r="H27" s="374"/>
      <c r="I27" s="374"/>
      <c r="J27" s="350"/>
      <c r="K27" s="331"/>
    </row>
    <row r="28" spans="1:11" s="335" customFormat="1" ht="12" customHeight="1" thickBot="1" x14ac:dyDescent="0.3">
      <c r="A28" s="336" t="s">
        <v>6</v>
      </c>
      <c r="B28" s="47" t="s">
        <v>475</v>
      </c>
      <c r="C28" s="357">
        <f>C29+C30</f>
        <v>0</v>
      </c>
      <c r="D28" s="79">
        <f t="shared" ref="D28:K28" si="4">D29+D30</f>
        <v>0</v>
      </c>
      <c r="E28" s="79">
        <f t="shared" si="4"/>
        <v>0</v>
      </c>
      <c r="F28" s="79">
        <f t="shared" si="4"/>
        <v>0</v>
      </c>
      <c r="G28" s="79">
        <f t="shared" si="4"/>
        <v>0</v>
      </c>
      <c r="H28" s="79">
        <f t="shared" si="4"/>
        <v>0</v>
      </c>
      <c r="I28" s="79">
        <f t="shared" si="4"/>
        <v>0</v>
      </c>
      <c r="J28" s="79">
        <f t="shared" si="4"/>
        <v>0</v>
      </c>
      <c r="K28" s="112">
        <f t="shared" si="4"/>
        <v>0</v>
      </c>
    </row>
    <row r="29" spans="1:11" s="335" customFormat="1" ht="12" customHeight="1" x14ac:dyDescent="0.25">
      <c r="A29" s="337" t="s">
        <v>152</v>
      </c>
      <c r="B29" s="338" t="s">
        <v>472</v>
      </c>
      <c r="C29" s="376"/>
      <c r="D29" s="376"/>
      <c r="E29" s="376"/>
      <c r="F29" s="376"/>
      <c r="G29" s="376"/>
      <c r="H29" s="376"/>
      <c r="I29" s="376"/>
      <c r="J29" s="358">
        <f>D29+E29+F29+G29+H29+I29</f>
        <v>0</v>
      </c>
      <c r="K29" s="352">
        <f>C29+J29</f>
        <v>0</v>
      </c>
    </row>
    <row r="30" spans="1:11" s="335" customFormat="1" ht="12" customHeight="1" x14ac:dyDescent="0.25">
      <c r="A30" s="337" t="s">
        <v>153</v>
      </c>
      <c r="B30" s="339" t="s">
        <v>476</v>
      </c>
      <c r="C30" s="376"/>
      <c r="D30" s="376"/>
      <c r="E30" s="376"/>
      <c r="F30" s="376"/>
      <c r="G30" s="376"/>
      <c r="H30" s="376"/>
      <c r="I30" s="376"/>
      <c r="J30" s="358">
        <f>D30+E30+F30+G30+H30+I30</f>
        <v>0</v>
      </c>
      <c r="K30" s="352">
        <f>C30+J30</f>
        <v>0</v>
      </c>
    </row>
    <row r="31" spans="1:11" s="335" customFormat="1" ht="12" customHeight="1" thickBot="1" x14ac:dyDescent="0.3">
      <c r="A31" s="334" t="s">
        <v>154</v>
      </c>
      <c r="B31" s="349" t="s">
        <v>477</v>
      </c>
      <c r="C31" s="377"/>
      <c r="D31" s="377"/>
      <c r="E31" s="377"/>
      <c r="F31" s="377"/>
      <c r="G31" s="377"/>
      <c r="H31" s="377"/>
      <c r="I31" s="377"/>
      <c r="J31" s="358">
        <f>D31+E31+F31+G31+H31+I31</f>
        <v>0</v>
      </c>
      <c r="K31" s="352">
        <f>C31+J31</f>
        <v>0</v>
      </c>
    </row>
    <row r="32" spans="1:11" s="335" customFormat="1" ht="12" customHeight="1" thickBot="1" x14ac:dyDescent="0.3">
      <c r="A32" s="336" t="s">
        <v>7</v>
      </c>
      <c r="B32" s="47" t="s">
        <v>478</v>
      </c>
      <c r="C32" s="357">
        <f t="shared" ref="C32:J32" si="5">+C33+C34+C35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79">
        <f t="shared" si="5"/>
        <v>0</v>
      </c>
      <c r="H32" s="79">
        <f t="shared" si="5"/>
        <v>0</v>
      </c>
      <c r="I32" s="79">
        <f t="shared" si="5"/>
        <v>0</v>
      </c>
      <c r="J32" s="79">
        <f t="shared" si="5"/>
        <v>0</v>
      </c>
      <c r="K32" s="112">
        <f>+K33+K34+K35</f>
        <v>0</v>
      </c>
    </row>
    <row r="33" spans="1:11" s="335" customFormat="1" ht="12" customHeight="1" x14ac:dyDescent="0.25">
      <c r="A33" s="337" t="s">
        <v>51</v>
      </c>
      <c r="B33" s="338" t="s">
        <v>173</v>
      </c>
      <c r="C33" s="375"/>
      <c r="D33" s="375"/>
      <c r="E33" s="375"/>
      <c r="F33" s="375"/>
      <c r="G33" s="375"/>
      <c r="H33" s="375"/>
      <c r="I33" s="375"/>
      <c r="J33" s="358">
        <f>D33+E33+F33+G33+H33+I33</f>
        <v>0</v>
      </c>
      <c r="K33" s="352">
        <f>C33+J33</f>
        <v>0</v>
      </c>
    </row>
    <row r="34" spans="1:11" s="335" customFormat="1" ht="12" customHeight="1" x14ac:dyDescent="0.25">
      <c r="A34" s="337" t="s">
        <v>52</v>
      </c>
      <c r="B34" s="339" t="s">
        <v>174</v>
      </c>
      <c r="C34" s="376"/>
      <c r="D34" s="376"/>
      <c r="E34" s="376"/>
      <c r="F34" s="376"/>
      <c r="G34" s="376"/>
      <c r="H34" s="376"/>
      <c r="I34" s="376"/>
      <c r="J34" s="358">
        <f>D34+E34+F34+G34+H34+I34</f>
        <v>0</v>
      </c>
      <c r="K34" s="352">
        <f>C34+J34</f>
        <v>0</v>
      </c>
    </row>
    <row r="35" spans="1:11" s="335" customFormat="1" ht="12" customHeight="1" thickBot="1" x14ac:dyDescent="0.3">
      <c r="A35" s="334" t="s">
        <v>53</v>
      </c>
      <c r="B35" s="349" t="s">
        <v>175</v>
      </c>
      <c r="C35" s="377"/>
      <c r="D35" s="377"/>
      <c r="E35" s="377"/>
      <c r="F35" s="377"/>
      <c r="G35" s="377"/>
      <c r="H35" s="377"/>
      <c r="I35" s="377"/>
      <c r="J35" s="358">
        <f>D35+E35+F35+G35+H35+I35</f>
        <v>0</v>
      </c>
      <c r="K35" s="360">
        <f>C35+J35</f>
        <v>0</v>
      </c>
    </row>
    <row r="36" spans="1:11" s="332" customFormat="1" ht="12" customHeight="1" thickBot="1" x14ac:dyDescent="0.3">
      <c r="A36" s="336" t="s">
        <v>8</v>
      </c>
      <c r="B36" s="47" t="s">
        <v>258</v>
      </c>
      <c r="C36" s="374"/>
      <c r="D36" s="374"/>
      <c r="E36" s="374"/>
      <c r="F36" s="374"/>
      <c r="G36" s="374"/>
      <c r="H36" s="374"/>
      <c r="I36" s="374"/>
      <c r="J36" s="79">
        <f>D36+E36+F36+G36+H36+I36</f>
        <v>0</v>
      </c>
      <c r="K36" s="331">
        <f>C36+J36</f>
        <v>0</v>
      </c>
    </row>
    <row r="37" spans="1:11" s="332" customFormat="1" ht="12" customHeight="1" thickBot="1" x14ac:dyDescent="0.3">
      <c r="A37" s="336" t="s">
        <v>9</v>
      </c>
      <c r="B37" s="47" t="s">
        <v>479</v>
      </c>
      <c r="C37" s="374"/>
      <c r="D37" s="374"/>
      <c r="E37" s="374"/>
      <c r="F37" s="374"/>
      <c r="G37" s="374"/>
      <c r="H37" s="374"/>
      <c r="I37" s="374"/>
      <c r="J37" s="361">
        <f>D37+E37+F37+G37+H37+I37</f>
        <v>0</v>
      </c>
      <c r="K37" s="352">
        <f>C37+J37</f>
        <v>0</v>
      </c>
    </row>
    <row r="38" spans="1:11" s="332" customFormat="1" ht="12" customHeight="1" thickBot="1" x14ac:dyDescent="0.3">
      <c r="A38" s="59" t="s">
        <v>10</v>
      </c>
      <c r="B38" s="47" t="s">
        <v>480</v>
      </c>
      <c r="C38" s="357">
        <f t="shared" ref="C38:K38" si="6">+C10+C22+C27+C28+C32+C36+C37</f>
        <v>19439562</v>
      </c>
      <c r="D38" s="79">
        <f t="shared" si="6"/>
        <v>22213310</v>
      </c>
      <c r="E38" s="79">
        <f t="shared" si="6"/>
        <v>2036400</v>
      </c>
      <c r="F38" s="79">
        <f t="shared" si="6"/>
        <v>0</v>
      </c>
      <c r="G38" s="79">
        <f t="shared" si="6"/>
        <v>0</v>
      </c>
      <c r="H38" s="79">
        <f t="shared" si="6"/>
        <v>0</v>
      </c>
      <c r="I38" s="79">
        <f t="shared" si="6"/>
        <v>0</v>
      </c>
      <c r="J38" s="79">
        <f t="shared" si="6"/>
        <v>24249710</v>
      </c>
      <c r="K38" s="112">
        <f t="shared" si="6"/>
        <v>43689272</v>
      </c>
    </row>
    <row r="39" spans="1:11" s="332" customFormat="1" ht="12" customHeight="1" thickBot="1" x14ac:dyDescent="0.3">
      <c r="A39" s="341" t="s">
        <v>11</v>
      </c>
      <c r="B39" s="47" t="s">
        <v>481</v>
      </c>
      <c r="C39" s="357">
        <f t="shared" ref="C39:J39" si="7">+C40+C41+C42</f>
        <v>53158172</v>
      </c>
      <c r="D39" s="79">
        <f t="shared" si="7"/>
        <v>854131</v>
      </c>
      <c r="E39" s="79">
        <f t="shared" si="7"/>
        <v>8962264</v>
      </c>
      <c r="F39" s="79">
        <f t="shared" si="7"/>
        <v>0</v>
      </c>
      <c r="G39" s="79">
        <f t="shared" si="7"/>
        <v>0</v>
      </c>
      <c r="H39" s="79">
        <f t="shared" si="7"/>
        <v>0</v>
      </c>
      <c r="I39" s="79">
        <f t="shared" si="7"/>
        <v>0</v>
      </c>
      <c r="J39" s="79">
        <f t="shared" si="7"/>
        <v>9816395</v>
      </c>
      <c r="K39" s="112">
        <f>+K40+K41+K42</f>
        <v>62974567</v>
      </c>
    </row>
    <row r="40" spans="1:11" s="332" customFormat="1" ht="12" customHeight="1" x14ac:dyDescent="0.25">
      <c r="A40" s="337" t="s">
        <v>482</v>
      </c>
      <c r="B40" s="338" t="s">
        <v>125</v>
      </c>
      <c r="C40" s="375"/>
      <c r="D40" s="375"/>
      <c r="E40" s="375"/>
      <c r="F40" s="375"/>
      <c r="G40" s="375"/>
      <c r="H40" s="375"/>
      <c r="I40" s="375"/>
      <c r="J40" s="358">
        <f>D40+E40+F40+G40+H40+I40</f>
        <v>0</v>
      </c>
      <c r="K40" s="352">
        <f>C40+J40</f>
        <v>0</v>
      </c>
    </row>
    <row r="41" spans="1:11" s="332" customFormat="1" ht="12" customHeight="1" x14ac:dyDescent="0.25">
      <c r="A41" s="337" t="s">
        <v>483</v>
      </c>
      <c r="B41" s="339" t="s">
        <v>484</v>
      </c>
      <c r="C41" s="376"/>
      <c r="D41" s="376"/>
      <c r="E41" s="376"/>
      <c r="F41" s="376"/>
      <c r="G41" s="376"/>
      <c r="H41" s="376"/>
      <c r="I41" s="376"/>
      <c r="J41" s="358">
        <f>D41+E41+F41+G41+H41+I41</f>
        <v>0</v>
      </c>
      <c r="K41" s="351">
        <f>C41+J41</f>
        <v>0</v>
      </c>
    </row>
    <row r="42" spans="1:11" s="335" customFormat="1" ht="12" customHeight="1" thickBot="1" x14ac:dyDescent="0.3">
      <c r="A42" s="334" t="s">
        <v>485</v>
      </c>
      <c r="B42" s="340" t="s">
        <v>486</v>
      </c>
      <c r="C42" s="378">
        <v>53158172</v>
      </c>
      <c r="D42" s="378">
        <v>854131</v>
      </c>
      <c r="E42" s="378">
        <v>8962264</v>
      </c>
      <c r="F42" s="378"/>
      <c r="G42" s="378"/>
      <c r="H42" s="378"/>
      <c r="I42" s="378"/>
      <c r="J42" s="358">
        <f>D42+E42+F42+G42+H42+I42</f>
        <v>9816395</v>
      </c>
      <c r="K42" s="353">
        <f>C42+J42</f>
        <v>62974567</v>
      </c>
    </row>
    <row r="43" spans="1:11" s="335" customFormat="1" ht="12.9" customHeight="1" thickBot="1" x14ac:dyDescent="0.25">
      <c r="A43" s="341" t="s">
        <v>12</v>
      </c>
      <c r="B43" s="342" t="s">
        <v>487</v>
      </c>
      <c r="C43" s="357">
        <f t="shared" ref="C43:J43" si="8">+C38+C39</f>
        <v>72597734</v>
      </c>
      <c r="D43" s="79">
        <f t="shared" si="8"/>
        <v>23067441</v>
      </c>
      <c r="E43" s="79">
        <f t="shared" si="8"/>
        <v>10998664</v>
      </c>
      <c r="F43" s="79">
        <f t="shared" si="8"/>
        <v>0</v>
      </c>
      <c r="G43" s="79">
        <f t="shared" si="8"/>
        <v>0</v>
      </c>
      <c r="H43" s="79">
        <f t="shared" si="8"/>
        <v>0</v>
      </c>
      <c r="I43" s="79">
        <f t="shared" si="8"/>
        <v>0</v>
      </c>
      <c r="J43" s="79">
        <f t="shared" si="8"/>
        <v>34066105</v>
      </c>
      <c r="K43" s="112">
        <f>+K38+K39</f>
        <v>106663839</v>
      </c>
    </row>
    <row r="44" spans="1:11" s="329" customFormat="1" ht="14.1" customHeight="1" thickBot="1" x14ac:dyDescent="0.3">
      <c r="A44" s="563" t="s">
        <v>36</v>
      </c>
      <c r="B44" s="582"/>
      <c r="C44" s="582"/>
      <c r="D44" s="582"/>
      <c r="E44" s="582"/>
      <c r="F44" s="582"/>
      <c r="G44" s="582"/>
      <c r="H44" s="582"/>
      <c r="I44" s="582"/>
      <c r="J44" s="582"/>
      <c r="K44" s="583"/>
    </row>
    <row r="45" spans="1:11" s="343" customFormat="1" ht="12" customHeight="1" thickBot="1" x14ac:dyDescent="0.3">
      <c r="A45" s="336" t="s">
        <v>3</v>
      </c>
      <c r="B45" s="47" t="s">
        <v>488</v>
      </c>
      <c r="C45" s="362">
        <f t="shared" ref="C45:J45" si="9">SUM(C46:C50)</f>
        <v>71499134</v>
      </c>
      <c r="D45" s="362">
        <f t="shared" si="9"/>
        <v>21797441</v>
      </c>
      <c r="E45" s="362">
        <f t="shared" si="9"/>
        <v>10871664</v>
      </c>
      <c r="F45" s="362">
        <f t="shared" si="9"/>
        <v>0</v>
      </c>
      <c r="G45" s="362">
        <f t="shared" si="9"/>
        <v>0</v>
      </c>
      <c r="H45" s="362">
        <f t="shared" si="9"/>
        <v>0</v>
      </c>
      <c r="I45" s="362">
        <f t="shared" si="9"/>
        <v>0</v>
      </c>
      <c r="J45" s="362">
        <f t="shared" si="9"/>
        <v>32669105</v>
      </c>
      <c r="K45" s="331">
        <f>SUM(K46:K50)</f>
        <v>104168239</v>
      </c>
    </row>
    <row r="46" spans="1:11" ht="12" customHeight="1" x14ac:dyDescent="0.25">
      <c r="A46" s="334" t="s">
        <v>58</v>
      </c>
      <c r="B46" s="6" t="s">
        <v>32</v>
      </c>
      <c r="C46" s="453">
        <v>28824807</v>
      </c>
      <c r="D46" s="453">
        <v>3417895</v>
      </c>
      <c r="E46" s="453">
        <v>78200</v>
      </c>
      <c r="F46" s="379"/>
      <c r="G46" s="379"/>
      <c r="H46" s="379"/>
      <c r="I46" s="379"/>
      <c r="J46" s="363">
        <f>D46+E46+F46+G46+H46+I46</f>
        <v>3496095</v>
      </c>
      <c r="K46" s="367">
        <f>C46+J46</f>
        <v>32320902</v>
      </c>
    </row>
    <row r="47" spans="1:11" ht="12" customHeight="1" x14ac:dyDescent="0.25">
      <c r="A47" s="334" t="s">
        <v>59</v>
      </c>
      <c r="B47" s="5" t="s">
        <v>101</v>
      </c>
      <c r="C47" s="454">
        <v>4985317</v>
      </c>
      <c r="D47" s="454">
        <v>531629</v>
      </c>
      <c r="E47" s="454">
        <v>4464</v>
      </c>
      <c r="F47" s="380"/>
      <c r="G47" s="380"/>
      <c r="H47" s="380"/>
      <c r="I47" s="380"/>
      <c r="J47" s="364">
        <f>D47+E47+F47+G47+H47+I47</f>
        <v>536093</v>
      </c>
      <c r="K47" s="368">
        <f>C47+J47</f>
        <v>5521410</v>
      </c>
    </row>
    <row r="48" spans="1:11" ht="12" customHeight="1" x14ac:dyDescent="0.25">
      <c r="A48" s="334" t="s">
        <v>60</v>
      </c>
      <c r="B48" s="5" t="s">
        <v>77</v>
      </c>
      <c r="C48" s="454">
        <v>37689010</v>
      </c>
      <c r="D48" s="454">
        <v>17847917</v>
      </c>
      <c r="E48" s="454">
        <v>10789000</v>
      </c>
      <c r="F48" s="380"/>
      <c r="G48" s="380"/>
      <c r="H48" s="380"/>
      <c r="I48" s="380"/>
      <c r="J48" s="364">
        <f>D48+E48+F48+G48+H48+I48</f>
        <v>28636917</v>
      </c>
      <c r="K48" s="368">
        <f>C48+J48</f>
        <v>66325927</v>
      </c>
    </row>
    <row r="49" spans="1:11" ht="12" customHeight="1" x14ac:dyDescent="0.25">
      <c r="A49" s="334" t="s">
        <v>61</v>
      </c>
      <c r="B49" s="5" t="s">
        <v>102</v>
      </c>
      <c r="C49" s="454"/>
      <c r="D49" s="454"/>
      <c r="E49" s="454"/>
      <c r="F49" s="380"/>
      <c r="G49" s="380"/>
      <c r="H49" s="380"/>
      <c r="I49" s="380"/>
      <c r="J49" s="364">
        <f>D49+E49+F49+G49+H49+I49</f>
        <v>0</v>
      </c>
      <c r="K49" s="368">
        <f>C49+J49</f>
        <v>0</v>
      </c>
    </row>
    <row r="50" spans="1:11" ht="12" customHeight="1" thickBot="1" x14ac:dyDescent="0.3">
      <c r="A50" s="334" t="s">
        <v>78</v>
      </c>
      <c r="B50" s="5" t="s">
        <v>103</v>
      </c>
      <c r="C50" s="454"/>
      <c r="D50" s="454"/>
      <c r="E50" s="454"/>
      <c r="F50" s="380"/>
      <c r="G50" s="380"/>
      <c r="H50" s="380"/>
      <c r="I50" s="380"/>
      <c r="J50" s="364">
        <f>D50+E50+F50+G50+H50+I50</f>
        <v>0</v>
      </c>
      <c r="K50" s="368">
        <f>C50+J50</f>
        <v>0</v>
      </c>
    </row>
    <row r="51" spans="1:11" ht="12" customHeight="1" thickBot="1" x14ac:dyDescent="0.3">
      <c r="A51" s="336" t="s">
        <v>4</v>
      </c>
      <c r="B51" s="47" t="s">
        <v>489</v>
      </c>
      <c r="C51" s="362">
        <f t="shared" ref="C51:J51" si="10">SUM(C52:C54)</f>
        <v>1098600</v>
      </c>
      <c r="D51" s="362">
        <f t="shared" si="10"/>
        <v>1270000</v>
      </c>
      <c r="E51" s="362">
        <f t="shared" si="10"/>
        <v>127000</v>
      </c>
      <c r="F51" s="362">
        <f t="shared" si="10"/>
        <v>0</v>
      </c>
      <c r="G51" s="362">
        <f t="shared" si="10"/>
        <v>0</v>
      </c>
      <c r="H51" s="362">
        <f t="shared" si="10"/>
        <v>0</v>
      </c>
      <c r="I51" s="362">
        <f t="shared" si="10"/>
        <v>0</v>
      </c>
      <c r="J51" s="362">
        <f t="shared" si="10"/>
        <v>1397000</v>
      </c>
      <c r="K51" s="331">
        <f>SUM(K52:K54)</f>
        <v>2495600</v>
      </c>
    </row>
    <row r="52" spans="1:11" s="343" customFormat="1" ht="12" customHeight="1" x14ac:dyDescent="0.25">
      <c r="A52" s="334" t="s">
        <v>64</v>
      </c>
      <c r="B52" s="6" t="s">
        <v>119</v>
      </c>
      <c r="C52" s="453">
        <v>1098600</v>
      </c>
      <c r="D52" s="453">
        <v>1270000</v>
      </c>
      <c r="E52" s="453">
        <v>127000</v>
      </c>
      <c r="F52" s="379"/>
      <c r="G52" s="379"/>
      <c r="H52" s="379"/>
      <c r="I52" s="379"/>
      <c r="J52" s="363">
        <f>D52+E52+F52+G52+H52+I52</f>
        <v>1397000</v>
      </c>
      <c r="K52" s="367">
        <f>C52+J52</f>
        <v>2495600</v>
      </c>
    </row>
    <row r="53" spans="1:11" ht="12" customHeight="1" x14ac:dyDescent="0.25">
      <c r="A53" s="334" t="s">
        <v>65</v>
      </c>
      <c r="B53" s="5" t="s">
        <v>105</v>
      </c>
      <c r="C53" s="454"/>
      <c r="D53" s="454"/>
      <c r="E53" s="454"/>
      <c r="F53" s="380"/>
      <c r="G53" s="380"/>
      <c r="H53" s="380"/>
      <c r="I53" s="380"/>
      <c r="J53" s="364">
        <f>D53+E53+F53+G53+H53+I53</f>
        <v>0</v>
      </c>
      <c r="K53" s="368">
        <f>C53+J53</f>
        <v>0</v>
      </c>
    </row>
    <row r="54" spans="1:11" ht="12" customHeight="1" x14ac:dyDescent="0.25">
      <c r="A54" s="334" t="s">
        <v>66</v>
      </c>
      <c r="B54" s="5" t="s">
        <v>490</v>
      </c>
      <c r="C54" s="454"/>
      <c r="D54" s="454"/>
      <c r="E54" s="454"/>
      <c r="F54" s="380"/>
      <c r="G54" s="380"/>
      <c r="H54" s="380"/>
      <c r="I54" s="380"/>
      <c r="J54" s="364">
        <f>D54+E54+F54+G54+H54+I54</f>
        <v>0</v>
      </c>
      <c r="K54" s="368">
        <f>C54+J54</f>
        <v>0</v>
      </c>
    </row>
    <row r="55" spans="1:11" ht="12" customHeight="1" thickBot="1" x14ac:dyDescent="0.3">
      <c r="A55" s="334" t="s">
        <v>67</v>
      </c>
      <c r="B55" s="5" t="s">
        <v>491</v>
      </c>
      <c r="C55" s="454"/>
      <c r="D55" s="454"/>
      <c r="E55" s="454"/>
      <c r="F55" s="380"/>
      <c r="G55" s="380"/>
      <c r="H55" s="380"/>
      <c r="I55" s="380"/>
      <c r="J55" s="364">
        <f>D55+E55+F55+G55+H55+I55</f>
        <v>0</v>
      </c>
      <c r="K55" s="368">
        <f>C55+J55</f>
        <v>0</v>
      </c>
    </row>
    <row r="56" spans="1:11" ht="12" customHeight="1" thickBot="1" x14ac:dyDescent="0.3">
      <c r="A56" s="336" t="s">
        <v>5</v>
      </c>
      <c r="B56" s="47" t="s">
        <v>492</v>
      </c>
      <c r="C56" s="408"/>
      <c r="D56" s="408"/>
      <c r="E56" s="408"/>
      <c r="F56" s="408"/>
      <c r="G56" s="408"/>
      <c r="H56" s="408"/>
      <c r="I56" s="408"/>
      <c r="J56" s="362">
        <f>D56+E56+F56+G56+H56+I56</f>
        <v>0</v>
      </c>
      <c r="K56" s="331">
        <f>C56+J56</f>
        <v>0</v>
      </c>
    </row>
    <row r="57" spans="1:11" ht="12.9" customHeight="1" thickBot="1" x14ac:dyDescent="0.3">
      <c r="A57" s="336" t="s">
        <v>6</v>
      </c>
      <c r="B57" s="344" t="s">
        <v>493</v>
      </c>
      <c r="C57" s="365">
        <f t="shared" ref="C57:J57" si="11">+C45+C51+C56</f>
        <v>72597734</v>
      </c>
      <c r="D57" s="365">
        <f t="shared" si="11"/>
        <v>23067441</v>
      </c>
      <c r="E57" s="365">
        <f t="shared" si="11"/>
        <v>10998664</v>
      </c>
      <c r="F57" s="365">
        <f t="shared" si="11"/>
        <v>0</v>
      </c>
      <c r="G57" s="365">
        <f t="shared" si="11"/>
        <v>0</v>
      </c>
      <c r="H57" s="365">
        <f t="shared" si="11"/>
        <v>0</v>
      </c>
      <c r="I57" s="365">
        <f t="shared" si="11"/>
        <v>0</v>
      </c>
      <c r="J57" s="365">
        <f t="shared" si="11"/>
        <v>34066105</v>
      </c>
      <c r="K57" s="345">
        <f>+K45+K51+K56</f>
        <v>106663839</v>
      </c>
    </row>
    <row r="58" spans="1:11" ht="14.1" customHeight="1" thickBot="1" x14ac:dyDescent="0.3">
      <c r="C58" s="422">
        <f>C43-C57</f>
        <v>0</v>
      </c>
      <c r="D58" s="423"/>
      <c r="E58" s="423"/>
      <c r="F58" s="423"/>
      <c r="G58" s="423"/>
      <c r="H58" s="423"/>
      <c r="I58" s="423"/>
      <c r="J58" s="423"/>
      <c r="K58" s="418">
        <f>K43-K57</f>
        <v>0</v>
      </c>
    </row>
    <row r="59" spans="1:11" ht="12.9" customHeight="1" thickBot="1" x14ac:dyDescent="0.3">
      <c r="A59" s="65" t="s">
        <v>364</v>
      </c>
      <c r="B59" s="66"/>
      <c r="C59" s="381">
        <v>9</v>
      </c>
      <c r="D59" s="381">
        <v>1</v>
      </c>
      <c r="E59" s="381"/>
      <c r="F59" s="381"/>
      <c r="G59" s="381"/>
      <c r="H59" s="381"/>
      <c r="I59" s="381"/>
      <c r="J59" s="366">
        <f>D59+E59+F59+G59+H59+I59</f>
        <v>1</v>
      </c>
      <c r="K59" s="369">
        <f>C59+J59</f>
        <v>10</v>
      </c>
    </row>
    <row r="60" spans="1:11" ht="12.9" customHeight="1" thickBot="1" x14ac:dyDescent="0.3">
      <c r="A60" s="65" t="s">
        <v>116</v>
      </c>
      <c r="B60" s="66"/>
      <c r="C60" s="381"/>
      <c r="D60" s="381"/>
      <c r="E60" s="381"/>
      <c r="F60" s="381"/>
      <c r="G60" s="381"/>
      <c r="H60" s="381"/>
      <c r="I60" s="381"/>
      <c r="J60" s="366">
        <f>D60+E60+F60+G60+H60+I60</f>
        <v>0</v>
      </c>
      <c r="K60" s="369">
        <f>C60+J60</f>
        <v>0</v>
      </c>
    </row>
  </sheetData>
  <sheetProtection sheet="1" formatCells="0"/>
  <mergeCells count="15"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6"/>
  <sheetViews>
    <sheetView workbookViewId="0">
      <selection activeCell="R14" sqref="R14"/>
    </sheetView>
  </sheetViews>
  <sheetFormatPr defaultRowHeight="13.2" x14ac:dyDescent="0.25"/>
  <cols>
    <col min="1" max="1" width="8.88671875" customWidth="1"/>
    <col min="2" max="2" width="19.33203125" customWidth="1"/>
    <col min="6" max="6" width="21.6640625" customWidth="1"/>
    <col min="7" max="7" width="25.109375" customWidth="1"/>
  </cols>
  <sheetData>
    <row r="1" spans="1:7" ht="13.8" x14ac:dyDescent="0.25">
      <c r="B1" s="596" t="s">
        <v>608</v>
      </c>
      <c r="C1" s="596"/>
      <c r="D1" s="596"/>
      <c r="E1" s="596"/>
      <c r="F1" s="596"/>
      <c r="G1" s="596"/>
    </row>
    <row r="3" spans="1:7" ht="15.6" x14ac:dyDescent="0.3">
      <c r="A3" s="597" t="s">
        <v>609</v>
      </c>
      <c r="B3" s="597"/>
      <c r="C3" s="597"/>
      <c r="D3" s="597"/>
      <c r="E3" s="597"/>
      <c r="F3" s="597"/>
      <c r="G3" s="597"/>
    </row>
    <row r="5" spans="1:7" ht="16.2" x14ac:dyDescent="0.35">
      <c r="A5" s="493" t="s">
        <v>610</v>
      </c>
      <c r="B5" s="494"/>
      <c r="C5" s="598" t="s">
        <v>611</v>
      </c>
      <c r="D5" s="598"/>
      <c r="E5" s="598"/>
      <c r="F5" s="598"/>
      <c r="G5" s="598"/>
    </row>
    <row r="6" spans="1:7" ht="15.6" x14ac:dyDescent="0.3">
      <c r="A6" s="494"/>
      <c r="B6" s="494"/>
      <c r="C6" s="494"/>
      <c r="D6" s="494"/>
      <c r="E6" s="494"/>
      <c r="F6" s="494"/>
      <c r="G6" s="494"/>
    </row>
    <row r="7" spans="1:7" ht="16.2" x14ac:dyDescent="0.35">
      <c r="A7" s="493" t="s">
        <v>612</v>
      </c>
      <c r="B7" s="494"/>
      <c r="C7" s="598" t="s">
        <v>613</v>
      </c>
      <c r="D7" s="598"/>
      <c r="E7" s="598"/>
      <c r="F7" s="598"/>
      <c r="G7" s="494"/>
    </row>
    <row r="8" spans="1:7" x14ac:dyDescent="0.25">
      <c r="A8" s="425"/>
      <c r="B8" s="425"/>
      <c r="C8" s="425"/>
      <c r="D8" s="425"/>
      <c r="E8" s="425"/>
      <c r="F8" s="425"/>
      <c r="G8" s="425"/>
    </row>
    <row r="9" spans="1:7" ht="13.8" x14ac:dyDescent="0.25">
      <c r="A9" s="448" t="s">
        <v>614</v>
      </c>
      <c r="B9" s="495"/>
      <c r="C9" s="495"/>
      <c r="D9" s="495"/>
      <c r="E9" s="495"/>
      <c r="F9" s="495"/>
      <c r="G9" s="495"/>
    </row>
    <row r="10" spans="1:7" ht="15" thickBot="1" x14ac:dyDescent="0.35">
      <c r="A10" s="448" t="s">
        <v>615</v>
      </c>
      <c r="B10" s="495"/>
      <c r="C10" s="495"/>
      <c r="D10" s="495"/>
      <c r="E10" s="495"/>
      <c r="F10" s="495"/>
      <c r="G10" s="496" t="s">
        <v>616</v>
      </c>
    </row>
    <row r="11" spans="1:7" ht="34.799999999999997" thickBot="1" x14ac:dyDescent="0.3">
      <c r="A11" s="497" t="s">
        <v>617</v>
      </c>
      <c r="B11" s="498" t="s">
        <v>618</v>
      </c>
      <c r="C11" s="498" t="s">
        <v>619</v>
      </c>
      <c r="D11" s="498" t="s">
        <v>620</v>
      </c>
      <c r="E11" s="498" t="s">
        <v>621</v>
      </c>
      <c r="F11" s="498" t="s">
        <v>622</v>
      </c>
      <c r="G11" s="499" t="s">
        <v>623</v>
      </c>
    </row>
    <row r="12" spans="1:7" x14ac:dyDescent="0.25">
      <c r="A12" s="500" t="s">
        <v>3</v>
      </c>
      <c r="B12" s="501" t="s">
        <v>624</v>
      </c>
      <c r="C12" s="502"/>
      <c r="D12" s="502"/>
      <c r="E12" s="502"/>
      <c r="F12" s="502"/>
      <c r="G12" s="503">
        <f t="shared" ref="G12:G18" si="0">SUM(C12:F12)</f>
        <v>0</v>
      </c>
    </row>
    <row r="13" spans="1:7" ht="20.399999999999999" x14ac:dyDescent="0.25">
      <c r="A13" s="504" t="s">
        <v>4</v>
      </c>
      <c r="B13" s="505" t="s">
        <v>625</v>
      </c>
      <c r="C13" s="506"/>
      <c r="D13" s="506"/>
      <c r="E13" s="506"/>
      <c r="F13" s="506"/>
      <c r="G13" s="507">
        <f t="shared" si="0"/>
        <v>0</v>
      </c>
    </row>
    <row r="14" spans="1:7" ht="30.6" x14ac:dyDescent="0.25">
      <c r="A14" s="504" t="s">
        <v>5</v>
      </c>
      <c r="B14" s="505" t="s">
        <v>626</v>
      </c>
      <c r="C14" s="506"/>
      <c r="D14" s="506"/>
      <c r="E14" s="506"/>
      <c r="F14" s="506"/>
      <c r="G14" s="507">
        <f t="shared" si="0"/>
        <v>0</v>
      </c>
    </row>
    <row r="15" spans="1:7" ht="20.399999999999999" x14ac:dyDescent="0.25">
      <c r="A15" s="504" t="s">
        <v>6</v>
      </c>
      <c r="B15" s="505" t="s">
        <v>627</v>
      </c>
      <c r="C15" s="506"/>
      <c r="D15" s="506"/>
      <c r="E15" s="506"/>
      <c r="F15" s="506"/>
      <c r="G15" s="507">
        <f t="shared" si="0"/>
        <v>0</v>
      </c>
    </row>
    <row r="16" spans="1:7" ht="30.6" x14ac:dyDescent="0.25">
      <c r="A16" s="504" t="s">
        <v>7</v>
      </c>
      <c r="B16" s="505" t="s">
        <v>628</v>
      </c>
      <c r="C16" s="506"/>
      <c r="D16" s="506"/>
      <c r="E16" s="506"/>
      <c r="F16" s="506"/>
      <c r="G16" s="507">
        <f t="shared" si="0"/>
        <v>0</v>
      </c>
    </row>
    <row r="17" spans="1:7" ht="13.8" thickBot="1" x14ac:dyDescent="0.3">
      <c r="A17" s="508" t="s">
        <v>8</v>
      </c>
      <c r="B17" s="509" t="s">
        <v>629</v>
      </c>
      <c r="C17" s="510"/>
      <c r="D17" s="510"/>
      <c r="E17" s="510"/>
      <c r="F17" s="510"/>
      <c r="G17" s="511">
        <f t="shared" si="0"/>
        <v>0</v>
      </c>
    </row>
    <row r="18" spans="1:7" ht="13.8" thickBot="1" x14ac:dyDescent="0.3">
      <c r="A18" s="512" t="s">
        <v>9</v>
      </c>
      <c r="B18" s="513" t="s">
        <v>623</v>
      </c>
      <c r="C18" s="514">
        <f>SUM(C12:C17)</f>
        <v>0</v>
      </c>
      <c r="D18" s="514">
        <f>SUM(D12:D17)</f>
        <v>0</v>
      </c>
      <c r="E18" s="514">
        <f>SUM(E12:E17)</f>
        <v>0</v>
      </c>
      <c r="F18" s="514">
        <f>SUM(F12:F17)</f>
        <v>0</v>
      </c>
      <c r="G18" s="515">
        <f t="shared" si="0"/>
        <v>0</v>
      </c>
    </row>
    <row r="22" spans="1:7" ht="15.6" x14ac:dyDescent="0.3">
      <c r="A22" s="599" t="s">
        <v>630</v>
      </c>
      <c r="B22" s="599"/>
      <c r="C22" s="599"/>
      <c r="D22" s="599"/>
      <c r="E22" s="425"/>
      <c r="F22" s="425"/>
    </row>
    <row r="25" spans="1:7" x14ac:dyDescent="0.25">
      <c r="C25" s="425"/>
      <c r="D25" s="425"/>
      <c r="E25" s="425"/>
      <c r="F25" s="425"/>
    </row>
    <row r="26" spans="1:7" ht="13.8" x14ac:dyDescent="0.3">
      <c r="C26" s="516"/>
      <c r="D26" s="517" t="s">
        <v>631</v>
      </c>
      <c r="E26" s="517"/>
      <c r="F26" s="516"/>
    </row>
  </sheetData>
  <mergeCells count="5">
    <mergeCell ref="B1:G1"/>
    <mergeCell ref="A3:G3"/>
    <mergeCell ref="C5:G5"/>
    <mergeCell ref="C7:F7"/>
    <mergeCell ref="A22:D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4"/>
  <sheetViews>
    <sheetView zoomScale="110" zoomScaleNormal="110" workbookViewId="0">
      <selection activeCell="U31" sqref="U31"/>
    </sheetView>
  </sheetViews>
  <sheetFormatPr defaultRowHeight="13.2" x14ac:dyDescent="0.25"/>
  <cols>
    <col min="1" max="1" width="35.33203125" customWidth="1"/>
    <col min="2" max="2" width="41.44140625" customWidth="1"/>
    <col min="3" max="3" width="1.6640625" bestFit="1" customWidth="1"/>
    <col min="4" max="4" width="5.33203125" bestFit="1" customWidth="1"/>
    <col min="5" max="5" width="1.6640625" bestFit="1" customWidth="1"/>
    <col min="6" max="6" width="18.44140625" customWidth="1"/>
    <col min="7" max="7" width="1.6640625" bestFit="1" customWidth="1"/>
    <col min="12" max="14" width="0" hidden="1" customWidth="1"/>
    <col min="15" max="15" width="12.6640625" hidden="1" customWidth="1"/>
    <col min="16" max="18" width="0" hidden="1" customWidth="1"/>
  </cols>
  <sheetData>
    <row r="1" spans="1:18" x14ac:dyDescent="0.25">
      <c r="A1" s="425"/>
      <c r="B1" s="425"/>
      <c r="C1" s="425"/>
      <c r="D1" s="425"/>
      <c r="E1" s="425"/>
      <c r="F1" s="425"/>
      <c r="G1" s="425"/>
      <c r="H1" s="425"/>
      <c r="I1" s="425"/>
      <c r="J1" s="425"/>
      <c r="K1" s="425"/>
      <c r="P1">
        <v>0</v>
      </c>
      <c r="Q1" t="s">
        <v>532</v>
      </c>
      <c r="R1" t="str">
        <f>INDEX(Q1:Q10,MATCH(D7-ROUNDDOWN(D7,-1),P1:P10,0))</f>
        <v>ban</v>
      </c>
    </row>
    <row r="2" spans="1:18" ht="15.6" x14ac:dyDescent="0.3">
      <c r="A2" s="520" t="s">
        <v>435</v>
      </c>
      <c r="B2" s="520"/>
      <c r="C2" s="520"/>
      <c r="D2" s="520"/>
      <c r="E2" s="520"/>
      <c r="F2" s="520"/>
      <c r="G2" s="520"/>
      <c r="H2" s="520"/>
      <c r="I2" s="520"/>
      <c r="J2" s="425"/>
      <c r="K2" s="425"/>
      <c r="P2">
        <v>1</v>
      </c>
      <c r="Q2" t="s">
        <v>531</v>
      </c>
    </row>
    <row r="3" spans="1:18" ht="15.6" x14ac:dyDescent="0.3">
      <c r="A3" s="523" t="s">
        <v>537</v>
      </c>
      <c r="B3" s="523"/>
      <c r="C3" s="523"/>
      <c r="D3" s="523"/>
      <c r="E3" s="523"/>
      <c r="F3" s="523"/>
      <c r="G3" s="523"/>
      <c r="H3" s="425"/>
      <c r="I3" s="425"/>
      <c r="J3" s="425"/>
      <c r="K3" s="425"/>
      <c r="P3">
        <v>2</v>
      </c>
      <c r="Q3" t="s">
        <v>531</v>
      </c>
    </row>
    <row r="4" spans="1:18" x14ac:dyDescent="0.25">
      <c r="A4" s="425"/>
      <c r="B4" s="425"/>
      <c r="C4" s="425"/>
      <c r="D4" s="425"/>
      <c r="E4" s="425"/>
      <c r="F4" s="425"/>
      <c r="G4" s="425"/>
      <c r="H4" s="425"/>
      <c r="I4" s="425"/>
      <c r="J4" s="425"/>
      <c r="K4" s="425"/>
      <c r="P4">
        <v>3</v>
      </c>
      <c r="Q4" t="s">
        <v>532</v>
      </c>
    </row>
    <row r="5" spans="1:18" x14ac:dyDescent="0.25">
      <c r="A5" s="425"/>
      <c r="B5" s="425"/>
      <c r="C5" s="425"/>
      <c r="D5" s="425"/>
      <c r="E5" s="425"/>
      <c r="F5" s="425"/>
      <c r="G5" s="425"/>
      <c r="H5" s="425"/>
      <c r="I5" s="425"/>
      <c r="J5" s="425"/>
      <c r="K5" s="425"/>
      <c r="P5">
        <v>4</v>
      </c>
      <c r="Q5" t="s">
        <v>531</v>
      </c>
    </row>
    <row r="6" spans="1:18" ht="13.8" x14ac:dyDescent="0.25">
      <c r="A6" s="446" t="s">
        <v>527</v>
      </c>
      <c r="B6" s="425"/>
      <c r="C6" s="425"/>
      <c r="D6" s="425"/>
      <c r="E6" s="425"/>
      <c r="F6" s="425"/>
      <c r="G6" s="425"/>
      <c r="H6" s="425"/>
      <c r="I6" s="425"/>
      <c r="J6" s="425"/>
      <c r="K6" s="425"/>
      <c r="P6">
        <v>5</v>
      </c>
      <c r="Q6" t="s">
        <v>531</v>
      </c>
    </row>
    <row r="7" spans="1:18" x14ac:dyDescent="0.25">
      <c r="A7" s="444" t="s">
        <v>500</v>
      </c>
      <c r="B7" s="424"/>
      <c r="C7" s="443" t="s">
        <v>502</v>
      </c>
      <c r="D7" s="443">
        <f>RM_TARTALOMJEGYZÉK!A1</f>
        <v>2020</v>
      </c>
      <c r="E7" s="443" t="s">
        <v>503</v>
      </c>
      <c r="F7" s="424" t="s">
        <v>501</v>
      </c>
      <c r="G7" s="443" t="s">
        <v>504</v>
      </c>
      <c r="H7" s="443" t="s">
        <v>505</v>
      </c>
      <c r="I7" s="443"/>
      <c r="J7" s="443"/>
      <c r="K7" s="425"/>
      <c r="P7">
        <v>6</v>
      </c>
      <c r="Q7" t="s">
        <v>532</v>
      </c>
    </row>
    <row r="8" spans="1:18" x14ac:dyDescent="0.25">
      <c r="A8" s="425"/>
      <c r="B8" s="425"/>
      <c r="C8" s="425"/>
      <c r="D8" s="425"/>
      <c r="E8" s="425"/>
      <c r="F8" s="425"/>
      <c r="G8" s="425"/>
      <c r="H8" s="425"/>
      <c r="I8" s="425"/>
      <c r="J8" s="425"/>
      <c r="K8" s="425"/>
      <c r="P8">
        <v>7</v>
      </c>
      <c r="Q8" t="s">
        <v>531</v>
      </c>
    </row>
    <row r="9" spans="1:18" x14ac:dyDescent="0.25">
      <c r="A9" s="425"/>
      <c r="B9" s="425"/>
      <c r="C9" s="425"/>
      <c r="D9" s="425"/>
      <c r="E9" s="425"/>
      <c r="F9" s="425"/>
      <c r="G9" s="425"/>
      <c r="H9" s="425"/>
      <c r="I9" s="425"/>
      <c r="J9" s="425"/>
      <c r="K9" s="425"/>
      <c r="P9">
        <v>8</v>
      </c>
      <c r="Q9" t="s">
        <v>532</v>
      </c>
    </row>
    <row r="10" spans="1:18" ht="13.8" thickBot="1" x14ac:dyDescent="0.3">
      <c r="A10" s="425"/>
      <c r="B10" s="425"/>
      <c r="C10" s="425"/>
      <c r="D10" s="425"/>
      <c r="E10" s="425"/>
      <c r="F10" s="425"/>
      <c r="G10" s="425"/>
      <c r="H10" s="425"/>
      <c r="I10" s="425"/>
      <c r="J10" s="441" t="s">
        <v>535</v>
      </c>
      <c r="K10" s="425"/>
      <c r="P10">
        <v>9</v>
      </c>
      <c r="Q10" t="s">
        <v>531</v>
      </c>
    </row>
    <row r="11" spans="1:18" ht="16.8" thickTop="1" thickBot="1" x14ac:dyDescent="0.35">
      <c r="A11" s="523" t="s">
        <v>436</v>
      </c>
      <c r="B11" s="523"/>
      <c r="C11" s="523"/>
      <c r="D11" s="523"/>
      <c r="E11" s="523"/>
      <c r="F11" s="523"/>
      <c r="G11" s="523"/>
      <c r="H11" s="523"/>
      <c r="I11" s="523"/>
      <c r="J11" s="447" t="s">
        <v>555</v>
      </c>
      <c r="K11" s="425"/>
      <c r="L11" s="442" t="s">
        <v>8</v>
      </c>
      <c r="M11">
        <f>IF($K$11="Nem","",2)</f>
        <v>2</v>
      </c>
      <c r="N11" t="s">
        <v>536</v>
      </c>
      <c r="O11" t="str">
        <f>CONCATENATE(L11,M11,N11)</f>
        <v>6.2.</v>
      </c>
    </row>
    <row r="12" spans="1:18" ht="13.8" thickTop="1" x14ac:dyDescent="0.25">
      <c r="A12" s="425"/>
      <c r="B12" s="425"/>
      <c r="C12" s="425"/>
      <c r="D12" s="425"/>
      <c r="E12" s="425"/>
      <c r="F12" s="425"/>
      <c r="G12" s="425"/>
      <c r="H12" s="425"/>
      <c r="I12" s="425"/>
      <c r="J12" s="425"/>
      <c r="K12" s="425"/>
    </row>
    <row r="13" spans="1:18" ht="13.8" x14ac:dyDescent="0.25">
      <c r="A13" s="448" t="s">
        <v>437</v>
      </c>
      <c r="B13" s="521" t="s">
        <v>438</v>
      </c>
      <c r="C13" s="522"/>
      <c r="D13" s="522"/>
      <c r="E13" s="522"/>
      <c r="F13" s="522"/>
      <c r="G13" s="522"/>
      <c r="H13" s="522"/>
      <c r="I13" s="522"/>
      <c r="J13" s="425"/>
      <c r="K13" s="425"/>
      <c r="L13" s="442" t="s">
        <v>8</v>
      </c>
      <c r="M13">
        <f>IF(J11="Nem",2,3)</f>
        <v>3</v>
      </c>
      <c r="N13" t="s">
        <v>536</v>
      </c>
      <c r="O13" t="str">
        <f>CONCATENATE(L13,M13,N13)</f>
        <v>6.3.</v>
      </c>
    </row>
    <row r="14" spans="1:18" ht="13.8" x14ac:dyDescent="0.25">
      <c r="A14" s="425"/>
      <c r="B14" s="426"/>
      <c r="C14" s="425"/>
      <c r="D14" s="425"/>
      <c r="E14" s="425"/>
      <c r="F14" s="425"/>
      <c r="G14" s="425"/>
      <c r="H14" s="425"/>
      <c r="I14" s="425"/>
      <c r="J14" s="425"/>
      <c r="K14" s="425"/>
    </row>
    <row r="15" spans="1:18" ht="13.8" x14ac:dyDescent="0.25">
      <c r="A15" s="448" t="s">
        <v>439</v>
      </c>
      <c r="B15" s="521" t="s">
        <v>440</v>
      </c>
      <c r="C15" s="522"/>
      <c r="D15" s="522"/>
      <c r="E15" s="522"/>
      <c r="F15" s="522"/>
      <c r="G15" s="522"/>
      <c r="H15" s="522"/>
      <c r="I15" s="522"/>
      <c r="J15" s="425"/>
      <c r="K15" s="425"/>
      <c r="L15" s="442" t="s">
        <v>8</v>
      </c>
      <c r="M15">
        <f>M13+1</f>
        <v>4</v>
      </c>
      <c r="N15" t="s">
        <v>536</v>
      </c>
      <c r="O15" t="str">
        <f>CONCATENATE(L15,M15,N15)</f>
        <v>6.4.</v>
      </c>
    </row>
    <row r="16" spans="1:18" ht="13.8" x14ac:dyDescent="0.25">
      <c r="A16" s="425"/>
      <c r="B16" s="426"/>
      <c r="C16" s="425"/>
      <c r="D16" s="425"/>
      <c r="E16" s="425"/>
      <c r="F16" s="425"/>
      <c r="G16" s="425"/>
      <c r="H16" s="425"/>
      <c r="I16" s="425"/>
      <c r="J16" s="425"/>
      <c r="K16" s="425"/>
    </row>
    <row r="17" spans="1:15" ht="13.8" x14ac:dyDescent="0.25">
      <c r="A17" s="448" t="s">
        <v>441</v>
      </c>
      <c r="B17" s="521" t="s">
        <v>442</v>
      </c>
      <c r="C17" s="522"/>
      <c r="D17" s="522"/>
      <c r="E17" s="522"/>
      <c r="F17" s="522"/>
      <c r="G17" s="522"/>
      <c r="H17" s="522"/>
      <c r="I17" s="522"/>
      <c r="J17" s="425"/>
      <c r="K17" s="425"/>
      <c r="L17" s="442" t="s">
        <v>8</v>
      </c>
      <c r="M17">
        <f>M15+1</f>
        <v>5</v>
      </c>
      <c r="N17" t="s">
        <v>536</v>
      </c>
      <c r="O17" t="str">
        <f>CONCATENATE(L17,M17,N17)</f>
        <v>6.5.</v>
      </c>
    </row>
    <row r="18" spans="1:15" ht="13.8" x14ac:dyDescent="0.25">
      <c r="A18" s="425"/>
      <c r="B18" s="426"/>
      <c r="C18" s="425"/>
      <c r="D18" s="425"/>
      <c r="E18" s="425"/>
      <c r="F18" s="425"/>
      <c r="G18" s="425"/>
      <c r="H18" s="425"/>
      <c r="I18" s="425"/>
      <c r="J18" s="425"/>
      <c r="K18" s="425"/>
    </row>
    <row r="19" spans="1:15" ht="13.8" x14ac:dyDescent="0.25">
      <c r="A19" s="448" t="s">
        <v>443</v>
      </c>
      <c r="B19" s="521" t="s">
        <v>444</v>
      </c>
      <c r="C19" s="522"/>
      <c r="D19" s="522"/>
      <c r="E19" s="522"/>
      <c r="F19" s="522"/>
      <c r="G19" s="522"/>
      <c r="H19" s="522"/>
      <c r="I19" s="522"/>
      <c r="J19" s="425"/>
      <c r="K19" s="425"/>
      <c r="L19" s="442" t="s">
        <v>8</v>
      </c>
      <c r="M19">
        <f>M17+1</f>
        <v>6</v>
      </c>
      <c r="N19" t="s">
        <v>536</v>
      </c>
      <c r="O19" t="str">
        <f>CONCATENATE(L19,M19,N19)</f>
        <v>6.6.</v>
      </c>
    </row>
    <row r="20" spans="1:15" ht="13.8" x14ac:dyDescent="0.25">
      <c r="A20" s="425"/>
      <c r="B20" s="426"/>
      <c r="C20" s="425"/>
      <c r="D20" s="425"/>
      <c r="E20" s="425"/>
      <c r="F20" s="425"/>
      <c r="G20" s="425"/>
      <c r="H20" s="425"/>
      <c r="I20" s="425"/>
      <c r="J20" s="425"/>
      <c r="K20" s="425"/>
    </row>
    <row r="21" spans="1:15" ht="13.8" x14ac:dyDescent="0.25">
      <c r="A21" s="448" t="s">
        <v>445</v>
      </c>
      <c r="B21" s="521" t="s">
        <v>446</v>
      </c>
      <c r="C21" s="522"/>
      <c r="D21" s="522"/>
      <c r="E21" s="522"/>
      <c r="F21" s="522"/>
      <c r="G21" s="522"/>
      <c r="H21" s="522"/>
      <c r="I21" s="522"/>
      <c r="J21" s="425"/>
      <c r="K21" s="425"/>
      <c r="L21" s="442" t="s">
        <v>8</v>
      </c>
      <c r="M21">
        <f>M19+1</f>
        <v>7</v>
      </c>
      <c r="N21" t="s">
        <v>536</v>
      </c>
      <c r="O21" t="str">
        <f>CONCATENATE(L21,M21,N21)</f>
        <v>6.7.</v>
      </c>
    </row>
    <row r="22" spans="1:15" ht="13.8" x14ac:dyDescent="0.25">
      <c r="A22" s="425"/>
      <c r="B22" s="426"/>
      <c r="C22" s="425"/>
      <c r="D22" s="425"/>
      <c r="E22" s="425"/>
      <c r="F22" s="425"/>
      <c r="G22" s="425"/>
      <c r="H22" s="425"/>
      <c r="I22" s="425"/>
      <c r="J22" s="425"/>
      <c r="K22" s="425"/>
    </row>
    <row r="23" spans="1:15" ht="13.8" x14ac:dyDescent="0.25">
      <c r="A23" s="448" t="s">
        <v>447</v>
      </c>
      <c r="B23" s="521" t="s">
        <v>448</v>
      </c>
      <c r="C23" s="522"/>
      <c r="D23" s="522"/>
      <c r="E23" s="522"/>
      <c r="F23" s="522"/>
      <c r="G23" s="522"/>
      <c r="H23" s="522"/>
      <c r="I23" s="522"/>
      <c r="J23" s="425"/>
      <c r="K23" s="425"/>
      <c r="L23" s="442" t="s">
        <v>8</v>
      </c>
      <c r="M23">
        <f>M21+1</f>
        <v>8</v>
      </c>
      <c r="N23" t="s">
        <v>536</v>
      </c>
      <c r="O23" t="str">
        <f>CONCATENATE(L23,M23,N23)</f>
        <v>6.8.</v>
      </c>
    </row>
    <row r="24" spans="1:15" ht="13.8" x14ac:dyDescent="0.25">
      <c r="A24" s="425"/>
      <c r="B24" s="426"/>
      <c r="C24" s="425"/>
      <c r="D24" s="425"/>
      <c r="E24" s="425"/>
      <c r="F24" s="425"/>
      <c r="G24" s="425"/>
      <c r="H24" s="425"/>
      <c r="I24" s="425"/>
      <c r="J24" s="425"/>
      <c r="K24" s="425"/>
    </row>
    <row r="25" spans="1:15" ht="13.8" x14ac:dyDescent="0.25">
      <c r="A25" s="448" t="s">
        <v>449</v>
      </c>
      <c r="B25" s="521" t="s">
        <v>450</v>
      </c>
      <c r="C25" s="522"/>
      <c r="D25" s="522"/>
      <c r="E25" s="522"/>
      <c r="F25" s="522"/>
      <c r="G25" s="522"/>
      <c r="H25" s="522"/>
      <c r="I25" s="522"/>
      <c r="J25" s="425"/>
      <c r="K25" s="425"/>
      <c r="L25" s="442" t="s">
        <v>8</v>
      </c>
      <c r="M25">
        <f>M23+1</f>
        <v>9</v>
      </c>
      <c r="N25" t="s">
        <v>536</v>
      </c>
      <c r="O25" t="str">
        <f>CONCATENATE(L25,M25,N25)</f>
        <v>6.9.</v>
      </c>
    </row>
    <row r="26" spans="1:15" ht="13.8" x14ac:dyDescent="0.25">
      <c r="A26" s="425"/>
      <c r="B26" s="426"/>
      <c r="C26" s="425"/>
      <c r="D26" s="425"/>
      <c r="E26" s="425"/>
      <c r="F26" s="425"/>
      <c r="G26" s="425"/>
      <c r="H26" s="425"/>
      <c r="I26" s="425"/>
      <c r="J26" s="425"/>
      <c r="K26" s="425"/>
    </row>
    <row r="27" spans="1:15" ht="13.8" x14ac:dyDescent="0.25">
      <c r="A27" s="448" t="s">
        <v>451</v>
      </c>
      <c r="B27" s="521" t="s">
        <v>452</v>
      </c>
      <c r="C27" s="522"/>
      <c r="D27" s="522"/>
      <c r="E27" s="522"/>
      <c r="F27" s="522"/>
      <c r="G27" s="522"/>
      <c r="H27" s="522"/>
      <c r="I27" s="522"/>
      <c r="J27" s="425"/>
      <c r="K27" s="425"/>
      <c r="L27" s="442" t="s">
        <v>8</v>
      </c>
      <c r="M27">
        <f>M25+1</f>
        <v>10</v>
      </c>
      <c r="N27" t="s">
        <v>536</v>
      </c>
      <c r="O27" t="str">
        <f>CONCATENATE(L27,M27,N27)</f>
        <v>6.10.</v>
      </c>
    </row>
    <row r="28" spans="1:15" ht="13.8" x14ac:dyDescent="0.25">
      <c r="A28" s="425"/>
      <c r="B28" s="426"/>
      <c r="C28" s="425"/>
      <c r="D28" s="425"/>
      <c r="E28" s="425"/>
      <c r="F28" s="425"/>
      <c r="G28" s="425"/>
      <c r="H28" s="425"/>
      <c r="I28" s="425"/>
      <c r="J28" s="425"/>
      <c r="K28" s="425"/>
    </row>
    <row r="29" spans="1:15" ht="13.8" x14ac:dyDescent="0.25">
      <c r="A29" s="448" t="s">
        <v>451</v>
      </c>
      <c r="B29" s="521" t="s">
        <v>453</v>
      </c>
      <c r="C29" s="522"/>
      <c r="D29" s="522"/>
      <c r="E29" s="522"/>
      <c r="F29" s="522"/>
      <c r="G29" s="522"/>
      <c r="H29" s="522"/>
      <c r="I29" s="522"/>
      <c r="J29" s="425"/>
      <c r="K29" s="425"/>
      <c r="L29" s="442" t="s">
        <v>8</v>
      </c>
      <c r="M29">
        <f>M27+1</f>
        <v>11</v>
      </c>
      <c r="N29" t="s">
        <v>536</v>
      </c>
      <c r="O29" t="str">
        <f>CONCATENATE(L29,M29,N29)</f>
        <v>6.11.</v>
      </c>
    </row>
    <row r="30" spans="1:15" ht="13.8" x14ac:dyDescent="0.25">
      <c r="A30" s="425"/>
      <c r="B30" s="426"/>
      <c r="C30" s="425"/>
      <c r="D30" s="425"/>
      <c r="E30" s="425"/>
      <c r="F30" s="425"/>
      <c r="G30" s="425"/>
      <c r="H30" s="425"/>
      <c r="I30" s="425"/>
      <c r="J30" s="425"/>
      <c r="K30" s="425"/>
    </row>
    <row r="31" spans="1:15" ht="13.8" x14ac:dyDescent="0.25">
      <c r="A31" s="448" t="s">
        <v>454</v>
      </c>
      <c r="B31" s="521" t="s">
        <v>455</v>
      </c>
      <c r="C31" s="522"/>
      <c r="D31" s="522"/>
      <c r="E31" s="522"/>
      <c r="F31" s="522"/>
      <c r="G31" s="522"/>
      <c r="H31" s="522"/>
      <c r="I31" s="522"/>
      <c r="J31" s="425"/>
      <c r="K31" s="425"/>
      <c r="L31" s="442" t="s">
        <v>8</v>
      </c>
      <c r="M31">
        <f>M29+1</f>
        <v>12</v>
      </c>
      <c r="N31" t="s">
        <v>536</v>
      </c>
      <c r="O31" t="str">
        <f>CONCATENATE(L31,M31,N31)</f>
        <v>6.12.</v>
      </c>
    </row>
    <row r="32" spans="1:15" x14ac:dyDescent="0.25">
      <c r="A32" s="425"/>
      <c r="B32" s="425"/>
      <c r="C32" s="425"/>
      <c r="D32" s="425"/>
      <c r="E32" s="425"/>
      <c r="F32" s="425"/>
      <c r="G32" s="425"/>
      <c r="H32" s="425"/>
      <c r="I32" s="425"/>
      <c r="J32" s="425"/>
      <c r="K32" s="425"/>
    </row>
    <row r="33" spans="1:11" x14ac:dyDescent="0.25">
      <c r="A33" s="425"/>
      <c r="B33" s="425"/>
      <c r="C33" s="425"/>
      <c r="D33" s="425"/>
      <c r="E33" s="425"/>
      <c r="F33" s="425"/>
      <c r="G33" s="425"/>
      <c r="H33" s="425"/>
      <c r="I33" s="425"/>
      <c r="J33" s="425"/>
      <c r="K33" s="425"/>
    </row>
    <row r="34" spans="1:11" x14ac:dyDescent="0.25">
      <c r="A34" s="425"/>
      <c r="B34" s="425"/>
      <c r="C34" s="425"/>
      <c r="D34" s="425"/>
      <c r="E34" s="425"/>
      <c r="F34" s="425"/>
      <c r="G34" s="425"/>
      <c r="H34" s="425"/>
      <c r="I34" s="425"/>
      <c r="J34" s="425"/>
      <c r="K34" s="425"/>
    </row>
  </sheetData>
  <sheetProtection sheet="1"/>
  <mergeCells count="13">
    <mergeCell ref="B29:I29"/>
    <mergeCell ref="A11:I11"/>
    <mergeCell ref="B31:I31"/>
    <mergeCell ref="A3:G3"/>
    <mergeCell ref="B13:I13"/>
    <mergeCell ref="B15:I15"/>
    <mergeCell ref="B17:I17"/>
    <mergeCell ref="B19:I19"/>
    <mergeCell ref="A2:I2"/>
    <mergeCell ref="B21:I21"/>
    <mergeCell ref="B23:I23"/>
    <mergeCell ref="B25:I25"/>
    <mergeCell ref="B27:I27"/>
  </mergeCells>
  <phoneticPr fontId="24" type="noConversion"/>
  <conditionalFormatting sqref="A11:I11">
    <cfRule type="expression" dxfId="2" priority="1" stopIfTrue="1">
      <formula>$J$11="Nem"</formula>
    </cfRule>
  </conditionalFormatting>
  <dataValidations count="2">
    <dataValidation type="list" allowBlank="1" showInputMessage="1" showErrorMessage="1" sqref="A6" xr:uid="{00000000-0002-0000-0100-000000000000}">
      <formula1>",Előterjesztéskor,Jóváhagyás után"</formula1>
    </dataValidation>
    <dataValidation type="list" allowBlank="1" showInputMessage="1" showErrorMessage="1" sqref="J11" xr:uid="{00000000-0002-0000-0100-000001000000}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B41"/>
  <sheetViews>
    <sheetView zoomScale="120" zoomScaleNormal="120" workbookViewId="0">
      <selection activeCell="A6" sqref="A6"/>
    </sheetView>
  </sheetViews>
  <sheetFormatPr defaultRowHeight="13.2" x14ac:dyDescent="0.25"/>
  <cols>
    <col min="1" max="1" width="48.44140625" customWidth="1"/>
    <col min="2" max="2" width="73.44140625" customWidth="1"/>
    <col min="3" max="3" width="16.77734375" customWidth="1"/>
  </cols>
  <sheetData>
    <row r="1" spans="1:2" ht="17.399999999999999" x14ac:dyDescent="0.3">
      <c r="A1" s="209" t="s">
        <v>420</v>
      </c>
      <c r="B1" s="60"/>
    </row>
    <row r="2" spans="1:2" x14ac:dyDescent="0.25">
      <c r="A2" s="60"/>
      <c r="B2" s="60"/>
    </row>
    <row r="3" spans="1:2" x14ac:dyDescent="0.25">
      <c r="A3" s="211"/>
      <c r="B3" s="211"/>
    </row>
    <row r="4" spans="1:2" ht="15.6" x14ac:dyDescent="0.3">
      <c r="A4" s="62"/>
      <c r="B4" s="215"/>
    </row>
    <row r="5" spans="1:2" ht="15.6" x14ac:dyDescent="0.3">
      <c r="A5" s="62"/>
      <c r="B5" s="215"/>
    </row>
    <row r="6" spans="1:2" s="54" customFormat="1" ht="15.6" x14ac:dyDescent="0.3">
      <c r="A6" s="62" t="str">
        <f>CONCATENATE(RM_ALAPADATOK!D7,". évi eredeti előirányzat BEVÉTELEK")</f>
        <v>2020. évi eredeti előirányzat BEVÉTELEK</v>
      </c>
      <c r="B6" s="211"/>
    </row>
    <row r="7" spans="1:2" s="54" customFormat="1" x14ac:dyDescent="0.25">
      <c r="A7" s="211"/>
      <c r="B7" s="211"/>
    </row>
    <row r="8" spans="1:2" s="54" customFormat="1" x14ac:dyDescent="0.25">
      <c r="A8" s="211"/>
      <c r="B8" s="211"/>
    </row>
    <row r="9" spans="1:2" x14ac:dyDescent="0.25">
      <c r="A9" s="211" t="s">
        <v>391</v>
      </c>
      <c r="B9" s="211" t="s">
        <v>371</v>
      </c>
    </row>
    <row r="10" spans="1:2" x14ac:dyDescent="0.25">
      <c r="A10" s="211" t="s">
        <v>389</v>
      </c>
      <c r="B10" s="211" t="s">
        <v>377</v>
      </c>
    </row>
    <row r="11" spans="1:2" x14ac:dyDescent="0.25">
      <c r="A11" s="211" t="s">
        <v>390</v>
      </c>
      <c r="B11" s="211" t="s">
        <v>378</v>
      </c>
    </row>
    <row r="12" spans="1:2" x14ac:dyDescent="0.25">
      <c r="A12" s="211"/>
      <c r="B12" s="211"/>
    </row>
    <row r="13" spans="1:2" ht="15.6" x14ac:dyDescent="0.3">
      <c r="A13" s="62" t="str">
        <f>+CONCATENATE(LEFT(A6,4),". évi előirányzat módosítások BEVÉTELEK")</f>
        <v>2020. évi előirányzat módosítások BEVÉTELEK</v>
      </c>
      <c r="B13" s="215"/>
    </row>
    <row r="14" spans="1:2" x14ac:dyDescent="0.25">
      <c r="A14" s="211"/>
      <c r="B14" s="211"/>
    </row>
    <row r="15" spans="1:2" s="54" customFormat="1" x14ac:dyDescent="0.25">
      <c r="A15" s="211" t="s">
        <v>392</v>
      </c>
      <c r="B15" s="211" t="s">
        <v>372</v>
      </c>
    </row>
    <row r="16" spans="1:2" x14ac:dyDescent="0.25">
      <c r="A16" s="211" t="s">
        <v>393</v>
      </c>
      <c r="B16" s="211" t="s">
        <v>379</v>
      </c>
    </row>
    <row r="17" spans="1:2" x14ac:dyDescent="0.25">
      <c r="A17" s="211" t="s">
        <v>394</v>
      </c>
      <c r="B17" s="211" t="s">
        <v>380</v>
      </c>
    </row>
    <row r="18" spans="1:2" x14ac:dyDescent="0.25">
      <c r="A18" s="211"/>
      <c r="B18" s="211"/>
    </row>
    <row r="19" spans="1:2" ht="13.8" x14ac:dyDescent="0.25">
      <c r="A19" s="218" t="str">
        <f>+CONCATENATE(LEFT(A6,4),". módosítás utáni módosított előrirányzatok BEVÉTELEK")</f>
        <v>2020. módosítás utáni módosított előrirányzatok BEVÉTELEK</v>
      </c>
      <c r="B19" s="215"/>
    </row>
    <row r="20" spans="1:2" x14ac:dyDescent="0.25">
      <c r="A20" s="211"/>
      <c r="B20" s="211"/>
    </row>
    <row r="21" spans="1:2" x14ac:dyDescent="0.25">
      <c r="A21" s="211" t="s">
        <v>395</v>
      </c>
      <c r="B21" s="211" t="s">
        <v>373</v>
      </c>
    </row>
    <row r="22" spans="1:2" x14ac:dyDescent="0.25">
      <c r="A22" s="211" t="s">
        <v>396</v>
      </c>
      <c r="B22" s="211" t="s">
        <v>381</v>
      </c>
    </row>
    <row r="23" spans="1:2" x14ac:dyDescent="0.25">
      <c r="A23" s="211" t="s">
        <v>397</v>
      </c>
      <c r="B23" s="211" t="s">
        <v>382</v>
      </c>
    </row>
    <row r="24" spans="1:2" x14ac:dyDescent="0.25">
      <c r="A24" s="211"/>
      <c r="B24" s="211"/>
    </row>
    <row r="25" spans="1:2" ht="15.6" x14ac:dyDescent="0.3">
      <c r="A25" s="62" t="str">
        <f>+CONCATENATE(LEFT(A6,4),". évi eredeti előirányzat KIADÁSOK")</f>
        <v>2020. évi eredeti előirányzat KIADÁSOK</v>
      </c>
      <c r="B25" s="215"/>
    </row>
    <row r="26" spans="1:2" x14ac:dyDescent="0.25">
      <c r="A26" s="211"/>
      <c r="B26" s="211"/>
    </row>
    <row r="27" spans="1:2" x14ac:dyDescent="0.25">
      <c r="A27" s="211" t="s">
        <v>398</v>
      </c>
      <c r="B27" s="211" t="s">
        <v>374</v>
      </c>
    </row>
    <row r="28" spans="1:2" x14ac:dyDescent="0.25">
      <c r="A28" s="211" t="s">
        <v>399</v>
      </c>
      <c r="B28" s="211" t="s">
        <v>383</v>
      </c>
    </row>
    <row r="29" spans="1:2" x14ac:dyDescent="0.25">
      <c r="A29" s="211" t="s">
        <v>400</v>
      </c>
      <c r="B29" s="211" t="s">
        <v>384</v>
      </c>
    </row>
    <row r="30" spans="1:2" x14ac:dyDescent="0.25">
      <c r="A30" s="211"/>
      <c r="B30" s="211"/>
    </row>
    <row r="31" spans="1:2" ht="15.6" x14ac:dyDescent="0.3">
      <c r="A31" s="62" t="str">
        <f>+CONCATENATE(LEFT(A6,4),". évi előirányzat módosítások KIADÁSOK")</f>
        <v>2020. évi előirányzat módosítások KIADÁSOK</v>
      </c>
      <c r="B31" s="215"/>
    </row>
    <row r="32" spans="1:2" x14ac:dyDescent="0.25">
      <c r="A32" s="211"/>
      <c r="B32" s="211"/>
    </row>
    <row r="33" spans="1:2" x14ac:dyDescent="0.25">
      <c r="A33" s="211" t="s">
        <v>401</v>
      </c>
      <c r="B33" s="211" t="s">
        <v>375</v>
      </c>
    </row>
    <row r="34" spans="1:2" x14ac:dyDescent="0.25">
      <c r="A34" s="211" t="s">
        <v>402</v>
      </c>
      <c r="B34" s="211" t="s">
        <v>385</v>
      </c>
    </row>
    <row r="35" spans="1:2" x14ac:dyDescent="0.25">
      <c r="A35" s="211" t="s">
        <v>403</v>
      </c>
      <c r="B35" s="211" t="s">
        <v>386</v>
      </c>
    </row>
    <row r="36" spans="1:2" x14ac:dyDescent="0.25">
      <c r="A36" s="211"/>
      <c r="B36" s="211"/>
    </row>
    <row r="37" spans="1:2" ht="15.6" x14ac:dyDescent="0.3">
      <c r="A37" s="217" t="str">
        <f>+CONCATENATE(LEFT(A6,4),". módosítás utáni módosított előirányzatok KIADÁSOK")</f>
        <v>2020. módosítás utáni módosított előirányzatok KIADÁSOK</v>
      </c>
      <c r="B37" s="215"/>
    </row>
    <row r="38" spans="1:2" x14ac:dyDescent="0.25">
      <c r="A38" s="211"/>
      <c r="B38" s="211"/>
    </row>
    <row r="39" spans="1:2" x14ac:dyDescent="0.25">
      <c r="A39" s="211" t="s">
        <v>404</v>
      </c>
      <c r="B39" s="211" t="s">
        <v>376</v>
      </c>
    </row>
    <row r="40" spans="1:2" x14ac:dyDescent="0.25">
      <c r="A40" s="211" t="s">
        <v>405</v>
      </c>
      <c r="B40" s="211" t="s">
        <v>387</v>
      </c>
    </row>
    <row r="41" spans="1:2" x14ac:dyDescent="0.25">
      <c r="A41" s="211" t="s">
        <v>406</v>
      </c>
      <c r="B41" s="211" t="s">
        <v>388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2">
    <tabColor rgb="FF92D050"/>
  </sheetPr>
  <dimension ref="A1:O166"/>
  <sheetViews>
    <sheetView topLeftCell="A76" zoomScale="65" zoomScaleNormal="65" zoomScaleSheetLayoutView="100" workbookViewId="0">
      <selection activeCell="B1" sqref="B1:K1"/>
    </sheetView>
  </sheetViews>
  <sheetFormatPr defaultColWidth="9.33203125" defaultRowHeight="15.6" x14ac:dyDescent="0.3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 x14ac:dyDescent="0.3">
      <c r="A1" s="305"/>
      <c r="B1" s="538" t="s">
        <v>632</v>
      </c>
      <c r="C1" s="539"/>
      <c r="D1" s="539"/>
      <c r="E1" s="539"/>
      <c r="F1" s="539"/>
      <c r="G1" s="539"/>
      <c r="H1" s="539"/>
      <c r="I1" s="539"/>
      <c r="J1" s="539"/>
      <c r="K1" s="539"/>
    </row>
    <row r="2" spans="1:11" x14ac:dyDescent="0.3">
      <c r="A2" s="305"/>
      <c r="B2" s="305"/>
      <c r="C2" s="306"/>
      <c r="D2" s="307"/>
      <c r="E2" s="307"/>
      <c r="F2" s="307"/>
      <c r="G2" s="307"/>
      <c r="H2" s="307"/>
      <c r="I2" s="307"/>
      <c r="J2" s="307"/>
      <c r="K2" s="307"/>
    </row>
    <row r="3" spans="1:11" x14ac:dyDescent="0.3">
      <c r="A3" s="540" t="str">
        <f>CONCATENATE(RM_ALAPADATOK!A4)</f>
        <v/>
      </c>
      <c r="B3" s="540"/>
      <c r="C3" s="541"/>
      <c r="D3" s="540"/>
      <c r="E3" s="540"/>
      <c r="F3" s="540"/>
      <c r="G3" s="540"/>
      <c r="H3" s="540"/>
      <c r="I3" s="540"/>
      <c r="J3" s="540"/>
      <c r="K3" s="540"/>
    </row>
    <row r="4" spans="1:11" x14ac:dyDescent="0.3">
      <c r="A4" s="540" t="str">
        <f>CONCATENATE(RM_ALAPADATOK!D7,". ÉVI KÖLTSÉGVETÉSI RENDELET ÖSSZEVONT BEVÉTELEINEK KIADÁSAINAK MÓDOSÍTÁSA")</f>
        <v>2020. ÉVI KÖLTSÉGVETÉSI RENDELET ÖSSZEVONT BEVÉTELEINEK KIADÁSAINAK MÓDOSÍTÁSA</v>
      </c>
      <c r="B4" s="540"/>
      <c r="C4" s="541"/>
      <c r="D4" s="540"/>
      <c r="E4" s="540"/>
      <c r="F4" s="540"/>
      <c r="G4" s="540"/>
      <c r="H4" s="540"/>
      <c r="I4" s="540"/>
      <c r="J4" s="540"/>
      <c r="K4" s="540"/>
    </row>
    <row r="5" spans="1:11" x14ac:dyDescent="0.3">
      <c r="A5" s="305"/>
      <c r="B5" s="305"/>
      <c r="C5" s="306"/>
      <c r="D5" s="307"/>
      <c r="E5" s="307"/>
      <c r="F5" s="307"/>
      <c r="G5" s="307"/>
      <c r="H5" s="307"/>
      <c r="I5" s="307"/>
      <c r="J5" s="307"/>
      <c r="K5" s="307"/>
    </row>
    <row r="6" spans="1:11" ht="15.9" customHeight="1" x14ac:dyDescent="0.3">
      <c r="A6" s="534" t="s">
        <v>1</v>
      </c>
      <c r="B6" s="534"/>
      <c r="C6" s="534"/>
      <c r="D6" s="534"/>
      <c r="E6" s="534"/>
      <c r="F6" s="534"/>
      <c r="G6" s="534"/>
      <c r="H6" s="534"/>
      <c r="I6" s="534"/>
      <c r="J6" s="534"/>
      <c r="K6" s="534"/>
    </row>
    <row r="7" spans="1:11" ht="15.9" customHeight="1" thickBot="1" x14ac:dyDescent="0.35">
      <c r="A7" s="536" t="s">
        <v>81</v>
      </c>
      <c r="B7" s="536"/>
      <c r="C7" s="308"/>
      <c r="D7" s="307"/>
      <c r="E7" s="307"/>
      <c r="F7" s="307"/>
      <c r="G7" s="307"/>
      <c r="H7" s="307"/>
      <c r="I7" s="307"/>
      <c r="J7" s="307"/>
      <c r="K7" s="308" t="s">
        <v>426</v>
      </c>
    </row>
    <row r="8" spans="1:11" x14ac:dyDescent="0.3">
      <c r="A8" s="525" t="s">
        <v>46</v>
      </c>
      <c r="B8" s="527" t="s">
        <v>2</v>
      </c>
      <c r="C8" s="529" t="str">
        <f>+CONCATENATE(LEFT(RM_ÖSSZEFÜGGÉSEK!A6,4),". évi")</f>
        <v>2020. évi</v>
      </c>
      <c r="D8" s="530"/>
      <c r="E8" s="531"/>
      <c r="F8" s="531"/>
      <c r="G8" s="531"/>
      <c r="H8" s="531"/>
      <c r="I8" s="531"/>
      <c r="J8" s="531"/>
      <c r="K8" s="532"/>
    </row>
    <row r="9" spans="1:11" ht="34.799999999999997" thickBot="1" x14ac:dyDescent="0.35">
      <c r="A9" s="526"/>
      <c r="B9" s="528"/>
      <c r="C9" s="284" t="s">
        <v>367</v>
      </c>
      <c r="D9" s="302" t="s">
        <v>528</v>
      </c>
      <c r="E9" s="302" t="s">
        <v>538</v>
      </c>
      <c r="F9" s="302" t="s">
        <v>497</v>
      </c>
      <c r="G9" s="302" t="s">
        <v>498</v>
      </c>
      <c r="H9" s="302" t="s">
        <v>533</v>
      </c>
      <c r="I9" s="302" t="s">
        <v>499</v>
      </c>
      <c r="J9" s="450" t="s">
        <v>432</v>
      </c>
      <c r="K9" s="304" t="s">
        <v>574</v>
      </c>
    </row>
    <row r="10" spans="1:11" s="137" customFormat="1" ht="12" customHeight="1" thickBot="1" x14ac:dyDescent="0.25">
      <c r="A10" s="133" t="s">
        <v>343</v>
      </c>
      <c r="B10" s="134" t="s">
        <v>344</v>
      </c>
      <c r="C10" s="285" t="s">
        <v>345</v>
      </c>
      <c r="D10" s="285" t="s">
        <v>347</v>
      </c>
      <c r="E10" s="286" t="s">
        <v>346</v>
      </c>
      <c r="F10" s="286" t="s">
        <v>348</v>
      </c>
      <c r="G10" s="286" t="s">
        <v>349</v>
      </c>
      <c r="H10" s="286" t="s">
        <v>350</v>
      </c>
      <c r="I10" s="286" t="s">
        <v>456</v>
      </c>
      <c r="J10" s="286" t="s">
        <v>457</v>
      </c>
      <c r="K10" s="449" t="s">
        <v>458</v>
      </c>
    </row>
    <row r="11" spans="1:11" s="138" customFormat="1" ht="12" customHeight="1" thickBot="1" x14ac:dyDescent="0.3">
      <c r="A11" s="17" t="s">
        <v>3</v>
      </c>
      <c r="B11" s="18" t="s">
        <v>137</v>
      </c>
      <c r="C11" s="126">
        <f>+C12+C13+C14+C15+C16+C17</f>
        <v>168970197</v>
      </c>
      <c r="D11" s="126">
        <f t="shared" ref="D11:K11" si="0">+D12+D13+D14+D15+D16+D17</f>
        <v>16797479</v>
      </c>
      <c r="E11" s="126">
        <f t="shared" si="0"/>
        <v>11015099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27812578</v>
      </c>
      <c r="K11" s="68">
        <f t="shared" si="0"/>
        <v>196782775</v>
      </c>
    </row>
    <row r="12" spans="1:11" s="138" customFormat="1" ht="12" customHeight="1" x14ac:dyDescent="0.25">
      <c r="A12" s="12" t="s">
        <v>58</v>
      </c>
      <c r="B12" s="139" t="s">
        <v>138</v>
      </c>
      <c r="C12" s="128">
        <v>93146881</v>
      </c>
      <c r="D12" s="128">
        <v>7860708</v>
      </c>
      <c r="E12" s="128">
        <v>79000</v>
      </c>
      <c r="F12" s="128"/>
      <c r="G12" s="128"/>
      <c r="H12" s="128"/>
      <c r="I12" s="128"/>
      <c r="J12" s="167">
        <f t="shared" ref="J12:J17" si="1">D12+E12+F12+G12+H12+I12</f>
        <v>7939708</v>
      </c>
      <c r="K12" s="166">
        <f t="shared" ref="K12:K17" si="2">C12+J12</f>
        <v>101086589</v>
      </c>
    </row>
    <row r="13" spans="1:11" s="138" customFormat="1" ht="12" customHeight="1" x14ac:dyDescent="0.25">
      <c r="A13" s="11" t="s">
        <v>59</v>
      </c>
      <c r="B13" s="140" t="s">
        <v>139</v>
      </c>
      <c r="C13" s="127">
        <v>26657600</v>
      </c>
      <c r="D13" s="127">
        <v>1822700</v>
      </c>
      <c r="E13" s="128">
        <v>-505330</v>
      </c>
      <c r="F13" s="128"/>
      <c r="G13" s="128"/>
      <c r="H13" s="128"/>
      <c r="I13" s="128"/>
      <c r="J13" s="167">
        <f t="shared" si="1"/>
        <v>1317370</v>
      </c>
      <c r="K13" s="166">
        <f t="shared" si="2"/>
        <v>27974970</v>
      </c>
    </row>
    <row r="14" spans="1:11" s="138" customFormat="1" ht="12" customHeight="1" x14ac:dyDescent="0.25">
      <c r="A14" s="11" t="s">
        <v>60</v>
      </c>
      <c r="B14" s="140" t="s">
        <v>140</v>
      </c>
      <c r="C14" s="127">
        <v>47365716</v>
      </c>
      <c r="D14" s="127">
        <v>1766174</v>
      </c>
      <c r="E14" s="128">
        <v>11441429</v>
      </c>
      <c r="F14" s="128"/>
      <c r="G14" s="128"/>
      <c r="H14" s="128"/>
      <c r="I14" s="128"/>
      <c r="J14" s="167">
        <f t="shared" si="1"/>
        <v>13207603</v>
      </c>
      <c r="K14" s="166">
        <f t="shared" si="2"/>
        <v>60573319</v>
      </c>
    </row>
    <row r="15" spans="1:11" s="138" customFormat="1" ht="12" customHeight="1" x14ac:dyDescent="0.25">
      <c r="A15" s="11" t="s">
        <v>61</v>
      </c>
      <c r="B15" s="140" t="s">
        <v>141</v>
      </c>
      <c r="C15" s="127">
        <v>1800000</v>
      </c>
      <c r="D15" s="127">
        <v>532770</v>
      </c>
      <c r="E15" s="128"/>
      <c r="F15" s="128"/>
      <c r="G15" s="128"/>
      <c r="H15" s="128"/>
      <c r="I15" s="128"/>
      <c r="J15" s="167">
        <f t="shared" si="1"/>
        <v>532770</v>
      </c>
      <c r="K15" s="166">
        <f t="shared" si="2"/>
        <v>2332770</v>
      </c>
    </row>
    <row r="16" spans="1:11" s="138" customFormat="1" ht="12" customHeight="1" x14ac:dyDescent="0.25">
      <c r="A16" s="11" t="s">
        <v>78</v>
      </c>
      <c r="B16" s="70" t="s">
        <v>288</v>
      </c>
      <c r="C16" s="127"/>
      <c r="D16" s="127">
        <v>4785440</v>
      </c>
      <c r="E16" s="128"/>
      <c r="F16" s="128"/>
      <c r="G16" s="128"/>
      <c r="H16" s="128"/>
      <c r="I16" s="128"/>
      <c r="J16" s="167">
        <f t="shared" si="1"/>
        <v>4785440</v>
      </c>
      <c r="K16" s="166">
        <f t="shared" si="2"/>
        <v>4785440</v>
      </c>
    </row>
    <row r="17" spans="1:11" s="138" customFormat="1" ht="12" customHeight="1" thickBot="1" x14ac:dyDescent="0.3">
      <c r="A17" s="13" t="s">
        <v>62</v>
      </c>
      <c r="B17" s="71" t="s">
        <v>289</v>
      </c>
      <c r="C17" s="127"/>
      <c r="D17" s="127">
        <v>29687</v>
      </c>
      <c r="E17" s="128"/>
      <c r="F17" s="128"/>
      <c r="G17" s="128"/>
      <c r="H17" s="128"/>
      <c r="I17" s="128"/>
      <c r="J17" s="167">
        <f t="shared" si="1"/>
        <v>29687</v>
      </c>
      <c r="K17" s="166">
        <f t="shared" si="2"/>
        <v>29687</v>
      </c>
    </row>
    <row r="18" spans="1:11" s="138" customFormat="1" ht="12" customHeight="1" thickBot="1" x14ac:dyDescent="0.3">
      <c r="A18" s="17" t="s">
        <v>4</v>
      </c>
      <c r="B18" s="69" t="s">
        <v>142</v>
      </c>
      <c r="C18" s="126">
        <f>+C19+C20+C21+C22+C23</f>
        <v>72092080</v>
      </c>
      <c r="D18" s="126">
        <f t="shared" ref="D18:K18" si="3">+D19+D20+D21+D22+D23</f>
        <v>-143277</v>
      </c>
      <c r="E18" s="126">
        <f t="shared" si="3"/>
        <v>5766000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5622723</v>
      </c>
      <c r="K18" s="68">
        <f t="shared" si="3"/>
        <v>77714803</v>
      </c>
    </row>
    <row r="19" spans="1:11" s="138" customFormat="1" ht="12" customHeight="1" x14ac:dyDescent="0.25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5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5">
      <c r="A21" s="11" t="s">
        <v>66</v>
      </c>
      <c r="B21" s="140" t="s">
        <v>281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5">
      <c r="A22" s="11" t="s">
        <v>67</v>
      </c>
      <c r="B22" s="140" t="s">
        <v>282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5">
      <c r="A23" s="11" t="s">
        <v>68</v>
      </c>
      <c r="B23" s="140" t="s">
        <v>145</v>
      </c>
      <c r="C23" s="127">
        <v>72092080</v>
      </c>
      <c r="D23" s="127">
        <v>-143277</v>
      </c>
      <c r="E23" s="128">
        <v>5766000</v>
      </c>
      <c r="F23" s="128"/>
      <c r="G23" s="128"/>
      <c r="H23" s="128"/>
      <c r="I23" s="128"/>
      <c r="J23" s="167">
        <f t="shared" si="4"/>
        <v>5622723</v>
      </c>
      <c r="K23" s="166">
        <f t="shared" si="5"/>
        <v>77714803</v>
      </c>
    </row>
    <row r="24" spans="1:11" s="138" customFormat="1" ht="12" customHeight="1" thickBot="1" x14ac:dyDescent="0.3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">
      <c r="A25" s="17" t="s">
        <v>5</v>
      </c>
      <c r="B25" s="18" t="s">
        <v>147</v>
      </c>
      <c r="C25" s="126">
        <f>+C26+C27+C28+C29+C30</f>
        <v>2641600</v>
      </c>
      <c r="D25" s="126">
        <f t="shared" ref="D25:K25" si="6">+D26+D27+D28+D29+D30</f>
        <v>45973329</v>
      </c>
      <c r="E25" s="126">
        <f t="shared" si="6"/>
        <v>2474000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48447329</v>
      </c>
      <c r="K25" s="68">
        <f t="shared" si="6"/>
        <v>51088929</v>
      </c>
    </row>
    <row r="26" spans="1:11" s="138" customFormat="1" ht="12" customHeight="1" x14ac:dyDescent="0.25">
      <c r="A26" s="12" t="s">
        <v>47</v>
      </c>
      <c r="B26" s="139" t="s">
        <v>148</v>
      </c>
      <c r="C26" s="128"/>
      <c r="D26" s="128"/>
      <c r="E26" s="451">
        <v>2474000</v>
      </c>
      <c r="F26" s="128"/>
      <c r="G26" s="128"/>
      <c r="H26" s="128"/>
      <c r="I26" s="128"/>
      <c r="J26" s="167">
        <f t="shared" ref="J26:J31" si="7">D26+E26+F26+G26+H26+I26</f>
        <v>2474000</v>
      </c>
      <c r="K26" s="166">
        <f t="shared" ref="K26:K31" si="8">C26+J26</f>
        <v>2474000</v>
      </c>
    </row>
    <row r="27" spans="1:11" s="138" customFormat="1" ht="12" customHeight="1" x14ac:dyDescent="0.25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5">
      <c r="A28" s="11" t="s">
        <v>49</v>
      </c>
      <c r="B28" s="140" t="s">
        <v>283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5">
      <c r="A29" s="11" t="s">
        <v>50</v>
      </c>
      <c r="B29" s="140" t="s">
        <v>284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5">
      <c r="A30" s="11" t="s">
        <v>89</v>
      </c>
      <c r="B30" s="140" t="s">
        <v>150</v>
      </c>
      <c r="C30" s="127">
        <v>2641600</v>
      </c>
      <c r="D30" s="127">
        <v>45973329</v>
      </c>
      <c r="E30" s="128"/>
      <c r="F30" s="128"/>
      <c r="G30" s="128"/>
      <c r="H30" s="128"/>
      <c r="I30" s="128"/>
      <c r="J30" s="167">
        <f t="shared" si="7"/>
        <v>45973329</v>
      </c>
      <c r="K30" s="166">
        <f t="shared" si="8"/>
        <v>48614929</v>
      </c>
    </row>
    <row r="31" spans="1:11" s="138" customFormat="1" ht="12" customHeight="1" thickBot="1" x14ac:dyDescent="0.3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">
      <c r="A32" s="17" t="s">
        <v>91</v>
      </c>
      <c r="B32" s="18" t="s">
        <v>418</v>
      </c>
      <c r="C32" s="132">
        <f>+C33+C34+C35+C36+C37+C38+C39</f>
        <v>9700000</v>
      </c>
      <c r="D32" s="132">
        <f t="shared" ref="D32:K32" si="9">+D33+D34+D35+D36+D37+D38+D39</f>
        <v>-500000</v>
      </c>
      <c r="E32" s="132">
        <f t="shared" si="9"/>
        <v>684000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184000</v>
      </c>
      <c r="K32" s="165">
        <f t="shared" si="9"/>
        <v>9884000</v>
      </c>
    </row>
    <row r="33" spans="1:11" s="138" customFormat="1" ht="12" customHeight="1" x14ac:dyDescent="0.25">
      <c r="A33" s="12" t="s">
        <v>152</v>
      </c>
      <c r="B33" s="139" t="s">
        <v>411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25">
      <c r="A34" s="11" t="s">
        <v>153</v>
      </c>
      <c r="B34" s="140" t="s">
        <v>412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5">
      <c r="A35" s="11" t="s">
        <v>154</v>
      </c>
      <c r="B35" s="140" t="s">
        <v>413</v>
      </c>
      <c r="C35" s="127">
        <v>8200000</v>
      </c>
      <c r="D35" s="127">
        <v>1000000</v>
      </c>
      <c r="E35" s="128">
        <v>684000</v>
      </c>
      <c r="F35" s="128"/>
      <c r="G35" s="128"/>
      <c r="H35" s="128"/>
      <c r="I35" s="128"/>
      <c r="J35" s="167">
        <f t="shared" si="10"/>
        <v>1684000</v>
      </c>
      <c r="K35" s="166">
        <f t="shared" si="11"/>
        <v>9884000</v>
      </c>
    </row>
    <row r="36" spans="1:11" s="138" customFormat="1" ht="12" customHeight="1" x14ac:dyDescent="0.25">
      <c r="A36" s="11" t="s">
        <v>155</v>
      </c>
      <c r="B36" s="140" t="s">
        <v>414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5">
      <c r="A37" s="11" t="s">
        <v>415</v>
      </c>
      <c r="B37" s="140" t="s">
        <v>156</v>
      </c>
      <c r="C37" s="127">
        <v>1500000</v>
      </c>
      <c r="D37" s="127">
        <v>-1500000</v>
      </c>
      <c r="E37" s="128"/>
      <c r="F37" s="128"/>
      <c r="G37" s="128"/>
      <c r="H37" s="128"/>
      <c r="I37" s="128"/>
      <c r="J37" s="167">
        <f t="shared" si="10"/>
        <v>-1500000</v>
      </c>
      <c r="K37" s="166">
        <f t="shared" si="11"/>
        <v>0</v>
      </c>
    </row>
    <row r="38" spans="1:11" s="138" customFormat="1" ht="12" customHeight="1" x14ac:dyDescent="0.25">
      <c r="A38" s="11" t="s">
        <v>416</v>
      </c>
      <c r="B38" s="140" t="s">
        <v>530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">
      <c r="A39" s="13" t="s">
        <v>417</v>
      </c>
      <c r="B39" s="440" t="s">
        <v>534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">
      <c r="A40" s="17" t="s">
        <v>7</v>
      </c>
      <c r="B40" s="18" t="s">
        <v>290</v>
      </c>
      <c r="C40" s="126">
        <f>SUM(C41:C51)</f>
        <v>24723194</v>
      </c>
      <c r="D40" s="126">
        <f t="shared" ref="D40:K40" si="12">SUM(D41:D51)</f>
        <v>22657810</v>
      </c>
      <c r="E40" s="126">
        <f t="shared" si="12"/>
        <v>5414190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28072000</v>
      </c>
      <c r="K40" s="68">
        <f t="shared" si="12"/>
        <v>52795194</v>
      </c>
    </row>
    <row r="41" spans="1:11" s="138" customFormat="1" ht="12" customHeight="1" x14ac:dyDescent="0.25">
      <c r="A41" s="12" t="s">
        <v>51</v>
      </c>
      <c r="B41" s="139" t="s">
        <v>159</v>
      </c>
      <c r="C41" s="128">
        <v>120000</v>
      </c>
      <c r="D41" s="128">
        <v>350000</v>
      </c>
      <c r="E41" s="128">
        <v>2243000</v>
      </c>
      <c r="F41" s="128"/>
      <c r="G41" s="128"/>
      <c r="H41" s="128"/>
      <c r="I41" s="128"/>
      <c r="J41" s="167">
        <f t="shared" ref="J41:J51" si="13">D41+E41+F41+G41+H41+I41</f>
        <v>2593000</v>
      </c>
      <c r="K41" s="166">
        <f t="shared" ref="K41:K51" si="14">C41+J41</f>
        <v>2713000</v>
      </c>
    </row>
    <row r="42" spans="1:11" s="138" customFormat="1" ht="12" customHeight="1" x14ac:dyDescent="0.25">
      <c r="A42" s="11" t="s">
        <v>52</v>
      </c>
      <c r="B42" s="140" t="s">
        <v>160</v>
      </c>
      <c r="C42" s="127">
        <v>13878946</v>
      </c>
      <c r="D42" s="127">
        <v>17490795</v>
      </c>
      <c r="E42" s="128">
        <v>1604000</v>
      </c>
      <c r="F42" s="128"/>
      <c r="G42" s="128"/>
      <c r="H42" s="128"/>
      <c r="I42" s="128"/>
      <c r="J42" s="167">
        <f t="shared" si="13"/>
        <v>19094795</v>
      </c>
      <c r="K42" s="166">
        <f t="shared" si="14"/>
        <v>32973741</v>
      </c>
    </row>
    <row r="43" spans="1:11" s="138" customFormat="1" ht="12" customHeight="1" x14ac:dyDescent="0.25">
      <c r="A43" s="11" t="s">
        <v>53</v>
      </c>
      <c r="B43" s="140" t="s">
        <v>161</v>
      </c>
      <c r="C43" s="127">
        <v>749606</v>
      </c>
      <c r="D43" s="127"/>
      <c r="E43" s="128">
        <v>168000</v>
      </c>
      <c r="F43" s="128"/>
      <c r="G43" s="128"/>
      <c r="H43" s="128"/>
      <c r="I43" s="128"/>
      <c r="J43" s="167">
        <f t="shared" si="13"/>
        <v>168000</v>
      </c>
      <c r="K43" s="166">
        <f t="shared" si="14"/>
        <v>917606</v>
      </c>
    </row>
    <row r="44" spans="1:11" s="138" customFormat="1" ht="12" customHeight="1" x14ac:dyDescent="0.25">
      <c r="A44" s="11" t="s">
        <v>93</v>
      </c>
      <c r="B44" s="140" t="s">
        <v>162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5">
      <c r="A45" s="11" t="s">
        <v>94</v>
      </c>
      <c r="B45" s="140" t="s">
        <v>163</v>
      </c>
      <c r="C45" s="127">
        <v>4718529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4718529</v>
      </c>
    </row>
    <row r="46" spans="1:11" s="138" customFormat="1" ht="12" customHeight="1" x14ac:dyDescent="0.25">
      <c r="A46" s="11" t="s">
        <v>95</v>
      </c>
      <c r="B46" s="140" t="s">
        <v>164</v>
      </c>
      <c r="C46" s="127">
        <v>5256113</v>
      </c>
      <c r="D46" s="127">
        <v>4817015</v>
      </c>
      <c r="E46" s="128">
        <v>946400</v>
      </c>
      <c r="F46" s="128"/>
      <c r="G46" s="128"/>
      <c r="H46" s="128"/>
      <c r="I46" s="128"/>
      <c r="J46" s="167">
        <f t="shared" si="13"/>
        <v>5763415</v>
      </c>
      <c r="K46" s="166">
        <f t="shared" si="14"/>
        <v>11019528</v>
      </c>
    </row>
    <row r="47" spans="1:11" s="138" customFormat="1" ht="12" customHeight="1" x14ac:dyDescent="0.25">
      <c r="A47" s="11" t="s">
        <v>96</v>
      </c>
      <c r="B47" s="140" t="s">
        <v>165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25">
      <c r="A48" s="11" t="s">
        <v>97</v>
      </c>
      <c r="B48" s="140" t="s">
        <v>419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25">
      <c r="A49" s="11" t="s">
        <v>157</v>
      </c>
      <c r="B49" s="140" t="s">
        <v>167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5">
      <c r="A50" s="13" t="s">
        <v>158</v>
      </c>
      <c r="B50" s="141" t="s">
        <v>292</v>
      </c>
      <c r="C50" s="131"/>
      <c r="D50" s="131"/>
      <c r="E50" s="452">
        <v>452790</v>
      </c>
      <c r="F50" s="249"/>
      <c r="G50" s="249"/>
      <c r="H50" s="249"/>
      <c r="I50" s="249"/>
      <c r="J50" s="274">
        <f t="shared" si="13"/>
        <v>452790</v>
      </c>
      <c r="K50" s="166">
        <f t="shared" si="14"/>
        <v>452790</v>
      </c>
    </row>
    <row r="51" spans="1:11" s="138" customFormat="1" ht="12" customHeight="1" thickBot="1" x14ac:dyDescent="0.3">
      <c r="A51" s="15" t="s">
        <v>291</v>
      </c>
      <c r="B51" s="300" t="s">
        <v>168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3">
      <c r="A52" s="17" t="s">
        <v>8</v>
      </c>
      <c r="B52" s="18" t="s">
        <v>169</v>
      </c>
      <c r="C52" s="126">
        <f>SUM(C53:C57)</f>
        <v>700000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700000</v>
      </c>
    </row>
    <row r="53" spans="1:11" s="138" customFormat="1" ht="12" customHeight="1" x14ac:dyDescent="0.25">
      <c r="A53" s="12" t="s">
        <v>54</v>
      </c>
      <c r="B53" s="139" t="s">
        <v>173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5">
      <c r="A54" s="11" t="s">
        <v>55</v>
      </c>
      <c r="B54" s="140" t="s">
        <v>174</v>
      </c>
      <c r="C54" s="130">
        <v>700000</v>
      </c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700000</v>
      </c>
    </row>
    <row r="55" spans="1:11" s="138" customFormat="1" ht="12" customHeight="1" x14ac:dyDescent="0.25">
      <c r="A55" s="11" t="s">
        <v>170</v>
      </c>
      <c r="B55" s="140" t="s">
        <v>175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5">
      <c r="A56" s="11" t="s">
        <v>171</v>
      </c>
      <c r="B56" s="140" t="s">
        <v>176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">
      <c r="A57" s="13" t="s">
        <v>172</v>
      </c>
      <c r="B57" s="71" t="s">
        <v>177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3">
      <c r="A58" s="17" t="s">
        <v>98</v>
      </c>
      <c r="B58" s="18" t="s">
        <v>178</v>
      </c>
      <c r="C58" s="126">
        <f>SUM(C59:C61)</f>
        <v>56000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56000</v>
      </c>
    </row>
    <row r="59" spans="1:11" s="138" customFormat="1" ht="12" customHeight="1" x14ac:dyDescent="0.25">
      <c r="A59" s="12" t="s">
        <v>56</v>
      </c>
      <c r="B59" s="139" t="s">
        <v>179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5">
      <c r="A60" s="11" t="s">
        <v>57</v>
      </c>
      <c r="B60" s="140" t="s">
        <v>285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5">
      <c r="A61" s="11" t="s">
        <v>182</v>
      </c>
      <c r="B61" s="140" t="s">
        <v>180</v>
      </c>
      <c r="C61" s="127">
        <v>56000</v>
      </c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56000</v>
      </c>
    </row>
    <row r="62" spans="1:11" s="138" customFormat="1" ht="12" customHeight="1" thickBot="1" x14ac:dyDescent="0.3">
      <c r="A62" s="13" t="s">
        <v>183</v>
      </c>
      <c r="B62" s="71" t="s">
        <v>181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">
      <c r="A63" s="17" t="s">
        <v>10</v>
      </c>
      <c r="B63" s="69" t="s">
        <v>184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25">
      <c r="A64" s="12" t="s">
        <v>99</v>
      </c>
      <c r="B64" s="139" t="s">
        <v>186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5">
      <c r="A65" s="11" t="s">
        <v>100</v>
      </c>
      <c r="B65" s="140" t="s">
        <v>286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5">
      <c r="A66" s="11" t="s">
        <v>120</v>
      </c>
      <c r="B66" s="140" t="s">
        <v>187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3">
      <c r="A67" s="13" t="s">
        <v>185</v>
      </c>
      <c r="B67" s="71" t="s">
        <v>188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">
      <c r="A68" s="179" t="s">
        <v>332</v>
      </c>
      <c r="B68" s="18" t="s">
        <v>189</v>
      </c>
      <c r="C68" s="132">
        <f>+C11+C18+C25+C32+C40+C52+C58+C63</f>
        <v>278883071</v>
      </c>
      <c r="D68" s="132">
        <f t="shared" ref="D68:K68" si="18">+D11+D18+D25+D32+D40+D52+D58+D63</f>
        <v>84785341</v>
      </c>
      <c r="E68" s="132">
        <f t="shared" si="18"/>
        <v>25353289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110138630</v>
      </c>
      <c r="K68" s="165">
        <f t="shared" si="18"/>
        <v>389021701</v>
      </c>
    </row>
    <row r="69" spans="1:11" s="138" customFormat="1" ht="12" customHeight="1" thickBot="1" x14ac:dyDescent="0.3">
      <c r="A69" s="169" t="s">
        <v>190</v>
      </c>
      <c r="B69" s="69" t="s">
        <v>191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25">
      <c r="A70" s="12" t="s">
        <v>219</v>
      </c>
      <c r="B70" s="139" t="s">
        <v>192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5">
      <c r="A71" s="11" t="s">
        <v>228</v>
      </c>
      <c r="B71" s="140" t="s">
        <v>193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">
      <c r="A72" s="15" t="s">
        <v>229</v>
      </c>
      <c r="B72" s="287" t="s">
        <v>317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3">
      <c r="A73" s="169" t="s">
        <v>195</v>
      </c>
      <c r="B73" s="69" t="s">
        <v>196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5">
      <c r="A74" s="12" t="s">
        <v>79</v>
      </c>
      <c r="B74" s="245" t="s">
        <v>197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5">
      <c r="A75" s="11" t="s">
        <v>80</v>
      </c>
      <c r="B75" s="245" t="s">
        <v>429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5">
      <c r="A76" s="11" t="s">
        <v>220</v>
      </c>
      <c r="B76" s="245" t="s">
        <v>198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">
      <c r="A77" s="13" t="s">
        <v>221</v>
      </c>
      <c r="B77" s="246" t="s">
        <v>430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">
      <c r="A78" s="169" t="s">
        <v>199</v>
      </c>
      <c r="B78" s="69" t="s">
        <v>200</v>
      </c>
      <c r="C78" s="126">
        <f>SUM(C79:C80)</f>
        <v>45873022</v>
      </c>
      <c r="D78" s="126">
        <f t="shared" ref="D78:K78" si="21">SUM(D79:D80)</f>
        <v>6945684</v>
      </c>
      <c r="E78" s="126">
        <f t="shared" si="21"/>
        <v>1529994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8475678</v>
      </c>
      <c r="K78" s="68">
        <f t="shared" si="21"/>
        <v>54348700</v>
      </c>
    </row>
    <row r="79" spans="1:11" s="138" customFormat="1" ht="12" customHeight="1" x14ac:dyDescent="0.25">
      <c r="A79" s="12" t="s">
        <v>222</v>
      </c>
      <c r="B79" s="139" t="s">
        <v>201</v>
      </c>
      <c r="C79" s="130">
        <v>45873022</v>
      </c>
      <c r="D79" s="130">
        <v>6945684</v>
      </c>
      <c r="E79" s="130">
        <v>1529994</v>
      </c>
      <c r="F79" s="130"/>
      <c r="G79" s="130"/>
      <c r="H79" s="130"/>
      <c r="I79" s="130"/>
      <c r="J79" s="276">
        <f>D79+E79+F79+G79+H79+I79</f>
        <v>8475678</v>
      </c>
      <c r="K79" s="226">
        <f>C79+J79</f>
        <v>54348700</v>
      </c>
    </row>
    <row r="80" spans="1:11" s="138" customFormat="1" ht="12" customHeight="1" thickBot="1" x14ac:dyDescent="0.3">
      <c r="A80" s="13" t="s">
        <v>223</v>
      </c>
      <c r="B80" s="71" t="s">
        <v>202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">
      <c r="A81" s="169" t="s">
        <v>203</v>
      </c>
      <c r="B81" s="69" t="s">
        <v>204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25">
      <c r="A82" s="12" t="s">
        <v>224</v>
      </c>
      <c r="B82" s="139" t="s">
        <v>205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25">
      <c r="A83" s="11" t="s">
        <v>225</v>
      </c>
      <c r="B83" s="140" t="s">
        <v>206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">
      <c r="A84" s="13" t="s">
        <v>226</v>
      </c>
      <c r="B84" s="71" t="s">
        <v>431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">
      <c r="A85" s="169" t="s">
        <v>207</v>
      </c>
      <c r="B85" s="69" t="s">
        <v>227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5">
      <c r="A86" s="142" t="s">
        <v>208</v>
      </c>
      <c r="B86" s="139" t="s">
        <v>209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5">
      <c r="A87" s="143" t="s">
        <v>210</v>
      </c>
      <c r="B87" s="140" t="s">
        <v>211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5">
      <c r="A88" s="143" t="s">
        <v>212</v>
      </c>
      <c r="B88" s="140" t="s">
        <v>213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">
      <c r="A89" s="144" t="s">
        <v>214</v>
      </c>
      <c r="B89" s="71" t="s">
        <v>215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">
      <c r="A90" s="169" t="s">
        <v>216</v>
      </c>
      <c r="B90" s="69" t="s">
        <v>331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">
      <c r="A91" s="169" t="s">
        <v>218</v>
      </c>
      <c r="B91" s="69" t="s">
        <v>217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">
      <c r="A92" s="169" t="s">
        <v>230</v>
      </c>
      <c r="B92" s="69" t="s">
        <v>334</v>
      </c>
      <c r="C92" s="132">
        <f>+C69+C73+C78+C81+C85+C91+C90</f>
        <v>45873022</v>
      </c>
      <c r="D92" s="132">
        <f t="shared" ref="D92:K92" si="26">+D69+D73+D78+D81+D85+D91+D90</f>
        <v>6945684</v>
      </c>
      <c r="E92" s="132">
        <f t="shared" si="26"/>
        <v>1529994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8475678</v>
      </c>
      <c r="K92" s="165">
        <f t="shared" si="26"/>
        <v>54348700</v>
      </c>
    </row>
    <row r="93" spans="1:11" s="138" customFormat="1" ht="25.5" customHeight="1" thickBot="1" x14ac:dyDescent="0.3">
      <c r="A93" s="170" t="s">
        <v>333</v>
      </c>
      <c r="B93" s="320" t="s">
        <v>335</v>
      </c>
      <c r="C93" s="132">
        <f>+C68+C92</f>
        <v>324756093</v>
      </c>
      <c r="D93" s="132">
        <f t="shared" ref="D93:K93" si="27">+D68+D92</f>
        <v>91731025</v>
      </c>
      <c r="E93" s="132">
        <f t="shared" si="27"/>
        <v>26883283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118614308</v>
      </c>
      <c r="K93" s="165">
        <f t="shared" si="27"/>
        <v>443370401</v>
      </c>
    </row>
    <row r="94" spans="1:11" s="138" customFormat="1" ht="30.75" customHeight="1" x14ac:dyDescent="0.25">
      <c r="A94" s="2"/>
      <c r="B94" s="3"/>
      <c r="C94" s="73"/>
    </row>
    <row r="95" spans="1:11" ht="16.5" customHeight="1" x14ac:dyDescent="0.3">
      <c r="A95" s="535" t="s">
        <v>31</v>
      </c>
      <c r="B95" s="535"/>
      <c r="C95" s="535"/>
      <c r="D95" s="535"/>
      <c r="E95" s="535"/>
      <c r="F95" s="535"/>
      <c r="G95" s="535"/>
      <c r="H95" s="535"/>
      <c r="I95" s="535"/>
      <c r="J95" s="535"/>
      <c r="K95" s="535"/>
    </row>
    <row r="96" spans="1:11" s="145" customFormat="1" ht="16.5" customHeight="1" thickBot="1" x14ac:dyDescent="0.35">
      <c r="A96" s="537" t="s">
        <v>82</v>
      </c>
      <c r="B96" s="537"/>
      <c r="C96" s="49"/>
      <c r="K96" s="49" t="str">
        <f>K7</f>
        <v>Forintban!</v>
      </c>
    </row>
    <row r="97" spans="1:11" x14ac:dyDescent="0.3">
      <c r="A97" s="525" t="s">
        <v>46</v>
      </c>
      <c r="B97" s="527" t="s">
        <v>368</v>
      </c>
      <c r="C97" s="529" t="str">
        <f>+CONCATENATE(LEFT(RM_ÖSSZEFÜGGÉSEK!A6,4),". évi")</f>
        <v>2020. évi</v>
      </c>
      <c r="D97" s="530"/>
      <c r="E97" s="531"/>
      <c r="F97" s="531"/>
      <c r="G97" s="531"/>
      <c r="H97" s="531"/>
      <c r="I97" s="531"/>
      <c r="J97" s="531"/>
      <c r="K97" s="532"/>
    </row>
    <row r="98" spans="1:11" ht="34.799999999999997" thickBot="1" x14ac:dyDescent="0.35">
      <c r="A98" s="526"/>
      <c r="B98" s="528"/>
      <c r="C98" s="436" t="s">
        <v>367</v>
      </c>
      <c r="D98" s="437" t="str">
        <f t="shared" ref="D98:I98" si="28">D9</f>
        <v xml:space="preserve">1. sz. módosítás </v>
      </c>
      <c r="E98" s="437" t="str">
        <f t="shared" si="28"/>
        <v xml:space="preserve">2. sz. módosítás </v>
      </c>
      <c r="F98" s="437" t="str">
        <f t="shared" si="28"/>
        <v xml:space="preserve">3. sz. módosítás </v>
      </c>
      <c r="G98" s="437" t="str">
        <f t="shared" si="28"/>
        <v xml:space="preserve">4. sz. módosítás </v>
      </c>
      <c r="H98" s="437" t="str">
        <f t="shared" si="28"/>
        <v xml:space="preserve">5. sz. módosítás </v>
      </c>
      <c r="I98" s="437" t="str">
        <f t="shared" si="28"/>
        <v xml:space="preserve">6. sz. módosítás </v>
      </c>
      <c r="J98" s="438" t="s">
        <v>432</v>
      </c>
      <c r="K98" s="439" t="str">
        <f>K9</f>
        <v>2. számú módosítás utáni előirányzat</v>
      </c>
    </row>
    <row r="99" spans="1:11" s="137" customFormat="1" ht="12" customHeight="1" thickBot="1" x14ac:dyDescent="0.25">
      <c r="A99" s="24" t="s">
        <v>343</v>
      </c>
      <c r="B99" s="25" t="s">
        <v>344</v>
      </c>
      <c r="C99" s="285" t="s">
        <v>345</v>
      </c>
      <c r="D99" s="285" t="s">
        <v>347</v>
      </c>
      <c r="E99" s="286" t="s">
        <v>346</v>
      </c>
      <c r="F99" s="286" t="s">
        <v>348</v>
      </c>
      <c r="G99" s="286" t="s">
        <v>349</v>
      </c>
      <c r="H99" s="286" t="s">
        <v>350</v>
      </c>
      <c r="I99" s="286" t="s">
        <v>456</v>
      </c>
      <c r="J99" s="286" t="s">
        <v>457</v>
      </c>
      <c r="K99" s="301" t="s">
        <v>458</v>
      </c>
    </row>
    <row r="100" spans="1:11" ht="12" customHeight="1" thickBot="1" x14ac:dyDescent="0.35">
      <c r="A100" s="19" t="s">
        <v>3</v>
      </c>
      <c r="B100" s="23" t="s">
        <v>293</v>
      </c>
      <c r="C100" s="125">
        <f>C101+C102+C103+C104+C105+C118</f>
        <v>284778829</v>
      </c>
      <c r="D100" s="125">
        <f t="shared" ref="D100:K100" si="29">D101+D102+D103+D104+D105+D118</f>
        <v>42644240</v>
      </c>
      <c r="E100" s="125">
        <f t="shared" si="29"/>
        <v>22327768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64972008</v>
      </c>
      <c r="K100" s="182">
        <f t="shared" si="29"/>
        <v>349750837</v>
      </c>
    </row>
    <row r="101" spans="1:11" ht="12" customHeight="1" x14ac:dyDescent="0.3">
      <c r="A101" s="14" t="s">
        <v>58</v>
      </c>
      <c r="B101" s="7" t="s">
        <v>32</v>
      </c>
      <c r="C101" s="269">
        <v>138787280</v>
      </c>
      <c r="D101" s="186">
        <v>14006432</v>
      </c>
      <c r="E101" s="186">
        <v>596340</v>
      </c>
      <c r="F101" s="186"/>
      <c r="G101" s="186"/>
      <c r="H101" s="186"/>
      <c r="I101" s="186"/>
      <c r="J101" s="277">
        <f t="shared" ref="J101:J120" si="30">D101+E101+F101+G101+H101+I101</f>
        <v>14602772</v>
      </c>
      <c r="K101" s="228">
        <f t="shared" ref="K101:K120" si="31">C101+J101</f>
        <v>153390052</v>
      </c>
    </row>
    <row r="102" spans="1:11" ht="12" customHeight="1" x14ac:dyDescent="0.3">
      <c r="A102" s="11" t="s">
        <v>59</v>
      </c>
      <c r="B102" s="5" t="s">
        <v>101</v>
      </c>
      <c r="C102" s="127">
        <v>21087698</v>
      </c>
      <c r="D102" s="127">
        <v>2047855</v>
      </c>
      <c r="E102" s="127">
        <v>-184632</v>
      </c>
      <c r="F102" s="127"/>
      <c r="G102" s="127"/>
      <c r="H102" s="127"/>
      <c r="I102" s="127"/>
      <c r="J102" s="278">
        <f t="shared" si="30"/>
        <v>1863223</v>
      </c>
      <c r="K102" s="224">
        <f t="shared" si="31"/>
        <v>22950921</v>
      </c>
    </row>
    <row r="103" spans="1:11" ht="12" customHeight="1" x14ac:dyDescent="0.3">
      <c r="A103" s="11" t="s">
        <v>60</v>
      </c>
      <c r="B103" s="5" t="s">
        <v>77</v>
      </c>
      <c r="C103" s="129">
        <v>96257733</v>
      </c>
      <c r="D103" s="129">
        <v>24832113</v>
      </c>
      <c r="E103" s="129">
        <v>23732153</v>
      </c>
      <c r="F103" s="129"/>
      <c r="G103" s="129"/>
      <c r="H103" s="129"/>
      <c r="I103" s="129"/>
      <c r="J103" s="279">
        <f t="shared" si="30"/>
        <v>48564266</v>
      </c>
      <c r="K103" s="225">
        <f t="shared" si="31"/>
        <v>144821999</v>
      </c>
    </row>
    <row r="104" spans="1:11" ht="12" customHeight="1" x14ac:dyDescent="0.3">
      <c r="A104" s="11" t="s">
        <v>61</v>
      </c>
      <c r="B104" s="8" t="s">
        <v>102</v>
      </c>
      <c r="C104" s="129">
        <v>22492920</v>
      </c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22492920</v>
      </c>
    </row>
    <row r="105" spans="1:11" ht="12" customHeight="1" x14ac:dyDescent="0.3">
      <c r="A105" s="11" t="s">
        <v>69</v>
      </c>
      <c r="B105" s="16" t="s">
        <v>103</v>
      </c>
      <c r="C105" s="129">
        <v>2137048</v>
      </c>
      <c r="D105" s="129">
        <v>3290008</v>
      </c>
      <c r="E105" s="129">
        <v>667889</v>
      </c>
      <c r="F105" s="129"/>
      <c r="G105" s="129"/>
      <c r="H105" s="129"/>
      <c r="I105" s="129"/>
      <c r="J105" s="279">
        <f t="shared" si="30"/>
        <v>3957897</v>
      </c>
      <c r="K105" s="225">
        <f t="shared" si="31"/>
        <v>6094945</v>
      </c>
    </row>
    <row r="106" spans="1:11" ht="12" customHeight="1" x14ac:dyDescent="0.3">
      <c r="A106" s="11" t="s">
        <v>62</v>
      </c>
      <c r="B106" s="5" t="s">
        <v>298</v>
      </c>
      <c r="C106" s="129"/>
      <c r="D106" s="129">
        <v>1532168</v>
      </c>
      <c r="E106" s="129">
        <v>127874</v>
      </c>
      <c r="F106" s="129"/>
      <c r="G106" s="129"/>
      <c r="H106" s="129"/>
      <c r="I106" s="129"/>
      <c r="J106" s="279">
        <f t="shared" si="30"/>
        <v>1660042</v>
      </c>
      <c r="K106" s="225">
        <f t="shared" si="31"/>
        <v>1660042</v>
      </c>
    </row>
    <row r="107" spans="1:11" ht="12" customHeight="1" x14ac:dyDescent="0.3">
      <c r="A107" s="11" t="s">
        <v>63</v>
      </c>
      <c r="B107" s="52" t="s">
        <v>297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">
      <c r="A108" s="11" t="s">
        <v>70</v>
      </c>
      <c r="B108" s="52" t="s">
        <v>296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">
      <c r="A109" s="11" t="s">
        <v>71</v>
      </c>
      <c r="B109" s="50" t="s">
        <v>233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">
      <c r="A110" s="11" t="s">
        <v>72</v>
      </c>
      <c r="B110" s="51" t="s">
        <v>234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">
      <c r="A111" s="11" t="s">
        <v>73</v>
      </c>
      <c r="B111" s="51" t="s">
        <v>235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">
      <c r="A112" s="11" t="s">
        <v>75</v>
      </c>
      <c r="B112" s="50" t="s">
        <v>236</v>
      </c>
      <c r="C112" s="129">
        <v>1737048</v>
      </c>
      <c r="D112" s="129">
        <v>630000</v>
      </c>
      <c r="E112" s="129">
        <v>50015</v>
      </c>
      <c r="F112" s="129"/>
      <c r="G112" s="129"/>
      <c r="H112" s="129"/>
      <c r="I112" s="129"/>
      <c r="J112" s="279">
        <f t="shared" si="30"/>
        <v>680015</v>
      </c>
      <c r="K112" s="225">
        <f t="shared" si="31"/>
        <v>2417063</v>
      </c>
    </row>
    <row r="113" spans="1:11" ht="12" customHeight="1" x14ac:dyDescent="0.3">
      <c r="A113" s="11" t="s">
        <v>104</v>
      </c>
      <c r="B113" s="50" t="s">
        <v>237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">
      <c r="A114" s="11" t="s">
        <v>231</v>
      </c>
      <c r="B114" s="51" t="s">
        <v>238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">
      <c r="A115" s="10" t="s">
        <v>232</v>
      </c>
      <c r="B115" s="52" t="s">
        <v>239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">
      <c r="A116" s="11" t="s">
        <v>294</v>
      </c>
      <c r="B116" s="52" t="s">
        <v>240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">
      <c r="A117" s="13" t="s">
        <v>295</v>
      </c>
      <c r="B117" s="52" t="s">
        <v>241</v>
      </c>
      <c r="C117" s="129">
        <v>400000</v>
      </c>
      <c r="D117" s="129">
        <v>1127840</v>
      </c>
      <c r="E117" s="129">
        <v>490000</v>
      </c>
      <c r="F117" s="129"/>
      <c r="G117" s="129"/>
      <c r="H117" s="129"/>
      <c r="I117" s="129"/>
      <c r="J117" s="279">
        <f t="shared" si="30"/>
        <v>1617840</v>
      </c>
      <c r="K117" s="225">
        <f t="shared" si="31"/>
        <v>2017840</v>
      </c>
    </row>
    <row r="118" spans="1:11" ht="12" customHeight="1" x14ac:dyDescent="0.3">
      <c r="A118" s="11" t="s">
        <v>299</v>
      </c>
      <c r="B118" s="8" t="s">
        <v>33</v>
      </c>
      <c r="C118" s="127">
        <v>4016150</v>
      </c>
      <c r="D118" s="127">
        <v>-1532168</v>
      </c>
      <c r="E118" s="127">
        <v>-2483982</v>
      </c>
      <c r="F118" s="127"/>
      <c r="G118" s="127"/>
      <c r="H118" s="127"/>
      <c r="I118" s="127"/>
      <c r="J118" s="278">
        <f t="shared" si="30"/>
        <v>-4016150</v>
      </c>
      <c r="K118" s="224">
        <f t="shared" si="31"/>
        <v>0</v>
      </c>
    </row>
    <row r="119" spans="1:11" ht="12" customHeight="1" x14ac:dyDescent="0.3">
      <c r="A119" s="11" t="s">
        <v>300</v>
      </c>
      <c r="B119" s="5" t="s">
        <v>302</v>
      </c>
      <c r="C119" s="127">
        <v>2500000</v>
      </c>
      <c r="D119" s="127">
        <v>-16018</v>
      </c>
      <c r="E119" s="127">
        <v>-2483982</v>
      </c>
      <c r="F119" s="127"/>
      <c r="G119" s="127"/>
      <c r="H119" s="127"/>
      <c r="I119" s="127"/>
      <c r="J119" s="278">
        <f t="shared" si="30"/>
        <v>-2500000</v>
      </c>
      <c r="K119" s="224">
        <f t="shared" si="31"/>
        <v>0</v>
      </c>
    </row>
    <row r="120" spans="1:11" ht="12" customHeight="1" thickBot="1" x14ac:dyDescent="0.35">
      <c r="A120" s="15" t="s">
        <v>301</v>
      </c>
      <c r="B120" s="178" t="s">
        <v>303</v>
      </c>
      <c r="C120" s="187">
        <v>1516150</v>
      </c>
      <c r="D120" s="187">
        <v>-1516150</v>
      </c>
      <c r="E120" s="187"/>
      <c r="F120" s="187"/>
      <c r="G120" s="187"/>
      <c r="H120" s="187"/>
      <c r="I120" s="187"/>
      <c r="J120" s="280">
        <f t="shared" si="30"/>
        <v>-1516150</v>
      </c>
      <c r="K120" s="229">
        <f t="shared" si="31"/>
        <v>0</v>
      </c>
    </row>
    <row r="121" spans="1:11" ht="12" customHeight="1" thickBot="1" x14ac:dyDescent="0.35">
      <c r="A121" s="176" t="s">
        <v>4</v>
      </c>
      <c r="B121" s="177" t="s">
        <v>242</v>
      </c>
      <c r="C121" s="188">
        <f>+C122+C124+C126</f>
        <v>33813200</v>
      </c>
      <c r="D121" s="126">
        <f t="shared" ref="D121:K121" si="32">+D122+D124+D126</f>
        <v>49086785</v>
      </c>
      <c r="E121" s="188">
        <f t="shared" si="32"/>
        <v>4555515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53642300</v>
      </c>
      <c r="K121" s="183">
        <f t="shared" si="32"/>
        <v>87455500</v>
      </c>
    </row>
    <row r="122" spans="1:11" ht="12" customHeight="1" x14ac:dyDescent="0.3">
      <c r="A122" s="12" t="s">
        <v>64</v>
      </c>
      <c r="B122" s="5" t="s">
        <v>119</v>
      </c>
      <c r="C122" s="128">
        <v>33813200</v>
      </c>
      <c r="D122" s="194">
        <v>16089900</v>
      </c>
      <c r="E122" s="194">
        <v>4505500</v>
      </c>
      <c r="F122" s="194"/>
      <c r="G122" s="194"/>
      <c r="H122" s="194"/>
      <c r="I122" s="128"/>
      <c r="J122" s="167">
        <f t="shared" ref="J122:J134" si="33">D122+E122+F122+G122+H122+I122</f>
        <v>20595400</v>
      </c>
      <c r="K122" s="166">
        <f t="shared" ref="K122:K134" si="34">C122+J122</f>
        <v>54408600</v>
      </c>
    </row>
    <row r="123" spans="1:11" ht="12" customHeight="1" x14ac:dyDescent="0.3">
      <c r="A123" s="12" t="s">
        <v>65</v>
      </c>
      <c r="B123" s="9" t="s">
        <v>246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">
      <c r="A124" s="12" t="s">
        <v>66</v>
      </c>
      <c r="B124" s="9" t="s">
        <v>105</v>
      </c>
      <c r="C124" s="127"/>
      <c r="D124" s="195">
        <v>32996885</v>
      </c>
      <c r="E124" s="195"/>
      <c r="F124" s="195"/>
      <c r="G124" s="195"/>
      <c r="H124" s="195"/>
      <c r="I124" s="127"/>
      <c r="J124" s="278">
        <f t="shared" si="33"/>
        <v>32996885</v>
      </c>
      <c r="K124" s="224">
        <f t="shared" si="34"/>
        <v>32996885</v>
      </c>
    </row>
    <row r="125" spans="1:11" ht="12" customHeight="1" x14ac:dyDescent="0.3">
      <c r="A125" s="12" t="s">
        <v>67</v>
      </c>
      <c r="B125" s="9" t="s">
        <v>247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">
      <c r="A126" s="12" t="s">
        <v>68</v>
      </c>
      <c r="B126" s="71" t="s">
        <v>121</v>
      </c>
      <c r="C126" s="127"/>
      <c r="D126" s="195"/>
      <c r="E126" s="195">
        <v>50015</v>
      </c>
      <c r="F126" s="195"/>
      <c r="G126" s="195"/>
      <c r="H126" s="195"/>
      <c r="I126" s="127"/>
      <c r="J126" s="278">
        <f t="shared" si="33"/>
        <v>50015</v>
      </c>
      <c r="K126" s="224">
        <f t="shared" si="34"/>
        <v>50015</v>
      </c>
    </row>
    <row r="127" spans="1:11" ht="12" customHeight="1" x14ac:dyDescent="0.3">
      <c r="A127" s="12" t="s">
        <v>74</v>
      </c>
      <c r="B127" s="70" t="s">
        <v>287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">
      <c r="A128" s="12" t="s">
        <v>76</v>
      </c>
      <c r="B128" s="135" t="s">
        <v>252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">
      <c r="A129" s="12" t="s">
        <v>106</v>
      </c>
      <c r="B129" s="51" t="s">
        <v>235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">
      <c r="A130" s="12" t="s">
        <v>107</v>
      </c>
      <c r="B130" s="51" t="s">
        <v>251</v>
      </c>
      <c r="C130" s="127"/>
      <c r="D130" s="195"/>
      <c r="E130" s="195">
        <v>50015</v>
      </c>
      <c r="F130" s="195"/>
      <c r="G130" s="195"/>
      <c r="H130" s="195"/>
      <c r="I130" s="127"/>
      <c r="J130" s="278">
        <f t="shared" si="33"/>
        <v>50015</v>
      </c>
      <c r="K130" s="224">
        <f t="shared" si="34"/>
        <v>50015</v>
      </c>
    </row>
    <row r="131" spans="1:11" ht="12" customHeight="1" x14ac:dyDescent="0.3">
      <c r="A131" s="12" t="s">
        <v>108</v>
      </c>
      <c r="B131" s="51" t="s">
        <v>250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">
      <c r="A132" s="12" t="s">
        <v>243</v>
      </c>
      <c r="B132" s="51" t="s">
        <v>238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">
      <c r="A133" s="12" t="s">
        <v>244</v>
      </c>
      <c r="B133" s="51" t="s">
        <v>249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 x14ac:dyDescent="0.35">
      <c r="A134" s="10" t="s">
        <v>245</v>
      </c>
      <c r="B134" s="51" t="s">
        <v>248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5">
      <c r="A135" s="17" t="s">
        <v>5</v>
      </c>
      <c r="B135" s="47" t="s">
        <v>304</v>
      </c>
      <c r="C135" s="126">
        <f>+C100+C121</f>
        <v>318592029</v>
      </c>
      <c r="D135" s="193">
        <f t="shared" ref="D135:K135" si="35">+D100+D121</f>
        <v>91731025</v>
      </c>
      <c r="E135" s="193">
        <f t="shared" si="35"/>
        <v>26883283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118614308</v>
      </c>
      <c r="K135" s="68">
        <f t="shared" si="35"/>
        <v>437206337</v>
      </c>
    </row>
    <row r="136" spans="1:11" ht="12" customHeight="1" thickBot="1" x14ac:dyDescent="0.35">
      <c r="A136" s="17" t="s">
        <v>6</v>
      </c>
      <c r="B136" s="47" t="s">
        <v>369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3">
      <c r="A137" s="12" t="s">
        <v>152</v>
      </c>
      <c r="B137" s="9" t="s">
        <v>312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">
      <c r="A138" s="12" t="s">
        <v>153</v>
      </c>
      <c r="B138" s="9" t="s">
        <v>313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5">
      <c r="A139" s="10" t="s">
        <v>154</v>
      </c>
      <c r="B139" s="9" t="s">
        <v>314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35">
      <c r="A140" s="17" t="s">
        <v>7</v>
      </c>
      <c r="B140" s="47" t="s">
        <v>306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">
      <c r="A141" s="12" t="s">
        <v>51</v>
      </c>
      <c r="B141" s="6" t="s">
        <v>315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">
      <c r="A142" s="12" t="s">
        <v>52</v>
      </c>
      <c r="B142" s="6" t="s">
        <v>307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">
      <c r="A143" s="12" t="s">
        <v>53</v>
      </c>
      <c r="B143" s="6" t="s">
        <v>308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">
      <c r="A144" s="12" t="s">
        <v>93</v>
      </c>
      <c r="B144" s="6" t="s">
        <v>309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">
      <c r="A145" s="12" t="s">
        <v>94</v>
      </c>
      <c r="B145" s="6" t="s">
        <v>310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5">
      <c r="A146" s="10" t="s">
        <v>95</v>
      </c>
      <c r="B146" s="6" t="s">
        <v>311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5">
      <c r="A147" s="17" t="s">
        <v>8</v>
      </c>
      <c r="B147" s="47" t="s">
        <v>319</v>
      </c>
      <c r="C147" s="132">
        <f>+C148+C149+C150+C151</f>
        <v>6164064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6164064</v>
      </c>
    </row>
    <row r="148" spans="1:15" ht="12" customHeight="1" x14ac:dyDescent="0.3">
      <c r="A148" s="12" t="s">
        <v>54</v>
      </c>
      <c r="B148" s="6" t="s">
        <v>253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">
      <c r="A149" s="12" t="s">
        <v>55</v>
      </c>
      <c r="B149" s="6" t="s">
        <v>254</v>
      </c>
      <c r="C149" s="127">
        <v>6164064</v>
      </c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6164064</v>
      </c>
    </row>
    <row r="150" spans="1:15" ht="12" customHeight="1" x14ac:dyDescent="0.3">
      <c r="A150" s="12" t="s">
        <v>170</v>
      </c>
      <c r="B150" s="6" t="s">
        <v>320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5">
      <c r="A151" s="10" t="s">
        <v>171</v>
      </c>
      <c r="B151" s="4" t="s">
        <v>272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5">
      <c r="A152" s="17" t="s">
        <v>9</v>
      </c>
      <c r="B152" s="47" t="s">
        <v>321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">
      <c r="A153" s="12" t="s">
        <v>56</v>
      </c>
      <c r="B153" s="6" t="s">
        <v>316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">
      <c r="A154" s="12" t="s">
        <v>57</v>
      </c>
      <c r="B154" s="6" t="s">
        <v>323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">
      <c r="A155" s="12" t="s">
        <v>182</v>
      </c>
      <c r="B155" s="6" t="s">
        <v>318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">
      <c r="A156" s="12" t="s">
        <v>183</v>
      </c>
      <c r="B156" s="6" t="s">
        <v>324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5">
      <c r="A157" s="12" t="s">
        <v>322</v>
      </c>
      <c r="B157" s="6" t="s">
        <v>325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5">
      <c r="A158" s="17" t="s">
        <v>10</v>
      </c>
      <c r="B158" s="47" t="s">
        <v>326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5">
      <c r="A159" s="17" t="s">
        <v>11</v>
      </c>
      <c r="B159" s="47" t="s">
        <v>327</v>
      </c>
      <c r="C159" s="190"/>
      <c r="D159" s="199"/>
      <c r="E159" s="299"/>
      <c r="F159" s="299"/>
      <c r="G159" s="299"/>
      <c r="H159" s="299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35">
      <c r="A160" s="17" t="s">
        <v>12</v>
      </c>
      <c r="B160" s="47" t="s">
        <v>329</v>
      </c>
      <c r="C160" s="191">
        <f>+C136+C140+C147+C152+C158+C159</f>
        <v>6164064</v>
      </c>
      <c r="D160" s="200">
        <f t="shared" ref="D160:J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455">
        <f>K136+K140+K147+K152+K158+K159</f>
        <v>6164064</v>
      </c>
      <c r="L160" s="146"/>
      <c r="M160" s="147"/>
      <c r="N160" s="147"/>
      <c r="O160" s="147"/>
    </row>
    <row r="161" spans="1:11" s="138" customFormat="1" ht="12.9" customHeight="1" thickBot="1" x14ac:dyDescent="0.3">
      <c r="A161" s="72" t="s">
        <v>13</v>
      </c>
      <c r="B161" s="114" t="s">
        <v>328</v>
      </c>
      <c r="C161" s="191">
        <f>+C135+C160</f>
        <v>324756093</v>
      </c>
      <c r="D161" s="200">
        <f t="shared" ref="D161:K161" si="45">+D135+D160</f>
        <v>91731025</v>
      </c>
      <c r="E161" s="200">
        <f t="shared" si="45"/>
        <v>26883283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118614308</v>
      </c>
      <c r="K161" s="185">
        <f t="shared" si="45"/>
        <v>443370401</v>
      </c>
    </row>
    <row r="162" spans="1:11" ht="14.1" customHeight="1" x14ac:dyDescent="0.3">
      <c r="C162" s="415">
        <f>C93-C161</f>
        <v>0</v>
      </c>
      <c r="D162" s="416"/>
      <c r="E162" s="416"/>
      <c r="F162" s="416"/>
      <c r="G162" s="416"/>
      <c r="H162" s="416"/>
      <c r="I162" s="416"/>
      <c r="J162" s="416"/>
      <c r="K162" s="417">
        <f>K93-K161</f>
        <v>0</v>
      </c>
    </row>
    <row r="163" spans="1:11" x14ac:dyDescent="0.3">
      <c r="A163" s="533" t="s">
        <v>255</v>
      </c>
      <c r="B163" s="533"/>
      <c r="C163" s="533"/>
      <c r="D163" s="533"/>
      <c r="E163" s="533"/>
      <c r="F163" s="533"/>
      <c r="G163" s="533"/>
      <c r="H163" s="533"/>
      <c r="I163" s="533"/>
      <c r="J163" s="533"/>
      <c r="K163" s="533"/>
    </row>
    <row r="164" spans="1:11" ht="15.15" customHeight="1" thickBot="1" x14ac:dyDescent="0.35">
      <c r="A164" s="524" t="s">
        <v>83</v>
      </c>
      <c r="B164" s="524"/>
      <c r="C164" s="74"/>
      <c r="K164" s="74" t="str">
        <f>K96</f>
        <v>Forintban!</v>
      </c>
    </row>
    <row r="165" spans="1:11" ht="25.5" customHeight="1" thickBot="1" x14ac:dyDescent="0.35">
      <c r="A165" s="17">
        <v>1</v>
      </c>
      <c r="B165" s="22" t="s">
        <v>330</v>
      </c>
      <c r="C165" s="192">
        <f>+C68-C135</f>
        <v>-39708958</v>
      </c>
      <c r="D165" s="126">
        <f t="shared" ref="D165:K165" si="46">+D68-D135</f>
        <v>-6945684</v>
      </c>
      <c r="E165" s="126">
        <f t="shared" si="46"/>
        <v>-1529994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-8475678</v>
      </c>
      <c r="K165" s="68">
        <f t="shared" si="46"/>
        <v>-48184636</v>
      </c>
    </row>
    <row r="166" spans="1:11" ht="32.4" customHeight="1" thickBot="1" x14ac:dyDescent="0.35">
      <c r="A166" s="17" t="s">
        <v>4</v>
      </c>
      <c r="B166" s="22" t="s">
        <v>336</v>
      </c>
      <c r="C166" s="126">
        <f>+C92-C160</f>
        <v>39708958</v>
      </c>
      <c r="D166" s="126">
        <f t="shared" ref="D166:K166" si="47">+D92-D160</f>
        <v>6945684</v>
      </c>
      <c r="E166" s="126">
        <f t="shared" si="47"/>
        <v>1529994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8475678</v>
      </c>
      <c r="K166" s="68">
        <f t="shared" si="47"/>
        <v>48184636</v>
      </c>
    </row>
  </sheetData>
  <mergeCells count="15">
    <mergeCell ref="A6:K6"/>
    <mergeCell ref="A95:K95"/>
    <mergeCell ref="A7:B7"/>
    <mergeCell ref="A96:B96"/>
    <mergeCell ref="B1:K1"/>
    <mergeCell ref="A3:K3"/>
    <mergeCell ref="A4:K4"/>
    <mergeCell ref="A164:B164"/>
    <mergeCell ref="A8:A9"/>
    <mergeCell ref="B8:B9"/>
    <mergeCell ref="C8:K8"/>
    <mergeCell ref="A97:A98"/>
    <mergeCell ref="B97:B98"/>
    <mergeCell ref="C97:K97"/>
    <mergeCell ref="A163:K163"/>
  </mergeCells>
  <phoneticPr fontId="0" type="noConversion"/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O166"/>
  <sheetViews>
    <sheetView view="pageBreakPreview" topLeftCell="A160" zoomScale="93" zoomScaleNormal="130" zoomScaleSheetLayoutView="93" workbookViewId="0">
      <selection activeCell="B1" sqref="B1:K1"/>
    </sheetView>
  </sheetViews>
  <sheetFormatPr defaultColWidth="9.33203125" defaultRowHeight="15.6" x14ac:dyDescent="0.3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 x14ac:dyDescent="0.3">
      <c r="A1" s="305"/>
      <c r="B1" s="538" t="s">
        <v>633</v>
      </c>
      <c r="C1" s="539"/>
      <c r="D1" s="539"/>
      <c r="E1" s="539"/>
      <c r="F1" s="539"/>
      <c r="G1" s="539"/>
      <c r="H1" s="539"/>
      <c r="I1" s="539"/>
      <c r="J1" s="539"/>
      <c r="K1" s="539"/>
    </row>
    <row r="2" spans="1:11" x14ac:dyDescent="0.3">
      <c r="A2" s="305"/>
      <c r="B2" s="305"/>
      <c r="C2" s="306"/>
      <c r="D2" s="307"/>
      <c r="E2" s="307"/>
      <c r="F2" s="307"/>
      <c r="G2" s="307"/>
      <c r="H2" s="307"/>
      <c r="I2" s="307"/>
      <c r="J2" s="307"/>
      <c r="K2" s="307"/>
    </row>
    <row r="3" spans="1:11" x14ac:dyDescent="0.3">
      <c r="A3" s="540" t="str">
        <f>CONCATENATE(RM_ALAPADATOK!A4)</f>
        <v/>
      </c>
      <c r="B3" s="540"/>
      <c r="C3" s="541"/>
      <c r="D3" s="540"/>
      <c r="E3" s="540"/>
      <c r="F3" s="540"/>
      <c r="G3" s="540"/>
      <c r="H3" s="540"/>
      <c r="I3" s="540"/>
      <c r="J3" s="540"/>
      <c r="K3" s="540"/>
    </row>
    <row r="4" spans="1:11" x14ac:dyDescent="0.3">
      <c r="A4" s="540" t="str">
        <f>CONCATENATE(RM_ALAPADATOK!D7,". ÉVI KÖLTSÉGVETÉSI RENDELET KÖTELEZŐ FELADATOK BEVÉTELEINEK KIADÁSAINAK MÓDOSÍTÁSA")</f>
        <v>2020. ÉVI KÖLTSÉGVETÉSI RENDELET KÖTELEZŐ FELADATOK BEVÉTELEINEK KIADÁSAINAK MÓDOSÍTÁSA</v>
      </c>
      <c r="B4" s="540"/>
      <c r="C4" s="541"/>
      <c r="D4" s="540"/>
      <c r="E4" s="540"/>
      <c r="F4" s="540"/>
      <c r="G4" s="540"/>
      <c r="H4" s="540"/>
      <c r="I4" s="540"/>
      <c r="J4" s="540"/>
      <c r="K4" s="540"/>
    </row>
    <row r="5" spans="1:11" x14ac:dyDescent="0.3">
      <c r="A5" s="305"/>
      <c r="B5" s="305"/>
      <c r="C5" s="306"/>
      <c r="D5" s="307"/>
      <c r="E5" s="307"/>
      <c r="F5" s="307"/>
      <c r="G5" s="307"/>
      <c r="H5" s="307"/>
      <c r="I5" s="307"/>
      <c r="J5" s="307"/>
      <c r="K5" s="307"/>
    </row>
    <row r="6" spans="1:11" ht="15.9" customHeight="1" x14ac:dyDescent="0.3">
      <c r="A6" s="534" t="s">
        <v>1</v>
      </c>
      <c r="B6" s="534"/>
      <c r="C6" s="534"/>
      <c r="D6" s="534"/>
      <c r="E6" s="534"/>
      <c r="F6" s="534"/>
      <c r="G6" s="534"/>
      <c r="H6" s="534"/>
      <c r="I6" s="534"/>
      <c r="J6" s="534"/>
      <c r="K6" s="534"/>
    </row>
    <row r="7" spans="1:11" ht="15.9" customHeight="1" thickBot="1" x14ac:dyDescent="0.35">
      <c r="A7" s="536" t="s">
        <v>81</v>
      </c>
      <c r="B7" s="536"/>
      <c r="C7" s="308"/>
      <c r="D7" s="307"/>
      <c r="E7" s="307"/>
      <c r="F7" s="307"/>
      <c r="G7" s="307"/>
      <c r="H7" s="307"/>
      <c r="I7" s="307"/>
      <c r="J7" s="307"/>
      <c r="K7" s="308" t="s">
        <v>426</v>
      </c>
    </row>
    <row r="8" spans="1:11" x14ac:dyDescent="0.3">
      <c r="A8" s="525" t="s">
        <v>46</v>
      </c>
      <c r="B8" s="527" t="s">
        <v>2</v>
      </c>
      <c r="C8" s="529" t="str">
        <f>+CONCATENATE(LEFT(RM_ÖSSZEFÜGGÉSEK!A6,4),". évi")</f>
        <v>2020. évi</v>
      </c>
      <c r="D8" s="530"/>
      <c r="E8" s="531"/>
      <c r="F8" s="531"/>
      <c r="G8" s="531"/>
      <c r="H8" s="531"/>
      <c r="I8" s="531"/>
      <c r="J8" s="531"/>
      <c r="K8" s="532"/>
    </row>
    <row r="9" spans="1:11" ht="39" customHeight="1" thickBot="1" x14ac:dyDescent="0.35">
      <c r="A9" s="526"/>
      <c r="B9" s="528"/>
      <c r="C9" s="284" t="s">
        <v>367</v>
      </c>
      <c r="D9" s="302" t="str">
        <f>CONCATENATE('1. 1.mell.'!D9)</f>
        <v xml:space="preserve">1. sz. módosítás </v>
      </c>
      <c r="E9" s="302" t="str">
        <f>CONCATENATE('1. 1.mell.'!E9)</f>
        <v xml:space="preserve">2. sz. módosítás </v>
      </c>
      <c r="F9" s="302" t="str">
        <f>CONCATENATE('1. 1.mell.'!F9)</f>
        <v xml:space="preserve">3. sz. módosítás </v>
      </c>
      <c r="G9" s="302" t="str">
        <f>CONCATENATE('1. 1.mell.'!G9)</f>
        <v xml:space="preserve">4. sz. módosítás </v>
      </c>
      <c r="H9" s="302" t="str">
        <f>CONCATENATE('1. 1.mell.'!H9)</f>
        <v xml:space="preserve">5. sz. módosítás </v>
      </c>
      <c r="I9" s="302" t="str">
        <f>CONCATENATE('1. 1.mell.'!I9)</f>
        <v xml:space="preserve">6. sz. módosítás </v>
      </c>
      <c r="J9" s="303" t="s">
        <v>432</v>
      </c>
      <c r="K9" s="304" t="str">
        <f>CONCATENATE('1. 1.mell.'!K9)</f>
        <v>2. számú módosítás utáni előirányzat</v>
      </c>
    </row>
    <row r="10" spans="1:11" s="137" customFormat="1" ht="12" customHeight="1" thickBot="1" x14ac:dyDescent="0.25">
      <c r="A10" s="133" t="s">
        <v>343</v>
      </c>
      <c r="B10" s="134" t="s">
        <v>344</v>
      </c>
      <c r="C10" s="285" t="s">
        <v>345</v>
      </c>
      <c r="D10" s="285" t="s">
        <v>347</v>
      </c>
      <c r="E10" s="286" t="s">
        <v>346</v>
      </c>
      <c r="F10" s="286" t="s">
        <v>348</v>
      </c>
      <c r="G10" s="286" t="s">
        <v>349</v>
      </c>
      <c r="H10" s="286" t="s">
        <v>350</v>
      </c>
      <c r="I10" s="286" t="s">
        <v>456</v>
      </c>
      <c r="J10" s="286" t="s">
        <v>457</v>
      </c>
      <c r="K10" s="301" t="s">
        <v>458</v>
      </c>
    </row>
    <row r="11" spans="1:11" s="138" customFormat="1" ht="12" customHeight="1" thickBot="1" x14ac:dyDescent="0.3">
      <c r="A11" s="17" t="s">
        <v>3</v>
      </c>
      <c r="B11" s="18" t="s">
        <v>137</v>
      </c>
      <c r="C11" s="126">
        <f>+C12+C13+C14+C15+C16+C17</f>
        <v>168970197</v>
      </c>
      <c r="D11" s="126">
        <f t="shared" ref="D11:K11" si="0">+D12+D13+D14+D15+D16+D17</f>
        <v>16797479</v>
      </c>
      <c r="E11" s="126">
        <f t="shared" si="0"/>
        <v>11015099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27812578</v>
      </c>
      <c r="K11" s="68">
        <f t="shared" si="0"/>
        <v>196782775</v>
      </c>
    </row>
    <row r="12" spans="1:11" s="138" customFormat="1" ht="12" customHeight="1" x14ac:dyDescent="0.25">
      <c r="A12" s="12" t="s">
        <v>58</v>
      </c>
      <c r="B12" s="139" t="s">
        <v>138</v>
      </c>
      <c r="C12" s="128">
        <v>93146881</v>
      </c>
      <c r="D12" s="128">
        <v>7860708</v>
      </c>
      <c r="E12" s="128">
        <v>79000</v>
      </c>
      <c r="F12" s="128"/>
      <c r="G12" s="128"/>
      <c r="H12" s="128"/>
      <c r="I12" s="128"/>
      <c r="J12" s="167">
        <f t="shared" ref="J12:J17" si="1">D12+E12+F12+G12+H12+I12</f>
        <v>7939708</v>
      </c>
      <c r="K12" s="166">
        <f t="shared" ref="K12:K17" si="2">C12+J12</f>
        <v>101086589</v>
      </c>
    </row>
    <row r="13" spans="1:11" s="138" customFormat="1" ht="12" customHeight="1" x14ac:dyDescent="0.25">
      <c r="A13" s="11" t="s">
        <v>59</v>
      </c>
      <c r="B13" s="140" t="s">
        <v>139</v>
      </c>
      <c r="C13" s="127">
        <v>26657600</v>
      </c>
      <c r="D13" s="127">
        <v>1822700</v>
      </c>
      <c r="E13" s="128">
        <v>-505330</v>
      </c>
      <c r="F13" s="128"/>
      <c r="G13" s="128"/>
      <c r="H13" s="128"/>
      <c r="I13" s="128"/>
      <c r="J13" s="167">
        <f t="shared" si="1"/>
        <v>1317370</v>
      </c>
      <c r="K13" s="166">
        <f t="shared" si="2"/>
        <v>27974970</v>
      </c>
    </row>
    <row r="14" spans="1:11" s="138" customFormat="1" ht="12" customHeight="1" x14ac:dyDescent="0.25">
      <c r="A14" s="11" t="s">
        <v>60</v>
      </c>
      <c r="B14" s="140" t="s">
        <v>140</v>
      </c>
      <c r="C14" s="127">
        <v>47365716</v>
      </c>
      <c r="D14" s="127">
        <v>1766174</v>
      </c>
      <c r="E14" s="128">
        <v>11441429</v>
      </c>
      <c r="F14" s="128"/>
      <c r="G14" s="128"/>
      <c r="H14" s="128"/>
      <c r="I14" s="128"/>
      <c r="J14" s="167">
        <f t="shared" si="1"/>
        <v>13207603</v>
      </c>
      <c r="K14" s="166">
        <f t="shared" si="2"/>
        <v>60573319</v>
      </c>
    </row>
    <row r="15" spans="1:11" s="138" customFormat="1" ht="12" customHeight="1" x14ac:dyDescent="0.25">
      <c r="A15" s="11" t="s">
        <v>61</v>
      </c>
      <c r="B15" s="140" t="s">
        <v>141</v>
      </c>
      <c r="C15" s="127">
        <v>1800000</v>
      </c>
      <c r="D15" s="127">
        <v>532770</v>
      </c>
      <c r="E15" s="128"/>
      <c r="F15" s="128"/>
      <c r="G15" s="128"/>
      <c r="H15" s="128"/>
      <c r="I15" s="128"/>
      <c r="J15" s="167">
        <f t="shared" si="1"/>
        <v>532770</v>
      </c>
      <c r="K15" s="166">
        <f t="shared" si="2"/>
        <v>2332770</v>
      </c>
    </row>
    <row r="16" spans="1:11" s="138" customFormat="1" ht="12" customHeight="1" x14ac:dyDescent="0.25">
      <c r="A16" s="11" t="s">
        <v>78</v>
      </c>
      <c r="B16" s="70" t="s">
        <v>288</v>
      </c>
      <c r="C16" s="127"/>
      <c r="D16" s="127">
        <v>4785440</v>
      </c>
      <c r="E16" s="128"/>
      <c r="F16" s="128"/>
      <c r="G16" s="128"/>
      <c r="H16" s="128"/>
      <c r="I16" s="128"/>
      <c r="J16" s="167">
        <f t="shared" si="1"/>
        <v>4785440</v>
      </c>
      <c r="K16" s="166">
        <f t="shared" si="2"/>
        <v>4785440</v>
      </c>
    </row>
    <row r="17" spans="1:11" s="138" customFormat="1" ht="12" customHeight="1" thickBot="1" x14ac:dyDescent="0.3">
      <c r="A17" s="13" t="s">
        <v>62</v>
      </c>
      <c r="B17" s="71" t="s">
        <v>289</v>
      </c>
      <c r="C17" s="127"/>
      <c r="D17" s="127">
        <v>29687</v>
      </c>
      <c r="E17" s="128"/>
      <c r="F17" s="128"/>
      <c r="G17" s="128"/>
      <c r="H17" s="128"/>
      <c r="I17" s="128"/>
      <c r="J17" s="167">
        <f t="shared" si="1"/>
        <v>29687</v>
      </c>
      <c r="K17" s="166">
        <f t="shared" si="2"/>
        <v>29687</v>
      </c>
    </row>
    <row r="18" spans="1:11" s="138" customFormat="1" ht="12" customHeight="1" thickBot="1" x14ac:dyDescent="0.3">
      <c r="A18" s="17" t="s">
        <v>4</v>
      </c>
      <c r="B18" s="69" t="s">
        <v>142</v>
      </c>
      <c r="C18" s="126">
        <f>+C19+C20+C21+C22+C23</f>
        <v>72092080</v>
      </c>
      <c r="D18" s="126">
        <f t="shared" ref="D18:K18" si="3">+D19+D20+D21+D22+D23</f>
        <v>-143277</v>
      </c>
      <c r="E18" s="126">
        <f t="shared" si="3"/>
        <v>5766000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5622723</v>
      </c>
      <c r="K18" s="68">
        <f t="shared" si="3"/>
        <v>77714803</v>
      </c>
    </row>
    <row r="19" spans="1:11" s="138" customFormat="1" ht="12" customHeight="1" x14ac:dyDescent="0.25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5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5">
      <c r="A21" s="11" t="s">
        <v>66</v>
      </c>
      <c r="B21" s="140" t="s">
        <v>281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5">
      <c r="A22" s="11" t="s">
        <v>67</v>
      </c>
      <c r="B22" s="140" t="s">
        <v>282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5">
      <c r="A23" s="11" t="s">
        <v>68</v>
      </c>
      <c r="B23" s="140" t="s">
        <v>145</v>
      </c>
      <c r="C23" s="127">
        <v>72092080</v>
      </c>
      <c r="D23" s="127">
        <v>-143277</v>
      </c>
      <c r="E23" s="128">
        <v>5766000</v>
      </c>
      <c r="F23" s="128"/>
      <c r="G23" s="128"/>
      <c r="H23" s="128"/>
      <c r="I23" s="128"/>
      <c r="J23" s="167">
        <f t="shared" si="4"/>
        <v>5622723</v>
      </c>
      <c r="K23" s="166">
        <f t="shared" si="5"/>
        <v>77714803</v>
      </c>
    </row>
    <row r="24" spans="1:11" s="138" customFormat="1" ht="12" customHeight="1" thickBot="1" x14ac:dyDescent="0.3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">
      <c r="A25" s="17" t="s">
        <v>5</v>
      </c>
      <c r="B25" s="18" t="s">
        <v>147</v>
      </c>
      <c r="C25" s="126">
        <f>+C26+C27+C28+C29+C30</f>
        <v>2641600</v>
      </c>
      <c r="D25" s="126">
        <f t="shared" ref="D25:K25" si="6">+D26+D27+D28+D29+D30</f>
        <v>45973329</v>
      </c>
      <c r="E25" s="126">
        <f t="shared" si="6"/>
        <v>2474000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48447329</v>
      </c>
      <c r="K25" s="68">
        <f t="shared" si="6"/>
        <v>51088929</v>
      </c>
    </row>
    <row r="26" spans="1:11" s="138" customFormat="1" ht="12" customHeight="1" x14ac:dyDescent="0.25">
      <c r="A26" s="12" t="s">
        <v>47</v>
      </c>
      <c r="B26" s="139" t="s">
        <v>148</v>
      </c>
      <c r="C26" s="128"/>
      <c r="D26" s="128"/>
      <c r="E26" s="128">
        <v>2474000</v>
      </c>
      <c r="F26" s="128"/>
      <c r="G26" s="128"/>
      <c r="H26" s="128"/>
      <c r="I26" s="128"/>
      <c r="J26" s="167">
        <f t="shared" ref="J26:J31" si="7">D26+E26+F26+G26+H26+I26</f>
        <v>2474000</v>
      </c>
      <c r="K26" s="166">
        <f t="shared" ref="K26:K31" si="8">C26+J26</f>
        <v>2474000</v>
      </c>
    </row>
    <row r="27" spans="1:11" s="138" customFormat="1" ht="12" customHeight="1" x14ac:dyDescent="0.25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5">
      <c r="A28" s="11" t="s">
        <v>49</v>
      </c>
      <c r="B28" s="140" t="s">
        <v>283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5">
      <c r="A29" s="11" t="s">
        <v>50</v>
      </c>
      <c r="B29" s="140" t="s">
        <v>284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5">
      <c r="A30" s="11" t="s">
        <v>89</v>
      </c>
      <c r="B30" s="140" t="s">
        <v>150</v>
      </c>
      <c r="C30" s="127">
        <v>2641600</v>
      </c>
      <c r="D30" s="127">
        <v>45973329</v>
      </c>
      <c r="E30" s="128"/>
      <c r="F30" s="128"/>
      <c r="G30" s="128"/>
      <c r="H30" s="128"/>
      <c r="I30" s="128"/>
      <c r="J30" s="167">
        <f t="shared" si="7"/>
        <v>45973329</v>
      </c>
      <c r="K30" s="166">
        <f t="shared" si="8"/>
        <v>48614929</v>
      </c>
    </row>
    <row r="31" spans="1:11" s="138" customFormat="1" ht="12" customHeight="1" thickBot="1" x14ac:dyDescent="0.3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">
      <c r="A32" s="17" t="s">
        <v>91</v>
      </c>
      <c r="B32" s="18" t="s">
        <v>418</v>
      </c>
      <c r="C32" s="132">
        <f>+C33+C34+C35+C36+C37+C38+C39</f>
        <v>9300000</v>
      </c>
      <c r="D32" s="132">
        <f t="shared" ref="D32:K32" si="9">+D33+D34+D35+D36+D37+D38+D39</f>
        <v>-500000</v>
      </c>
      <c r="E32" s="132">
        <f t="shared" si="9"/>
        <v>684000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184000</v>
      </c>
      <c r="K32" s="165">
        <f t="shared" si="9"/>
        <v>9484000</v>
      </c>
    </row>
    <row r="33" spans="1:11" s="138" customFormat="1" ht="12" customHeight="1" x14ac:dyDescent="0.25">
      <c r="A33" s="12" t="s">
        <v>152</v>
      </c>
      <c r="B33" s="139" t="str">
        <f>'1. 1.mell.'!B33</f>
        <v>Építményadó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25">
      <c r="A34" s="11" t="s">
        <v>153</v>
      </c>
      <c r="B34" s="139" t="str">
        <f>'1. 1.mell.'!B34</f>
        <v>Idegenforgalmi adó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5">
      <c r="A35" s="11" t="s">
        <v>154</v>
      </c>
      <c r="B35" s="139" t="str">
        <f>'1. 1.mell.'!B35</f>
        <v>Iparűzési adó</v>
      </c>
      <c r="C35" s="127">
        <v>7800000</v>
      </c>
      <c r="D35" s="127">
        <v>1000000</v>
      </c>
      <c r="E35" s="128">
        <v>684000</v>
      </c>
      <c r="F35" s="128"/>
      <c r="G35" s="128"/>
      <c r="H35" s="128"/>
      <c r="I35" s="128"/>
      <c r="J35" s="167">
        <f t="shared" si="10"/>
        <v>1684000</v>
      </c>
      <c r="K35" s="166">
        <f t="shared" si="11"/>
        <v>9484000</v>
      </c>
    </row>
    <row r="36" spans="1:11" s="138" customFormat="1" ht="12" customHeight="1" x14ac:dyDescent="0.25">
      <c r="A36" s="11" t="s">
        <v>155</v>
      </c>
      <c r="B36" s="139" t="str">
        <f>'1. 1.mell.'!B36</f>
        <v>Talajterhelési díj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5">
      <c r="A37" s="11" t="s">
        <v>415</v>
      </c>
      <c r="B37" s="139" t="str">
        <f>'1. 1.mell.'!B37</f>
        <v>Gépjárműadó</v>
      </c>
      <c r="C37" s="127">
        <v>1500000</v>
      </c>
      <c r="D37" s="127">
        <v>-1500000</v>
      </c>
      <c r="E37" s="128"/>
      <c r="F37" s="128"/>
      <c r="G37" s="128"/>
      <c r="H37" s="128"/>
      <c r="I37" s="128"/>
      <c r="J37" s="167">
        <f t="shared" si="10"/>
        <v>-1500000</v>
      </c>
      <c r="K37" s="166">
        <f t="shared" si="11"/>
        <v>0</v>
      </c>
    </row>
    <row r="38" spans="1:11" s="138" customFormat="1" ht="12" customHeight="1" x14ac:dyDescent="0.25">
      <c r="A38" s="11" t="s">
        <v>416</v>
      </c>
      <c r="B38" s="139" t="str">
        <f>'1. 1.mell.'!B38</f>
        <v>Telekadó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">
      <c r="A39" s="13" t="s">
        <v>417</v>
      </c>
      <c r="B39" s="139" t="str">
        <f>'1. 1.mell.'!B39</f>
        <v>Kommunális adó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">
      <c r="A40" s="17" t="s">
        <v>7</v>
      </c>
      <c r="B40" s="18" t="s">
        <v>290</v>
      </c>
      <c r="C40" s="126">
        <f>SUM(C41:C51)</f>
        <v>24723194</v>
      </c>
      <c r="D40" s="126">
        <f t="shared" ref="D40:K40" si="12">SUM(D41:D51)</f>
        <v>22657810</v>
      </c>
      <c r="E40" s="126">
        <f t="shared" si="12"/>
        <v>5414190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28072000</v>
      </c>
      <c r="K40" s="68">
        <f t="shared" si="12"/>
        <v>52795194</v>
      </c>
    </row>
    <row r="41" spans="1:11" s="138" customFormat="1" ht="12" customHeight="1" x14ac:dyDescent="0.25">
      <c r="A41" s="12" t="s">
        <v>51</v>
      </c>
      <c r="B41" s="139" t="s">
        <v>159</v>
      </c>
      <c r="C41" s="128">
        <v>120000</v>
      </c>
      <c r="D41" s="128">
        <v>350000</v>
      </c>
      <c r="E41" s="128">
        <v>2243000</v>
      </c>
      <c r="F41" s="128"/>
      <c r="G41" s="128"/>
      <c r="H41" s="128"/>
      <c r="I41" s="128"/>
      <c r="J41" s="167">
        <f t="shared" ref="J41:J51" si="13">D41+E41+F41+G41+H41+I41</f>
        <v>2593000</v>
      </c>
      <c r="K41" s="166">
        <f t="shared" ref="K41:K51" si="14">C41+J41</f>
        <v>2713000</v>
      </c>
    </row>
    <row r="42" spans="1:11" s="138" customFormat="1" ht="12" customHeight="1" x14ac:dyDescent="0.25">
      <c r="A42" s="11" t="s">
        <v>52</v>
      </c>
      <c r="B42" s="140" t="s">
        <v>160</v>
      </c>
      <c r="C42" s="127">
        <v>13878946</v>
      </c>
      <c r="D42" s="127">
        <v>17490795</v>
      </c>
      <c r="E42" s="128">
        <v>1604000</v>
      </c>
      <c r="F42" s="128"/>
      <c r="G42" s="128"/>
      <c r="H42" s="128"/>
      <c r="I42" s="128"/>
      <c r="J42" s="167">
        <f t="shared" si="13"/>
        <v>19094795</v>
      </c>
      <c r="K42" s="166">
        <f t="shared" si="14"/>
        <v>32973741</v>
      </c>
    </row>
    <row r="43" spans="1:11" s="138" customFormat="1" ht="12" customHeight="1" x14ac:dyDescent="0.25">
      <c r="A43" s="11" t="s">
        <v>53</v>
      </c>
      <c r="B43" s="140" t="s">
        <v>161</v>
      </c>
      <c r="C43" s="127">
        <v>749606</v>
      </c>
      <c r="D43" s="127"/>
      <c r="E43" s="128">
        <v>168000</v>
      </c>
      <c r="F43" s="128"/>
      <c r="G43" s="128"/>
      <c r="H43" s="128"/>
      <c r="I43" s="128"/>
      <c r="J43" s="167">
        <f t="shared" si="13"/>
        <v>168000</v>
      </c>
      <c r="K43" s="166">
        <f t="shared" si="14"/>
        <v>917606</v>
      </c>
    </row>
    <row r="44" spans="1:11" s="138" customFormat="1" ht="12" customHeight="1" x14ac:dyDescent="0.25">
      <c r="A44" s="11" t="s">
        <v>93</v>
      </c>
      <c r="B44" s="140" t="s">
        <v>162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5">
      <c r="A45" s="11" t="s">
        <v>94</v>
      </c>
      <c r="B45" s="140" t="s">
        <v>163</v>
      </c>
      <c r="C45" s="127">
        <v>4718529</v>
      </c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4718529</v>
      </c>
    </row>
    <row r="46" spans="1:11" s="138" customFormat="1" ht="12" customHeight="1" x14ac:dyDescent="0.25">
      <c r="A46" s="11" t="s">
        <v>95</v>
      </c>
      <c r="B46" s="140" t="s">
        <v>164</v>
      </c>
      <c r="C46" s="127">
        <v>5256113</v>
      </c>
      <c r="D46" s="127">
        <v>4817015</v>
      </c>
      <c r="E46" s="128">
        <v>946400</v>
      </c>
      <c r="F46" s="128"/>
      <c r="G46" s="128"/>
      <c r="H46" s="128"/>
      <c r="I46" s="128"/>
      <c r="J46" s="167">
        <f t="shared" si="13"/>
        <v>5763415</v>
      </c>
      <c r="K46" s="166">
        <f t="shared" si="14"/>
        <v>11019528</v>
      </c>
    </row>
    <row r="47" spans="1:11" s="138" customFormat="1" ht="12" customHeight="1" x14ac:dyDescent="0.25">
      <c r="A47" s="11" t="s">
        <v>96</v>
      </c>
      <c r="B47" s="140" t="s">
        <v>165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25">
      <c r="A48" s="11" t="s">
        <v>97</v>
      </c>
      <c r="B48" s="140" t="s">
        <v>419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25">
      <c r="A49" s="11" t="s">
        <v>157</v>
      </c>
      <c r="B49" s="140" t="s">
        <v>167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5">
      <c r="A50" s="13" t="s">
        <v>158</v>
      </c>
      <c r="B50" s="141" t="s">
        <v>292</v>
      </c>
      <c r="C50" s="131"/>
      <c r="D50" s="131"/>
      <c r="E50" s="249">
        <v>452790</v>
      </c>
      <c r="F50" s="249"/>
      <c r="G50" s="249"/>
      <c r="H50" s="249"/>
      <c r="I50" s="249"/>
      <c r="J50" s="274">
        <f t="shared" si="13"/>
        <v>452790</v>
      </c>
      <c r="K50" s="166">
        <f t="shared" si="14"/>
        <v>452790</v>
      </c>
    </row>
    <row r="51" spans="1:11" s="138" customFormat="1" ht="12" customHeight="1" thickBot="1" x14ac:dyDescent="0.3">
      <c r="A51" s="15" t="s">
        <v>291</v>
      </c>
      <c r="B51" s="300" t="s">
        <v>168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3">
      <c r="A52" s="17" t="s">
        <v>8</v>
      </c>
      <c r="B52" s="18" t="s">
        <v>169</v>
      </c>
      <c r="C52" s="126">
        <f>SUM(C53:C57)</f>
        <v>700000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700000</v>
      </c>
    </row>
    <row r="53" spans="1:11" s="138" customFormat="1" ht="12" customHeight="1" x14ac:dyDescent="0.25">
      <c r="A53" s="12" t="s">
        <v>54</v>
      </c>
      <c r="B53" s="139" t="s">
        <v>173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5">
      <c r="A54" s="11" t="s">
        <v>55</v>
      </c>
      <c r="B54" s="140" t="s">
        <v>174</v>
      </c>
      <c r="C54" s="130">
        <v>700000</v>
      </c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700000</v>
      </c>
    </row>
    <row r="55" spans="1:11" s="138" customFormat="1" ht="12" customHeight="1" x14ac:dyDescent="0.25">
      <c r="A55" s="11" t="s">
        <v>170</v>
      </c>
      <c r="B55" s="140" t="s">
        <v>175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5">
      <c r="A56" s="11" t="s">
        <v>171</v>
      </c>
      <c r="B56" s="140" t="s">
        <v>176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">
      <c r="A57" s="13" t="s">
        <v>172</v>
      </c>
      <c r="B57" s="71" t="s">
        <v>177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3">
      <c r="A58" s="17" t="s">
        <v>98</v>
      </c>
      <c r="B58" s="18" t="s">
        <v>178</v>
      </c>
      <c r="C58" s="126">
        <f>SUM(C59:C61)</f>
        <v>56000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56000</v>
      </c>
    </row>
    <row r="59" spans="1:11" s="138" customFormat="1" ht="12" customHeight="1" x14ac:dyDescent="0.25">
      <c r="A59" s="12" t="s">
        <v>56</v>
      </c>
      <c r="B59" s="139" t="s">
        <v>179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5">
      <c r="A60" s="11" t="s">
        <v>57</v>
      </c>
      <c r="B60" s="140" t="s">
        <v>285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5">
      <c r="A61" s="11" t="s">
        <v>182</v>
      </c>
      <c r="B61" s="140" t="s">
        <v>180</v>
      </c>
      <c r="C61" s="127">
        <v>56000</v>
      </c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56000</v>
      </c>
    </row>
    <row r="62" spans="1:11" s="138" customFormat="1" ht="12" customHeight="1" thickBot="1" x14ac:dyDescent="0.3">
      <c r="A62" s="13" t="s">
        <v>183</v>
      </c>
      <c r="B62" s="71" t="s">
        <v>181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">
      <c r="A63" s="17" t="s">
        <v>10</v>
      </c>
      <c r="B63" s="69" t="s">
        <v>184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25">
      <c r="A64" s="12" t="s">
        <v>99</v>
      </c>
      <c r="B64" s="139" t="s">
        <v>186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5">
      <c r="A65" s="11" t="s">
        <v>100</v>
      </c>
      <c r="B65" s="140" t="s">
        <v>286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5">
      <c r="A66" s="11" t="s">
        <v>120</v>
      </c>
      <c r="B66" s="140" t="s">
        <v>187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3">
      <c r="A67" s="13" t="s">
        <v>185</v>
      </c>
      <c r="B67" s="71" t="s">
        <v>188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">
      <c r="A68" s="179" t="s">
        <v>332</v>
      </c>
      <c r="B68" s="18" t="s">
        <v>189</v>
      </c>
      <c r="C68" s="132">
        <f>+C11+C18+C25+C32+C40+C52+C58+C63</f>
        <v>278483071</v>
      </c>
      <c r="D68" s="132">
        <f t="shared" ref="D68:K68" si="18">+D11+D18+D25+D32+D40+D52+D58+D63</f>
        <v>84785341</v>
      </c>
      <c r="E68" s="132">
        <f t="shared" si="18"/>
        <v>25353289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110138630</v>
      </c>
      <c r="K68" s="165">
        <f t="shared" si="18"/>
        <v>388621701</v>
      </c>
    </row>
    <row r="69" spans="1:11" s="138" customFormat="1" ht="12" customHeight="1" thickBot="1" x14ac:dyDescent="0.3">
      <c r="A69" s="169" t="s">
        <v>190</v>
      </c>
      <c r="B69" s="69" t="s">
        <v>191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25">
      <c r="A70" s="12" t="s">
        <v>219</v>
      </c>
      <c r="B70" s="139" t="s">
        <v>192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5">
      <c r="A71" s="11" t="s">
        <v>228</v>
      </c>
      <c r="B71" s="140" t="s">
        <v>193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">
      <c r="A72" s="15" t="s">
        <v>229</v>
      </c>
      <c r="B72" s="287" t="s">
        <v>317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3">
      <c r="A73" s="169" t="s">
        <v>195</v>
      </c>
      <c r="B73" s="69" t="s">
        <v>196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5">
      <c r="A74" s="12" t="s">
        <v>79</v>
      </c>
      <c r="B74" s="245" t="s">
        <v>197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5">
      <c r="A75" s="11" t="s">
        <v>80</v>
      </c>
      <c r="B75" s="245" t="s">
        <v>429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5">
      <c r="A76" s="11" t="s">
        <v>220</v>
      </c>
      <c r="B76" s="245" t="s">
        <v>198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">
      <c r="A77" s="13" t="s">
        <v>221</v>
      </c>
      <c r="B77" s="246" t="s">
        <v>430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">
      <c r="A78" s="169" t="s">
        <v>199</v>
      </c>
      <c r="B78" s="69" t="s">
        <v>200</v>
      </c>
      <c r="C78" s="126">
        <f>SUM(C79:C80)</f>
        <v>45873022</v>
      </c>
      <c r="D78" s="126">
        <f t="shared" ref="D78:K78" si="21">SUM(D79:D80)</f>
        <v>6315684</v>
      </c>
      <c r="E78" s="126">
        <f t="shared" si="21"/>
        <v>1529994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7845678</v>
      </c>
      <c r="K78" s="68">
        <f t="shared" si="21"/>
        <v>53718700</v>
      </c>
    </row>
    <row r="79" spans="1:11" s="138" customFormat="1" ht="12" customHeight="1" x14ac:dyDescent="0.25">
      <c r="A79" s="12" t="s">
        <v>222</v>
      </c>
      <c r="B79" s="139" t="s">
        <v>201</v>
      </c>
      <c r="C79" s="130">
        <v>45873022</v>
      </c>
      <c r="D79" s="130">
        <v>6315684</v>
      </c>
      <c r="E79" s="130">
        <v>1529994</v>
      </c>
      <c r="F79" s="130"/>
      <c r="G79" s="130"/>
      <c r="H79" s="130"/>
      <c r="I79" s="130"/>
      <c r="J79" s="276">
        <f>D79+E79+F79+G79+H79+I79</f>
        <v>7845678</v>
      </c>
      <c r="K79" s="226">
        <f>C79+J79</f>
        <v>53718700</v>
      </c>
    </row>
    <row r="80" spans="1:11" s="138" customFormat="1" ht="12" customHeight="1" thickBot="1" x14ac:dyDescent="0.3">
      <c r="A80" s="13" t="s">
        <v>223</v>
      </c>
      <c r="B80" s="71" t="s">
        <v>202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">
      <c r="A81" s="169" t="s">
        <v>203</v>
      </c>
      <c r="B81" s="69" t="s">
        <v>204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25">
      <c r="A82" s="12" t="s">
        <v>224</v>
      </c>
      <c r="B82" s="139" t="s">
        <v>205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25">
      <c r="A83" s="11" t="s">
        <v>225</v>
      </c>
      <c r="B83" s="140" t="s">
        <v>206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">
      <c r="A84" s="13" t="s">
        <v>226</v>
      </c>
      <c r="B84" s="71" t="s">
        <v>431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">
      <c r="A85" s="169" t="s">
        <v>207</v>
      </c>
      <c r="B85" s="69" t="s">
        <v>227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5">
      <c r="A86" s="142" t="s">
        <v>208</v>
      </c>
      <c r="B86" s="139" t="s">
        <v>209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5">
      <c r="A87" s="143" t="s">
        <v>210</v>
      </c>
      <c r="B87" s="140" t="s">
        <v>211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5">
      <c r="A88" s="143" t="s">
        <v>212</v>
      </c>
      <c r="B88" s="140" t="s">
        <v>213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">
      <c r="A89" s="144" t="s">
        <v>214</v>
      </c>
      <c r="B89" s="71" t="s">
        <v>215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">
      <c r="A90" s="169" t="s">
        <v>216</v>
      </c>
      <c r="B90" s="69" t="s">
        <v>331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">
      <c r="A91" s="169" t="s">
        <v>218</v>
      </c>
      <c r="B91" s="69" t="s">
        <v>217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">
      <c r="A92" s="169" t="s">
        <v>230</v>
      </c>
      <c r="B92" s="69" t="s">
        <v>334</v>
      </c>
      <c r="C92" s="132">
        <f>+C69+C73+C78+C81+C85+C91+C90</f>
        <v>45873022</v>
      </c>
      <c r="D92" s="132">
        <f t="shared" ref="D92:K92" si="26">+D69+D73+D78+D81+D85+D91+D90</f>
        <v>6315684</v>
      </c>
      <c r="E92" s="132">
        <f t="shared" si="26"/>
        <v>1529994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7845678</v>
      </c>
      <c r="K92" s="165">
        <f t="shared" si="26"/>
        <v>53718700</v>
      </c>
    </row>
    <row r="93" spans="1:11" s="138" customFormat="1" ht="25.5" customHeight="1" thickBot="1" x14ac:dyDescent="0.3">
      <c r="A93" s="170" t="s">
        <v>333</v>
      </c>
      <c r="B93" s="320" t="s">
        <v>335</v>
      </c>
      <c r="C93" s="132">
        <f>+C68+C92</f>
        <v>324356093</v>
      </c>
      <c r="D93" s="132">
        <f t="shared" ref="D93:K93" si="27">+D68+D92</f>
        <v>91101025</v>
      </c>
      <c r="E93" s="132">
        <f t="shared" si="27"/>
        <v>26883283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117984308</v>
      </c>
      <c r="K93" s="165">
        <f t="shared" si="27"/>
        <v>442340401</v>
      </c>
    </row>
    <row r="94" spans="1:11" s="138" customFormat="1" ht="30.75" customHeight="1" x14ac:dyDescent="0.25">
      <c r="A94" s="2"/>
      <c r="B94" s="3"/>
      <c r="C94" s="73"/>
    </row>
    <row r="95" spans="1:11" ht="16.5" customHeight="1" x14ac:dyDescent="0.3">
      <c r="A95" s="535" t="s">
        <v>31</v>
      </c>
      <c r="B95" s="535"/>
      <c r="C95" s="535"/>
      <c r="D95" s="535"/>
      <c r="E95" s="535"/>
      <c r="F95" s="535"/>
      <c r="G95" s="535"/>
      <c r="H95" s="535"/>
      <c r="I95" s="535"/>
      <c r="J95" s="535"/>
      <c r="K95" s="535"/>
    </row>
    <row r="96" spans="1:11" s="145" customFormat="1" ht="16.5" customHeight="1" thickBot="1" x14ac:dyDescent="0.35">
      <c r="A96" s="537" t="s">
        <v>82</v>
      </c>
      <c r="B96" s="537"/>
      <c r="C96" s="49"/>
      <c r="K96" s="49" t="str">
        <f>K7</f>
        <v>Forintban!</v>
      </c>
    </row>
    <row r="97" spans="1:11" x14ac:dyDescent="0.3">
      <c r="A97" s="525" t="s">
        <v>46</v>
      </c>
      <c r="B97" s="527" t="s">
        <v>368</v>
      </c>
      <c r="C97" s="529" t="str">
        <f>+CONCATENATE(LEFT(RM_ÖSSZEFÜGGÉSEK!A6,4),". évi")</f>
        <v>2020. évi</v>
      </c>
      <c r="D97" s="530"/>
      <c r="E97" s="531"/>
      <c r="F97" s="531"/>
      <c r="G97" s="531"/>
      <c r="H97" s="531"/>
      <c r="I97" s="531"/>
      <c r="J97" s="531"/>
      <c r="K97" s="532"/>
    </row>
    <row r="98" spans="1:11" ht="39" customHeight="1" thickBot="1" x14ac:dyDescent="0.35">
      <c r="A98" s="526"/>
      <c r="B98" s="528"/>
      <c r="C98" s="284" t="s">
        <v>367</v>
      </c>
      <c r="D98" s="302" t="str">
        <f t="shared" ref="D98:I98" si="28">D9</f>
        <v xml:space="preserve">1. sz. módosítás </v>
      </c>
      <c r="E98" s="302" t="str">
        <f t="shared" si="28"/>
        <v xml:space="preserve">2. sz. módosítás </v>
      </c>
      <c r="F98" s="302" t="str">
        <f t="shared" si="28"/>
        <v xml:space="preserve">3. sz. módosítás </v>
      </c>
      <c r="G98" s="302" t="str">
        <f t="shared" si="28"/>
        <v xml:space="preserve">4. sz. módosítás </v>
      </c>
      <c r="H98" s="302" t="str">
        <f t="shared" si="28"/>
        <v xml:space="preserve">5. sz. módosítás </v>
      </c>
      <c r="I98" s="302" t="str">
        <f t="shared" si="28"/>
        <v xml:space="preserve">6. sz. módosítás </v>
      </c>
      <c r="J98" s="303" t="s">
        <v>432</v>
      </c>
      <c r="K98" s="304" t="str">
        <f>K9</f>
        <v>2. számú módosítás utáni előirányzat</v>
      </c>
    </row>
    <row r="99" spans="1:11" s="137" customFormat="1" ht="12" customHeight="1" thickBot="1" x14ac:dyDescent="0.25">
      <c r="A99" s="24" t="s">
        <v>343</v>
      </c>
      <c r="B99" s="25" t="s">
        <v>344</v>
      </c>
      <c r="C99" s="285" t="s">
        <v>345</v>
      </c>
      <c r="D99" s="285" t="s">
        <v>347</v>
      </c>
      <c r="E99" s="286" t="s">
        <v>346</v>
      </c>
      <c r="F99" s="286" t="s">
        <v>348</v>
      </c>
      <c r="G99" s="286" t="s">
        <v>349</v>
      </c>
      <c r="H99" s="286" t="s">
        <v>350</v>
      </c>
      <c r="I99" s="286" t="s">
        <v>456</v>
      </c>
      <c r="J99" s="286" t="s">
        <v>457</v>
      </c>
      <c r="K99" s="301" t="s">
        <v>458</v>
      </c>
    </row>
    <row r="100" spans="1:11" ht="12" customHeight="1" thickBot="1" x14ac:dyDescent="0.35">
      <c r="A100" s="19" t="s">
        <v>3</v>
      </c>
      <c r="B100" s="23" t="s">
        <v>293</v>
      </c>
      <c r="C100" s="125">
        <f>C101+C102+C103+C104+C105+C118</f>
        <v>284378829</v>
      </c>
      <c r="D100" s="125">
        <f t="shared" ref="D100:K100" si="29">D101+D102+D103+D104+D105+D118</f>
        <v>42014240</v>
      </c>
      <c r="E100" s="125">
        <f t="shared" si="29"/>
        <v>22327768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64342008</v>
      </c>
      <c r="K100" s="182">
        <f t="shared" si="29"/>
        <v>348720837</v>
      </c>
    </row>
    <row r="101" spans="1:11" ht="12" customHeight="1" x14ac:dyDescent="0.3">
      <c r="A101" s="14" t="s">
        <v>58</v>
      </c>
      <c r="B101" s="7" t="s">
        <v>32</v>
      </c>
      <c r="C101" s="269">
        <v>138787280</v>
      </c>
      <c r="D101" s="186">
        <v>14006432</v>
      </c>
      <c r="E101" s="186">
        <v>596340</v>
      </c>
      <c r="F101" s="186"/>
      <c r="G101" s="186"/>
      <c r="H101" s="186"/>
      <c r="I101" s="186"/>
      <c r="J101" s="277">
        <f t="shared" ref="J101:J120" si="30">D101+E101+F101+G101+H101+I101</f>
        <v>14602772</v>
      </c>
      <c r="K101" s="228">
        <f t="shared" ref="K101:K120" si="31">C101+J101</f>
        <v>153390052</v>
      </c>
    </row>
    <row r="102" spans="1:11" ht="12" customHeight="1" x14ac:dyDescent="0.3">
      <c r="A102" s="11" t="s">
        <v>59</v>
      </c>
      <c r="B102" s="5" t="s">
        <v>101</v>
      </c>
      <c r="C102" s="127">
        <v>21087698</v>
      </c>
      <c r="D102" s="127">
        <v>2047855</v>
      </c>
      <c r="E102" s="127">
        <v>-184632</v>
      </c>
      <c r="F102" s="127"/>
      <c r="G102" s="127"/>
      <c r="H102" s="127"/>
      <c r="I102" s="127"/>
      <c r="J102" s="278">
        <f t="shared" si="30"/>
        <v>1863223</v>
      </c>
      <c r="K102" s="224">
        <f t="shared" si="31"/>
        <v>22950921</v>
      </c>
    </row>
    <row r="103" spans="1:11" ht="12" customHeight="1" x14ac:dyDescent="0.3">
      <c r="A103" s="11" t="s">
        <v>60</v>
      </c>
      <c r="B103" s="5" t="s">
        <v>77</v>
      </c>
      <c r="C103" s="129">
        <v>96257733</v>
      </c>
      <c r="D103" s="129">
        <v>24832113</v>
      </c>
      <c r="E103" s="129">
        <v>23732153</v>
      </c>
      <c r="F103" s="129"/>
      <c r="G103" s="129"/>
      <c r="H103" s="129"/>
      <c r="I103" s="129"/>
      <c r="J103" s="279">
        <f t="shared" si="30"/>
        <v>48564266</v>
      </c>
      <c r="K103" s="225">
        <f t="shared" si="31"/>
        <v>144821999</v>
      </c>
    </row>
    <row r="104" spans="1:11" ht="12" customHeight="1" x14ac:dyDescent="0.3">
      <c r="A104" s="11" t="s">
        <v>61</v>
      </c>
      <c r="B104" s="8" t="s">
        <v>102</v>
      </c>
      <c r="C104" s="129">
        <v>22492920</v>
      </c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22492920</v>
      </c>
    </row>
    <row r="105" spans="1:11" ht="12" customHeight="1" x14ac:dyDescent="0.3">
      <c r="A105" s="11" t="s">
        <v>69</v>
      </c>
      <c r="B105" s="16" t="s">
        <v>103</v>
      </c>
      <c r="C105" s="129">
        <v>1737048</v>
      </c>
      <c r="D105" s="129">
        <v>2660008</v>
      </c>
      <c r="E105" s="129">
        <v>667889</v>
      </c>
      <c r="F105" s="129"/>
      <c r="G105" s="129"/>
      <c r="H105" s="129"/>
      <c r="I105" s="129"/>
      <c r="J105" s="279">
        <f t="shared" si="30"/>
        <v>3327897</v>
      </c>
      <c r="K105" s="225">
        <f t="shared" si="31"/>
        <v>5064945</v>
      </c>
    </row>
    <row r="106" spans="1:11" ht="12" customHeight="1" x14ac:dyDescent="0.3">
      <c r="A106" s="11" t="s">
        <v>62</v>
      </c>
      <c r="B106" s="5" t="s">
        <v>298</v>
      </c>
      <c r="C106" s="129"/>
      <c r="D106" s="129">
        <v>1532168</v>
      </c>
      <c r="E106" s="129">
        <v>127874</v>
      </c>
      <c r="F106" s="129"/>
      <c r="G106" s="129"/>
      <c r="H106" s="129"/>
      <c r="I106" s="129"/>
      <c r="J106" s="279">
        <f t="shared" si="30"/>
        <v>1660042</v>
      </c>
      <c r="K106" s="225">
        <f t="shared" si="31"/>
        <v>1660042</v>
      </c>
    </row>
    <row r="107" spans="1:11" ht="12" customHeight="1" x14ac:dyDescent="0.3">
      <c r="A107" s="11" t="s">
        <v>63</v>
      </c>
      <c r="B107" s="52" t="s">
        <v>297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">
      <c r="A108" s="11" t="s">
        <v>70</v>
      </c>
      <c r="B108" s="52" t="s">
        <v>296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">
      <c r="A109" s="11" t="s">
        <v>71</v>
      </c>
      <c r="B109" s="50" t="s">
        <v>233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">
      <c r="A110" s="11" t="s">
        <v>72</v>
      </c>
      <c r="B110" s="51" t="s">
        <v>234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">
      <c r="A111" s="11" t="s">
        <v>73</v>
      </c>
      <c r="B111" s="51" t="s">
        <v>235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">
      <c r="A112" s="11" t="s">
        <v>75</v>
      </c>
      <c r="B112" s="50" t="s">
        <v>236</v>
      </c>
      <c r="C112" s="129">
        <v>1737048</v>
      </c>
      <c r="D112" s="129"/>
      <c r="E112" s="129">
        <v>680015</v>
      </c>
      <c r="F112" s="129"/>
      <c r="G112" s="129"/>
      <c r="H112" s="129"/>
      <c r="I112" s="129"/>
      <c r="J112" s="279">
        <f t="shared" si="30"/>
        <v>680015</v>
      </c>
      <c r="K112" s="225">
        <f t="shared" si="31"/>
        <v>2417063</v>
      </c>
    </row>
    <row r="113" spans="1:11" ht="12" customHeight="1" x14ac:dyDescent="0.3">
      <c r="A113" s="11" t="s">
        <v>104</v>
      </c>
      <c r="B113" s="50" t="s">
        <v>237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">
      <c r="A114" s="11" t="s">
        <v>231</v>
      </c>
      <c r="B114" s="51" t="s">
        <v>238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">
      <c r="A115" s="10" t="s">
        <v>232</v>
      </c>
      <c r="B115" s="52" t="s">
        <v>239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">
      <c r="A116" s="11" t="s">
        <v>294</v>
      </c>
      <c r="B116" s="52" t="s">
        <v>240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">
      <c r="A117" s="13" t="s">
        <v>295</v>
      </c>
      <c r="B117" s="52" t="s">
        <v>241</v>
      </c>
      <c r="C117" s="129"/>
      <c r="D117" s="129">
        <v>1127840</v>
      </c>
      <c r="E117" s="129">
        <v>-140000</v>
      </c>
      <c r="F117" s="129"/>
      <c r="G117" s="129"/>
      <c r="H117" s="129"/>
      <c r="I117" s="129"/>
      <c r="J117" s="279">
        <f t="shared" si="30"/>
        <v>987840</v>
      </c>
      <c r="K117" s="225">
        <f t="shared" si="31"/>
        <v>987840</v>
      </c>
    </row>
    <row r="118" spans="1:11" ht="12" customHeight="1" x14ac:dyDescent="0.3">
      <c r="A118" s="11" t="s">
        <v>299</v>
      </c>
      <c r="B118" s="8" t="s">
        <v>33</v>
      </c>
      <c r="C118" s="127">
        <v>4016150</v>
      </c>
      <c r="D118" s="127">
        <v>-1532168</v>
      </c>
      <c r="E118" s="127">
        <v>-2483982</v>
      </c>
      <c r="F118" s="127"/>
      <c r="G118" s="127"/>
      <c r="H118" s="127"/>
      <c r="I118" s="127"/>
      <c r="J118" s="278">
        <f t="shared" si="30"/>
        <v>-4016150</v>
      </c>
      <c r="K118" s="224">
        <f t="shared" si="31"/>
        <v>0</v>
      </c>
    </row>
    <row r="119" spans="1:11" ht="12" customHeight="1" x14ac:dyDescent="0.3">
      <c r="A119" s="11" t="s">
        <v>300</v>
      </c>
      <c r="B119" s="5" t="s">
        <v>302</v>
      </c>
      <c r="C119" s="127">
        <v>2500000</v>
      </c>
      <c r="D119" s="127">
        <v>-16018</v>
      </c>
      <c r="E119" s="127">
        <v>-2483982</v>
      </c>
      <c r="F119" s="127"/>
      <c r="G119" s="127"/>
      <c r="H119" s="127"/>
      <c r="I119" s="127"/>
      <c r="J119" s="278">
        <f t="shared" si="30"/>
        <v>-2500000</v>
      </c>
      <c r="K119" s="224">
        <f t="shared" si="31"/>
        <v>0</v>
      </c>
    </row>
    <row r="120" spans="1:11" ht="12" customHeight="1" thickBot="1" x14ac:dyDescent="0.35">
      <c r="A120" s="15" t="s">
        <v>301</v>
      </c>
      <c r="B120" s="178" t="s">
        <v>303</v>
      </c>
      <c r="C120" s="187">
        <v>1516150</v>
      </c>
      <c r="D120" s="187">
        <v>-1516150</v>
      </c>
      <c r="E120" s="187"/>
      <c r="F120" s="187"/>
      <c r="G120" s="187"/>
      <c r="H120" s="187"/>
      <c r="I120" s="187"/>
      <c r="J120" s="280">
        <f t="shared" si="30"/>
        <v>-1516150</v>
      </c>
      <c r="K120" s="229">
        <f t="shared" si="31"/>
        <v>0</v>
      </c>
    </row>
    <row r="121" spans="1:11" ht="12" customHeight="1" thickBot="1" x14ac:dyDescent="0.35">
      <c r="A121" s="176" t="s">
        <v>4</v>
      </c>
      <c r="B121" s="177" t="s">
        <v>242</v>
      </c>
      <c r="C121" s="188">
        <f>+C122+C124+C126</f>
        <v>33813200</v>
      </c>
      <c r="D121" s="126">
        <f t="shared" ref="D121:K121" si="32">+D122+D124+D126</f>
        <v>49086785</v>
      </c>
      <c r="E121" s="188">
        <f t="shared" si="32"/>
        <v>4555515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53642300</v>
      </c>
      <c r="K121" s="183">
        <f t="shared" si="32"/>
        <v>87455500</v>
      </c>
    </row>
    <row r="122" spans="1:11" ht="12" customHeight="1" x14ac:dyDescent="0.3">
      <c r="A122" s="12" t="s">
        <v>64</v>
      </c>
      <c r="B122" s="5" t="s">
        <v>119</v>
      </c>
      <c r="C122" s="128">
        <v>33813200</v>
      </c>
      <c r="D122" s="194">
        <v>16089900</v>
      </c>
      <c r="E122" s="194">
        <v>4505500</v>
      </c>
      <c r="F122" s="194"/>
      <c r="G122" s="194"/>
      <c r="H122" s="194"/>
      <c r="I122" s="128"/>
      <c r="J122" s="167">
        <f t="shared" ref="J122:J134" si="33">D122+E122+F122+G122+H122+I122</f>
        <v>20595400</v>
      </c>
      <c r="K122" s="166">
        <f t="shared" ref="K122:K134" si="34">C122+J122</f>
        <v>54408600</v>
      </c>
    </row>
    <row r="123" spans="1:11" ht="12" customHeight="1" x14ac:dyDescent="0.3">
      <c r="A123" s="12" t="s">
        <v>65</v>
      </c>
      <c r="B123" s="9" t="s">
        <v>246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">
      <c r="A124" s="12" t="s">
        <v>66</v>
      </c>
      <c r="B124" s="9" t="s">
        <v>105</v>
      </c>
      <c r="C124" s="127"/>
      <c r="D124" s="195">
        <v>32996885</v>
      </c>
      <c r="E124" s="195"/>
      <c r="F124" s="195"/>
      <c r="G124" s="195"/>
      <c r="H124" s="195"/>
      <c r="I124" s="127"/>
      <c r="J124" s="278">
        <f t="shared" si="33"/>
        <v>32996885</v>
      </c>
      <c r="K124" s="224">
        <f t="shared" si="34"/>
        <v>32996885</v>
      </c>
    </row>
    <row r="125" spans="1:11" ht="12" customHeight="1" x14ac:dyDescent="0.3">
      <c r="A125" s="12" t="s">
        <v>67</v>
      </c>
      <c r="B125" s="9" t="s">
        <v>247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">
      <c r="A126" s="12" t="s">
        <v>68</v>
      </c>
      <c r="B126" s="71" t="s">
        <v>121</v>
      </c>
      <c r="C126" s="127"/>
      <c r="D126" s="195"/>
      <c r="E126" s="195">
        <v>50015</v>
      </c>
      <c r="F126" s="195"/>
      <c r="G126" s="195"/>
      <c r="H126" s="195"/>
      <c r="I126" s="127"/>
      <c r="J126" s="278">
        <f t="shared" si="33"/>
        <v>50015</v>
      </c>
      <c r="K126" s="224">
        <f t="shared" si="34"/>
        <v>50015</v>
      </c>
    </row>
    <row r="127" spans="1:11" ht="12" customHeight="1" x14ac:dyDescent="0.3">
      <c r="A127" s="12" t="s">
        <v>74</v>
      </c>
      <c r="B127" s="70" t="s">
        <v>287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">
      <c r="A128" s="12" t="s">
        <v>76</v>
      </c>
      <c r="B128" s="135" t="s">
        <v>252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">
      <c r="A129" s="12" t="s">
        <v>106</v>
      </c>
      <c r="B129" s="51" t="s">
        <v>235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">
      <c r="A130" s="12" t="s">
        <v>107</v>
      </c>
      <c r="B130" s="51" t="s">
        <v>251</v>
      </c>
      <c r="C130" s="127"/>
      <c r="D130" s="195"/>
      <c r="E130" s="195">
        <v>50015</v>
      </c>
      <c r="F130" s="195"/>
      <c r="G130" s="195"/>
      <c r="H130" s="195"/>
      <c r="I130" s="127"/>
      <c r="J130" s="278">
        <f t="shared" si="33"/>
        <v>50015</v>
      </c>
      <c r="K130" s="224">
        <f t="shared" si="34"/>
        <v>50015</v>
      </c>
    </row>
    <row r="131" spans="1:11" ht="12" customHeight="1" x14ac:dyDescent="0.3">
      <c r="A131" s="12" t="s">
        <v>108</v>
      </c>
      <c r="B131" s="51" t="s">
        <v>250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">
      <c r="A132" s="12" t="s">
        <v>243</v>
      </c>
      <c r="B132" s="51" t="s">
        <v>238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">
      <c r="A133" s="12" t="s">
        <v>244</v>
      </c>
      <c r="B133" s="51" t="s">
        <v>249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 x14ac:dyDescent="0.35">
      <c r="A134" s="10" t="s">
        <v>245</v>
      </c>
      <c r="B134" s="51" t="s">
        <v>248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5">
      <c r="A135" s="17" t="s">
        <v>5</v>
      </c>
      <c r="B135" s="47" t="s">
        <v>304</v>
      </c>
      <c r="C135" s="126">
        <f>+C100+C121</f>
        <v>318192029</v>
      </c>
      <c r="D135" s="193">
        <f t="shared" ref="D135:K135" si="35">+D100+D121</f>
        <v>91101025</v>
      </c>
      <c r="E135" s="193">
        <f t="shared" si="35"/>
        <v>26883283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117984308</v>
      </c>
      <c r="K135" s="68">
        <f t="shared" si="35"/>
        <v>436176337</v>
      </c>
    </row>
    <row r="136" spans="1:11" ht="12" customHeight="1" thickBot="1" x14ac:dyDescent="0.35">
      <c r="A136" s="17" t="s">
        <v>6</v>
      </c>
      <c r="B136" s="47" t="s">
        <v>369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3">
      <c r="A137" s="12" t="s">
        <v>152</v>
      </c>
      <c r="B137" s="9" t="s">
        <v>312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">
      <c r="A138" s="12" t="s">
        <v>153</v>
      </c>
      <c r="B138" s="9" t="s">
        <v>313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5">
      <c r="A139" s="10" t="s">
        <v>154</v>
      </c>
      <c r="B139" s="9" t="s">
        <v>314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35">
      <c r="A140" s="17" t="s">
        <v>7</v>
      </c>
      <c r="B140" s="47" t="s">
        <v>306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">
      <c r="A141" s="12" t="s">
        <v>51</v>
      </c>
      <c r="B141" s="6" t="s">
        <v>315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">
      <c r="A142" s="12" t="s">
        <v>52</v>
      </c>
      <c r="B142" s="6" t="s">
        <v>307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">
      <c r="A143" s="12" t="s">
        <v>53</v>
      </c>
      <c r="B143" s="6" t="s">
        <v>308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">
      <c r="A144" s="12" t="s">
        <v>93</v>
      </c>
      <c r="B144" s="6" t="s">
        <v>309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">
      <c r="A145" s="12" t="s">
        <v>94</v>
      </c>
      <c r="B145" s="6" t="s">
        <v>310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5">
      <c r="A146" s="10" t="s">
        <v>95</v>
      </c>
      <c r="B146" s="6" t="s">
        <v>311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5">
      <c r="A147" s="17" t="s">
        <v>8</v>
      </c>
      <c r="B147" s="47" t="s">
        <v>319</v>
      </c>
      <c r="C147" s="132">
        <f>+C148+C149+C150+C151</f>
        <v>6164064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6164064</v>
      </c>
    </row>
    <row r="148" spans="1:15" ht="12" customHeight="1" x14ac:dyDescent="0.3">
      <c r="A148" s="12" t="s">
        <v>54</v>
      </c>
      <c r="B148" s="6" t="s">
        <v>253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">
      <c r="A149" s="12" t="s">
        <v>55</v>
      </c>
      <c r="B149" s="6" t="s">
        <v>254</v>
      </c>
      <c r="C149" s="127">
        <v>6164064</v>
      </c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6164064</v>
      </c>
    </row>
    <row r="150" spans="1:15" ht="12" customHeight="1" x14ac:dyDescent="0.3">
      <c r="A150" s="12" t="s">
        <v>170</v>
      </c>
      <c r="B150" s="6" t="s">
        <v>320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5">
      <c r="A151" s="10" t="s">
        <v>171</v>
      </c>
      <c r="B151" s="4" t="s">
        <v>272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5">
      <c r="A152" s="17" t="s">
        <v>9</v>
      </c>
      <c r="B152" s="47" t="s">
        <v>321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">
      <c r="A153" s="12" t="s">
        <v>56</v>
      </c>
      <c r="B153" s="6" t="s">
        <v>316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">
      <c r="A154" s="12" t="s">
        <v>57</v>
      </c>
      <c r="B154" s="6" t="s">
        <v>323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">
      <c r="A155" s="12" t="s">
        <v>182</v>
      </c>
      <c r="B155" s="6" t="s">
        <v>318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">
      <c r="A156" s="12" t="s">
        <v>183</v>
      </c>
      <c r="B156" s="6" t="s">
        <v>324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5">
      <c r="A157" s="12" t="s">
        <v>322</v>
      </c>
      <c r="B157" s="6" t="s">
        <v>325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5">
      <c r="A158" s="17" t="s">
        <v>10</v>
      </c>
      <c r="B158" s="47" t="s">
        <v>326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5">
      <c r="A159" s="17" t="s">
        <v>11</v>
      </c>
      <c r="B159" s="47" t="s">
        <v>327</v>
      </c>
      <c r="C159" s="190"/>
      <c r="D159" s="199"/>
      <c r="E159" s="299"/>
      <c r="F159" s="299"/>
      <c r="G159" s="299"/>
      <c r="H159" s="299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35">
      <c r="A160" s="17" t="s">
        <v>12</v>
      </c>
      <c r="B160" s="47" t="s">
        <v>329</v>
      </c>
      <c r="C160" s="191">
        <f>+C136+C140+C147+C152+C158+C159</f>
        <v>6164064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6164064</v>
      </c>
      <c r="L160" s="146"/>
      <c r="M160" s="147"/>
      <c r="N160" s="147"/>
      <c r="O160" s="147"/>
    </row>
    <row r="161" spans="1:11" s="138" customFormat="1" ht="12.9" customHeight="1" thickBot="1" x14ac:dyDescent="0.3">
      <c r="A161" s="72" t="s">
        <v>13</v>
      </c>
      <c r="B161" s="114" t="s">
        <v>328</v>
      </c>
      <c r="C161" s="191">
        <f>+C135+C160</f>
        <v>324356093</v>
      </c>
      <c r="D161" s="200">
        <f t="shared" ref="D161:K161" si="45">+D135+D160</f>
        <v>91101025</v>
      </c>
      <c r="E161" s="200">
        <f t="shared" si="45"/>
        <v>26883283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117984308</v>
      </c>
      <c r="K161" s="185">
        <f t="shared" si="45"/>
        <v>442340401</v>
      </c>
    </row>
    <row r="162" spans="1:11" ht="14.1" customHeight="1" x14ac:dyDescent="0.3">
      <c r="C162" s="415">
        <f>C93-C161</f>
        <v>0</v>
      </c>
      <c r="D162" s="416"/>
      <c r="E162" s="416"/>
      <c r="F162" s="416"/>
      <c r="G162" s="416"/>
      <c r="H162" s="416"/>
      <c r="I162" s="416"/>
      <c r="J162" s="416"/>
      <c r="K162" s="417">
        <f>K93-K161</f>
        <v>0</v>
      </c>
    </row>
    <row r="163" spans="1:11" x14ac:dyDescent="0.3">
      <c r="A163" s="533" t="s">
        <v>255</v>
      </c>
      <c r="B163" s="533"/>
      <c r="C163" s="533"/>
      <c r="D163" s="533"/>
      <c r="E163" s="533"/>
      <c r="F163" s="533"/>
      <c r="G163" s="533"/>
      <c r="H163" s="533"/>
      <c r="I163" s="533"/>
      <c r="J163" s="533"/>
      <c r="K163" s="533"/>
    </row>
    <row r="164" spans="1:11" ht="15.15" customHeight="1" thickBot="1" x14ac:dyDescent="0.35">
      <c r="A164" s="524" t="s">
        <v>83</v>
      </c>
      <c r="B164" s="524"/>
      <c r="C164" s="74"/>
      <c r="K164" s="74" t="str">
        <f>K96</f>
        <v>Forintban!</v>
      </c>
    </row>
    <row r="165" spans="1:11" ht="25.5" customHeight="1" thickBot="1" x14ac:dyDescent="0.35">
      <c r="A165" s="17">
        <v>1</v>
      </c>
      <c r="B165" s="22" t="s">
        <v>330</v>
      </c>
      <c r="C165" s="192">
        <f>+C68-C135</f>
        <v>-39708958</v>
      </c>
      <c r="D165" s="126">
        <f t="shared" ref="D165:K165" si="46">+D68-D135</f>
        <v>-6315684</v>
      </c>
      <c r="E165" s="126">
        <f t="shared" si="46"/>
        <v>-1529994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-7845678</v>
      </c>
      <c r="K165" s="68">
        <f t="shared" si="46"/>
        <v>-47554636</v>
      </c>
    </row>
    <row r="166" spans="1:11" ht="32.4" customHeight="1" thickBot="1" x14ac:dyDescent="0.35">
      <c r="A166" s="17" t="s">
        <v>4</v>
      </c>
      <c r="B166" s="22" t="s">
        <v>336</v>
      </c>
      <c r="C166" s="126">
        <f>+C92-C160</f>
        <v>39708958</v>
      </c>
      <c r="D166" s="126">
        <f t="shared" ref="D166:K166" si="47">+D92-D160</f>
        <v>6315684</v>
      </c>
      <c r="E166" s="126">
        <f t="shared" si="47"/>
        <v>1529994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7845678</v>
      </c>
      <c r="K166" s="68">
        <f t="shared" si="47"/>
        <v>47554636</v>
      </c>
    </row>
  </sheetData>
  <sheetProtection sheet="1"/>
  <mergeCells count="15">
    <mergeCell ref="B1:K1"/>
    <mergeCell ref="A3:K3"/>
    <mergeCell ref="A4:K4"/>
    <mergeCell ref="A6:K6"/>
    <mergeCell ref="A7:B7"/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O166"/>
  <sheetViews>
    <sheetView tabSelected="1" topLeftCell="A19" zoomScale="92" zoomScaleNormal="92" zoomScaleSheetLayoutView="100" workbookViewId="0">
      <selection activeCell="B1" sqref="B1:K1"/>
    </sheetView>
  </sheetViews>
  <sheetFormatPr defaultColWidth="9.33203125" defaultRowHeight="15.6" x14ac:dyDescent="0.3"/>
  <cols>
    <col min="1" max="1" width="7.44140625" style="115" customWidth="1"/>
    <col min="2" max="2" width="59.6640625" style="115" customWidth="1"/>
    <col min="3" max="3" width="14.77734375" style="116" customWidth="1"/>
    <col min="4" max="11" width="14.77734375" style="136" customWidth="1"/>
    <col min="12" max="16384" width="9.33203125" style="136"/>
  </cols>
  <sheetData>
    <row r="1" spans="1:11" x14ac:dyDescent="0.3">
      <c r="A1" s="305"/>
      <c r="B1" s="538" t="s">
        <v>634</v>
      </c>
      <c r="C1" s="539"/>
      <c r="D1" s="539"/>
      <c r="E1" s="539"/>
      <c r="F1" s="539"/>
      <c r="G1" s="539"/>
      <c r="H1" s="539"/>
      <c r="I1" s="539"/>
      <c r="J1" s="539"/>
      <c r="K1" s="539"/>
    </row>
    <row r="2" spans="1:11" x14ac:dyDescent="0.3">
      <c r="A2" s="305"/>
      <c r="B2" s="305"/>
      <c r="C2" s="306"/>
      <c r="D2" s="307"/>
      <c r="E2" s="307"/>
      <c r="F2" s="307"/>
      <c r="G2" s="307"/>
      <c r="H2" s="307"/>
      <c r="I2" s="307"/>
      <c r="J2" s="307"/>
      <c r="K2" s="307"/>
    </row>
    <row r="3" spans="1:11" x14ac:dyDescent="0.3">
      <c r="A3" s="540" t="str">
        <f>CONCATENATE(RM_ALAPADATOK!A4)</f>
        <v/>
      </c>
      <c r="B3" s="540"/>
      <c r="C3" s="541"/>
      <c r="D3" s="540"/>
      <c r="E3" s="540"/>
      <c r="F3" s="540"/>
      <c r="G3" s="540"/>
      <c r="H3" s="540"/>
      <c r="I3" s="540"/>
      <c r="J3" s="540"/>
      <c r="K3" s="540"/>
    </row>
    <row r="4" spans="1:11" x14ac:dyDescent="0.3">
      <c r="A4" s="540" t="str">
        <f>CONCATENATE(RM_ALAPADATOK!D7,". ÉVI KÖLTSÉGVETÉSI RENDELET ÖNKÉNT VÁLLALT FELADATOK BEVÉTELEINEK KIADÁSAINAK MÓDOSÍTÁSA")</f>
        <v>2020. ÉVI KÖLTSÉGVETÉSI RENDELET ÖNKÉNT VÁLLALT FELADATOK BEVÉTELEINEK KIADÁSAINAK MÓDOSÍTÁSA</v>
      </c>
      <c r="B4" s="540"/>
      <c r="C4" s="541"/>
      <c r="D4" s="540"/>
      <c r="E4" s="540"/>
      <c r="F4" s="540"/>
      <c r="G4" s="540"/>
      <c r="H4" s="540"/>
      <c r="I4" s="540"/>
      <c r="J4" s="540"/>
      <c r="K4" s="540"/>
    </row>
    <row r="5" spans="1:11" x14ac:dyDescent="0.3">
      <c r="A5" s="305"/>
      <c r="B5" s="305"/>
      <c r="C5" s="306"/>
      <c r="D5" s="307"/>
      <c r="E5" s="307"/>
      <c r="F5" s="307"/>
      <c r="G5" s="307"/>
      <c r="H5" s="307"/>
      <c r="I5" s="307"/>
      <c r="J5" s="307"/>
      <c r="K5" s="307"/>
    </row>
    <row r="6" spans="1:11" ht="15.9" customHeight="1" x14ac:dyDescent="0.3">
      <c r="A6" s="534" t="s">
        <v>1</v>
      </c>
      <c r="B6" s="534"/>
      <c r="C6" s="534"/>
      <c r="D6" s="534"/>
      <c r="E6" s="534"/>
      <c r="F6" s="534"/>
      <c r="G6" s="534"/>
      <c r="H6" s="534"/>
      <c r="I6" s="534"/>
      <c r="J6" s="534"/>
      <c r="K6" s="534"/>
    </row>
    <row r="7" spans="1:11" ht="15.9" customHeight="1" thickBot="1" x14ac:dyDescent="0.35">
      <c r="A7" s="536" t="s">
        <v>81</v>
      </c>
      <c r="B7" s="536"/>
      <c r="C7" s="308"/>
      <c r="D7" s="307"/>
      <c r="E7" s="307"/>
      <c r="F7" s="307"/>
      <c r="G7" s="307"/>
      <c r="H7" s="307"/>
      <c r="I7" s="307"/>
      <c r="J7" s="307"/>
      <c r="K7" s="308" t="s">
        <v>426</v>
      </c>
    </row>
    <row r="8" spans="1:11" x14ac:dyDescent="0.3">
      <c r="A8" s="525" t="s">
        <v>46</v>
      </c>
      <c r="B8" s="527" t="s">
        <v>2</v>
      </c>
      <c r="C8" s="529" t="str">
        <f>+CONCATENATE(LEFT(RM_ÖSSZEFÜGGÉSEK!A6,4),". évi")</f>
        <v>2020. évi</v>
      </c>
      <c r="D8" s="530"/>
      <c r="E8" s="531"/>
      <c r="F8" s="531"/>
      <c r="G8" s="531"/>
      <c r="H8" s="531"/>
      <c r="I8" s="531"/>
      <c r="J8" s="531"/>
      <c r="K8" s="532"/>
    </row>
    <row r="9" spans="1:11" ht="38.25" customHeight="1" thickBot="1" x14ac:dyDescent="0.35">
      <c r="A9" s="526"/>
      <c r="B9" s="528"/>
      <c r="C9" s="284" t="s">
        <v>367</v>
      </c>
      <c r="D9" s="302" t="str">
        <f>CONCATENATE('1.2.mell'!D9)</f>
        <v xml:space="preserve">1. sz. módosítás </v>
      </c>
      <c r="E9" s="302" t="str">
        <f>CONCATENATE('1.2.mell'!E9)</f>
        <v xml:space="preserve">2. sz. módosítás </v>
      </c>
      <c r="F9" s="302" t="str">
        <f>CONCATENATE('1.2.mell'!F9)</f>
        <v xml:space="preserve">3. sz. módosítás </v>
      </c>
      <c r="G9" s="302" t="str">
        <f>CONCATENATE('1.2.mell'!G9)</f>
        <v xml:space="preserve">4. sz. módosítás </v>
      </c>
      <c r="H9" s="302" t="str">
        <f>CONCATENATE('1.2.mell'!H9)</f>
        <v xml:space="preserve">5. sz. módosítás </v>
      </c>
      <c r="I9" s="302" t="str">
        <f>CONCATENATE('1.2.mell'!I9)</f>
        <v xml:space="preserve">6. sz. módosítás </v>
      </c>
      <c r="J9" s="303" t="s">
        <v>432</v>
      </c>
      <c r="K9" s="304" t="str">
        <f>CONCATENATE('1.2.mell'!K9)</f>
        <v>2. számú módosítás utáni előirányzat</v>
      </c>
    </row>
    <row r="10" spans="1:11" s="137" customFormat="1" ht="12" customHeight="1" thickBot="1" x14ac:dyDescent="0.25">
      <c r="A10" s="133" t="s">
        <v>343</v>
      </c>
      <c r="B10" s="134" t="s">
        <v>344</v>
      </c>
      <c r="C10" s="285" t="s">
        <v>345</v>
      </c>
      <c r="D10" s="285" t="s">
        <v>347</v>
      </c>
      <c r="E10" s="286" t="s">
        <v>346</v>
      </c>
      <c r="F10" s="286" t="s">
        <v>348</v>
      </c>
      <c r="G10" s="286" t="s">
        <v>349</v>
      </c>
      <c r="H10" s="286" t="s">
        <v>350</v>
      </c>
      <c r="I10" s="286" t="s">
        <v>456</v>
      </c>
      <c r="J10" s="286" t="s">
        <v>457</v>
      </c>
      <c r="K10" s="301" t="s">
        <v>458</v>
      </c>
    </row>
    <row r="11" spans="1:11" s="138" customFormat="1" ht="12" customHeight="1" thickBot="1" x14ac:dyDescent="0.3">
      <c r="A11" s="17" t="s">
        <v>3</v>
      </c>
      <c r="B11" s="18" t="s">
        <v>137</v>
      </c>
      <c r="C11" s="126">
        <f>+C12+C13+C14+C15+C16+C17</f>
        <v>0</v>
      </c>
      <c r="D11" s="126">
        <f t="shared" ref="D11:K11" si="0">+D12+D13+D14+D15+D16+D17</f>
        <v>0</v>
      </c>
      <c r="E11" s="126">
        <f t="shared" si="0"/>
        <v>0</v>
      </c>
      <c r="F11" s="126">
        <f t="shared" si="0"/>
        <v>0</v>
      </c>
      <c r="G11" s="126">
        <f t="shared" si="0"/>
        <v>0</v>
      </c>
      <c r="H11" s="126">
        <f t="shared" si="0"/>
        <v>0</v>
      </c>
      <c r="I11" s="126">
        <f t="shared" si="0"/>
        <v>0</v>
      </c>
      <c r="J11" s="126">
        <f t="shared" si="0"/>
        <v>0</v>
      </c>
      <c r="K11" s="68">
        <f t="shared" si="0"/>
        <v>0</v>
      </c>
    </row>
    <row r="12" spans="1:11" s="138" customFormat="1" ht="12" customHeight="1" x14ac:dyDescent="0.25">
      <c r="A12" s="12" t="s">
        <v>58</v>
      </c>
      <c r="B12" s="139" t="s">
        <v>138</v>
      </c>
      <c r="C12" s="128"/>
      <c r="D12" s="128"/>
      <c r="E12" s="128"/>
      <c r="F12" s="128"/>
      <c r="G12" s="128"/>
      <c r="H12" s="128"/>
      <c r="I12" s="128"/>
      <c r="J12" s="167">
        <f t="shared" ref="J12:J17" si="1">D12+E12+F12+G12+H12+I12</f>
        <v>0</v>
      </c>
      <c r="K12" s="166">
        <f t="shared" ref="K12:K17" si="2">C12+J12</f>
        <v>0</v>
      </c>
    </row>
    <row r="13" spans="1:11" s="138" customFormat="1" ht="12" customHeight="1" x14ac:dyDescent="0.25">
      <c r="A13" s="11" t="s">
        <v>59</v>
      </c>
      <c r="B13" s="140" t="s">
        <v>139</v>
      </c>
      <c r="C13" s="127"/>
      <c r="D13" s="127"/>
      <c r="E13" s="128"/>
      <c r="F13" s="128"/>
      <c r="G13" s="128"/>
      <c r="H13" s="128"/>
      <c r="I13" s="128"/>
      <c r="J13" s="167">
        <f t="shared" si="1"/>
        <v>0</v>
      </c>
      <c r="K13" s="166">
        <f t="shared" si="2"/>
        <v>0</v>
      </c>
    </row>
    <row r="14" spans="1:11" s="138" customFormat="1" ht="12" customHeight="1" x14ac:dyDescent="0.25">
      <c r="A14" s="11" t="s">
        <v>60</v>
      </c>
      <c r="B14" s="140" t="s">
        <v>140</v>
      </c>
      <c r="C14" s="127"/>
      <c r="D14" s="127"/>
      <c r="E14" s="128"/>
      <c r="F14" s="128"/>
      <c r="G14" s="128"/>
      <c r="H14" s="128"/>
      <c r="I14" s="128"/>
      <c r="J14" s="167">
        <f t="shared" si="1"/>
        <v>0</v>
      </c>
      <c r="K14" s="166">
        <f t="shared" si="2"/>
        <v>0</v>
      </c>
    </row>
    <row r="15" spans="1:11" s="138" customFormat="1" ht="12" customHeight="1" x14ac:dyDescent="0.25">
      <c r="A15" s="11" t="s">
        <v>61</v>
      </c>
      <c r="B15" s="140" t="s">
        <v>141</v>
      </c>
      <c r="C15" s="127"/>
      <c r="D15" s="127"/>
      <c r="E15" s="128"/>
      <c r="F15" s="128"/>
      <c r="G15" s="128"/>
      <c r="H15" s="128"/>
      <c r="I15" s="128"/>
      <c r="J15" s="167">
        <f t="shared" si="1"/>
        <v>0</v>
      </c>
      <c r="K15" s="166">
        <f t="shared" si="2"/>
        <v>0</v>
      </c>
    </row>
    <row r="16" spans="1:11" s="138" customFormat="1" ht="12" customHeight="1" x14ac:dyDescent="0.25">
      <c r="A16" s="11" t="s">
        <v>78</v>
      </c>
      <c r="B16" s="70" t="s">
        <v>288</v>
      </c>
      <c r="C16" s="127"/>
      <c r="D16" s="127"/>
      <c r="E16" s="128"/>
      <c r="F16" s="128"/>
      <c r="G16" s="128"/>
      <c r="H16" s="128"/>
      <c r="I16" s="128"/>
      <c r="J16" s="167">
        <f t="shared" si="1"/>
        <v>0</v>
      </c>
      <c r="K16" s="166">
        <f t="shared" si="2"/>
        <v>0</v>
      </c>
    </row>
    <row r="17" spans="1:11" s="138" customFormat="1" ht="12" customHeight="1" thickBot="1" x14ac:dyDescent="0.3">
      <c r="A17" s="13" t="s">
        <v>62</v>
      </c>
      <c r="B17" s="71" t="s">
        <v>289</v>
      </c>
      <c r="C17" s="127"/>
      <c r="D17" s="127"/>
      <c r="E17" s="128"/>
      <c r="F17" s="128"/>
      <c r="G17" s="128"/>
      <c r="H17" s="128"/>
      <c r="I17" s="128"/>
      <c r="J17" s="167">
        <f t="shared" si="1"/>
        <v>0</v>
      </c>
      <c r="K17" s="166">
        <f t="shared" si="2"/>
        <v>0</v>
      </c>
    </row>
    <row r="18" spans="1:11" s="138" customFormat="1" ht="12" customHeight="1" thickBot="1" x14ac:dyDescent="0.3">
      <c r="A18" s="17" t="s">
        <v>4</v>
      </c>
      <c r="B18" s="69" t="s">
        <v>142</v>
      </c>
      <c r="C18" s="126">
        <f>+C19+C20+C21+C22+C23</f>
        <v>0</v>
      </c>
      <c r="D18" s="126">
        <f t="shared" ref="D18:K18" si="3">+D19+D20+D21+D22+D23</f>
        <v>0</v>
      </c>
      <c r="E18" s="126">
        <f t="shared" si="3"/>
        <v>0</v>
      </c>
      <c r="F18" s="126">
        <f t="shared" si="3"/>
        <v>0</v>
      </c>
      <c r="G18" s="126">
        <f t="shared" si="3"/>
        <v>0</v>
      </c>
      <c r="H18" s="126">
        <f t="shared" si="3"/>
        <v>0</v>
      </c>
      <c r="I18" s="126">
        <f t="shared" si="3"/>
        <v>0</v>
      </c>
      <c r="J18" s="126">
        <f t="shared" si="3"/>
        <v>0</v>
      </c>
      <c r="K18" s="68">
        <f t="shared" si="3"/>
        <v>0</v>
      </c>
    </row>
    <row r="19" spans="1:11" s="138" customFormat="1" ht="12" customHeight="1" x14ac:dyDescent="0.25">
      <c r="A19" s="12" t="s">
        <v>64</v>
      </c>
      <c r="B19" s="139" t="s">
        <v>143</v>
      </c>
      <c r="C19" s="128"/>
      <c r="D19" s="128"/>
      <c r="E19" s="128"/>
      <c r="F19" s="128"/>
      <c r="G19" s="128"/>
      <c r="H19" s="128"/>
      <c r="I19" s="128"/>
      <c r="J19" s="167">
        <f t="shared" ref="J19:J24" si="4">D19+E19+F19+G19+H19+I19</f>
        <v>0</v>
      </c>
      <c r="K19" s="166">
        <f t="shared" ref="K19:K24" si="5">C19+J19</f>
        <v>0</v>
      </c>
    </row>
    <row r="20" spans="1:11" s="138" customFormat="1" ht="12" customHeight="1" x14ac:dyDescent="0.25">
      <c r="A20" s="11" t="s">
        <v>65</v>
      </c>
      <c r="B20" s="140" t="s">
        <v>144</v>
      </c>
      <c r="C20" s="127"/>
      <c r="D20" s="127"/>
      <c r="E20" s="128"/>
      <c r="F20" s="128"/>
      <c r="G20" s="128"/>
      <c r="H20" s="128"/>
      <c r="I20" s="128"/>
      <c r="J20" s="167">
        <f t="shared" si="4"/>
        <v>0</v>
      </c>
      <c r="K20" s="166">
        <f t="shared" si="5"/>
        <v>0</v>
      </c>
    </row>
    <row r="21" spans="1:11" s="138" customFormat="1" ht="12" customHeight="1" x14ac:dyDescent="0.25">
      <c r="A21" s="11" t="s">
        <v>66</v>
      </c>
      <c r="B21" s="140" t="s">
        <v>281</v>
      </c>
      <c r="C21" s="127"/>
      <c r="D21" s="127"/>
      <c r="E21" s="128"/>
      <c r="F21" s="128"/>
      <c r="G21" s="128"/>
      <c r="H21" s="128"/>
      <c r="I21" s="128"/>
      <c r="J21" s="167">
        <f t="shared" si="4"/>
        <v>0</v>
      </c>
      <c r="K21" s="166">
        <f t="shared" si="5"/>
        <v>0</v>
      </c>
    </row>
    <row r="22" spans="1:11" s="138" customFormat="1" ht="12" customHeight="1" x14ac:dyDescent="0.25">
      <c r="A22" s="11" t="s">
        <v>67</v>
      </c>
      <c r="B22" s="140" t="s">
        <v>282</v>
      </c>
      <c r="C22" s="127"/>
      <c r="D22" s="127"/>
      <c r="E22" s="128"/>
      <c r="F22" s="128"/>
      <c r="G22" s="128"/>
      <c r="H22" s="128"/>
      <c r="I22" s="128"/>
      <c r="J22" s="167">
        <f t="shared" si="4"/>
        <v>0</v>
      </c>
      <c r="K22" s="166">
        <f t="shared" si="5"/>
        <v>0</v>
      </c>
    </row>
    <row r="23" spans="1:11" s="138" customFormat="1" ht="12" customHeight="1" x14ac:dyDescent="0.25">
      <c r="A23" s="11" t="s">
        <v>68</v>
      </c>
      <c r="B23" s="140" t="s">
        <v>145</v>
      </c>
      <c r="C23" s="127"/>
      <c r="D23" s="127"/>
      <c r="E23" s="128"/>
      <c r="F23" s="128"/>
      <c r="G23" s="128"/>
      <c r="H23" s="128"/>
      <c r="I23" s="128"/>
      <c r="J23" s="167">
        <f t="shared" si="4"/>
        <v>0</v>
      </c>
      <c r="K23" s="166">
        <f t="shared" si="5"/>
        <v>0</v>
      </c>
    </row>
    <row r="24" spans="1:11" s="138" customFormat="1" ht="12" customHeight="1" thickBot="1" x14ac:dyDescent="0.3">
      <c r="A24" s="13" t="s">
        <v>74</v>
      </c>
      <c r="B24" s="71" t="s">
        <v>146</v>
      </c>
      <c r="C24" s="129"/>
      <c r="D24" s="129"/>
      <c r="E24" s="248"/>
      <c r="F24" s="248"/>
      <c r="G24" s="248"/>
      <c r="H24" s="248"/>
      <c r="I24" s="248"/>
      <c r="J24" s="167">
        <f t="shared" si="4"/>
        <v>0</v>
      </c>
      <c r="K24" s="166">
        <f t="shared" si="5"/>
        <v>0</v>
      </c>
    </row>
    <row r="25" spans="1:11" s="138" customFormat="1" ht="12" customHeight="1" thickBot="1" x14ac:dyDescent="0.3">
      <c r="A25" s="17" t="s">
        <v>5</v>
      </c>
      <c r="B25" s="18" t="s">
        <v>147</v>
      </c>
      <c r="C25" s="126">
        <f>+C26+C27+C28+C29+C30</f>
        <v>0</v>
      </c>
      <c r="D25" s="126">
        <f t="shared" ref="D25:K25" si="6">+D26+D27+D28+D29+D30</f>
        <v>0</v>
      </c>
      <c r="E25" s="126">
        <f t="shared" si="6"/>
        <v>0</v>
      </c>
      <c r="F25" s="126">
        <f t="shared" si="6"/>
        <v>0</v>
      </c>
      <c r="G25" s="126">
        <f t="shared" si="6"/>
        <v>0</v>
      </c>
      <c r="H25" s="126">
        <f t="shared" si="6"/>
        <v>0</v>
      </c>
      <c r="I25" s="126">
        <f t="shared" si="6"/>
        <v>0</v>
      </c>
      <c r="J25" s="126">
        <f t="shared" si="6"/>
        <v>0</v>
      </c>
      <c r="K25" s="68">
        <f t="shared" si="6"/>
        <v>0</v>
      </c>
    </row>
    <row r="26" spans="1:11" s="138" customFormat="1" ht="12" customHeight="1" x14ac:dyDescent="0.25">
      <c r="A26" s="12" t="s">
        <v>47</v>
      </c>
      <c r="B26" s="139" t="s">
        <v>148</v>
      </c>
      <c r="C26" s="128"/>
      <c r="D26" s="128"/>
      <c r="E26" s="128"/>
      <c r="F26" s="128"/>
      <c r="G26" s="128"/>
      <c r="H26" s="128"/>
      <c r="I26" s="128"/>
      <c r="J26" s="167">
        <f t="shared" ref="J26:J31" si="7">D26+E26+F26+G26+H26+I26</f>
        <v>0</v>
      </c>
      <c r="K26" s="166">
        <f t="shared" ref="K26:K31" si="8">C26+J26</f>
        <v>0</v>
      </c>
    </row>
    <row r="27" spans="1:11" s="138" customFormat="1" ht="12" customHeight="1" x14ac:dyDescent="0.25">
      <c r="A27" s="11" t="s">
        <v>48</v>
      </c>
      <c r="B27" s="140" t="s">
        <v>149</v>
      </c>
      <c r="C27" s="127"/>
      <c r="D27" s="127"/>
      <c r="E27" s="128"/>
      <c r="F27" s="128"/>
      <c r="G27" s="128"/>
      <c r="H27" s="128"/>
      <c r="I27" s="128"/>
      <c r="J27" s="167">
        <f t="shared" si="7"/>
        <v>0</v>
      </c>
      <c r="K27" s="166">
        <f t="shared" si="8"/>
        <v>0</v>
      </c>
    </row>
    <row r="28" spans="1:11" s="138" customFormat="1" ht="12" customHeight="1" x14ac:dyDescent="0.25">
      <c r="A28" s="11" t="s">
        <v>49</v>
      </c>
      <c r="B28" s="140" t="s">
        <v>283</v>
      </c>
      <c r="C28" s="127"/>
      <c r="D28" s="127"/>
      <c r="E28" s="128"/>
      <c r="F28" s="128"/>
      <c r="G28" s="128"/>
      <c r="H28" s="128"/>
      <c r="I28" s="128"/>
      <c r="J28" s="167">
        <f t="shared" si="7"/>
        <v>0</v>
      </c>
      <c r="K28" s="166">
        <f t="shared" si="8"/>
        <v>0</v>
      </c>
    </row>
    <row r="29" spans="1:11" s="138" customFormat="1" ht="12" customHeight="1" x14ac:dyDescent="0.25">
      <c r="A29" s="11" t="s">
        <v>50</v>
      </c>
      <c r="B29" s="140" t="s">
        <v>284</v>
      </c>
      <c r="C29" s="127"/>
      <c r="D29" s="127"/>
      <c r="E29" s="128"/>
      <c r="F29" s="128"/>
      <c r="G29" s="128"/>
      <c r="H29" s="128"/>
      <c r="I29" s="128"/>
      <c r="J29" s="167">
        <f t="shared" si="7"/>
        <v>0</v>
      </c>
      <c r="K29" s="166">
        <f t="shared" si="8"/>
        <v>0</v>
      </c>
    </row>
    <row r="30" spans="1:11" s="138" customFormat="1" ht="12" customHeight="1" x14ac:dyDescent="0.25">
      <c r="A30" s="11" t="s">
        <v>89</v>
      </c>
      <c r="B30" s="140" t="s">
        <v>150</v>
      </c>
      <c r="C30" s="127"/>
      <c r="D30" s="127"/>
      <c r="E30" s="128"/>
      <c r="F30" s="128"/>
      <c r="G30" s="128"/>
      <c r="H30" s="128"/>
      <c r="I30" s="128"/>
      <c r="J30" s="167">
        <f t="shared" si="7"/>
        <v>0</v>
      </c>
      <c r="K30" s="166">
        <f t="shared" si="8"/>
        <v>0</v>
      </c>
    </row>
    <row r="31" spans="1:11" s="138" customFormat="1" ht="12" customHeight="1" thickBot="1" x14ac:dyDescent="0.3">
      <c r="A31" s="13" t="s">
        <v>90</v>
      </c>
      <c r="B31" s="141" t="s">
        <v>151</v>
      </c>
      <c r="C31" s="129"/>
      <c r="D31" s="129"/>
      <c r="E31" s="248"/>
      <c r="F31" s="248"/>
      <c r="G31" s="248"/>
      <c r="H31" s="248"/>
      <c r="I31" s="248"/>
      <c r="J31" s="272">
        <f t="shared" si="7"/>
        <v>0</v>
      </c>
      <c r="K31" s="166">
        <f t="shared" si="8"/>
        <v>0</v>
      </c>
    </row>
    <row r="32" spans="1:11" s="138" customFormat="1" ht="12" customHeight="1" thickBot="1" x14ac:dyDescent="0.3">
      <c r="A32" s="17" t="s">
        <v>91</v>
      </c>
      <c r="B32" s="18" t="s">
        <v>418</v>
      </c>
      <c r="C32" s="132">
        <f>+C33+C34+C35+C36+C37+C38+C39</f>
        <v>400000</v>
      </c>
      <c r="D32" s="132">
        <f t="shared" ref="D32:K32" si="9">+D33+D34+D35+D36+D37+D38+D39</f>
        <v>0</v>
      </c>
      <c r="E32" s="132">
        <f t="shared" si="9"/>
        <v>0</v>
      </c>
      <c r="F32" s="132">
        <f t="shared" si="9"/>
        <v>0</v>
      </c>
      <c r="G32" s="132">
        <f t="shared" si="9"/>
        <v>0</v>
      </c>
      <c r="H32" s="132">
        <f t="shared" si="9"/>
        <v>0</v>
      </c>
      <c r="I32" s="132">
        <f t="shared" si="9"/>
        <v>0</v>
      </c>
      <c r="J32" s="132">
        <f t="shared" si="9"/>
        <v>0</v>
      </c>
      <c r="K32" s="165">
        <f t="shared" si="9"/>
        <v>400000</v>
      </c>
    </row>
    <row r="33" spans="1:11" s="138" customFormat="1" ht="12" customHeight="1" x14ac:dyDescent="0.25">
      <c r="A33" s="12" t="s">
        <v>152</v>
      </c>
      <c r="B33" s="139" t="str">
        <f>'1. 1.mell.'!B33</f>
        <v>Építményadó</v>
      </c>
      <c r="C33" s="167"/>
      <c r="D33" s="167"/>
      <c r="E33" s="167"/>
      <c r="F33" s="167"/>
      <c r="G33" s="167"/>
      <c r="H33" s="167"/>
      <c r="I33" s="167"/>
      <c r="J33" s="167">
        <f t="shared" ref="J33:J39" si="10">D33+E33+F33+G33+H33+I33</f>
        <v>0</v>
      </c>
      <c r="K33" s="166">
        <f t="shared" ref="K33:K39" si="11">C33+J33</f>
        <v>0</v>
      </c>
    </row>
    <row r="34" spans="1:11" s="138" customFormat="1" ht="12" customHeight="1" x14ac:dyDescent="0.25">
      <c r="A34" s="11" t="s">
        <v>153</v>
      </c>
      <c r="B34" s="139" t="str">
        <f>'1. 1.mell.'!B34</f>
        <v>Idegenforgalmi adó</v>
      </c>
      <c r="C34" s="127"/>
      <c r="D34" s="127"/>
      <c r="E34" s="128"/>
      <c r="F34" s="128"/>
      <c r="G34" s="128"/>
      <c r="H34" s="128"/>
      <c r="I34" s="128"/>
      <c r="J34" s="167">
        <f t="shared" si="10"/>
        <v>0</v>
      </c>
      <c r="K34" s="166">
        <f t="shared" si="11"/>
        <v>0</v>
      </c>
    </row>
    <row r="35" spans="1:11" s="138" customFormat="1" ht="12" customHeight="1" x14ac:dyDescent="0.25">
      <c r="A35" s="11" t="s">
        <v>154</v>
      </c>
      <c r="B35" s="139" t="str">
        <f>'1. 1.mell.'!B35</f>
        <v>Iparűzési adó</v>
      </c>
      <c r="C35" s="127">
        <v>400000</v>
      </c>
      <c r="D35" s="127"/>
      <c r="E35" s="128"/>
      <c r="F35" s="128"/>
      <c r="G35" s="128"/>
      <c r="H35" s="128"/>
      <c r="I35" s="128"/>
      <c r="J35" s="167">
        <f t="shared" si="10"/>
        <v>0</v>
      </c>
      <c r="K35" s="166">
        <f t="shared" si="11"/>
        <v>400000</v>
      </c>
    </row>
    <row r="36" spans="1:11" s="138" customFormat="1" ht="12" customHeight="1" x14ac:dyDescent="0.25">
      <c r="A36" s="11" t="s">
        <v>155</v>
      </c>
      <c r="B36" s="139" t="str">
        <f>'1. 1.mell.'!B36</f>
        <v>Talajterhelési díj</v>
      </c>
      <c r="C36" s="127"/>
      <c r="D36" s="127"/>
      <c r="E36" s="128"/>
      <c r="F36" s="128"/>
      <c r="G36" s="128"/>
      <c r="H36" s="128"/>
      <c r="I36" s="128"/>
      <c r="J36" s="167">
        <f t="shared" si="10"/>
        <v>0</v>
      </c>
      <c r="K36" s="166">
        <f t="shared" si="11"/>
        <v>0</v>
      </c>
    </row>
    <row r="37" spans="1:11" s="138" customFormat="1" ht="12" customHeight="1" x14ac:dyDescent="0.25">
      <c r="A37" s="11" t="s">
        <v>415</v>
      </c>
      <c r="B37" s="139" t="str">
        <f>'1. 1.mell.'!B37</f>
        <v>Gépjárműadó</v>
      </c>
      <c r="C37" s="127"/>
      <c r="D37" s="127"/>
      <c r="E37" s="128"/>
      <c r="F37" s="128"/>
      <c r="G37" s="128"/>
      <c r="H37" s="128"/>
      <c r="I37" s="128"/>
      <c r="J37" s="167">
        <f t="shared" si="10"/>
        <v>0</v>
      </c>
      <c r="K37" s="166">
        <f t="shared" si="11"/>
        <v>0</v>
      </c>
    </row>
    <row r="38" spans="1:11" s="138" customFormat="1" ht="12" customHeight="1" x14ac:dyDescent="0.25">
      <c r="A38" s="11" t="s">
        <v>416</v>
      </c>
      <c r="B38" s="139" t="str">
        <f>'1. 1.mell.'!B38</f>
        <v>Telekadó</v>
      </c>
      <c r="C38" s="127"/>
      <c r="D38" s="127"/>
      <c r="E38" s="128"/>
      <c r="F38" s="128"/>
      <c r="G38" s="128"/>
      <c r="H38" s="128"/>
      <c r="I38" s="128"/>
      <c r="J38" s="167">
        <f t="shared" si="10"/>
        <v>0</v>
      </c>
      <c r="K38" s="166">
        <f t="shared" si="11"/>
        <v>0</v>
      </c>
    </row>
    <row r="39" spans="1:11" s="138" customFormat="1" ht="12" customHeight="1" thickBot="1" x14ac:dyDescent="0.3">
      <c r="A39" s="13" t="s">
        <v>417</v>
      </c>
      <c r="B39" s="139" t="str">
        <f>'1. 1.mell.'!B39</f>
        <v>Kommunális adó</v>
      </c>
      <c r="C39" s="129"/>
      <c r="D39" s="129"/>
      <c r="E39" s="248"/>
      <c r="F39" s="248"/>
      <c r="G39" s="248"/>
      <c r="H39" s="248"/>
      <c r="I39" s="248"/>
      <c r="J39" s="272">
        <f t="shared" si="10"/>
        <v>0</v>
      </c>
      <c r="K39" s="166">
        <f t="shared" si="11"/>
        <v>0</v>
      </c>
    </row>
    <row r="40" spans="1:11" s="138" customFormat="1" ht="12" customHeight="1" thickBot="1" x14ac:dyDescent="0.3">
      <c r="A40" s="17" t="s">
        <v>7</v>
      </c>
      <c r="B40" s="18" t="s">
        <v>290</v>
      </c>
      <c r="C40" s="126">
        <f>SUM(C41:C51)</f>
        <v>0</v>
      </c>
      <c r="D40" s="126">
        <f t="shared" ref="D40:K40" si="12">SUM(D41:D51)</f>
        <v>0</v>
      </c>
      <c r="E40" s="126">
        <f t="shared" si="12"/>
        <v>0</v>
      </c>
      <c r="F40" s="126">
        <f t="shared" si="12"/>
        <v>0</v>
      </c>
      <c r="G40" s="126">
        <f t="shared" si="12"/>
        <v>0</v>
      </c>
      <c r="H40" s="126">
        <f t="shared" si="12"/>
        <v>0</v>
      </c>
      <c r="I40" s="126">
        <f t="shared" si="12"/>
        <v>0</v>
      </c>
      <c r="J40" s="126">
        <f t="shared" si="12"/>
        <v>0</v>
      </c>
      <c r="K40" s="68">
        <f t="shared" si="12"/>
        <v>0</v>
      </c>
    </row>
    <row r="41" spans="1:11" s="138" customFormat="1" ht="12" customHeight="1" x14ac:dyDescent="0.25">
      <c r="A41" s="12" t="s">
        <v>51</v>
      </c>
      <c r="B41" s="139" t="s">
        <v>159</v>
      </c>
      <c r="C41" s="128"/>
      <c r="D41" s="128"/>
      <c r="E41" s="128"/>
      <c r="F41" s="128"/>
      <c r="G41" s="128"/>
      <c r="H41" s="128"/>
      <c r="I41" s="128"/>
      <c r="J41" s="167">
        <f t="shared" ref="J41:J51" si="13">D41+E41+F41+G41+H41+I41</f>
        <v>0</v>
      </c>
      <c r="K41" s="166">
        <f t="shared" ref="K41:K51" si="14">C41+J41</f>
        <v>0</v>
      </c>
    </row>
    <row r="42" spans="1:11" s="138" customFormat="1" ht="12" customHeight="1" x14ac:dyDescent="0.25">
      <c r="A42" s="11" t="s">
        <v>52</v>
      </c>
      <c r="B42" s="140" t="s">
        <v>160</v>
      </c>
      <c r="C42" s="127"/>
      <c r="D42" s="127"/>
      <c r="E42" s="128"/>
      <c r="F42" s="128"/>
      <c r="G42" s="128"/>
      <c r="H42" s="128"/>
      <c r="I42" s="128"/>
      <c r="J42" s="167">
        <f t="shared" si="13"/>
        <v>0</v>
      </c>
      <c r="K42" s="166">
        <f t="shared" si="14"/>
        <v>0</v>
      </c>
    </row>
    <row r="43" spans="1:11" s="138" customFormat="1" ht="12" customHeight="1" x14ac:dyDescent="0.25">
      <c r="A43" s="11" t="s">
        <v>53</v>
      </c>
      <c r="B43" s="140" t="s">
        <v>161</v>
      </c>
      <c r="C43" s="127"/>
      <c r="D43" s="127"/>
      <c r="E43" s="128"/>
      <c r="F43" s="128"/>
      <c r="G43" s="128"/>
      <c r="H43" s="128"/>
      <c r="I43" s="128"/>
      <c r="J43" s="167">
        <f t="shared" si="13"/>
        <v>0</v>
      </c>
      <c r="K43" s="166">
        <f t="shared" si="14"/>
        <v>0</v>
      </c>
    </row>
    <row r="44" spans="1:11" s="138" customFormat="1" ht="12" customHeight="1" x14ac:dyDescent="0.25">
      <c r="A44" s="11" t="s">
        <v>93</v>
      </c>
      <c r="B44" s="140" t="s">
        <v>162</v>
      </c>
      <c r="C44" s="127"/>
      <c r="D44" s="127"/>
      <c r="E44" s="128"/>
      <c r="F44" s="128"/>
      <c r="G44" s="128"/>
      <c r="H44" s="128"/>
      <c r="I44" s="128"/>
      <c r="J44" s="167">
        <f t="shared" si="13"/>
        <v>0</v>
      </c>
      <c r="K44" s="166">
        <f t="shared" si="14"/>
        <v>0</v>
      </c>
    </row>
    <row r="45" spans="1:11" s="138" customFormat="1" ht="12" customHeight="1" x14ac:dyDescent="0.25">
      <c r="A45" s="11" t="s">
        <v>94</v>
      </c>
      <c r="B45" s="140" t="s">
        <v>163</v>
      </c>
      <c r="C45" s="127"/>
      <c r="D45" s="127"/>
      <c r="E45" s="128"/>
      <c r="F45" s="128"/>
      <c r="G45" s="128"/>
      <c r="H45" s="128"/>
      <c r="I45" s="128"/>
      <c r="J45" s="167">
        <f t="shared" si="13"/>
        <v>0</v>
      </c>
      <c r="K45" s="166">
        <f t="shared" si="14"/>
        <v>0</v>
      </c>
    </row>
    <row r="46" spans="1:11" s="138" customFormat="1" ht="12" customHeight="1" x14ac:dyDescent="0.25">
      <c r="A46" s="11" t="s">
        <v>95</v>
      </c>
      <c r="B46" s="140" t="s">
        <v>164</v>
      </c>
      <c r="C46" s="127"/>
      <c r="D46" s="127"/>
      <c r="E46" s="128"/>
      <c r="F46" s="128"/>
      <c r="G46" s="128"/>
      <c r="H46" s="128"/>
      <c r="I46" s="128"/>
      <c r="J46" s="167">
        <f t="shared" si="13"/>
        <v>0</v>
      </c>
      <c r="K46" s="166">
        <f t="shared" si="14"/>
        <v>0</v>
      </c>
    </row>
    <row r="47" spans="1:11" s="138" customFormat="1" ht="12" customHeight="1" x14ac:dyDescent="0.25">
      <c r="A47" s="11" t="s">
        <v>96</v>
      </c>
      <c r="B47" s="140" t="s">
        <v>165</v>
      </c>
      <c r="C47" s="127"/>
      <c r="D47" s="127"/>
      <c r="E47" s="128"/>
      <c r="F47" s="128"/>
      <c r="G47" s="128"/>
      <c r="H47" s="128"/>
      <c r="I47" s="128"/>
      <c r="J47" s="167">
        <f t="shared" si="13"/>
        <v>0</v>
      </c>
      <c r="K47" s="166">
        <f t="shared" si="14"/>
        <v>0</v>
      </c>
    </row>
    <row r="48" spans="1:11" s="138" customFormat="1" ht="12" customHeight="1" x14ac:dyDescent="0.25">
      <c r="A48" s="11" t="s">
        <v>97</v>
      </c>
      <c r="B48" s="140" t="s">
        <v>419</v>
      </c>
      <c r="C48" s="127"/>
      <c r="D48" s="127"/>
      <c r="E48" s="128"/>
      <c r="F48" s="128"/>
      <c r="G48" s="128"/>
      <c r="H48" s="128"/>
      <c r="I48" s="128"/>
      <c r="J48" s="167">
        <f t="shared" si="13"/>
        <v>0</v>
      </c>
      <c r="K48" s="166">
        <f t="shared" si="14"/>
        <v>0</v>
      </c>
    </row>
    <row r="49" spans="1:11" s="138" customFormat="1" ht="12" customHeight="1" x14ac:dyDescent="0.25">
      <c r="A49" s="11" t="s">
        <v>157</v>
      </c>
      <c r="B49" s="140" t="s">
        <v>167</v>
      </c>
      <c r="C49" s="130"/>
      <c r="D49" s="130"/>
      <c r="E49" s="168"/>
      <c r="F49" s="168"/>
      <c r="G49" s="168"/>
      <c r="H49" s="168"/>
      <c r="I49" s="168"/>
      <c r="J49" s="273">
        <f t="shared" si="13"/>
        <v>0</v>
      </c>
      <c r="K49" s="166">
        <f t="shared" si="14"/>
        <v>0</v>
      </c>
    </row>
    <row r="50" spans="1:11" s="138" customFormat="1" ht="12" customHeight="1" x14ac:dyDescent="0.25">
      <c r="A50" s="13" t="s">
        <v>158</v>
      </c>
      <c r="B50" s="141" t="s">
        <v>292</v>
      </c>
      <c r="C50" s="131"/>
      <c r="D50" s="131"/>
      <c r="E50" s="249"/>
      <c r="F50" s="249"/>
      <c r="G50" s="249"/>
      <c r="H50" s="249"/>
      <c r="I50" s="249"/>
      <c r="J50" s="274">
        <f t="shared" si="13"/>
        <v>0</v>
      </c>
      <c r="K50" s="166">
        <f t="shared" si="14"/>
        <v>0</v>
      </c>
    </row>
    <row r="51" spans="1:11" s="138" customFormat="1" ht="12" customHeight="1" thickBot="1" x14ac:dyDescent="0.3">
      <c r="A51" s="15" t="s">
        <v>291</v>
      </c>
      <c r="B51" s="300" t="s">
        <v>168</v>
      </c>
      <c r="C51" s="252"/>
      <c r="D51" s="252"/>
      <c r="E51" s="252"/>
      <c r="F51" s="252"/>
      <c r="G51" s="252"/>
      <c r="H51" s="252"/>
      <c r="I51" s="252"/>
      <c r="J51" s="275">
        <f t="shared" si="13"/>
        <v>0</v>
      </c>
      <c r="K51" s="229">
        <f t="shared" si="14"/>
        <v>0</v>
      </c>
    </row>
    <row r="52" spans="1:11" s="138" customFormat="1" ht="12" customHeight="1" thickBot="1" x14ac:dyDescent="0.3">
      <c r="A52" s="17" t="s">
        <v>8</v>
      </c>
      <c r="B52" s="18" t="s">
        <v>169</v>
      </c>
      <c r="C52" s="126">
        <f>SUM(C53:C57)</f>
        <v>0</v>
      </c>
      <c r="D52" s="126">
        <f t="shared" ref="D52:K52" si="15">SUM(D53:D57)</f>
        <v>0</v>
      </c>
      <c r="E52" s="126">
        <f t="shared" si="15"/>
        <v>0</v>
      </c>
      <c r="F52" s="126">
        <f t="shared" si="15"/>
        <v>0</v>
      </c>
      <c r="G52" s="126">
        <f t="shared" si="15"/>
        <v>0</v>
      </c>
      <c r="H52" s="126">
        <f t="shared" si="15"/>
        <v>0</v>
      </c>
      <c r="I52" s="126">
        <f t="shared" si="15"/>
        <v>0</v>
      </c>
      <c r="J52" s="126">
        <f t="shared" si="15"/>
        <v>0</v>
      </c>
      <c r="K52" s="68">
        <f t="shared" si="15"/>
        <v>0</v>
      </c>
    </row>
    <row r="53" spans="1:11" s="138" customFormat="1" ht="12" customHeight="1" x14ac:dyDescent="0.25">
      <c r="A53" s="12" t="s">
        <v>54</v>
      </c>
      <c r="B53" s="139" t="s">
        <v>173</v>
      </c>
      <c r="C53" s="168"/>
      <c r="D53" s="168"/>
      <c r="E53" s="168"/>
      <c r="F53" s="168"/>
      <c r="G53" s="168"/>
      <c r="H53" s="168"/>
      <c r="I53" s="168"/>
      <c r="J53" s="273">
        <f>D53+E53+F53+G53+H53+I53</f>
        <v>0</v>
      </c>
      <c r="K53" s="227">
        <f>C53+J53</f>
        <v>0</v>
      </c>
    </row>
    <row r="54" spans="1:11" s="138" customFormat="1" ht="12" customHeight="1" x14ac:dyDescent="0.25">
      <c r="A54" s="11" t="s">
        <v>55</v>
      </c>
      <c r="B54" s="140" t="s">
        <v>174</v>
      </c>
      <c r="C54" s="130"/>
      <c r="D54" s="130"/>
      <c r="E54" s="168"/>
      <c r="F54" s="168"/>
      <c r="G54" s="168"/>
      <c r="H54" s="168"/>
      <c r="I54" s="168"/>
      <c r="J54" s="273">
        <f>D54+E54+F54+G54+H54+I54</f>
        <v>0</v>
      </c>
      <c r="K54" s="227">
        <f>C54+J54</f>
        <v>0</v>
      </c>
    </row>
    <row r="55" spans="1:11" s="138" customFormat="1" ht="12" customHeight="1" x14ac:dyDescent="0.25">
      <c r="A55" s="11" t="s">
        <v>170</v>
      </c>
      <c r="B55" s="140" t="s">
        <v>175</v>
      </c>
      <c r="C55" s="130"/>
      <c r="D55" s="130"/>
      <c r="E55" s="168"/>
      <c r="F55" s="168"/>
      <c r="G55" s="168"/>
      <c r="H55" s="168"/>
      <c r="I55" s="168"/>
      <c r="J55" s="273">
        <f>D55+E55+F55+G55+H55+I55</f>
        <v>0</v>
      </c>
      <c r="K55" s="227">
        <f>C55+J55</f>
        <v>0</v>
      </c>
    </row>
    <row r="56" spans="1:11" s="138" customFormat="1" ht="12" customHeight="1" x14ac:dyDescent="0.25">
      <c r="A56" s="11" t="s">
        <v>171</v>
      </c>
      <c r="B56" s="140" t="s">
        <v>176</v>
      </c>
      <c r="C56" s="130"/>
      <c r="D56" s="130"/>
      <c r="E56" s="168"/>
      <c r="F56" s="168"/>
      <c r="G56" s="168"/>
      <c r="H56" s="168"/>
      <c r="I56" s="168"/>
      <c r="J56" s="273">
        <f>D56+E56+F56+G56+H56+I56</f>
        <v>0</v>
      </c>
      <c r="K56" s="227">
        <f>C56+J56</f>
        <v>0</v>
      </c>
    </row>
    <row r="57" spans="1:11" s="138" customFormat="1" ht="12" customHeight="1" thickBot="1" x14ac:dyDescent="0.3">
      <c r="A57" s="13" t="s">
        <v>172</v>
      </c>
      <c r="B57" s="71" t="s">
        <v>177</v>
      </c>
      <c r="C57" s="131"/>
      <c r="D57" s="131"/>
      <c r="E57" s="249"/>
      <c r="F57" s="249"/>
      <c r="G57" s="249"/>
      <c r="H57" s="249"/>
      <c r="I57" s="249"/>
      <c r="J57" s="274">
        <f>D57+E57+F57+G57+H57+I57</f>
        <v>0</v>
      </c>
      <c r="K57" s="227">
        <f>C57+J57</f>
        <v>0</v>
      </c>
    </row>
    <row r="58" spans="1:11" s="138" customFormat="1" ht="12" customHeight="1" thickBot="1" x14ac:dyDescent="0.3">
      <c r="A58" s="17" t="s">
        <v>98</v>
      </c>
      <c r="B58" s="18" t="s">
        <v>178</v>
      </c>
      <c r="C58" s="126">
        <f>SUM(C59:C61)</f>
        <v>0</v>
      </c>
      <c r="D58" s="126">
        <f t="shared" ref="D58:K58" si="16">SUM(D59:D61)</f>
        <v>0</v>
      </c>
      <c r="E58" s="126">
        <f t="shared" si="16"/>
        <v>0</v>
      </c>
      <c r="F58" s="126">
        <f t="shared" si="16"/>
        <v>0</v>
      </c>
      <c r="G58" s="126">
        <f t="shared" si="16"/>
        <v>0</v>
      </c>
      <c r="H58" s="126">
        <f t="shared" si="16"/>
        <v>0</v>
      </c>
      <c r="I58" s="126">
        <f t="shared" si="16"/>
        <v>0</v>
      </c>
      <c r="J58" s="126">
        <f t="shared" si="16"/>
        <v>0</v>
      </c>
      <c r="K58" s="68">
        <f t="shared" si="16"/>
        <v>0</v>
      </c>
    </row>
    <row r="59" spans="1:11" s="138" customFormat="1" ht="12" customHeight="1" x14ac:dyDescent="0.25">
      <c r="A59" s="12" t="s">
        <v>56</v>
      </c>
      <c r="B59" s="139" t="s">
        <v>179</v>
      </c>
      <c r="C59" s="128"/>
      <c r="D59" s="128"/>
      <c r="E59" s="128"/>
      <c r="F59" s="128"/>
      <c r="G59" s="128"/>
      <c r="H59" s="128"/>
      <c r="I59" s="128"/>
      <c r="J59" s="167">
        <f>D59+E59+F59+G59+H59+I59</f>
        <v>0</v>
      </c>
      <c r="K59" s="166">
        <f>C59+J59</f>
        <v>0</v>
      </c>
    </row>
    <row r="60" spans="1:11" s="138" customFormat="1" ht="12" customHeight="1" x14ac:dyDescent="0.25">
      <c r="A60" s="11" t="s">
        <v>57</v>
      </c>
      <c r="B60" s="140" t="s">
        <v>285</v>
      </c>
      <c r="C60" s="127"/>
      <c r="D60" s="127"/>
      <c r="E60" s="128"/>
      <c r="F60" s="128"/>
      <c r="G60" s="128"/>
      <c r="H60" s="128"/>
      <c r="I60" s="128"/>
      <c r="J60" s="167">
        <f>D60+E60+F60+G60+H60+I60</f>
        <v>0</v>
      </c>
      <c r="K60" s="166">
        <f>C60+J60</f>
        <v>0</v>
      </c>
    </row>
    <row r="61" spans="1:11" s="138" customFormat="1" ht="12" customHeight="1" x14ac:dyDescent="0.25">
      <c r="A61" s="11" t="s">
        <v>182</v>
      </c>
      <c r="B61" s="140" t="s">
        <v>180</v>
      </c>
      <c r="C61" s="127"/>
      <c r="D61" s="127"/>
      <c r="E61" s="128"/>
      <c r="F61" s="128"/>
      <c r="G61" s="128"/>
      <c r="H61" s="128"/>
      <c r="I61" s="128"/>
      <c r="J61" s="167">
        <f>D61+E61+F61+G61+H61+I61</f>
        <v>0</v>
      </c>
      <c r="K61" s="166">
        <f>C61+J61</f>
        <v>0</v>
      </c>
    </row>
    <row r="62" spans="1:11" s="138" customFormat="1" ht="12" customHeight="1" thickBot="1" x14ac:dyDescent="0.3">
      <c r="A62" s="13" t="s">
        <v>183</v>
      </c>
      <c r="B62" s="71" t="s">
        <v>181</v>
      </c>
      <c r="C62" s="129"/>
      <c r="D62" s="129"/>
      <c r="E62" s="248"/>
      <c r="F62" s="248"/>
      <c r="G62" s="248"/>
      <c r="H62" s="248"/>
      <c r="I62" s="248"/>
      <c r="J62" s="272">
        <f>D62+E62+F62+G62+H62+I62</f>
        <v>0</v>
      </c>
      <c r="K62" s="166">
        <f>C62+J62</f>
        <v>0</v>
      </c>
    </row>
    <row r="63" spans="1:11" s="138" customFormat="1" ht="12" customHeight="1" thickBot="1" x14ac:dyDescent="0.3">
      <c r="A63" s="17" t="s">
        <v>10</v>
      </c>
      <c r="B63" s="69" t="s">
        <v>184</v>
      </c>
      <c r="C63" s="126">
        <f>SUM(C64:C66)</f>
        <v>0</v>
      </c>
      <c r="D63" s="126">
        <f t="shared" ref="D63:K63" si="17">SUM(D64:D66)</f>
        <v>0</v>
      </c>
      <c r="E63" s="126">
        <f t="shared" si="17"/>
        <v>0</v>
      </c>
      <c r="F63" s="126">
        <f t="shared" si="17"/>
        <v>0</v>
      </c>
      <c r="G63" s="126">
        <f t="shared" si="17"/>
        <v>0</v>
      </c>
      <c r="H63" s="126">
        <f t="shared" si="17"/>
        <v>0</v>
      </c>
      <c r="I63" s="126">
        <f t="shared" si="17"/>
        <v>0</v>
      </c>
      <c r="J63" s="126">
        <f t="shared" si="17"/>
        <v>0</v>
      </c>
      <c r="K63" s="68">
        <f t="shared" si="17"/>
        <v>0</v>
      </c>
    </row>
    <row r="64" spans="1:11" s="138" customFormat="1" ht="12" customHeight="1" x14ac:dyDescent="0.25">
      <c r="A64" s="12" t="s">
        <v>99</v>
      </c>
      <c r="B64" s="139" t="s">
        <v>186</v>
      </c>
      <c r="C64" s="130"/>
      <c r="D64" s="130"/>
      <c r="E64" s="130"/>
      <c r="F64" s="130"/>
      <c r="G64" s="130"/>
      <c r="H64" s="130"/>
      <c r="I64" s="130"/>
      <c r="J64" s="276">
        <f>D64+E64+F64+G64+H64+I64</f>
        <v>0</v>
      </c>
      <c r="K64" s="226">
        <f>C64+J64</f>
        <v>0</v>
      </c>
    </row>
    <row r="65" spans="1:11" s="138" customFormat="1" ht="12" customHeight="1" x14ac:dyDescent="0.25">
      <c r="A65" s="11" t="s">
        <v>100</v>
      </c>
      <c r="B65" s="140" t="s">
        <v>286</v>
      </c>
      <c r="C65" s="130"/>
      <c r="D65" s="130"/>
      <c r="E65" s="130"/>
      <c r="F65" s="130"/>
      <c r="G65" s="130"/>
      <c r="H65" s="130"/>
      <c r="I65" s="130"/>
      <c r="J65" s="276">
        <f>D65+E65+F65+G65+H65+I65</f>
        <v>0</v>
      </c>
      <c r="K65" s="226">
        <f>C65+J65</f>
        <v>0</v>
      </c>
    </row>
    <row r="66" spans="1:11" s="138" customFormat="1" ht="12" customHeight="1" x14ac:dyDescent="0.25">
      <c r="A66" s="11" t="s">
        <v>120</v>
      </c>
      <c r="B66" s="140" t="s">
        <v>187</v>
      </c>
      <c r="C66" s="130"/>
      <c r="D66" s="130"/>
      <c r="E66" s="130"/>
      <c r="F66" s="130"/>
      <c r="G66" s="130"/>
      <c r="H66" s="130"/>
      <c r="I66" s="130"/>
      <c r="J66" s="276">
        <f>D66+E66+F66+G66+H66+I66</f>
        <v>0</v>
      </c>
      <c r="K66" s="226">
        <f>C66+J66</f>
        <v>0</v>
      </c>
    </row>
    <row r="67" spans="1:11" s="138" customFormat="1" ht="12" customHeight="1" thickBot="1" x14ac:dyDescent="0.3">
      <c r="A67" s="13" t="s">
        <v>185</v>
      </c>
      <c r="B67" s="71" t="s">
        <v>188</v>
      </c>
      <c r="C67" s="130"/>
      <c r="D67" s="130"/>
      <c r="E67" s="130"/>
      <c r="F67" s="130"/>
      <c r="G67" s="130"/>
      <c r="H67" s="130"/>
      <c r="I67" s="130"/>
      <c r="J67" s="276">
        <f>D67+E67+F67+G67+H67+I67</f>
        <v>0</v>
      </c>
      <c r="K67" s="226">
        <f>C67+J67</f>
        <v>0</v>
      </c>
    </row>
    <row r="68" spans="1:11" s="138" customFormat="1" ht="12" customHeight="1" thickBot="1" x14ac:dyDescent="0.3">
      <c r="A68" s="179" t="s">
        <v>332</v>
      </c>
      <c r="B68" s="18" t="s">
        <v>189</v>
      </c>
      <c r="C68" s="132">
        <f>+C11+C18+C25+C32+C40+C52+C58+C63</f>
        <v>400000</v>
      </c>
      <c r="D68" s="132">
        <f t="shared" ref="D68:K68" si="18">+D11+D18+D25+D32+D40+D52+D58+D63</f>
        <v>0</v>
      </c>
      <c r="E68" s="132">
        <f t="shared" si="18"/>
        <v>0</v>
      </c>
      <c r="F68" s="132">
        <f t="shared" si="18"/>
        <v>0</v>
      </c>
      <c r="G68" s="132">
        <f t="shared" si="18"/>
        <v>0</v>
      </c>
      <c r="H68" s="132">
        <f t="shared" si="18"/>
        <v>0</v>
      </c>
      <c r="I68" s="132">
        <f t="shared" si="18"/>
        <v>0</v>
      </c>
      <c r="J68" s="132">
        <f t="shared" si="18"/>
        <v>0</v>
      </c>
      <c r="K68" s="165">
        <f t="shared" si="18"/>
        <v>400000</v>
      </c>
    </row>
    <row r="69" spans="1:11" s="138" customFormat="1" ht="12" customHeight="1" thickBot="1" x14ac:dyDescent="0.3">
      <c r="A69" s="169" t="s">
        <v>190</v>
      </c>
      <c r="B69" s="69" t="s">
        <v>191</v>
      </c>
      <c r="C69" s="126">
        <f>SUM(C70:C72)</f>
        <v>0</v>
      </c>
      <c r="D69" s="126">
        <f t="shared" ref="D69:K69" si="19">SUM(D70:D72)</f>
        <v>0</v>
      </c>
      <c r="E69" s="126">
        <f t="shared" si="19"/>
        <v>0</v>
      </c>
      <c r="F69" s="126">
        <f t="shared" si="19"/>
        <v>0</v>
      </c>
      <c r="G69" s="126">
        <f t="shared" si="19"/>
        <v>0</v>
      </c>
      <c r="H69" s="126">
        <f t="shared" si="19"/>
        <v>0</v>
      </c>
      <c r="I69" s="126">
        <f t="shared" si="19"/>
        <v>0</v>
      </c>
      <c r="J69" s="126">
        <f t="shared" si="19"/>
        <v>0</v>
      </c>
      <c r="K69" s="68">
        <f t="shared" si="19"/>
        <v>0</v>
      </c>
    </row>
    <row r="70" spans="1:11" s="138" customFormat="1" ht="12" customHeight="1" x14ac:dyDescent="0.25">
      <c r="A70" s="12" t="s">
        <v>219</v>
      </c>
      <c r="B70" s="139" t="s">
        <v>192</v>
      </c>
      <c r="C70" s="130"/>
      <c r="D70" s="130"/>
      <c r="E70" s="130"/>
      <c r="F70" s="130"/>
      <c r="G70" s="130"/>
      <c r="H70" s="130"/>
      <c r="I70" s="130"/>
      <c r="J70" s="276">
        <f>D70+E70+F70+G70+H70+I70</f>
        <v>0</v>
      </c>
      <c r="K70" s="226">
        <f>C70+J70</f>
        <v>0</v>
      </c>
    </row>
    <row r="71" spans="1:11" s="138" customFormat="1" ht="12" customHeight="1" x14ac:dyDescent="0.25">
      <c r="A71" s="11" t="s">
        <v>228</v>
      </c>
      <c r="B71" s="140" t="s">
        <v>193</v>
      </c>
      <c r="C71" s="130"/>
      <c r="D71" s="130"/>
      <c r="E71" s="130"/>
      <c r="F71" s="130"/>
      <c r="G71" s="130"/>
      <c r="H71" s="130"/>
      <c r="I71" s="130"/>
      <c r="J71" s="276">
        <f>D71+E71+F71+G71+H71+I71</f>
        <v>0</v>
      </c>
      <c r="K71" s="226">
        <f>C71+J71</f>
        <v>0</v>
      </c>
    </row>
    <row r="72" spans="1:11" s="138" customFormat="1" ht="12" customHeight="1" thickBot="1" x14ac:dyDescent="0.3">
      <c r="A72" s="15" t="s">
        <v>229</v>
      </c>
      <c r="B72" s="287" t="s">
        <v>317</v>
      </c>
      <c r="C72" s="252"/>
      <c r="D72" s="252"/>
      <c r="E72" s="252"/>
      <c r="F72" s="252"/>
      <c r="G72" s="252"/>
      <c r="H72" s="252"/>
      <c r="I72" s="252"/>
      <c r="J72" s="275">
        <f>D72+E72+F72+G72+H72+I72</f>
        <v>0</v>
      </c>
      <c r="K72" s="288">
        <f>C72+J72</f>
        <v>0</v>
      </c>
    </row>
    <row r="73" spans="1:11" s="138" customFormat="1" ht="12" customHeight="1" thickBot="1" x14ac:dyDescent="0.3">
      <c r="A73" s="169" t="s">
        <v>195</v>
      </c>
      <c r="B73" s="69" t="s">
        <v>196</v>
      </c>
      <c r="C73" s="126">
        <f>SUM(C74:C77)</f>
        <v>0</v>
      </c>
      <c r="D73" s="126">
        <f t="shared" ref="D73:K73" si="20">SUM(D74:D77)</f>
        <v>0</v>
      </c>
      <c r="E73" s="126">
        <f t="shared" si="20"/>
        <v>0</v>
      </c>
      <c r="F73" s="126">
        <f t="shared" si="20"/>
        <v>0</v>
      </c>
      <c r="G73" s="126">
        <f t="shared" si="20"/>
        <v>0</v>
      </c>
      <c r="H73" s="126">
        <f t="shared" si="20"/>
        <v>0</v>
      </c>
      <c r="I73" s="126">
        <f t="shared" si="20"/>
        <v>0</v>
      </c>
      <c r="J73" s="126">
        <f t="shared" si="20"/>
        <v>0</v>
      </c>
      <c r="K73" s="68">
        <f t="shared" si="20"/>
        <v>0</v>
      </c>
    </row>
    <row r="74" spans="1:11" s="138" customFormat="1" ht="12" customHeight="1" x14ac:dyDescent="0.25">
      <c r="A74" s="12" t="s">
        <v>79</v>
      </c>
      <c r="B74" s="245" t="s">
        <v>197</v>
      </c>
      <c r="C74" s="130"/>
      <c r="D74" s="130"/>
      <c r="E74" s="130"/>
      <c r="F74" s="130"/>
      <c r="G74" s="130"/>
      <c r="H74" s="130"/>
      <c r="I74" s="130"/>
      <c r="J74" s="276">
        <f>D74+E74+F74+G74+H74+I74</f>
        <v>0</v>
      </c>
      <c r="K74" s="226">
        <f>C74+J74</f>
        <v>0</v>
      </c>
    </row>
    <row r="75" spans="1:11" s="138" customFormat="1" ht="12" customHeight="1" x14ac:dyDescent="0.25">
      <c r="A75" s="11" t="s">
        <v>80</v>
      </c>
      <c r="B75" s="245" t="s">
        <v>429</v>
      </c>
      <c r="C75" s="130"/>
      <c r="D75" s="130"/>
      <c r="E75" s="130"/>
      <c r="F75" s="130"/>
      <c r="G75" s="130"/>
      <c r="H75" s="130"/>
      <c r="I75" s="130"/>
      <c r="J75" s="276">
        <f>D75+E75+F75+G75+H75+I75</f>
        <v>0</v>
      </c>
      <c r="K75" s="226">
        <f>C75+J75</f>
        <v>0</v>
      </c>
    </row>
    <row r="76" spans="1:11" s="138" customFormat="1" ht="12" customHeight="1" x14ac:dyDescent="0.25">
      <c r="A76" s="11" t="s">
        <v>220</v>
      </c>
      <c r="B76" s="245" t="s">
        <v>198</v>
      </c>
      <c r="C76" s="130"/>
      <c r="D76" s="130"/>
      <c r="E76" s="130"/>
      <c r="F76" s="130"/>
      <c r="G76" s="130"/>
      <c r="H76" s="130"/>
      <c r="I76" s="130"/>
      <c r="J76" s="276">
        <f>D76+E76+F76+G76+H76+I76</f>
        <v>0</v>
      </c>
      <c r="K76" s="226">
        <f>C76+J76</f>
        <v>0</v>
      </c>
    </row>
    <row r="77" spans="1:11" s="138" customFormat="1" ht="12" customHeight="1" thickBot="1" x14ac:dyDescent="0.3">
      <c r="A77" s="13" t="s">
        <v>221</v>
      </c>
      <c r="B77" s="246" t="s">
        <v>430</v>
      </c>
      <c r="C77" s="130"/>
      <c r="D77" s="130"/>
      <c r="E77" s="130"/>
      <c r="F77" s="130"/>
      <c r="G77" s="130"/>
      <c r="H77" s="130"/>
      <c r="I77" s="130"/>
      <c r="J77" s="276">
        <f>D77+E77+F77+G77+H77+I77</f>
        <v>0</v>
      </c>
      <c r="K77" s="226">
        <f>C77+J77</f>
        <v>0</v>
      </c>
    </row>
    <row r="78" spans="1:11" s="138" customFormat="1" ht="12" customHeight="1" thickBot="1" x14ac:dyDescent="0.3">
      <c r="A78" s="169" t="s">
        <v>199</v>
      </c>
      <c r="B78" s="69" t="s">
        <v>200</v>
      </c>
      <c r="C78" s="126">
        <f>SUM(C79:C80)</f>
        <v>0</v>
      </c>
      <c r="D78" s="126">
        <f t="shared" ref="D78:K78" si="21">SUM(D79:D80)</f>
        <v>630000</v>
      </c>
      <c r="E78" s="126">
        <f t="shared" si="21"/>
        <v>0</v>
      </c>
      <c r="F78" s="126">
        <f t="shared" si="21"/>
        <v>0</v>
      </c>
      <c r="G78" s="126">
        <f t="shared" si="21"/>
        <v>0</v>
      </c>
      <c r="H78" s="126">
        <f t="shared" si="21"/>
        <v>0</v>
      </c>
      <c r="I78" s="126">
        <f t="shared" si="21"/>
        <v>0</v>
      </c>
      <c r="J78" s="126">
        <f t="shared" si="21"/>
        <v>630000</v>
      </c>
      <c r="K78" s="68">
        <f t="shared" si="21"/>
        <v>630000</v>
      </c>
    </row>
    <row r="79" spans="1:11" s="138" customFormat="1" ht="12" customHeight="1" x14ac:dyDescent="0.25">
      <c r="A79" s="12" t="s">
        <v>222</v>
      </c>
      <c r="B79" s="139" t="s">
        <v>201</v>
      </c>
      <c r="C79" s="130"/>
      <c r="D79" s="130">
        <v>630000</v>
      </c>
      <c r="E79" s="130"/>
      <c r="F79" s="130"/>
      <c r="G79" s="130"/>
      <c r="H79" s="130"/>
      <c r="I79" s="130"/>
      <c r="J79" s="276">
        <f>D79+E79+F79+G79+H79+I79</f>
        <v>630000</v>
      </c>
      <c r="K79" s="226">
        <f>C79+J79</f>
        <v>630000</v>
      </c>
    </row>
    <row r="80" spans="1:11" s="138" customFormat="1" ht="12" customHeight="1" thickBot="1" x14ac:dyDescent="0.3">
      <c r="A80" s="13" t="s">
        <v>223</v>
      </c>
      <c r="B80" s="71" t="s">
        <v>202</v>
      </c>
      <c r="C80" s="130"/>
      <c r="D80" s="130"/>
      <c r="E80" s="130"/>
      <c r="F80" s="130"/>
      <c r="G80" s="130"/>
      <c r="H80" s="130"/>
      <c r="I80" s="130"/>
      <c r="J80" s="276">
        <f>D80+E80+F80+G80+H80+I80</f>
        <v>0</v>
      </c>
      <c r="K80" s="226">
        <f>C80+J80</f>
        <v>0</v>
      </c>
    </row>
    <row r="81" spans="1:11" s="138" customFormat="1" ht="12" customHeight="1" thickBot="1" x14ac:dyDescent="0.3">
      <c r="A81" s="169" t="s">
        <v>203</v>
      </c>
      <c r="B81" s="69" t="s">
        <v>204</v>
      </c>
      <c r="C81" s="126">
        <f>SUM(C82:C84)</f>
        <v>0</v>
      </c>
      <c r="D81" s="126">
        <f t="shared" ref="D81:K81" si="22">SUM(D82:D84)</f>
        <v>0</v>
      </c>
      <c r="E81" s="126">
        <f t="shared" si="22"/>
        <v>0</v>
      </c>
      <c r="F81" s="126">
        <f t="shared" si="22"/>
        <v>0</v>
      </c>
      <c r="G81" s="126">
        <f t="shared" si="22"/>
        <v>0</v>
      </c>
      <c r="H81" s="126">
        <f t="shared" si="22"/>
        <v>0</v>
      </c>
      <c r="I81" s="126">
        <f t="shared" si="22"/>
        <v>0</v>
      </c>
      <c r="J81" s="126">
        <f t="shared" si="22"/>
        <v>0</v>
      </c>
      <c r="K81" s="68">
        <f t="shared" si="22"/>
        <v>0</v>
      </c>
    </row>
    <row r="82" spans="1:11" s="138" customFormat="1" ht="12" customHeight="1" x14ac:dyDescent="0.25">
      <c r="A82" s="12" t="s">
        <v>224</v>
      </c>
      <c r="B82" s="139" t="s">
        <v>205</v>
      </c>
      <c r="C82" s="130"/>
      <c r="D82" s="130"/>
      <c r="E82" s="130"/>
      <c r="F82" s="130"/>
      <c r="G82" s="130"/>
      <c r="H82" s="130"/>
      <c r="I82" s="130"/>
      <c r="J82" s="276">
        <f>D82+E82+F82+G82+H82+I82</f>
        <v>0</v>
      </c>
      <c r="K82" s="226">
        <f>C82+J82</f>
        <v>0</v>
      </c>
    </row>
    <row r="83" spans="1:11" s="138" customFormat="1" ht="12" customHeight="1" x14ac:dyDescent="0.25">
      <c r="A83" s="11" t="s">
        <v>225</v>
      </c>
      <c r="B83" s="140" t="s">
        <v>206</v>
      </c>
      <c r="C83" s="130"/>
      <c r="D83" s="130"/>
      <c r="E83" s="130"/>
      <c r="F83" s="130"/>
      <c r="G83" s="130"/>
      <c r="H83" s="130"/>
      <c r="I83" s="130"/>
      <c r="J83" s="276">
        <f>D83+E83+F83+G83+H83+I83</f>
        <v>0</v>
      </c>
      <c r="K83" s="226">
        <f>C83+J83</f>
        <v>0</v>
      </c>
    </row>
    <row r="84" spans="1:11" s="138" customFormat="1" ht="12" customHeight="1" thickBot="1" x14ac:dyDescent="0.3">
      <c r="A84" s="13" t="s">
        <v>226</v>
      </c>
      <c r="B84" s="71" t="s">
        <v>431</v>
      </c>
      <c r="C84" s="130"/>
      <c r="D84" s="130"/>
      <c r="E84" s="130"/>
      <c r="F84" s="130"/>
      <c r="G84" s="130"/>
      <c r="H84" s="130"/>
      <c r="I84" s="130"/>
      <c r="J84" s="276">
        <f>D84+E84+F84+G84+H84+I84</f>
        <v>0</v>
      </c>
      <c r="K84" s="226">
        <f>C84+J84</f>
        <v>0</v>
      </c>
    </row>
    <row r="85" spans="1:11" s="138" customFormat="1" ht="12" customHeight="1" thickBot="1" x14ac:dyDescent="0.3">
      <c r="A85" s="169" t="s">
        <v>207</v>
      </c>
      <c r="B85" s="69" t="s">
        <v>227</v>
      </c>
      <c r="C85" s="126">
        <f>SUM(C86:C89)</f>
        <v>0</v>
      </c>
      <c r="D85" s="126">
        <f t="shared" ref="D85:K85" si="23">SUM(D86:D89)</f>
        <v>0</v>
      </c>
      <c r="E85" s="126">
        <f t="shared" si="23"/>
        <v>0</v>
      </c>
      <c r="F85" s="126">
        <f t="shared" si="23"/>
        <v>0</v>
      </c>
      <c r="G85" s="126">
        <f t="shared" si="23"/>
        <v>0</v>
      </c>
      <c r="H85" s="126">
        <f t="shared" si="23"/>
        <v>0</v>
      </c>
      <c r="I85" s="126">
        <f t="shared" si="23"/>
        <v>0</v>
      </c>
      <c r="J85" s="126">
        <f t="shared" si="23"/>
        <v>0</v>
      </c>
      <c r="K85" s="68">
        <f t="shared" si="23"/>
        <v>0</v>
      </c>
    </row>
    <row r="86" spans="1:11" s="138" customFormat="1" ht="12" customHeight="1" x14ac:dyDescent="0.25">
      <c r="A86" s="142" t="s">
        <v>208</v>
      </c>
      <c r="B86" s="139" t="s">
        <v>209</v>
      </c>
      <c r="C86" s="130"/>
      <c r="D86" s="130"/>
      <c r="E86" s="130"/>
      <c r="F86" s="130"/>
      <c r="G86" s="130"/>
      <c r="H86" s="130"/>
      <c r="I86" s="130"/>
      <c r="J86" s="276">
        <f t="shared" ref="J86:J91" si="24">D86+E86+F86+G86+H86+I86</f>
        <v>0</v>
      </c>
      <c r="K86" s="226">
        <f t="shared" ref="K86:K91" si="25">C86+J86</f>
        <v>0</v>
      </c>
    </row>
    <row r="87" spans="1:11" s="138" customFormat="1" ht="12" customHeight="1" x14ac:dyDescent="0.25">
      <c r="A87" s="143" t="s">
        <v>210</v>
      </c>
      <c r="B87" s="140" t="s">
        <v>211</v>
      </c>
      <c r="C87" s="130"/>
      <c r="D87" s="130"/>
      <c r="E87" s="130"/>
      <c r="F87" s="130"/>
      <c r="G87" s="130"/>
      <c r="H87" s="130"/>
      <c r="I87" s="130"/>
      <c r="J87" s="276">
        <f t="shared" si="24"/>
        <v>0</v>
      </c>
      <c r="K87" s="226">
        <f t="shared" si="25"/>
        <v>0</v>
      </c>
    </row>
    <row r="88" spans="1:11" s="138" customFormat="1" ht="12" customHeight="1" x14ac:dyDescent="0.25">
      <c r="A88" s="143" t="s">
        <v>212</v>
      </c>
      <c r="B88" s="140" t="s">
        <v>213</v>
      </c>
      <c r="C88" s="130"/>
      <c r="D88" s="130"/>
      <c r="E88" s="130"/>
      <c r="F88" s="130"/>
      <c r="G88" s="130"/>
      <c r="H88" s="130"/>
      <c r="I88" s="130"/>
      <c r="J88" s="276">
        <f t="shared" si="24"/>
        <v>0</v>
      </c>
      <c r="K88" s="226">
        <f t="shared" si="25"/>
        <v>0</v>
      </c>
    </row>
    <row r="89" spans="1:11" s="138" customFormat="1" ht="12" customHeight="1" thickBot="1" x14ac:dyDescent="0.3">
      <c r="A89" s="144" t="s">
        <v>214</v>
      </c>
      <c r="B89" s="71" t="s">
        <v>215</v>
      </c>
      <c r="C89" s="130"/>
      <c r="D89" s="130"/>
      <c r="E89" s="130"/>
      <c r="F89" s="130"/>
      <c r="G89" s="130"/>
      <c r="H89" s="130"/>
      <c r="I89" s="130"/>
      <c r="J89" s="276">
        <f t="shared" si="24"/>
        <v>0</v>
      </c>
      <c r="K89" s="226">
        <f t="shared" si="25"/>
        <v>0</v>
      </c>
    </row>
    <row r="90" spans="1:11" s="138" customFormat="1" ht="12" customHeight="1" thickBot="1" x14ac:dyDescent="0.3">
      <c r="A90" s="169" t="s">
        <v>216</v>
      </c>
      <c r="B90" s="69" t="s">
        <v>331</v>
      </c>
      <c r="C90" s="171"/>
      <c r="D90" s="171"/>
      <c r="E90" s="171"/>
      <c r="F90" s="171"/>
      <c r="G90" s="171"/>
      <c r="H90" s="171"/>
      <c r="I90" s="171"/>
      <c r="J90" s="126">
        <f t="shared" si="24"/>
        <v>0</v>
      </c>
      <c r="K90" s="68">
        <f t="shared" si="25"/>
        <v>0</v>
      </c>
    </row>
    <row r="91" spans="1:11" s="138" customFormat="1" ht="13.5" customHeight="1" thickBot="1" x14ac:dyDescent="0.3">
      <c r="A91" s="169" t="s">
        <v>218</v>
      </c>
      <c r="B91" s="69" t="s">
        <v>217</v>
      </c>
      <c r="C91" s="171"/>
      <c r="D91" s="171"/>
      <c r="E91" s="171"/>
      <c r="F91" s="171"/>
      <c r="G91" s="171"/>
      <c r="H91" s="171"/>
      <c r="I91" s="171"/>
      <c r="J91" s="126">
        <f t="shared" si="24"/>
        <v>0</v>
      </c>
      <c r="K91" s="68">
        <f t="shared" si="25"/>
        <v>0</v>
      </c>
    </row>
    <row r="92" spans="1:11" s="138" customFormat="1" ht="15.75" customHeight="1" thickBot="1" x14ac:dyDescent="0.3">
      <c r="A92" s="321" t="s">
        <v>230</v>
      </c>
      <c r="B92" s="322" t="s">
        <v>334</v>
      </c>
      <c r="C92" s="323">
        <f>+C69+C73+C78+C81+C85+C91+C90</f>
        <v>0</v>
      </c>
      <c r="D92" s="323">
        <f t="shared" ref="D92:K92" si="26">+D69+D73+D78+D81+D85+D91+D90</f>
        <v>630000</v>
      </c>
      <c r="E92" s="132">
        <f t="shared" si="26"/>
        <v>0</v>
      </c>
      <c r="F92" s="132">
        <f t="shared" si="26"/>
        <v>0</v>
      </c>
      <c r="G92" s="132">
        <f t="shared" si="26"/>
        <v>0</v>
      </c>
      <c r="H92" s="132">
        <f t="shared" si="26"/>
        <v>0</v>
      </c>
      <c r="I92" s="132">
        <f t="shared" si="26"/>
        <v>0</v>
      </c>
      <c r="J92" s="132">
        <f t="shared" si="26"/>
        <v>630000</v>
      </c>
      <c r="K92" s="165">
        <f t="shared" si="26"/>
        <v>630000</v>
      </c>
    </row>
    <row r="93" spans="1:11" s="138" customFormat="1" ht="25.5" customHeight="1" thickBot="1" x14ac:dyDescent="0.3">
      <c r="A93" s="169" t="s">
        <v>333</v>
      </c>
      <c r="B93" s="69" t="s">
        <v>335</v>
      </c>
      <c r="C93" s="132">
        <f>+C68+C92</f>
        <v>400000</v>
      </c>
      <c r="D93" s="132">
        <f t="shared" ref="D93:K93" si="27">+D68+D92</f>
        <v>630000</v>
      </c>
      <c r="E93" s="132">
        <f t="shared" si="27"/>
        <v>0</v>
      </c>
      <c r="F93" s="132">
        <f t="shared" si="27"/>
        <v>0</v>
      </c>
      <c r="G93" s="132">
        <f t="shared" si="27"/>
        <v>0</v>
      </c>
      <c r="H93" s="132">
        <f t="shared" si="27"/>
        <v>0</v>
      </c>
      <c r="I93" s="132">
        <f t="shared" si="27"/>
        <v>0</v>
      </c>
      <c r="J93" s="132">
        <f t="shared" si="27"/>
        <v>630000</v>
      </c>
      <c r="K93" s="165">
        <f t="shared" si="27"/>
        <v>1030000</v>
      </c>
    </row>
    <row r="94" spans="1:11" s="138" customFormat="1" ht="30.75" customHeight="1" x14ac:dyDescent="0.25">
      <c r="A94" s="2"/>
      <c r="B94" s="3"/>
      <c r="C94" s="73"/>
    </row>
    <row r="95" spans="1:11" ht="16.5" customHeight="1" x14ac:dyDescent="0.3">
      <c r="A95" s="535" t="s">
        <v>31</v>
      </c>
      <c r="B95" s="535"/>
      <c r="C95" s="535"/>
      <c r="D95" s="535"/>
      <c r="E95" s="535"/>
      <c r="F95" s="535"/>
      <c r="G95" s="535"/>
      <c r="H95" s="535"/>
      <c r="I95" s="535"/>
      <c r="J95" s="535"/>
      <c r="K95" s="535"/>
    </row>
    <row r="96" spans="1:11" s="145" customFormat="1" ht="16.5" customHeight="1" thickBot="1" x14ac:dyDescent="0.35">
      <c r="A96" s="537" t="s">
        <v>82</v>
      </c>
      <c r="B96" s="537"/>
      <c r="C96" s="49"/>
      <c r="K96" s="49" t="str">
        <f>K7</f>
        <v>Forintban!</v>
      </c>
    </row>
    <row r="97" spans="1:11" x14ac:dyDescent="0.3">
      <c r="A97" s="525" t="s">
        <v>46</v>
      </c>
      <c r="B97" s="527" t="s">
        <v>368</v>
      </c>
      <c r="C97" s="529" t="str">
        <f>+CONCATENATE(LEFT(RM_ÖSSZEFÜGGÉSEK!A6,4),". évi")</f>
        <v>2020. évi</v>
      </c>
      <c r="D97" s="530"/>
      <c r="E97" s="531"/>
      <c r="F97" s="531"/>
      <c r="G97" s="531"/>
      <c r="H97" s="531"/>
      <c r="I97" s="531"/>
      <c r="J97" s="531"/>
      <c r="K97" s="532"/>
    </row>
    <row r="98" spans="1:11" ht="34.799999999999997" thickBot="1" x14ac:dyDescent="0.35">
      <c r="A98" s="526"/>
      <c r="B98" s="528"/>
      <c r="C98" s="284" t="s">
        <v>367</v>
      </c>
      <c r="D98" s="302" t="str">
        <f t="shared" ref="D98:I98" si="28">D9</f>
        <v xml:space="preserve">1. sz. módosítás </v>
      </c>
      <c r="E98" s="302" t="str">
        <f t="shared" si="28"/>
        <v xml:space="preserve">2. sz. módosítás </v>
      </c>
      <c r="F98" s="302" t="str">
        <f t="shared" si="28"/>
        <v xml:space="preserve">3. sz. módosítás </v>
      </c>
      <c r="G98" s="302" t="str">
        <f t="shared" si="28"/>
        <v xml:space="preserve">4. sz. módosítás </v>
      </c>
      <c r="H98" s="302" t="str">
        <f t="shared" si="28"/>
        <v xml:space="preserve">5. sz. módosítás </v>
      </c>
      <c r="I98" s="302" t="str">
        <f t="shared" si="28"/>
        <v xml:space="preserve">6. sz. módosítás </v>
      </c>
      <c r="J98" s="303" t="s">
        <v>432</v>
      </c>
      <c r="K98" s="304" t="str">
        <f>K9</f>
        <v>2. számú módosítás utáni előirányzat</v>
      </c>
    </row>
    <row r="99" spans="1:11" s="137" customFormat="1" ht="12" customHeight="1" thickBot="1" x14ac:dyDescent="0.25">
      <c r="A99" s="24" t="s">
        <v>343</v>
      </c>
      <c r="B99" s="25" t="s">
        <v>344</v>
      </c>
      <c r="C99" s="285" t="s">
        <v>345</v>
      </c>
      <c r="D99" s="285" t="s">
        <v>347</v>
      </c>
      <c r="E99" s="286" t="s">
        <v>346</v>
      </c>
      <c r="F99" s="286" t="s">
        <v>348</v>
      </c>
      <c r="G99" s="286" t="s">
        <v>349</v>
      </c>
      <c r="H99" s="286" t="s">
        <v>350</v>
      </c>
      <c r="I99" s="286" t="s">
        <v>456</v>
      </c>
      <c r="J99" s="286" t="s">
        <v>457</v>
      </c>
      <c r="K99" s="301" t="s">
        <v>458</v>
      </c>
    </row>
    <row r="100" spans="1:11" ht="12" customHeight="1" thickBot="1" x14ac:dyDescent="0.35">
      <c r="A100" s="19" t="s">
        <v>3</v>
      </c>
      <c r="B100" s="23" t="s">
        <v>293</v>
      </c>
      <c r="C100" s="125">
        <f>C101+C102+C103+C104+C105+C118</f>
        <v>400000</v>
      </c>
      <c r="D100" s="125">
        <f t="shared" ref="D100:K100" si="29">D101+D102+D103+D104+D105+D118</f>
        <v>630000</v>
      </c>
      <c r="E100" s="125">
        <f t="shared" si="29"/>
        <v>0</v>
      </c>
      <c r="F100" s="125">
        <f t="shared" si="29"/>
        <v>0</v>
      </c>
      <c r="G100" s="125">
        <f t="shared" si="29"/>
        <v>0</v>
      </c>
      <c r="H100" s="125">
        <f t="shared" si="29"/>
        <v>0</v>
      </c>
      <c r="I100" s="125">
        <f t="shared" si="29"/>
        <v>0</v>
      </c>
      <c r="J100" s="125">
        <f t="shared" si="29"/>
        <v>630000</v>
      </c>
      <c r="K100" s="182">
        <f t="shared" si="29"/>
        <v>1030000</v>
      </c>
    </row>
    <row r="101" spans="1:11" ht="12" customHeight="1" x14ac:dyDescent="0.3">
      <c r="A101" s="14" t="s">
        <v>58</v>
      </c>
      <c r="B101" s="7" t="s">
        <v>32</v>
      </c>
      <c r="C101" s="269"/>
      <c r="D101" s="186"/>
      <c r="E101" s="186"/>
      <c r="F101" s="186"/>
      <c r="G101" s="186"/>
      <c r="H101" s="186"/>
      <c r="I101" s="186"/>
      <c r="J101" s="277">
        <f t="shared" ref="J101:J120" si="30">D101+E101+F101+G101+H101+I101</f>
        <v>0</v>
      </c>
      <c r="K101" s="228">
        <f t="shared" ref="K101:K120" si="31">C101+J101</f>
        <v>0</v>
      </c>
    </row>
    <row r="102" spans="1:11" ht="12" customHeight="1" x14ac:dyDescent="0.3">
      <c r="A102" s="11" t="s">
        <v>59</v>
      </c>
      <c r="B102" s="5" t="s">
        <v>101</v>
      </c>
      <c r="C102" s="127"/>
      <c r="D102" s="127"/>
      <c r="E102" s="127"/>
      <c r="F102" s="127"/>
      <c r="G102" s="127"/>
      <c r="H102" s="127"/>
      <c r="I102" s="127"/>
      <c r="J102" s="278">
        <f t="shared" si="30"/>
        <v>0</v>
      </c>
      <c r="K102" s="224">
        <f t="shared" si="31"/>
        <v>0</v>
      </c>
    </row>
    <row r="103" spans="1:11" ht="12" customHeight="1" x14ac:dyDescent="0.3">
      <c r="A103" s="11" t="s">
        <v>60</v>
      </c>
      <c r="B103" s="5" t="s">
        <v>77</v>
      </c>
      <c r="C103" s="129"/>
      <c r="D103" s="129"/>
      <c r="E103" s="129"/>
      <c r="F103" s="129"/>
      <c r="G103" s="129"/>
      <c r="H103" s="129"/>
      <c r="I103" s="129"/>
      <c r="J103" s="279">
        <f t="shared" si="30"/>
        <v>0</v>
      </c>
      <c r="K103" s="225">
        <f t="shared" si="31"/>
        <v>0</v>
      </c>
    </row>
    <row r="104" spans="1:11" ht="12" customHeight="1" x14ac:dyDescent="0.3">
      <c r="A104" s="11" t="s">
        <v>61</v>
      </c>
      <c r="B104" s="8" t="s">
        <v>102</v>
      </c>
      <c r="C104" s="129"/>
      <c r="D104" s="129"/>
      <c r="E104" s="129"/>
      <c r="F104" s="129"/>
      <c r="G104" s="129"/>
      <c r="H104" s="129"/>
      <c r="I104" s="129"/>
      <c r="J104" s="279">
        <f t="shared" si="30"/>
        <v>0</v>
      </c>
      <c r="K104" s="225">
        <f t="shared" si="31"/>
        <v>0</v>
      </c>
    </row>
    <row r="105" spans="1:11" ht="12" customHeight="1" x14ac:dyDescent="0.3">
      <c r="A105" s="11" t="s">
        <v>69</v>
      </c>
      <c r="B105" s="16" t="s">
        <v>103</v>
      </c>
      <c r="C105" s="129">
        <v>400000</v>
      </c>
      <c r="D105" s="129">
        <v>630000</v>
      </c>
      <c r="E105" s="129"/>
      <c r="F105" s="129"/>
      <c r="G105" s="129"/>
      <c r="H105" s="129"/>
      <c r="I105" s="129"/>
      <c r="J105" s="279">
        <f t="shared" si="30"/>
        <v>630000</v>
      </c>
      <c r="K105" s="225">
        <f t="shared" si="31"/>
        <v>1030000</v>
      </c>
    </row>
    <row r="106" spans="1:11" ht="12" customHeight="1" x14ac:dyDescent="0.3">
      <c r="A106" s="11" t="s">
        <v>62</v>
      </c>
      <c r="B106" s="5" t="s">
        <v>298</v>
      </c>
      <c r="C106" s="129"/>
      <c r="D106" s="129"/>
      <c r="E106" s="129"/>
      <c r="F106" s="129"/>
      <c r="G106" s="129"/>
      <c r="H106" s="129"/>
      <c r="I106" s="129"/>
      <c r="J106" s="279">
        <f t="shared" si="30"/>
        <v>0</v>
      </c>
      <c r="K106" s="225">
        <f t="shared" si="31"/>
        <v>0</v>
      </c>
    </row>
    <row r="107" spans="1:11" ht="12" customHeight="1" x14ac:dyDescent="0.3">
      <c r="A107" s="11" t="s">
        <v>63</v>
      </c>
      <c r="B107" s="52" t="s">
        <v>297</v>
      </c>
      <c r="C107" s="129"/>
      <c r="D107" s="129"/>
      <c r="E107" s="129"/>
      <c r="F107" s="129"/>
      <c r="G107" s="129"/>
      <c r="H107" s="129"/>
      <c r="I107" s="129"/>
      <c r="J107" s="279">
        <f t="shared" si="30"/>
        <v>0</v>
      </c>
      <c r="K107" s="225">
        <f t="shared" si="31"/>
        <v>0</v>
      </c>
    </row>
    <row r="108" spans="1:11" ht="12" customHeight="1" x14ac:dyDescent="0.3">
      <c r="A108" s="11" t="s">
        <v>70</v>
      </c>
      <c r="B108" s="52" t="s">
        <v>296</v>
      </c>
      <c r="C108" s="129"/>
      <c r="D108" s="129"/>
      <c r="E108" s="129"/>
      <c r="F108" s="129"/>
      <c r="G108" s="129"/>
      <c r="H108" s="129"/>
      <c r="I108" s="129"/>
      <c r="J108" s="279">
        <f t="shared" si="30"/>
        <v>0</v>
      </c>
      <c r="K108" s="225">
        <f t="shared" si="31"/>
        <v>0</v>
      </c>
    </row>
    <row r="109" spans="1:11" ht="12" customHeight="1" x14ac:dyDescent="0.3">
      <c r="A109" s="11" t="s">
        <v>71</v>
      </c>
      <c r="B109" s="50" t="s">
        <v>233</v>
      </c>
      <c r="C109" s="129"/>
      <c r="D109" s="129"/>
      <c r="E109" s="129"/>
      <c r="F109" s="129"/>
      <c r="G109" s="129"/>
      <c r="H109" s="129"/>
      <c r="I109" s="129"/>
      <c r="J109" s="279">
        <f t="shared" si="30"/>
        <v>0</v>
      </c>
      <c r="K109" s="225">
        <f t="shared" si="31"/>
        <v>0</v>
      </c>
    </row>
    <row r="110" spans="1:11" ht="12" customHeight="1" x14ac:dyDescent="0.3">
      <c r="A110" s="11" t="s">
        <v>72</v>
      </c>
      <c r="B110" s="51" t="s">
        <v>234</v>
      </c>
      <c r="C110" s="129"/>
      <c r="D110" s="129"/>
      <c r="E110" s="129"/>
      <c r="F110" s="129"/>
      <c r="G110" s="129"/>
      <c r="H110" s="129"/>
      <c r="I110" s="129"/>
      <c r="J110" s="279">
        <f t="shared" si="30"/>
        <v>0</v>
      </c>
      <c r="K110" s="225">
        <f t="shared" si="31"/>
        <v>0</v>
      </c>
    </row>
    <row r="111" spans="1:11" ht="12" customHeight="1" x14ac:dyDescent="0.3">
      <c r="A111" s="11" t="s">
        <v>73</v>
      </c>
      <c r="B111" s="51" t="s">
        <v>235</v>
      </c>
      <c r="C111" s="129"/>
      <c r="D111" s="129"/>
      <c r="E111" s="129"/>
      <c r="F111" s="129"/>
      <c r="G111" s="129"/>
      <c r="H111" s="129"/>
      <c r="I111" s="129"/>
      <c r="J111" s="279">
        <f t="shared" si="30"/>
        <v>0</v>
      </c>
      <c r="K111" s="225">
        <f t="shared" si="31"/>
        <v>0</v>
      </c>
    </row>
    <row r="112" spans="1:11" ht="12" customHeight="1" x14ac:dyDescent="0.3">
      <c r="A112" s="11" t="s">
        <v>75</v>
      </c>
      <c r="B112" s="50" t="s">
        <v>236</v>
      </c>
      <c r="C112" s="129"/>
      <c r="D112" s="129">
        <v>630000</v>
      </c>
      <c r="E112" s="129"/>
      <c r="F112" s="129"/>
      <c r="G112" s="129"/>
      <c r="H112" s="129"/>
      <c r="I112" s="129"/>
      <c r="J112" s="279">
        <f t="shared" si="30"/>
        <v>630000</v>
      </c>
      <c r="K112" s="225">
        <f t="shared" si="31"/>
        <v>630000</v>
      </c>
    </row>
    <row r="113" spans="1:11" ht="12" customHeight="1" x14ac:dyDescent="0.3">
      <c r="A113" s="11" t="s">
        <v>104</v>
      </c>
      <c r="B113" s="50" t="s">
        <v>237</v>
      </c>
      <c r="C113" s="129"/>
      <c r="D113" s="129"/>
      <c r="E113" s="129"/>
      <c r="F113" s="129"/>
      <c r="G113" s="129"/>
      <c r="H113" s="129"/>
      <c r="I113" s="129"/>
      <c r="J113" s="279">
        <f t="shared" si="30"/>
        <v>0</v>
      </c>
      <c r="K113" s="225">
        <f t="shared" si="31"/>
        <v>0</v>
      </c>
    </row>
    <row r="114" spans="1:11" ht="12" customHeight="1" x14ac:dyDescent="0.3">
      <c r="A114" s="11" t="s">
        <v>231</v>
      </c>
      <c r="B114" s="51" t="s">
        <v>238</v>
      </c>
      <c r="C114" s="129"/>
      <c r="D114" s="129"/>
      <c r="E114" s="129"/>
      <c r="F114" s="129"/>
      <c r="G114" s="129"/>
      <c r="H114" s="129"/>
      <c r="I114" s="129"/>
      <c r="J114" s="279">
        <f t="shared" si="30"/>
        <v>0</v>
      </c>
      <c r="K114" s="225">
        <f t="shared" si="31"/>
        <v>0</v>
      </c>
    </row>
    <row r="115" spans="1:11" ht="12" customHeight="1" x14ac:dyDescent="0.3">
      <c r="A115" s="10" t="s">
        <v>232</v>
      </c>
      <c r="B115" s="52" t="s">
        <v>239</v>
      </c>
      <c r="C115" s="129"/>
      <c r="D115" s="129"/>
      <c r="E115" s="129"/>
      <c r="F115" s="129"/>
      <c r="G115" s="129"/>
      <c r="H115" s="129"/>
      <c r="I115" s="129"/>
      <c r="J115" s="279">
        <f t="shared" si="30"/>
        <v>0</v>
      </c>
      <c r="K115" s="225">
        <f t="shared" si="31"/>
        <v>0</v>
      </c>
    </row>
    <row r="116" spans="1:11" ht="12" customHeight="1" x14ac:dyDescent="0.3">
      <c r="A116" s="11" t="s">
        <v>294</v>
      </c>
      <c r="B116" s="52" t="s">
        <v>240</v>
      </c>
      <c r="C116" s="129"/>
      <c r="D116" s="129"/>
      <c r="E116" s="129"/>
      <c r="F116" s="129"/>
      <c r="G116" s="129"/>
      <c r="H116" s="129"/>
      <c r="I116" s="129"/>
      <c r="J116" s="279">
        <f t="shared" si="30"/>
        <v>0</v>
      </c>
      <c r="K116" s="225">
        <f t="shared" si="31"/>
        <v>0</v>
      </c>
    </row>
    <row r="117" spans="1:11" ht="12" customHeight="1" x14ac:dyDescent="0.3">
      <c r="A117" s="13" t="s">
        <v>295</v>
      </c>
      <c r="B117" s="52" t="s">
        <v>241</v>
      </c>
      <c r="C117" s="129">
        <v>400000</v>
      </c>
      <c r="D117" s="129"/>
      <c r="E117" s="129"/>
      <c r="F117" s="129"/>
      <c r="G117" s="129"/>
      <c r="H117" s="129"/>
      <c r="I117" s="129"/>
      <c r="J117" s="279">
        <f t="shared" si="30"/>
        <v>0</v>
      </c>
      <c r="K117" s="225">
        <f t="shared" si="31"/>
        <v>400000</v>
      </c>
    </row>
    <row r="118" spans="1:11" ht="12" customHeight="1" x14ac:dyDescent="0.3">
      <c r="A118" s="11" t="s">
        <v>299</v>
      </c>
      <c r="B118" s="8" t="s">
        <v>33</v>
      </c>
      <c r="C118" s="127"/>
      <c r="D118" s="127"/>
      <c r="E118" s="127"/>
      <c r="F118" s="127"/>
      <c r="G118" s="127"/>
      <c r="H118" s="127"/>
      <c r="I118" s="127"/>
      <c r="J118" s="278">
        <f t="shared" si="30"/>
        <v>0</v>
      </c>
      <c r="K118" s="224">
        <f t="shared" si="31"/>
        <v>0</v>
      </c>
    </row>
    <row r="119" spans="1:11" ht="12" customHeight="1" x14ac:dyDescent="0.3">
      <c r="A119" s="11" t="s">
        <v>300</v>
      </c>
      <c r="B119" s="5" t="s">
        <v>302</v>
      </c>
      <c r="C119" s="127"/>
      <c r="D119" s="127"/>
      <c r="E119" s="127"/>
      <c r="F119" s="127"/>
      <c r="G119" s="127"/>
      <c r="H119" s="127"/>
      <c r="I119" s="127"/>
      <c r="J119" s="278">
        <f t="shared" si="30"/>
        <v>0</v>
      </c>
      <c r="K119" s="224">
        <f t="shared" si="31"/>
        <v>0</v>
      </c>
    </row>
    <row r="120" spans="1:11" ht="12" customHeight="1" thickBot="1" x14ac:dyDescent="0.35">
      <c r="A120" s="15" t="s">
        <v>301</v>
      </c>
      <c r="B120" s="178" t="s">
        <v>303</v>
      </c>
      <c r="C120" s="187"/>
      <c r="D120" s="187"/>
      <c r="E120" s="187"/>
      <c r="F120" s="187"/>
      <c r="G120" s="187"/>
      <c r="H120" s="187"/>
      <c r="I120" s="187"/>
      <c r="J120" s="280">
        <f t="shared" si="30"/>
        <v>0</v>
      </c>
      <c r="K120" s="229">
        <f t="shared" si="31"/>
        <v>0</v>
      </c>
    </row>
    <row r="121" spans="1:11" ht="12" customHeight="1" thickBot="1" x14ac:dyDescent="0.35">
      <c r="A121" s="176" t="s">
        <v>4</v>
      </c>
      <c r="B121" s="177" t="s">
        <v>242</v>
      </c>
      <c r="C121" s="188">
        <f>+C122+C124+C126</f>
        <v>0</v>
      </c>
      <c r="D121" s="126">
        <f t="shared" ref="D121:K121" si="32">+D122+D124+D126</f>
        <v>0</v>
      </c>
      <c r="E121" s="188">
        <f t="shared" si="32"/>
        <v>0</v>
      </c>
      <c r="F121" s="188">
        <f t="shared" si="32"/>
        <v>0</v>
      </c>
      <c r="G121" s="188">
        <f t="shared" si="32"/>
        <v>0</v>
      </c>
      <c r="H121" s="188">
        <f t="shared" si="32"/>
        <v>0</v>
      </c>
      <c r="I121" s="188">
        <f t="shared" si="32"/>
        <v>0</v>
      </c>
      <c r="J121" s="188">
        <f t="shared" si="32"/>
        <v>0</v>
      </c>
      <c r="K121" s="183">
        <f t="shared" si="32"/>
        <v>0</v>
      </c>
    </row>
    <row r="122" spans="1:11" ht="12" customHeight="1" x14ac:dyDescent="0.3">
      <c r="A122" s="12" t="s">
        <v>64</v>
      </c>
      <c r="B122" s="5" t="s">
        <v>119</v>
      </c>
      <c r="C122" s="128"/>
      <c r="D122" s="194"/>
      <c r="E122" s="194"/>
      <c r="F122" s="194"/>
      <c r="G122" s="194"/>
      <c r="H122" s="194"/>
      <c r="I122" s="128"/>
      <c r="J122" s="167">
        <f t="shared" ref="J122:J134" si="33">D122+E122+F122+G122+H122+I122</f>
        <v>0</v>
      </c>
      <c r="K122" s="166">
        <f t="shared" ref="K122:K134" si="34">C122+J122</f>
        <v>0</v>
      </c>
    </row>
    <row r="123" spans="1:11" ht="12" customHeight="1" x14ac:dyDescent="0.3">
      <c r="A123" s="12" t="s">
        <v>65</v>
      </c>
      <c r="B123" s="9" t="s">
        <v>246</v>
      </c>
      <c r="C123" s="128"/>
      <c r="D123" s="194"/>
      <c r="E123" s="194"/>
      <c r="F123" s="194"/>
      <c r="G123" s="194"/>
      <c r="H123" s="194"/>
      <c r="I123" s="128"/>
      <c r="J123" s="167">
        <f t="shared" si="33"/>
        <v>0</v>
      </c>
      <c r="K123" s="166">
        <f t="shared" si="34"/>
        <v>0</v>
      </c>
    </row>
    <row r="124" spans="1:11" ht="12" customHeight="1" x14ac:dyDescent="0.3">
      <c r="A124" s="12" t="s">
        <v>66</v>
      </c>
      <c r="B124" s="9" t="s">
        <v>105</v>
      </c>
      <c r="C124" s="127"/>
      <c r="D124" s="195"/>
      <c r="E124" s="195"/>
      <c r="F124" s="195"/>
      <c r="G124" s="195"/>
      <c r="H124" s="195"/>
      <c r="I124" s="127"/>
      <c r="J124" s="278">
        <f t="shared" si="33"/>
        <v>0</v>
      </c>
      <c r="K124" s="224">
        <f t="shared" si="34"/>
        <v>0</v>
      </c>
    </row>
    <row r="125" spans="1:11" ht="12" customHeight="1" x14ac:dyDescent="0.3">
      <c r="A125" s="12" t="s">
        <v>67</v>
      </c>
      <c r="B125" s="9" t="s">
        <v>247</v>
      </c>
      <c r="C125" s="127"/>
      <c r="D125" s="195"/>
      <c r="E125" s="195"/>
      <c r="F125" s="195"/>
      <c r="G125" s="195"/>
      <c r="H125" s="195"/>
      <c r="I125" s="127"/>
      <c r="J125" s="278">
        <f t="shared" si="33"/>
        <v>0</v>
      </c>
      <c r="K125" s="224">
        <f t="shared" si="34"/>
        <v>0</v>
      </c>
    </row>
    <row r="126" spans="1:11" ht="12" customHeight="1" x14ac:dyDescent="0.3">
      <c r="A126" s="12" t="s">
        <v>68</v>
      </c>
      <c r="B126" s="71" t="s">
        <v>121</v>
      </c>
      <c r="C126" s="127"/>
      <c r="D126" s="195"/>
      <c r="E126" s="195"/>
      <c r="F126" s="195"/>
      <c r="G126" s="195"/>
      <c r="H126" s="195"/>
      <c r="I126" s="127"/>
      <c r="J126" s="278">
        <f t="shared" si="33"/>
        <v>0</v>
      </c>
      <c r="K126" s="224">
        <f t="shared" si="34"/>
        <v>0</v>
      </c>
    </row>
    <row r="127" spans="1:11" ht="12" customHeight="1" x14ac:dyDescent="0.3">
      <c r="A127" s="12" t="s">
        <v>74</v>
      </c>
      <c r="B127" s="70" t="s">
        <v>287</v>
      </c>
      <c r="C127" s="127"/>
      <c r="D127" s="195"/>
      <c r="E127" s="195"/>
      <c r="F127" s="195"/>
      <c r="G127" s="195"/>
      <c r="H127" s="195"/>
      <c r="I127" s="127"/>
      <c r="J127" s="278">
        <f t="shared" si="33"/>
        <v>0</v>
      </c>
      <c r="K127" s="224">
        <f t="shared" si="34"/>
        <v>0</v>
      </c>
    </row>
    <row r="128" spans="1:11" ht="12" customHeight="1" x14ac:dyDescent="0.3">
      <c r="A128" s="12" t="s">
        <v>76</v>
      </c>
      <c r="B128" s="135" t="s">
        <v>252</v>
      </c>
      <c r="C128" s="127"/>
      <c r="D128" s="195"/>
      <c r="E128" s="195"/>
      <c r="F128" s="195"/>
      <c r="G128" s="195"/>
      <c r="H128" s="195"/>
      <c r="I128" s="127"/>
      <c r="J128" s="278">
        <f t="shared" si="33"/>
        <v>0</v>
      </c>
      <c r="K128" s="224">
        <f t="shared" si="34"/>
        <v>0</v>
      </c>
    </row>
    <row r="129" spans="1:11" x14ac:dyDescent="0.3">
      <c r="A129" s="12" t="s">
        <v>106</v>
      </c>
      <c r="B129" s="51" t="s">
        <v>235</v>
      </c>
      <c r="C129" s="127"/>
      <c r="D129" s="195"/>
      <c r="E129" s="195"/>
      <c r="F129" s="195"/>
      <c r="G129" s="195"/>
      <c r="H129" s="195"/>
      <c r="I129" s="127"/>
      <c r="J129" s="278">
        <f t="shared" si="33"/>
        <v>0</v>
      </c>
      <c r="K129" s="224">
        <f t="shared" si="34"/>
        <v>0</v>
      </c>
    </row>
    <row r="130" spans="1:11" ht="12" customHeight="1" x14ac:dyDescent="0.3">
      <c r="A130" s="12" t="s">
        <v>107</v>
      </c>
      <c r="B130" s="51" t="s">
        <v>251</v>
      </c>
      <c r="C130" s="127"/>
      <c r="D130" s="195"/>
      <c r="E130" s="195"/>
      <c r="F130" s="195"/>
      <c r="G130" s="195"/>
      <c r="H130" s="195"/>
      <c r="I130" s="127"/>
      <c r="J130" s="278">
        <f t="shared" si="33"/>
        <v>0</v>
      </c>
      <c r="K130" s="224">
        <f t="shared" si="34"/>
        <v>0</v>
      </c>
    </row>
    <row r="131" spans="1:11" ht="12" customHeight="1" x14ac:dyDescent="0.3">
      <c r="A131" s="12" t="s">
        <v>108</v>
      </c>
      <c r="B131" s="51" t="s">
        <v>250</v>
      </c>
      <c r="C131" s="127"/>
      <c r="D131" s="195"/>
      <c r="E131" s="195"/>
      <c r="F131" s="195"/>
      <c r="G131" s="195"/>
      <c r="H131" s="195"/>
      <c r="I131" s="127"/>
      <c r="J131" s="278">
        <f t="shared" si="33"/>
        <v>0</v>
      </c>
      <c r="K131" s="224">
        <f t="shared" si="34"/>
        <v>0</v>
      </c>
    </row>
    <row r="132" spans="1:11" ht="12" customHeight="1" x14ac:dyDescent="0.3">
      <c r="A132" s="12" t="s">
        <v>243</v>
      </c>
      <c r="B132" s="51" t="s">
        <v>238</v>
      </c>
      <c r="C132" s="127"/>
      <c r="D132" s="195"/>
      <c r="E132" s="195"/>
      <c r="F132" s="195"/>
      <c r="G132" s="195"/>
      <c r="H132" s="195"/>
      <c r="I132" s="127"/>
      <c r="J132" s="278">
        <f t="shared" si="33"/>
        <v>0</v>
      </c>
      <c r="K132" s="224">
        <f t="shared" si="34"/>
        <v>0</v>
      </c>
    </row>
    <row r="133" spans="1:11" ht="12" customHeight="1" x14ac:dyDescent="0.3">
      <c r="A133" s="12" t="s">
        <v>244</v>
      </c>
      <c r="B133" s="51" t="s">
        <v>249</v>
      </c>
      <c r="C133" s="127"/>
      <c r="D133" s="195"/>
      <c r="E133" s="195"/>
      <c r="F133" s="195"/>
      <c r="G133" s="195"/>
      <c r="H133" s="195"/>
      <c r="I133" s="127"/>
      <c r="J133" s="278">
        <f t="shared" si="33"/>
        <v>0</v>
      </c>
      <c r="K133" s="224">
        <f t="shared" si="34"/>
        <v>0</v>
      </c>
    </row>
    <row r="134" spans="1:11" ht="16.2" thickBot="1" x14ac:dyDescent="0.35">
      <c r="A134" s="10" t="s">
        <v>245</v>
      </c>
      <c r="B134" s="51" t="s">
        <v>248</v>
      </c>
      <c r="C134" s="129"/>
      <c r="D134" s="196"/>
      <c r="E134" s="196"/>
      <c r="F134" s="196"/>
      <c r="G134" s="196"/>
      <c r="H134" s="196"/>
      <c r="I134" s="129"/>
      <c r="J134" s="279">
        <f t="shared" si="33"/>
        <v>0</v>
      </c>
      <c r="K134" s="225">
        <f t="shared" si="34"/>
        <v>0</v>
      </c>
    </row>
    <row r="135" spans="1:11" ht="12" customHeight="1" thickBot="1" x14ac:dyDescent="0.35">
      <c r="A135" s="17" t="s">
        <v>5</v>
      </c>
      <c r="B135" s="47" t="s">
        <v>304</v>
      </c>
      <c r="C135" s="126">
        <f>+C100+C121</f>
        <v>400000</v>
      </c>
      <c r="D135" s="193">
        <f t="shared" ref="D135:K135" si="35">+D100+D121</f>
        <v>630000</v>
      </c>
      <c r="E135" s="193">
        <f t="shared" si="35"/>
        <v>0</v>
      </c>
      <c r="F135" s="193">
        <f t="shared" si="35"/>
        <v>0</v>
      </c>
      <c r="G135" s="193">
        <f t="shared" si="35"/>
        <v>0</v>
      </c>
      <c r="H135" s="193">
        <f t="shared" si="35"/>
        <v>0</v>
      </c>
      <c r="I135" s="126">
        <f t="shared" si="35"/>
        <v>0</v>
      </c>
      <c r="J135" s="126">
        <f t="shared" si="35"/>
        <v>630000</v>
      </c>
      <c r="K135" s="68">
        <f t="shared" si="35"/>
        <v>1030000</v>
      </c>
    </row>
    <row r="136" spans="1:11" ht="12" customHeight="1" thickBot="1" x14ac:dyDescent="0.35">
      <c r="A136" s="17" t="s">
        <v>6</v>
      </c>
      <c r="B136" s="47" t="s">
        <v>369</v>
      </c>
      <c r="C136" s="126">
        <f>+C137+C138+C139</f>
        <v>0</v>
      </c>
      <c r="D136" s="193">
        <f t="shared" ref="D136:K136" si="36">+D137+D138+D139</f>
        <v>0</v>
      </c>
      <c r="E136" s="193">
        <f t="shared" si="36"/>
        <v>0</v>
      </c>
      <c r="F136" s="193">
        <f t="shared" si="36"/>
        <v>0</v>
      </c>
      <c r="G136" s="193">
        <f t="shared" si="36"/>
        <v>0</v>
      </c>
      <c r="H136" s="193">
        <f t="shared" si="36"/>
        <v>0</v>
      </c>
      <c r="I136" s="126">
        <f t="shared" si="36"/>
        <v>0</v>
      </c>
      <c r="J136" s="126">
        <f t="shared" si="36"/>
        <v>0</v>
      </c>
      <c r="K136" s="68">
        <f t="shared" si="36"/>
        <v>0</v>
      </c>
    </row>
    <row r="137" spans="1:11" ht="12" customHeight="1" x14ac:dyDescent="0.3">
      <c r="A137" s="12" t="s">
        <v>152</v>
      </c>
      <c r="B137" s="9" t="s">
        <v>312</v>
      </c>
      <c r="C137" s="127"/>
      <c r="D137" s="195"/>
      <c r="E137" s="195"/>
      <c r="F137" s="195"/>
      <c r="G137" s="195"/>
      <c r="H137" s="195"/>
      <c r="I137" s="127"/>
      <c r="J137" s="167">
        <f>D137+E137+F137+G137+H137+I137</f>
        <v>0</v>
      </c>
      <c r="K137" s="224">
        <f>C137+J137</f>
        <v>0</v>
      </c>
    </row>
    <row r="138" spans="1:11" ht="12" customHeight="1" x14ac:dyDescent="0.3">
      <c r="A138" s="12" t="s">
        <v>153</v>
      </c>
      <c r="B138" s="9" t="s">
        <v>313</v>
      </c>
      <c r="C138" s="127"/>
      <c r="D138" s="195"/>
      <c r="E138" s="195"/>
      <c r="F138" s="195"/>
      <c r="G138" s="195"/>
      <c r="H138" s="195"/>
      <c r="I138" s="127"/>
      <c r="J138" s="167">
        <f>D138+E138+F138+G138+H138+I138</f>
        <v>0</v>
      </c>
      <c r="K138" s="224">
        <f>C138+J138</f>
        <v>0</v>
      </c>
    </row>
    <row r="139" spans="1:11" ht="12" customHeight="1" thickBot="1" x14ac:dyDescent="0.35">
      <c r="A139" s="10" t="s">
        <v>154</v>
      </c>
      <c r="B139" s="9" t="s">
        <v>314</v>
      </c>
      <c r="C139" s="127"/>
      <c r="D139" s="195"/>
      <c r="E139" s="195"/>
      <c r="F139" s="195"/>
      <c r="G139" s="195"/>
      <c r="H139" s="195"/>
      <c r="I139" s="127"/>
      <c r="J139" s="167">
        <f>D139+E139+F139+G139+H139+I139</f>
        <v>0</v>
      </c>
      <c r="K139" s="224">
        <f>C139+J139</f>
        <v>0</v>
      </c>
    </row>
    <row r="140" spans="1:11" ht="12" customHeight="1" thickBot="1" x14ac:dyDescent="0.35">
      <c r="A140" s="17" t="s">
        <v>7</v>
      </c>
      <c r="B140" s="47" t="s">
        <v>306</v>
      </c>
      <c r="C140" s="126">
        <f>SUM(C141:C146)</f>
        <v>0</v>
      </c>
      <c r="D140" s="193">
        <f t="shared" ref="D140:K140" si="37">SUM(D141:D146)</f>
        <v>0</v>
      </c>
      <c r="E140" s="193">
        <f t="shared" si="37"/>
        <v>0</v>
      </c>
      <c r="F140" s="193">
        <f t="shared" si="37"/>
        <v>0</v>
      </c>
      <c r="G140" s="193">
        <f t="shared" si="37"/>
        <v>0</v>
      </c>
      <c r="H140" s="193">
        <f t="shared" si="37"/>
        <v>0</v>
      </c>
      <c r="I140" s="126">
        <f t="shared" si="37"/>
        <v>0</v>
      </c>
      <c r="J140" s="126">
        <f t="shared" si="37"/>
        <v>0</v>
      </c>
      <c r="K140" s="68">
        <f t="shared" si="37"/>
        <v>0</v>
      </c>
    </row>
    <row r="141" spans="1:11" ht="12" customHeight="1" x14ac:dyDescent="0.3">
      <c r="A141" s="12" t="s">
        <v>51</v>
      </c>
      <c r="B141" s="6" t="s">
        <v>315</v>
      </c>
      <c r="C141" s="127"/>
      <c r="D141" s="195"/>
      <c r="E141" s="195"/>
      <c r="F141" s="195"/>
      <c r="G141" s="195"/>
      <c r="H141" s="195"/>
      <c r="I141" s="127"/>
      <c r="J141" s="278">
        <f t="shared" ref="J141:J146" si="38">D141+E141+F141+G141+H141+I141</f>
        <v>0</v>
      </c>
      <c r="K141" s="224">
        <f t="shared" ref="K141:K146" si="39">C141+J141</f>
        <v>0</v>
      </c>
    </row>
    <row r="142" spans="1:11" ht="12" customHeight="1" x14ac:dyDescent="0.3">
      <c r="A142" s="12" t="s">
        <v>52</v>
      </c>
      <c r="B142" s="6" t="s">
        <v>307</v>
      </c>
      <c r="C142" s="127"/>
      <c r="D142" s="195"/>
      <c r="E142" s="195"/>
      <c r="F142" s="195"/>
      <c r="G142" s="195"/>
      <c r="H142" s="195"/>
      <c r="I142" s="127"/>
      <c r="J142" s="278">
        <f t="shared" si="38"/>
        <v>0</v>
      </c>
      <c r="K142" s="224">
        <f t="shared" si="39"/>
        <v>0</v>
      </c>
    </row>
    <row r="143" spans="1:11" ht="12" customHeight="1" x14ac:dyDescent="0.3">
      <c r="A143" s="12" t="s">
        <v>53</v>
      </c>
      <c r="B143" s="6" t="s">
        <v>308</v>
      </c>
      <c r="C143" s="127"/>
      <c r="D143" s="195"/>
      <c r="E143" s="195"/>
      <c r="F143" s="195"/>
      <c r="G143" s="195"/>
      <c r="H143" s="195"/>
      <c r="I143" s="127"/>
      <c r="J143" s="278">
        <f t="shared" si="38"/>
        <v>0</v>
      </c>
      <c r="K143" s="224">
        <f t="shared" si="39"/>
        <v>0</v>
      </c>
    </row>
    <row r="144" spans="1:11" ht="12" customHeight="1" x14ac:dyDescent="0.3">
      <c r="A144" s="12" t="s">
        <v>93</v>
      </c>
      <c r="B144" s="6" t="s">
        <v>309</v>
      </c>
      <c r="C144" s="127"/>
      <c r="D144" s="195"/>
      <c r="E144" s="195"/>
      <c r="F144" s="195"/>
      <c r="G144" s="195"/>
      <c r="H144" s="195"/>
      <c r="I144" s="127"/>
      <c r="J144" s="278">
        <f t="shared" si="38"/>
        <v>0</v>
      </c>
      <c r="K144" s="224">
        <f t="shared" si="39"/>
        <v>0</v>
      </c>
    </row>
    <row r="145" spans="1:15" ht="12" customHeight="1" x14ac:dyDescent="0.3">
      <c r="A145" s="12" t="s">
        <v>94</v>
      </c>
      <c r="B145" s="6" t="s">
        <v>310</v>
      </c>
      <c r="C145" s="127"/>
      <c r="D145" s="195"/>
      <c r="E145" s="195"/>
      <c r="F145" s="195"/>
      <c r="G145" s="195"/>
      <c r="H145" s="195"/>
      <c r="I145" s="127"/>
      <c r="J145" s="278">
        <f t="shared" si="38"/>
        <v>0</v>
      </c>
      <c r="K145" s="224">
        <f t="shared" si="39"/>
        <v>0</v>
      </c>
    </row>
    <row r="146" spans="1:15" ht="12" customHeight="1" thickBot="1" x14ac:dyDescent="0.35">
      <c r="A146" s="10" t="s">
        <v>95</v>
      </c>
      <c r="B146" s="6" t="s">
        <v>311</v>
      </c>
      <c r="C146" s="127"/>
      <c r="D146" s="195"/>
      <c r="E146" s="195"/>
      <c r="F146" s="195"/>
      <c r="G146" s="195"/>
      <c r="H146" s="195"/>
      <c r="I146" s="127"/>
      <c r="J146" s="278">
        <f t="shared" si="38"/>
        <v>0</v>
      </c>
      <c r="K146" s="224">
        <f t="shared" si="39"/>
        <v>0</v>
      </c>
    </row>
    <row r="147" spans="1:15" ht="12" customHeight="1" thickBot="1" x14ac:dyDescent="0.35">
      <c r="A147" s="17" t="s">
        <v>8</v>
      </c>
      <c r="B147" s="47" t="s">
        <v>319</v>
      </c>
      <c r="C147" s="132">
        <f>+C148+C149+C150+C151</f>
        <v>0</v>
      </c>
      <c r="D147" s="197">
        <f t="shared" ref="D147:K147" si="40">+D148+D149+D150+D151</f>
        <v>0</v>
      </c>
      <c r="E147" s="197">
        <f t="shared" si="40"/>
        <v>0</v>
      </c>
      <c r="F147" s="197">
        <f t="shared" si="40"/>
        <v>0</v>
      </c>
      <c r="G147" s="197">
        <f t="shared" si="40"/>
        <v>0</v>
      </c>
      <c r="H147" s="197">
        <f t="shared" si="40"/>
        <v>0</v>
      </c>
      <c r="I147" s="132">
        <f t="shared" si="40"/>
        <v>0</v>
      </c>
      <c r="J147" s="132">
        <f t="shared" si="40"/>
        <v>0</v>
      </c>
      <c r="K147" s="165">
        <f t="shared" si="40"/>
        <v>0</v>
      </c>
    </row>
    <row r="148" spans="1:15" ht="12" customHeight="1" x14ac:dyDescent="0.3">
      <c r="A148" s="12" t="s">
        <v>54</v>
      </c>
      <c r="B148" s="6" t="s">
        <v>253</v>
      </c>
      <c r="C148" s="127"/>
      <c r="D148" s="195"/>
      <c r="E148" s="195"/>
      <c r="F148" s="195"/>
      <c r="G148" s="195"/>
      <c r="H148" s="195"/>
      <c r="I148" s="127"/>
      <c r="J148" s="278">
        <f>D148+E148+F148+G148+H148+I148</f>
        <v>0</v>
      </c>
      <c r="K148" s="224">
        <f>C148+J148</f>
        <v>0</v>
      </c>
    </row>
    <row r="149" spans="1:15" ht="12" customHeight="1" x14ac:dyDescent="0.3">
      <c r="A149" s="12" t="s">
        <v>55</v>
      </c>
      <c r="B149" s="6" t="s">
        <v>254</v>
      </c>
      <c r="C149" s="127"/>
      <c r="D149" s="195"/>
      <c r="E149" s="195"/>
      <c r="F149" s="195"/>
      <c r="G149" s="195"/>
      <c r="H149" s="195"/>
      <c r="I149" s="127"/>
      <c r="J149" s="278">
        <f>D149+E149+F149+G149+H149+I149</f>
        <v>0</v>
      </c>
      <c r="K149" s="224">
        <f>C149+J149</f>
        <v>0</v>
      </c>
    </row>
    <row r="150" spans="1:15" ht="12" customHeight="1" x14ac:dyDescent="0.3">
      <c r="A150" s="12" t="s">
        <v>170</v>
      </c>
      <c r="B150" s="6" t="s">
        <v>320</v>
      </c>
      <c r="C150" s="127"/>
      <c r="D150" s="195"/>
      <c r="E150" s="195"/>
      <c r="F150" s="195"/>
      <c r="G150" s="195"/>
      <c r="H150" s="195"/>
      <c r="I150" s="127"/>
      <c r="J150" s="278">
        <f>D150+E150+F150+G150+H150+I150</f>
        <v>0</v>
      </c>
      <c r="K150" s="224">
        <f>C150+J150</f>
        <v>0</v>
      </c>
    </row>
    <row r="151" spans="1:15" ht="12" customHeight="1" thickBot="1" x14ac:dyDescent="0.35">
      <c r="A151" s="10" t="s">
        <v>171</v>
      </c>
      <c r="B151" s="4" t="s">
        <v>272</v>
      </c>
      <c r="C151" s="127"/>
      <c r="D151" s="195"/>
      <c r="E151" s="195"/>
      <c r="F151" s="195"/>
      <c r="G151" s="195"/>
      <c r="H151" s="195"/>
      <c r="I151" s="127"/>
      <c r="J151" s="278">
        <f>D151+E151+F151+G151+H151+I151</f>
        <v>0</v>
      </c>
      <c r="K151" s="224">
        <f>C151+J151</f>
        <v>0</v>
      </c>
    </row>
    <row r="152" spans="1:15" ht="12" customHeight="1" thickBot="1" x14ac:dyDescent="0.35">
      <c r="A152" s="17" t="s">
        <v>9</v>
      </c>
      <c r="B152" s="47" t="s">
        <v>321</v>
      </c>
      <c r="C152" s="189">
        <f>SUM(C153:C157)</f>
        <v>0</v>
      </c>
      <c r="D152" s="198">
        <f t="shared" ref="D152:K152" si="41">SUM(D153:D157)</f>
        <v>0</v>
      </c>
      <c r="E152" s="198">
        <f t="shared" si="41"/>
        <v>0</v>
      </c>
      <c r="F152" s="198">
        <f t="shared" si="41"/>
        <v>0</v>
      </c>
      <c r="G152" s="198">
        <f t="shared" si="41"/>
        <v>0</v>
      </c>
      <c r="H152" s="198">
        <f t="shared" si="41"/>
        <v>0</v>
      </c>
      <c r="I152" s="189">
        <f t="shared" si="41"/>
        <v>0</v>
      </c>
      <c r="J152" s="189">
        <f t="shared" si="41"/>
        <v>0</v>
      </c>
      <c r="K152" s="184">
        <f t="shared" si="41"/>
        <v>0</v>
      </c>
    </row>
    <row r="153" spans="1:15" ht="12" customHeight="1" x14ac:dyDescent="0.3">
      <c r="A153" s="12" t="s">
        <v>56</v>
      </c>
      <c r="B153" s="6" t="s">
        <v>316</v>
      </c>
      <c r="C153" s="127"/>
      <c r="D153" s="195"/>
      <c r="E153" s="195"/>
      <c r="F153" s="195"/>
      <c r="G153" s="195"/>
      <c r="H153" s="195"/>
      <c r="I153" s="127"/>
      <c r="J153" s="278">
        <f t="shared" ref="J153:J159" si="42">D153+E153+F153+G153+H153+I153</f>
        <v>0</v>
      </c>
      <c r="K153" s="224">
        <f t="shared" ref="K153:K159" si="43">C153+J153</f>
        <v>0</v>
      </c>
    </row>
    <row r="154" spans="1:15" ht="12" customHeight="1" x14ac:dyDescent="0.3">
      <c r="A154" s="12" t="s">
        <v>57</v>
      </c>
      <c r="B154" s="6" t="s">
        <v>323</v>
      </c>
      <c r="C154" s="127"/>
      <c r="D154" s="195"/>
      <c r="E154" s="195"/>
      <c r="F154" s="195"/>
      <c r="G154" s="195"/>
      <c r="H154" s="195"/>
      <c r="I154" s="127"/>
      <c r="J154" s="278">
        <f t="shared" si="42"/>
        <v>0</v>
      </c>
      <c r="K154" s="224">
        <f t="shared" si="43"/>
        <v>0</v>
      </c>
    </row>
    <row r="155" spans="1:15" ht="12" customHeight="1" x14ac:dyDescent="0.3">
      <c r="A155" s="12" t="s">
        <v>182</v>
      </c>
      <c r="B155" s="6" t="s">
        <v>318</v>
      </c>
      <c r="C155" s="127"/>
      <c r="D155" s="195"/>
      <c r="E155" s="195"/>
      <c r="F155" s="195"/>
      <c r="G155" s="195"/>
      <c r="H155" s="195"/>
      <c r="I155" s="127"/>
      <c r="J155" s="278">
        <f t="shared" si="42"/>
        <v>0</v>
      </c>
      <c r="K155" s="224">
        <f t="shared" si="43"/>
        <v>0</v>
      </c>
    </row>
    <row r="156" spans="1:15" ht="12" customHeight="1" x14ac:dyDescent="0.3">
      <c r="A156" s="12" t="s">
        <v>183</v>
      </c>
      <c r="B156" s="6" t="s">
        <v>324</v>
      </c>
      <c r="C156" s="127"/>
      <c r="D156" s="195"/>
      <c r="E156" s="195"/>
      <c r="F156" s="195"/>
      <c r="G156" s="195"/>
      <c r="H156" s="195"/>
      <c r="I156" s="127"/>
      <c r="J156" s="278">
        <f t="shared" si="42"/>
        <v>0</v>
      </c>
      <c r="K156" s="224">
        <f t="shared" si="43"/>
        <v>0</v>
      </c>
    </row>
    <row r="157" spans="1:15" ht="12" customHeight="1" thickBot="1" x14ac:dyDescent="0.35">
      <c r="A157" s="12" t="s">
        <v>322</v>
      </c>
      <c r="B157" s="6" t="s">
        <v>325</v>
      </c>
      <c r="C157" s="127"/>
      <c r="D157" s="195"/>
      <c r="E157" s="196"/>
      <c r="F157" s="196"/>
      <c r="G157" s="196"/>
      <c r="H157" s="196"/>
      <c r="I157" s="129"/>
      <c r="J157" s="279">
        <f t="shared" si="42"/>
        <v>0</v>
      </c>
      <c r="K157" s="225">
        <f t="shared" si="43"/>
        <v>0</v>
      </c>
    </row>
    <row r="158" spans="1:15" ht="12" customHeight="1" thickBot="1" x14ac:dyDescent="0.35">
      <c r="A158" s="17" t="s">
        <v>10</v>
      </c>
      <c r="B158" s="47" t="s">
        <v>326</v>
      </c>
      <c r="C158" s="190"/>
      <c r="D158" s="199"/>
      <c r="E158" s="199"/>
      <c r="F158" s="199"/>
      <c r="G158" s="199"/>
      <c r="H158" s="199"/>
      <c r="I158" s="190"/>
      <c r="J158" s="189">
        <f t="shared" si="42"/>
        <v>0</v>
      </c>
      <c r="K158" s="250">
        <f t="shared" si="43"/>
        <v>0</v>
      </c>
    </row>
    <row r="159" spans="1:15" ht="12" customHeight="1" thickBot="1" x14ac:dyDescent="0.35">
      <c r="A159" s="17" t="s">
        <v>11</v>
      </c>
      <c r="B159" s="47" t="s">
        <v>327</v>
      </c>
      <c r="C159" s="190"/>
      <c r="D159" s="199"/>
      <c r="E159" s="299"/>
      <c r="F159" s="299"/>
      <c r="G159" s="299"/>
      <c r="H159" s="299"/>
      <c r="I159" s="251"/>
      <c r="J159" s="281">
        <f t="shared" si="42"/>
        <v>0</v>
      </c>
      <c r="K159" s="166">
        <f t="shared" si="43"/>
        <v>0</v>
      </c>
    </row>
    <row r="160" spans="1:15" ht="15.15" customHeight="1" thickBot="1" x14ac:dyDescent="0.35">
      <c r="A160" s="17" t="s">
        <v>12</v>
      </c>
      <c r="B160" s="47" t="s">
        <v>329</v>
      </c>
      <c r="C160" s="191">
        <f>+C136+C140+C147+C152+C158+C159</f>
        <v>0</v>
      </c>
      <c r="D160" s="200">
        <f t="shared" ref="D160:K160" si="44">+D136+D140+D147+D152+D158+D159</f>
        <v>0</v>
      </c>
      <c r="E160" s="200">
        <f t="shared" si="44"/>
        <v>0</v>
      </c>
      <c r="F160" s="200">
        <f t="shared" si="44"/>
        <v>0</v>
      </c>
      <c r="G160" s="200">
        <f t="shared" si="44"/>
        <v>0</v>
      </c>
      <c r="H160" s="200">
        <f t="shared" si="44"/>
        <v>0</v>
      </c>
      <c r="I160" s="191">
        <f t="shared" si="44"/>
        <v>0</v>
      </c>
      <c r="J160" s="191">
        <f t="shared" si="44"/>
        <v>0</v>
      </c>
      <c r="K160" s="185">
        <f t="shared" si="44"/>
        <v>0</v>
      </c>
      <c r="L160" s="146"/>
      <c r="M160" s="147"/>
      <c r="N160" s="147"/>
      <c r="O160" s="147"/>
    </row>
    <row r="161" spans="1:11" s="138" customFormat="1" ht="12.9" customHeight="1" thickBot="1" x14ac:dyDescent="0.3">
      <c r="A161" s="72" t="s">
        <v>13</v>
      </c>
      <c r="B161" s="114" t="s">
        <v>328</v>
      </c>
      <c r="C161" s="191">
        <f>+C135+C160</f>
        <v>400000</v>
      </c>
      <c r="D161" s="200">
        <f t="shared" ref="D161:K161" si="45">+D135+D160</f>
        <v>630000</v>
      </c>
      <c r="E161" s="200">
        <f t="shared" si="45"/>
        <v>0</v>
      </c>
      <c r="F161" s="200">
        <f t="shared" si="45"/>
        <v>0</v>
      </c>
      <c r="G161" s="200">
        <f t="shared" si="45"/>
        <v>0</v>
      </c>
      <c r="H161" s="200">
        <f t="shared" si="45"/>
        <v>0</v>
      </c>
      <c r="I161" s="191">
        <f t="shared" si="45"/>
        <v>0</v>
      </c>
      <c r="J161" s="191">
        <f t="shared" si="45"/>
        <v>630000</v>
      </c>
      <c r="K161" s="185">
        <f t="shared" si="45"/>
        <v>1030000</v>
      </c>
    </row>
    <row r="162" spans="1:11" ht="14.1" customHeight="1" x14ac:dyDescent="0.3">
      <c r="C162" s="415">
        <f>C93-C161</f>
        <v>0</v>
      </c>
      <c r="D162" s="416"/>
      <c r="E162" s="416"/>
      <c r="F162" s="416"/>
      <c r="G162" s="416"/>
      <c r="H162" s="416"/>
      <c r="I162" s="416"/>
      <c r="J162" s="416"/>
      <c r="K162" s="417">
        <f>K93-K161</f>
        <v>0</v>
      </c>
    </row>
    <row r="163" spans="1:11" x14ac:dyDescent="0.3">
      <c r="A163" s="533" t="s">
        <v>255</v>
      </c>
      <c r="B163" s="533"/>
      <c r="C163" s="533"/>
      <c r="D163" s="533"/>
      <c r="E163" s="533"/>
      <c r="F163" s="533"/>
      <c r="G163" s="533"/>
      <c r="H163" s="533"/>
      <c r="I163" s="533"/>
      <c r="J163" s="533"/>
      <c r="K163" s="533"/>
    </row>
    <row r="164" spans="1:11" ht="15.15" customHeight="1" thickBot="1" x14ac:dyDescent="0.35">
      <c r="A164" s="524" t="s">
        <v>83</v>
      </c>
      <c r="B164" s="524"/>
      <c r="C164" s="74"/>
      <c r="K164" s="74" t="str">
        <f>K96</f>
        <v>Forintban!</v>
      </c>
    </row>
    <row r="165" spans="1:11" ht="25.5" customHeight="1" thickBot="1" x14ac:dyDescent="0.35">
      <c r="A165" s="17">
        <v>1</v>
      </c>
      <c r="B165" s="22" t="s">
        <v>330</v>
      </c>
      <c r="C165" s="192">
        <f>+C68-C135</f>
        <v>0</v>
      </c>
      <c r="D165" s="126">
        <f t="shared" ref="D165:K165" si="46">+D68-D135</f>
        <v>-630000</v>
      </c>
      <c r="E165" s="126">
        <f t="shared" si="46"/>
        <v>0</v>
      </c>
      <c r="F165" s="126">
        <f t="shared" si="46"/>
        <v>0</v>
      </c>
      <c r="G165" s="126">
        <f t="shared" si="46"/>
        <v>0</v>
      </c>
      <c r="H165" s="126">
        <f t="shared" si="46"/>
        <v>0</v>
      </c>
      <c r="I165" s="126">
        <f t="shared" si="46"/>
        <v>0</v>
      </c>
      <c r="J165" s="126">
        <f t="shared" si="46"/>
        <v>-630000</v>
      </c>
      <c r="K165" s="68">
        <f t="shared" si="46"/>
        <v>-630000</v>
      </c>
    </row>
    <row r="166" spans="1:11" ht="32.4" customHeight="1" thickBot="1" x14ac:dyDescent="0.35">
      <c r="A166" s="17" t="s">
        <v>4</v>
      </c>
      <c r="B166" s="22" t="s">
        <v>336</v>
      </c>
      <c r="C166" s="126">
        <f>+C92-C160</f>
        <v>0</v>
      </c>
      <c r="D166" s="126">
        <f t="shared" ref="D166:K166" si="47">+D92-D160</f>
        <v>630000</v>
      </c>
      <c r="E166" s="126">
        <f t="shared" si="47"/>
        <v>0</v>
      </c>
      <c r="F166" s="126">
        <f t="shared" si="47"/>
        <v>0</v>
      </c>
      <c r="G166" s="126">
        <f t="shared" si="47"/>
        <v>0</v>
      </c>
      <c r="H166" s="126">
        <f t="shared" si="47"/>
        <v>0</v>
      </c>
      <c r="I166" s="126">
        <f t="shared" si="47"/>
        <v>0</v>
      </c>
      <c r="J166" s="126">
        <f t="shared" si="47"/>
        <v>630000</v>
      </c>
      <c r="K166" s="68">
        <f t="shared" si="47"/>
        <v>630000</v>
      </c>
    </row>
  </sheetData>
  <sheetProtection sheet="1"/>
  <mergeCells count="15">
    <mergeCell ref="B1:K1"/>
    <mergeCell ref="A3:K3"/>
    <mergeCell ref="A4:K4"/>
    <mergeCell ref="A6:K6"/>
    <mergeCell ref="A7:B7"/>
    <mergeCell ref="A8:A9"/>
    <mergeCell ref="B8:B9"/>
    <mergeCell ref="C8:K8"/>
    <mergeCell ref="A164:B164"/>
    <mergeCell ref="A95:K95"/>
    <mergeCell ref="A96:B96"/>
    <mergeCell ref="A97:A98"/>
    <mergeCell ref="B97:B98"/>
    <mergeCell ref="C97:K97"/>
    <mergeCell ref="A163:K163"/>
  </mergeCells>
  <printOptions horizontalCentered="1"/>
  <pageMargins left="0.19685039370078741" right="0.19685039370078741" top="0.47244094488188981" bottom="0.47244094488188981" header="0.39370078740157483" footer="0.39370078740157483"/>
  <pageSetup paperSize="9" scale="78" fitToHeight="2" orientation="landscape" r:id="rId1"/>
  <headerFooter alignWithMargins="0"/>
  <rowBreaks count="3" manualBreakCount="3">
    <brk id="51" max="10" man="1"/>
    <brk id="93" max="10" man="1"/>
    <brk id="135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J33"/>
  <sheetViews>
    <sheetView topLeftCell="A7" zoomScale="89" zoomScaleNormal="89" zoomScaleSheetLayoutView="100" workbookViewId="0">
      <selection activeCell="J1" sqref="J1:J32"/>
    </sheetView>
  </sheetViews>
  <sheetFormatPr defaultColWidth="9.33203125" defaultRowHeight="13.2" x14ac:dyDescent="0.25"/>
  <cols>
    <col min="1" max="1" width="6.77734375" style="33" customWidth="1"/>
    <col min="2" max="2" width="48" style="55" customWidth="1"/>
    <col min="3" max="5" width="15.44140625" style="33" customWidth="1"/>
    <col min="6" max="6" width="55.109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9.75" customHeight="1" x14ac:dyDescent="0.25">
      <c r="B1" s="309" t="s">
        <v>461</v>
      </c>
      <c r="C1" s="81"/>
      <c r="D1" s="81"/>
      <c r="E1" s="81"/>
      <c r="F1" s="81"/>
      <c r="G1" s="81"/>
      <c r="H1" s="81"/>
      <c r="I1" s="81"/>
      <c r="J1" s="544" t="s">
        <v>635</v>
      </c>
    </row>
    <row r="2" spans="1:10" ht="14.4" thickBot="1" x14ac:dyDescent="0.3">
      <c r="G2" s="82"/>
      <c r="H2" s="82"/>
      <c r="I2" s="82" t="str">
        <f>CONCATENATE('1. 1.mell.'!K7)</f>
        <v>Forintban!</v>
      </c>
      <c r="J2" s="544"/>
    </row>
    <row r="3" spans="1:10" ht="18" customHeight="1" thickBot="1" x14ac:dyDescent="0.3">
      <c r="A3" s="542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44"/>
    </row>
    <row r="4" spans="1:10" s="86" customFormat="1" ht="42.75" customHeight="1" thickBot="1" x14ac:dyDescent="0.3">
      <c r="A4" s="543"/>
      <c r="B4" s="56" t="s">
        <v>39</v>
      </c>
      <c r="C4" s="295" t="str">
        <f>+CONCATENATE('1. 1.mell.'!C8," eredeti előirányzat")</f>
        <v>2020. évi eredeti előirányzat</v>
      </c>
      <c r="D4" s="293" t="str">
        <f>CONCATENATE("Halmozott módosítás ",RM_ALAPADATOK!D7,". 12. 31-ig")</f>
        <v>Halmozott módosítás 2020. 12. 31-ig</v>
      </c>
      <c r="E4" s="293" t="str">
        <f>+CONCATENATE(LEFT('1. 1.mell.'!C8,4),". évi módosított előirányzat" )</f>
        <v>2020. évi módosított előirányzat</v>
      </c>
      <c r="F4" s="294" t="s">
        <v>39</v>
      </c>
      <c r="G4" s="292" t="str">
        <f>+C4</f>
        <v>2020. évi eredeti előirányzat</v>
      </c>
      <c r="H4" s="292" t="str">
        <f>+D4</f>
        <v>Halmozott módosítás 2020. 12. 31-ig</v>
      </c>
      <c r="I4" s="427" t="str">
        <f>+E4</f>
        <v>2020. évi módosított előirányzat</v>
      </c>
      <c r="J4" s="544"/>
    </row>
    <row r="5" spans="1:10" s="90" customFormat="1" ht="12" customHeight="1" thickBot="1" x14ac:dyDescent="0.3">
      <c r="A5" s="87" t="s">
        <v>343</v>
      </c>
      <c r="B5" s="88" t="s">
        <v>344</v>
      </c>
      <c r="C5" s="89" t="s">
        <v>345</v>
      </c>
      <c r="D5" s="202" t="s">
        <v>347</v>
      </c>
      <c r="E5" s="202" t="s">
        <v>423</v>
      </c>
      <c r="F5" s="88" t="s">
        <v>370</v>
      </c>
      <c r="G5" s="89" t="s">
        <v>349</v>
      </c>
      <c r="H5" s="89" t="s">
        <v>350</v>
      </c>
      <c r="I5" s="241" t="s">
        <v>424</v>
      </c>
      <c r="J5" s="544"/>
    </row>
    <row r="6" spans="1:10" ht="12.9" customHeight="1" x14ac:dyDescent="0.25">
      <c r="A6" s="91" t="s">
        <v>3</v>
      </c>
      <c r="B6" s="92" t="s">
        <v>256</v>
      </c>
      <c r="C6" s="75">
        <v>168970197</v>
      </c>
      <c r="D6" s="75">
        <v>27812578</v>
      </c>
      <c r="E6" s="230">
        <f>C6+D6</f>
        <v>196782775</v>
      </c>
      <c r="F6" s="92" t="s">
        <v>40</v>
      </c>
      <c r="G6" s="75">
        <v>138787280</v>
      </c>
      <c r="H6" s="75">
        <v>14602772</v>
      </c>
      <c r="I6" s="234">
        <f>G6+H6</f>
        <v>153390052</v>
      </c>
      <c r="J6" s="544"/>
    </row>
    <row r="7" spans="1:10" ht="12.9" customHeight="1" x14ac:dyDescent="0.25">
      <c r="A7" s="93" t="s">
        <v>4</v>
      </c>
      <c r="B7" s="94" t="s">
        <v>257</v>
      </c>
      <c r="C7" s="76">
        <v>72092080</v>
      </c>
      <c r="D7" s="76">
        <v>5622723</v>
      </c>
      <c r="E7" s="230">
        <f t="shared" ref="E7:E16" si="0">C7+D7</f>
        <v>77714803</v>
      </c>
      <c r="F7" s="94" t="s">
        <v>101</v>
      </c>
      <c r="G7" s="76">
        <v>21087698</v>
      </c>
      <c r="H7" s="76">
        <v>1863223</v>
      </c>
      <c r="I7" s="234">
        <f t="shared" ref="I7:I17" si="1">G7+H7</f>
        <v>22950921</v>
      </c>
      <c r="J7" s="544"/>
    </row>
    <row r="8" spans="1:10" ht="12.9" customHeight="1" x14ac:dyDescent="0.25">
      <c r="A8" s="93" t="s">
        <v>5</v>
      </c>
      <c r="B8" s="94" t="s">
        <v>277</v>
      </c>
      <c r="C8" s="76"/>
      <c r="D8" s="76"/>
      <c r="E8" s="230">
        <f t="shared" si="0"/>
        <v>0</v>
      </c>
      <c r="F8" s="94" t="s">
        <v>123</v>
      </c>
      <c r="G8" s="76">
        <v>96257733</v>
      </c>
      <c r="H8" s="76">
        <v>48564266</v>
      </c>
      <c r="I8" s="234">
        <f t="shared" si="1"/>
        <v>144821999</v>
      </c>
      <c r="J8" s="544"/>
    </row>
    <row r="9" spans="1:10" ht="12.9" customHeight="1" x14ac:dyDescent="0.25">
      <c r="A9" s="93" t="s">
        <v>6</v>
      </c>
      <c r="B9" s="94" t="s">
        <v>92</v>
      </c>
      <c r="C9" s="76">
        <v>9700000</v>
      </c>
      <c r="D9" s="76">
        <v>184000</v>
      </c>
      <c r="E9" s="230">
        <f t="shared" si="0"/>
        <v>9884000</v>
      </c>
      <c r="F9" s="94" t="s">
        <v>102</v>
      </c>
      <c r="G9" s="76">
        <v>22492920</v>
      </c>
      <c r="H9" s="76"/>
      <c r="I9" s="234">
        <f t="shared" si="1"/>
        <v>22492920</v>
      </c>
      <c r="J9" s="544"/>
    </row>
    <row r="10" spans="1:10" ht="12.9" customHeight="1" x14ac:dyDescent="0.25">
      <c r="A10" s="93" t="s">
        <v>7</v>
      </c>
      <c r="B10" s="95" t="s">
        <v>280</v>
      </c>
      <c r="C10" s="76">
        <v>24723194</v>
      </c>
      <c r="D10" s="76">
        <v>28072000</v>
      </c>
      <c r="E10" s="230">
        <f t="shared" si="0"/>
        <v>52795194</v>
      </c>
      <c r="F10" s="94" t="s">
        <v>103</v>
      </c>
      <c r="G10" s="76">
        <v>2137048</v>
      </c>
      <c r="H10" s="76">
        <v>3957897</v>
      </c>
      <c r="I10" s="234">
        <f t="shared" si="1"/>
        <v>6094945</v>
      </c>
      <c r="J10" s="544"/>
    </row>
    <row r="11" spans="1:10" ht="12.9" customHeight="1" x14ac:dyDescent="0.25">
      <c r="A11" s="93" t="s">
        <v>8</v>
      </c>
      <c r="B11" s="94" t="s">
        <v>258</v>
      </c>
      <c r="C11" s="77">
        <v>56000</v>
      </c>
      <c r="D11" s="77"/>
      <c r="E11" s="230">
        <f t="shared" si="0"/>
        <v>56000</v>
      </c>
      <c r="F11" s="94" t="s">
        <v>33</v>
      </c>
      <c r="G11" s="76">
        <v>4016150</v>
      </c>
      <c r="H11" s="76">
        <v>-4016150</v>
      </c>
      <c r="I11" s="234">
        <f t="shared" si="1"/>
        <v>0</v>
      </c>
      <c r="J11" s="544"/>
    </row>
    <row r="12" spans="1:10" ht="12.9" customHeight="1" x14ac:dyDescent="0.25">
      <c r="A12" s="93" t="s">
        <v>9</v>
      </c>
      <c r="B12" s="94" t="s">
        <v>337</v>
      </c>
      <c r="C12" s="76"/>
      <c r="D12" s="76"/>
      <c r="E12" s="230">
        <f t="shared" si="0"/>
        <v>0</v>
      </c>
      <c r="F12" s="29"/>
      <c r="G12" s="76"/>
      <c r="H12" s="76"/>
      <c r="I12" s="234">
        <f t="shared" si="1"/>
        <v>0</v>
      </c>
      <c r="J12" s="544"/>
    </row>
    <row r="13" spans="1:10" ht="12.9" customHeight="1" x14ac:dyDescent="0.25">
      <c r="A13" s="93" t="s">
        <v>10</v>
      </c>
      <c r="B13" s="29"/>
      <c r="C13" s="76"/>
      <c r="D13" s="76"/>
      <c r="E13" s="230">
        <f t="shared" si="0"/>
        <v>0</v>
      </c>
      <c r="F13" s="29"/>
      <c r="G13" s="76"/>
      <c r="H13" s="76"/>
      <c r="I13" s="234">
        <f t="shared" si="1"/>
        <v>0</v>
      </c>
      <c r="J13" s="544"/>
    </row>
    <row r="14" spans="1:10" ht="12.9" customHeight="1" x14ac:dyDescent="0.25">
      <c r="A14" s="93" t="s">
        <v>11</v>
      </c>
      <c r="B14" s="148"/>
      <c r="C14" s="77"/>
      <c r="D14" s="77"/>
      <c r="E14" s="230">
        <f t="shared" si="0"/>
        <v>0</v>
      </c>
      <c r="F14" s="29"/>
      <c r="G14" s="76"/>
      <c r="H14" s="76"/>
      <c r="I14" s="234">
        <f t="shared" si="1"/>
        <v>0</v>
      </c>
      <c r="J14" s="544"/>
    </row>
    <row r="15" spans="1:10" ht="12.9" customHeight="1" x14ac:dyDescent="0.25">
      <c r="A15" s="93" t="s">
        <v>12</v>
      </c>
      <c r="B15" s="29"/>
      <c r="C15" s="76"/>
      <c r="D15" s="76"/>
      <c r="E15" s="230">
        <f t="shared" si="0"/>
        <v>0</v>
      </c>
      <c r="F15" s="29"/>
      <c r="G15" s="76"/>
      <c r="H15" s="76"/>
      <c r="I15" s="234">
        <f t="shared" si="1"/>
        <v>0</v>
      </c>
      <c r="J15" s="544"/>
    </row>
    <row r="16" spans="1:10" ht="12.9" customHeight="1" x14ac:dyDescent="0.25">
      <c r="A16" s="93" t="s">
        <v>13</v>
      </c>
      <c r="B16" s="29"/>
      <c r="C16" s="76"/>
      <c r="D16" s="76"/>
      <c r="E16" s="230">
        <f t="shared" si="0"/>
        <v>0</v>
      </c>
      <c r="F16" s="29"/>
      <c r="G16" s="76"/>
      <c r="H16" s="76"/>
      <c r="I16" s="234">
        <f t="shared" si="1"/>
        <v>0</v>
      </c>
      <c r="J16" s="544"/>
    </row>
    <row r="17" spans="1:10" ht="12.9" customHeight="1" thickBot="1" x14ac:dyDescent="0.3">
      <c r="A17" s="93" t="s">
        <v>14</v>
      </c>
      <c r="B17" s="35"/>
      <c r="C17" s="78"/>
      <c r="D17" s="78"/>
      <c r="E17" s="231"/>
      <c r="F17" s="29"/>
      <c r="G17" s="78"/>
      <c r="H17" s="78"/>
      <c r="I17" s="234">
        <f t="shared" si="1"/>
        <v>0</v>
      </c>
      <c r="J17" s="544"/>
    </row>
    <row r="18" spans="1:10" ht="13.8" thickBot="1" x14ac:dyDescent="0.3">
      <c r="A18" s="96" t="s">
        <v>15</v>
      </c>
      <c r="B18" s="48" t="s">
        <v>338</v>
      </c>
      <c r="C18" s="79">
        <f>C6+C7+C9+C10+C11+C13+C14+C15+C16+C17</f>
        <v>275541471</v>
      </c>
      <c r="D18" s="79">
        <f>D6+D7+D9+D10+D11+D13+D14+D15+D16+D17</f>
        <v>61691301</v>
      </c>
      <c r="E18" s="79">
        <f>E6+E7+E9+E10+E11+E13+E14+E15+E16+E17</f>
        <v>337232772</v>
      </c>
      <c r="F18" s="48" t="s">
        <v>263</v>
      </c>
      <c r="G18" s="79">
        <f>SUM(G6:G17)</f>
        <v>284778829</v>
      </c>
      <c r="H18" s="79">
        <f>SUM(H6:H17)</f>
        <v>64972008</v>
      </c>
      <c r="I18" s="112">
        <f>SUM(I6:I17)</f>
        <v>349750837</v>
      </c>
      <c r="J18" s="544"/>
    </row>
    <row r="19" spans="1:10" ht="12.9" customHeight="1" x14ac:dyDescent="0.25">
      <c r="A19" s="97" t="s">
        <v>16</v>
      </c>
      <c r="B19" s="98" t="s">
        <v>260</v>
      </c>
      <c r="C19" s="180">
        <f>+C20+C21+C22+C23</f>
        <v>15401422</v>
      </c>
      <c r="D19" s="180">
        <f>+D20+D21+D22+D23</f>
        <v>3280707</v>
      </c>
      <c r="E19" s="180">
        <f>+E20+E21+E22+E23</f>
        <v>18682129</v>
      </c>
      <c r="F19" s="99" t="s">
        <v>109</v>
      </c>
      <c r="G19" s="80"/>
      <c r="H19" s="80"/>
      <c r="I19" s="235">
        <f>G19+H19</f>
        <v>0</v>
      </c>
      <c r="J19" s="544"/>
    </row>
    <row r="20" spans="1:10" ht="12.9" customHeight="1" x14ac:dyDescent="0.25">
      <c r="A20" s="100" t="s">
        <v>17</v>
      </c>
      <c r="B20" s="99" t="s">
        <v>117</v>
      </c>
      <c r="C20" s="41">
        <v>15401422</v>
      </c>
      <c r="D20" s="41">
        <v>3280707</v>
      </c>
      <c r="E20" s="232">
        <f>C20+D20</f>
        <v>18682129</v>
      </c>
      <c r="F20" s="99" t="s">
        <v>262</v>
      </c>
      <c r="G20" s="41"/>
      <c r="H20" s="41"/>
      <c r="I20" s="236">
        <f t="shared" ref="I20:I28" si="2">G20+H20</f>
        <v>0</v>
      </c>
      <c r="J20" s="544"/>
    </row>
    <row r="21" spans="1:10" ht="12.9" customHeight="1" x14ac:dyDescent="0.25">
      <c r="A21" s="100" t="s">
        <v>18</v>
      </c>
      <c r="B21" s="99" t="s">
        <v>118</v>
      </c>
      <c r="C21" s="41"/>
      <c r="D21" s="41"/>
      <c r="E21" s="232">
        <f>C21+D21</f>
        <v>0</v>
      </c>
      <c r="F21" s="99" t="s">
        <v>85</v>
      </c>
      <c r="G21" s="41"/>
      <c r="H21" s="41"/>
      <c r="I21" s="236">
        <f t="shared" si="2"/>
        <v>0</v>
      </c>
      <c r="J21" s="544"/>
    </row>
    <row r="22" spans="1:10" ht="12.9" customHeight="1" x14ac:dyDescent="0.25">
      <c r="A22" s="100" t="s">
        <v>19</v>
      </c>
      <c r="B22" s="99" t="s">
        <v>122</v>
      </c>
      <c r="C22" s="41"/>
      <c r="D22" s="41"/>
      <c r="E22" s="232">
        <f>C22+D22</f>
        <v>0</v>
      </c>
      <c r="F22" s="99" t="s">
        <v>86</v>
      </c>
      <c r="G22" s="41"/>
      <c r="H22" s="41"/>
      <c r="I22" s="236">
        <f t="shared" si="2"/>
        <v>0</v>
      </c>
      <c r="J22" s="544"/>
    </row>
    <row r="23" spans="1:10" ht="12.9" customHeight="1" x14ac:dyDescent="0.25">
      <c r="A23" s="100" t="s">
        <v>20</v>
      </c>
      <c r="B23" s="105" t="s">
        <v>128</v>
      </c>
      <c r="C23" s="41"/>
      <c r="D23" s="41"/>
      <c r="E23" s="232">
        <f>C23+D23</f>
        <v>0</v>
      </c>
      <c r="F23" s="98" t="s">
        <v>124</v>
      </c>
      <c r="G23" s="41"/>
      <c r="H23" s="41"/>
      <c r="I23" s="236">
        <f t="shared" si="2"/>
        <v>0</v>
      </c>
      <c r="J23" s="544"/>
    </row>
    <row r="24" spans="1:10" ht="12.9" customHeight="1" x14ac:dyDescent="0.25">
      <c r="A24" s="100" t="s">
        <v>21</v>
      </c>
      <c r="B24" s="99" t="s">
        <v>261</v>
      </c>
      <c r="C24" s="101">
        <f>+C25+C26</f>
        <v>0</v>
      </c>
      <c r="D24" s="101">
        <f>+D25+D26</f>
        <v>0</v>
      </c>
      <c r="E24" s="101">
        <f>+E25+E26</f>
        <v>0</v>
      </c>
      <c r="F24" s="99" t="s">
        <v>110</v>
      </c>
      <c r="G24" s="41"/>
      <c r="H24" s="41"/>
      <c r="I24" s="236">
        <f t="shared" si="2"/>
        <v>0</v>
      </c>
      <c r="J24" s="544"/>
    </row>
    <row r="25" spans="1:10" ht="12.9" customHeight="1" x14ac:dyDescent="0.25">
      <c r="A25" s="97" t="s">
        <v>22</v>
      </c>
      <c r="B25" s="98" t="s">
        <v>259</v>
      </c>
      <c r="C25" s="80"/>
      <c r="D25" s="80"/>
      <c r="E25" s="233">
        <f>C25+D25</f>
        <v>0</v>
      </c>
      <c r="F25" s="92" t="s">
        <v>320</v>
      </c>
      <c r="G25" s="80"/>
      <c r="H25" s="80"/>
      <c r="I25" s="235">
        <f t="shared" si="2"/>
        <v>0</v>
      </c>
      <c r="J25" s="544"/>
    </row>
    <row r="26" spans="1:10" ht="12.9" customHeight="1" x14ac:dyDescent="0.25">
      <c r="A26" s="100" t="s">
        <v>23</v>
      </c>
      <c r="B26" s="105" t="s">
        <v>529</v>
      </c>
      <c r="C26" s="41"/>
      <c r="D26" s="41"/>
      <c r="E26" s="232">
        <f>C26+D26</f>
        <v>0</v>
      </c>
      <c r="F26" s="94" t="s">
        <v>326</v>
      </c>
      <c r="G26" s="41"/>
      <c r="H26" s="41"/>
      <c r="I26" s="236">
        <f t="shared" si="2"/>
        <v>0</v>
      </c>
      <c r="J26" s="544"/>
    </row>
    <row r="27" spans="1:10" ht="12.9" customHeight="1" x14ac:dyDescent="0.25">
      <c r="A27" s="93" t="s">
        <v>24</v>
      </c>
      <c r="B27" s="99" t="s">
        <v>421</v>
      </c>
      <c r="C27" s="41"/>
      <c r="D27" s="41"/>
      <c r="E27" s="232">
        <f>C27+D27</f>
        <v>0</v>
      </c>
      <c r="F27" s="94" t="s">
        <v>327</v>
      </c>
      <c r="G27" s="41"/>
      <c r="H27" s="41"/>
      <c r="I27" s="236">
        <f t="shared" si="2"/>
        <v>0</v>
      </c>
      <c r="J27" s="544"/>
    </row>
    <row r="28" spans="1:10" ht="12.9" customHeight="1" thickBot="1" x14ac:dyDescent="0.3">
      <c r="A28" s="122" t="s">
        <v>25</v>
      </c>
      <c r="B28" s="98" t="s">
        <v>217</v>
      </c>
      <c r="C28" s="80"/>
      <c r="D28" s="80"/>
      <c r="E28" s="233">
        <f>C28+D28</f>
        <v>0</v>
      </c>
      <c r="F28" s="150"/>
      <c r="G28" s="80">
        <v>6164064</v>
      </c>
      <c r="H28" s="80"/>
      <c r="I28" s="235">
        <f t="shared" si="2"/>
        <v>6164064</v>
      </c>
      <c r="J28" s="544"/>
    </row>
    <row r="29" spans="1:10" ht="24" customHeight="1" thickBot="1" x14ac:dyDescent="0.3">
      <c r="A29" s="96" t="s">
        <v>26</v>
      </c>
      <c r="B29" s="48" t="s">
        <v>339</v>
      </c>
      <c r="C29" s="79">
        <f>+C19+C24+C27+C28</f>
        <v>15401422</v>
      </c>
      <c r="D29" s="79">
        <f>+D19+D24+D27+D28</f>
        <v>3280707</v>
      </c>
      <c r="E29" s="203">
        <f>+E19+E24+E27+E28</f>
        <v>18682129</v>
      </c>
      <c r="F29" s="48" t="s">
        <v>341</v>
      </c>
      <c r="G29" s="79">
        <f>SUM(G19:G28)</f>
        <v>6164064</v>
      </c>
      <c r="H29" s="79">
        <f>SUM(H19:H28)</f>
        <v>0</v>
      </c>
      <c r="I29" s="112">
        <f>SUM(I19:I28)</f>
        <v>6164064</v>
      </c>
      <c r="J29" s="544"/>
    </row>
    <row r="30" spans="1:10" ht="13.8" thickBot="1" x14ac:dyDescent="0.3">
      <c r="A30" s="96" t="s">
        <v>27</v>
      </c>
      <c r="B30" s="102" t="s">
        <v>340</v>
      </c>
      <c r="C30" s="242">
        <f>+C18+C29</f>
        <v>290942893</v>
      </c>
      <c r="D30" s="242">
        <f>+D18+D29</f>
        <v>64972008</v>
      </c>
      <c r="E30" s="243">
        <f>+E18+E29</f>
        <v>355914901</v>
      </c>
      <c r="F30" s="102" t="s">
        <v>342</v>
      </c>
      <c r="G30" s="242">
        <f>+G18+G29</f>
        <v>290942893</v>
      </c>
      <c r="H30" s="242">
        <f>+H18+H29</f>
        <v>64972008</v>
      </c>
      <c r="I30" s="243">
        <f>+I18+I29</f>
        <v>355914901</v>
      </c>
      <c r="J30" s="544"/>
    </row>
    <row r="31" spans="1:10" ht="13.8" thickBot="1" x14ac:dyDescent="0.3">
      <c r="A31" s="96" t="s">
        <v>28</v>
      </c>
      <c r="B31" s="102" t="s">
        <v>87</v>
      </c>
      <c r="C31" s="242">
        <f>IF(C18-G18&lt;0,G18-C18,"-")</f>
        <v>9237358</v>
      </c>
      <c r="D31" s="242">
        <f>IF(D18-H18&lt;0,H18-D18,"-")</f>
        <v>3280707</v>
      </c>
      <c r="E31" s="243">
        <f>IF(E18-I18&lt;0,I18-E18,"-")</f>
        <v>12518065</v>
      </c>
      <c r="F31" s="102" t="s">
        <v>88</v>
      </c>
      <c r="G31" s="242" t="str">
        <f>IF(C18-G18&gt;0,C18-G18,"-")</f>
        <v>-</v>
      </c>
      <c r="H31" s="242" t="str">
        <f>IF(D18-H18&gt;0,D18-H18,"-")</f>
        <v>-</v>
      </c>
      <c r="I31" s="243" t="str">
        <f>IF(E18-I18&gt;0,E18-I18,"-")</f>
        <v>-</v>
      </c>
      <c r="J31" s="544"/>
    </row>
    <row r="32" spans="1:10" ht="13.8" thickBot="1" x14ac:dyDescent="0.3">
      <c r="A32" s="96" t="s">
        <v>29</v>
      </c>
      <c r="B32" s="102" t="s">
        <v>427</v>
      </c>
      <c r="C32" s="242" t="str">
        <f>IF(C30-G30&lt;0,G30-C30,"-")</f>
        <v>-</v>
      </c>
      <c r="D32" s="242" t="str">
        <f>IF(D30-H30&lt;0,H30-D30,"-")</f>
        <v>-</v>
      </c>
      <c r="E32" s="242" t="str">
        <f>IF(E30-I30&lt;0,I30-E30,"-")</f>
        <v>-</v>
      </c>
      <c r="F32" s="102" t="s">
        <v>428</v>
      </c>
      <c r="G32" s="242" t="str">
        <f>IF(C30-G30&gt;0,C30-G30,"-")</f>
        <v>-</v>
      </c>
      <c r="H32" s="242" t="str">
        <f>IF(D30-H30&gt;0,D30-H30,"-")</f>
        <v>-</v>
      </c>
      <c r="I32" s="244" t="str">
        <f>IF(E30-I30&gt;0,E30-I30,"-")</f>
        <v>-</v>
      </c>
      <c r="J32" s="544"/>
    </row>
    <row r="33" spans="2:6" ht="17.399999999999999" x14ac:dyDescent="0.25">
      <c r="B33" s="545"/>
      <c r="C33" s="545"/>
      <c r="D33" s="545"/>
      <c r="E33" s="545"/>
      <c r="F33" s="545"/>
    </row>
  </sheetData>
  <mergeCells count="3">
    <mergeCell ref="A3:A4"/>
    <mergeCell ref="J1:J32"/>
    <mergeCell ref="B33:F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3"/>
  <sheetViews>
    <sheetView view="pageBreakPreview" topLeftCell="A10" zoomScale="92" zoomScaleNormal="120" zoomScaleSheetLayoutView="92" workbookViewId="0">
      <selection activeCell="D31" sqref="D31"/>
    </sheetView>
  </sheetViews>
  <sheetFormatPr defaultColWidth="9.33203125" defaultRowHeight="13.2" x14ac:dyDescent="0.25"/>
  <cols>
    <col min="1" max="1" width="6.77734375" style="33" customWidth="1"/>
    <col min="2" max="2" width="49.77734375" style="55" customWidth="1"/>
    <col min="3" max="5" width="15.44140625" style="33" customWidth="1"/>
    <col min="6" max="6" width="49.77734375" style="33" customWidth="1"/>
    <col min="7" max="9" width="15.44140625" style="33" customWidth="1"/>
    <col min="10" max="10" width="4.77734375" style="33" customWidth="1"/>
    <col min="11" max="16384" width="9.33203125" style="33"/>
  </cols>
  <sheetData>
    <row r="1" spans="1:10" ht="31.2" x14ac:dyDescent="0.25">
      <c r="B1" s="309" t="s">
        <v>460</v>
      </c>
      <c r="C1" s="81"/>
      <c r="D1" s="81"/>
      <c r="E1" s="81"/>
      <c r="F1" s="81"/>
      <c r="G1" s="81"/>
      <c r="H1" s="81"/>
      <c r="I1" s="81"/>
      <c r="J1" s="544" t="s">
        <v>636</v>
      </c>
    </row>
    <row r="2" spans="1:10" ht="14.4" thickBot="1" x14ac:dyDescent="0.3">
      <c r="G2" s="82"/>
      <c r="H2" s="82"/>
      <c r="I2" s="82" t="str">
        <f>'2.1.mell.'!I2</f>
        <v>Forintban!</v>
      </c>
      <c r="J2" s="544"/>
    </row>
    <row r="3" spans="1:10" ht="13.5" customHeight="1" thickBot="1" x14ac:dyDescent="0.3">
      <c r="A3" s="542" t="s">
        <v>46</v>
      </c>
      <c r="B3" s="83" t="s">
        <v>35</v>
      </c>
      <c r="C3" s="84"/>
      <c r="D3" s="201"/>
      <c r="E3" s="201"/>
      <c r="F3" s="83" t="s">
        <v>36</v>
      </c>
      <c r="G3" s="85"/>
      <c r="H3" s="204"/>
      <c r="I3" s="205"/>
      <c r="J3" s="544"/>
    </row>
    <row r="4" spans="1:10" s="86" customFormat="1" ht="34.799999999999997" thickBot="1" x14ac:dyDescent="0.3">
      <c r="A4" s="543"/>
      <c r="B4" s="56" t="s">
        <v>39</v>
      </c>
      <c r="C4" s="292" t="str">
        <f>+CONCATENATE('1. 1.mell.'!C8," eredeti előirányzat")</f>
        <v>2020. évi eredeti előirányzat</v>
      </c>
      <c r="D4" s="428" t="str">
        <f>CONCATENATE('2.1.mell.'!D4)</f>
        <v>Halmozott módosítás 2020. 12. 31-ig</v>
      </c>
      <c r="E4" s="428" t="str">
        <f>+CONCATENATE(LEFT('1. 1.mell.'!C8,4),". évi módosított előirányzat" )</f>
        <v>2020. évi módosított előirányzat</v>
      </c>
      <c r="F4" s="294" t="s">
        <v>39</v>
      </c>
      <c r="G4" s="292" t="str">
        <f>+C4</f>
        <v>2020. évi eredeti előirányzat</v>
      </c>
      <c r="H4" s="292" t="str">
        <f>+D4</f>
        <v>Halmozott módosítás 2020. 12. 31-ig</v>
      </c>
      <c r="I4" s="427" t="str">
        <f>+E4</f>
        <v>2020. évi módosított előirányzat</v>
      </c>
      <c r="J4" s="544"/>
    </row>
    <row r="5" spans="1:10" s="86" customFormat="1" ht="13.8" thickBot="1" x14ac:dyDescent="0.3">
      <c r="A5" s="87" t="s">
        <v>343</v>
      </c>
      <c r="B5" s="88" t="s">
        <v>344</v>
      </c>
      <c r="C5" s="89" t="s">
        <v>345</v>
      </c>
      <c r="D5" s="202" t="s">
        <v>347</v>
      </c>
      <c r="E5" s="202" t="s">
        <v>423</v>
      </c>
      <c r="F5" s="88" t="s">
        <v>370</v>
      </c>
      <c r="G5" s="89" t="s">
        <v>349</v>
      </c>
      <c r="H5" s="89" t="s">
        <v>350</v>
      </c>
      <c r="I5" s="241" t="s">
        <v>424</v>
      </c>
      <c r="J5" s="544"/>
    </row>
    <row r="6" spans="1:10" ht="12.9" customHeight="1" x14ac:dyDescent="0.25">
      <c r="A6" s="91" t="s">
        <v>3</v>
      </c>
      <c r="B6" s="92" t="s">
        <v>264</v>
      </c>
      <c r="C6" s="75">
        <v>2641600</v>
      </c>
      <c r="D6" s="75">
        <v>48447329</v>
      </c>
      <c r="E6" s="230">
        <f>C6+D6</f>
        <v>51088929</v>
      </c>
      <c r="F6" s="92" t="s">
        <v>119</v>
      </c>
      <c r="G6" s="75">
        <v>33813200</v>
      </c>
      <c r="H6" s="208">
        <v>20595400</v>
      </c>
      <c r="I6" s="237">
        <f>G6+H6</f>
        <v>54408600</v>
      </c>
      <c r="J6" s="544"/>
    </row>
    <row r="7" spans="1:10" x14ac:dyDescent="0.25">
      <c r="A7" s="93" t="s">
        <v>4</v>
      </c>
      <c r="B7" s="94" t="s">
        <v>265</v>
      </c>
      <c r="C7" s="76"/>
      <c r="D7" s="76"/>
      <c r="E7" s="230">
        <f t="shared" ref="E7:E16" si="0">C7+D7</f>
        <v>0</v>
      </c>
      <c r="F7" s="94" t="s">
        <v>270</v>
      </c>
      <c r="G7" s="76"/>
      <c r="H7" s="76"/>
      <c r="I7" s="238">
        <f t="shared" ref="I7:I29" si="1">G7+H7</f>
        <v>0</v>
      </c>
      <c r="J7" s="544"/>
    </row>
    <row r="8" spans="1:10" ht="12.9" customHeight="1" x14ac:dyDescent="0.25">
      <c r="A8" s="93" t="s">
        <v>5</v>
      </c>
      <c r="B8" s="94" t="s">
        <v>0</v>
      </c>
      <c r="C8" s="76"/>
      <c r="D8" s="76"/>
      <c r="E8" s="230">
        <f t="shared" si="0"/>
        <v>0</v>
      </c>
      <c r="F8" s="94" t="s">
        <v>105</v>
      </c>
      <c r="G8" s="76"/>
      <c r="H8" s="76">
        <v>32996885</v>
      </c>
      <c r="I8" s="238">
        <f t="shared" si="1"/>
        <v>32996885</v>
      </c>
      <c r="J8" s="544"/>
    </row>
    <row r="9" spans="1:10" ht="12.9" customHeight="1" x14ac:dyDescent="0.25">
      <c r="A9" s="93" t="s">
        <v>6</v>
      </c>
      <c r="B9" s="94" t="s">
        <v>266</v>
      </c>
      <c r="C9" s="76"/>
      <c r="D9" s="76"/>
      <c r="E9" s="230">
        <f t="shared" si="0"/>
        <v>0</v>
      </c>
      <c r="F9" s="94" t="s">
        <v>271</v>
      </c>
      <c r="G9" s="76"/>
      <c r="H9" s="76"/>
      <c r="I9" s="238">
        <f t="shared" si="1"/>
        <v>0</v>
      </c>
      <c r="J9" s="544"/>
    </row>
    <row r="10" spans="1:10" ht="12.75" customHeight="1" x14ac:dyDescent="0.25">
      <c r="A10" s="93" t="s">
        <v>7</v>
      </c>
      <c r="B10" s="94" t="s">
        <v>267</v>
      </c>
      <c r="C10" s="76"/>
      <c r="D10" s="76"/>
      <c r="E10" s="230">
        <f t="shared" si="0"/>
        <v>0</v>
      </c>
      <c r="F10" s="94" t="s">
        <v>121</v>
      </c>
      <c r="G10" s="76"/>
      <c r="H10" s="76">
        <v>50015</v>
      </c>
      <c r="I10" s="238">
        <f t="shared" si="1"/>
        <v>50015</v>
      </c>
      <c r="J10" s="544"/>
    </row>
    <row r="11" spans="1:10" ht="12.9" customHeight="1" x14ac:dyDescent="0.25">
      <c r="A11" s="93" t="s">
        <v>8</v>
      </c>
      <c r="B11" s="94" t="s">
        <v>268</v>
      </c>
      <c r="C11" s="77">
        <v>700000</v>
      </c>
      <c r="D11" s="77"/>
      <c r="E11" s="230">
        <f t="shared" si="0"/>
        <v>700000</v>
      </c>
      <c r="F11" s="151"/>
      <c r="G11" s="76"/>
      <c r="H11" s="76"/>
      <c r="I11" s="238">
        <f t="shared" si="1"/>
        <v>0</v>
      </c>
      <c r="J11" s="544"/>
    </row>
    <row r="12" spans="1:10" ht="12.9" customHeight="1" x14ac:dyDescent="0.25">
      <c r="A12" s="93" t="s">
        <v>9</v>
      </c>
      <c r="B12" s="29"/>
      <c r="C12" s="76"/>
      <c r="D12" s="76"/>
      <c r="E12" s="230">
        <f t="shared" si="0"/>
        <v>0</v>
      </c>
      <c r="F12" s="151"/>
      <c r="G12" s="76"/>
      <c r="H12" s="76"/>
      <c r="I12" s="238">
        <f t="shared" si="1"/>
        <v>0</v>
      </c>
      <c r="J12" s="544"/>
    </row>
    <row r="13" spans="1:10" ht="12.9" customHeight="1" x14ac:dyDescent="0.25">
      <c r="A13" s="93" t="s">
        <v>10</v>
      </c>
      <c r="B13" s="29"/>
      <c r="C13" s="76"/>
      <c r="D13" s="76"/>
      <c r="E13" s="230">
        <f t="shared" si="0"/>
        <v>0</v>
      </c>
      <c r="F13" s="152"/>
      <c r="G13" s="76"/>
      <c r="H13" s="76"/>
      <c r="I13" s="238">
        <f t="shared" si="1"/>
        <v>0</v>
      </c>
      <c r="J13" s="544"/>
    </row>
    <row r="14" spans="1:10" ht="12.9" customHeight="1" x14ac:dyDescent="0.25">
      <c r="A14" s="93" t="s">
        <v>11</v>
      </c>
      <c r="B14" s="149"/>
      <c r="C14" s="77"/>
      <c r="D14" s="77"/>
      <c r="E14" s="230">
        <f t="shared" si="0"/>
        <v>0</v>
      </c>
      <c r="F14" s="151"/>
      <c r="G14" s="76"/>
      <c r="H14" s="76"/>
      <c r="I14" s="238">
        <f t="shared" si="1"/>
        <v>0</v>
      </c>
      <c r="J14" s="544"/>
    </row>
    <row r="15" spans="1:10" x14ac:dyDescent="0.25">
      <c r="A15" s="93" t="s">
        <v>12</v>
      </c>
      <c r="B15" s="29"/>
      <c r="C15" s="77"/>
      <c r="D15" s="77"/>
      <c r="E15" s="230">
        <f t="shared" si="0"/>
        <v>0</v>
      </c>
      <c r="F15" s="151"/>
      <c r="G15" s="76"/>
      <c r="H15" s="76"/>
      <c r="I15" s="238">
        <f t="shared" si="1"/>
        <v>0</v>
      </c>
      <c r="J15" s="544"/>
    </row>
    <row r="16" spans="1:10" ht="12.9" customHeight="1" thickBot="1" x14ac:dyDescent="0.3">
      <c r="A16" s="122" t="s">
        <v>13</v>
      </c>
      <c r="B16" s="150"/>
      <c r="C16" s="124"/>
      <c r="D16" s="124"/>
      <c r="E16" s="230">
        <f t="shared" si="0"/>
        <v>0</v>
      </c>
      <c r="F16" s="123" t="s">
        <v>33</v>
      </c>
      <c r="G16" s="206"/>
      <c r="H16" s="206"/>
      <c r="I16" s="239">
        <f t="shared" si="1"/>
        <v>0</v>
      </c>
      <c r="J16" s="544"/>
    </row>
    <row r="17" spans="1:10" ht="15.9" customHeight="1" thickBot="1" x14ac:dyDescent="0.3">
      <c r="A17" s="96" t="s">
        <v>14</v>
      </c>
      <c r="B17" s="48" t="s">
        <v>278</v>
      </c>
      <c r="C17" s="79">
        <f>+C6+C8+C9+C11+C12+C13+C14+C15+C16</f>
        <v>3341600</v>
      </c>
      <c r="D17" s="79">
        <f>+D6+D8+D9+D11+D12+D13+D14+D15+D16</f>
        <v>48447329</v>
      </c>
      <c r="E17" s="79">
        <f>+E6+E8+E9+E11+E12+E13+E14+E15+E16</f>
        <v>51788929</v>
      </c>
      <c r="F17" s="48" t="s">
        <v>279</v>
      </c>
      <c r="G17" s="79">
        <f>+G6+G8+G10+G11+G12+G13+G14+G15+G16</f>
        <v>33813200</v>
      </c>
      <c r="H17" s="79">
        <f>+H6+H8+H10+H11+H12+H13+H14+H15+H16</f>
        <v>53642300</v>
      </c>
      <c r="I17" s="112">
        <f>+I6+I8+I10+I11+I12+I13+I14+I15+I16</f>
        <v>87455500</v>
      </c>
      <c r="J17" s="544"/>
    </row>
    <row r="18" spans="1:10" ht="12.9" customHeight="1" x14ac:dyDescent="0.25">
      <c r="A18" s="91" t="s">
        <v>15</v>
      </c>
      <c r="B18" s="104" t="s">
        <v>136</v>
      </c>
      <c r="C18" s="111">
        <f>+C19+C20+C21+C22+C23</f>
        <v>30471600</v>
      </c>
      <c r="D18" s="111">
        <f>+D19+D20+D21+D22+D23</f>
        <v>5194971</v>
      </c>
      <c r="E18" s="111">
        <f>+E19+E20+E21+E22+E23</f>
        <v>35666571</v>
      </c>
      <c r="F18" s="99" t="s">
        <v>109</v>
      </c>
      <c r="G18" s="207"/>
      <c r="H18" s="207"/>
      <c r="I18" s="240">
        <f t="shared" si="1"/>
        <v>0</v>
      </c>
      <c r="J18" s="544"/>
    </row>
    <row r="19" spans="1:10" ht="12.9" customHeight="1" x14ac:dyDescent="0.25">
      <c r="A19" s="93" t="s">
        <v>16</v>
      </c>
      <c r="B19" s="105" t="s">
        <v>125</v>
      </c>
      <c r="C19" s="41">
        <v>30471600</v>
      </c>
      <c r="D19" s="41">
        <v>5194971</v>
      </c>
      <c r="E19" s="232">
        <f t="shared" ref="E19:E29" si="2">C19+D19</f>
        <v>35666571</v>
      </c>
      <c r="F19" s="99" t="s">
        <v>112</v>
      </c>
      <c r="G19" s="41"/>
      <c r="H19" s="41"/>
      <c r="I19" s="236">
        <f t="shared" si="1"/>
        <v>0</v>
      </c>
      <c r="J19" s="544"/>
    </row>
    <row r="20" spans="1:10" ht="12.9" customHeight="1" x14ac:dyDescent="0.25">
      <c r="A20" s="91" t="s">
        <v>17</v>
      </c>
      <c r="B20" s="105" t="s">
        <v>126</v>
      </c>
      <c r="C20" s="41"/>
      <c r="D20" s="41"/>
      <c r="E20" s="232">
        <f t="shared" si="2"/>
        <v>0</v>
      </c>
      <c r="F20" s="99" t="s">
        <v>85</v>
      </c>
      <c r="G20" s="41"/>
      <c r="H20" s="41"/>
      <c r="I20" s="236">
        <f t="shared" si="1"/>
        <v>0</v>
      </c>
      <c r="J20" s="544"/>
    </row>
    <row r="21" spans="1:10" ht="12.9" customHeight="1" x14ac:dyDescent="0.25">
      <c r="A21" s="93" t="s">
        <v>18</v>
      </c>
      <c r="B21" s="105" t="s">
        <v>127</v>
      </c>
      <c r="C21" s="41"/>
      <c r="D21" s="41"/>
      <c r="E21" s="232">
        <f t="shared" si="2"/>
        <v>0</v>
      </c>
      <c r="F21" s="99" t="s">
        <v>86</v>
      </c>
      <c r="G21" s="41"/>
      <c r="H21" s="41"/>
      <c r="I21" s="236">
        <f t="shared" si="1"/>
        <v>0</v>
      </c>
      <c r="J21" s="544"/>
    </row>
    <row r="22" spans="1:10" ht="12.9" customHeight="1" x14ac:dyDescent="0.25">
      <c r="A22" s="91" t="s">
        <v>19</v>
      </c>
      <c r="B22" s="105" t="s">
        <v>128</v>
      </c>
      <c r="C22" s="41"/>
      <c r="D22" s="41"/>
      <c r="E22" s="232">
        <f t="shared" si="2"/>
        <v>0</v>
      </c>
      <c r="F22" s="98" t="s">
        <v>124</v>
      </c>
      <c r="G22" s="41"/>
      <c r="H22" s="41"/>
      <c r="I22" s="236">
        <f t="shared" si="1"/>
        <v>0</v>
      </c>
      <c r="J22" s="544"/>
    </row>
    <row r="23" spans="1:10" ht="12.9" customHeight="1" x14ac:dyDescent="0.25">
      <c r="A23" s="93" t="s">
        <v>20</v>
      </c>
      <c r="B23" s="106" t="s">
        <v>129</v>
      </c>
      <c r="C23" s="41"/>
      <c r="D23" s="41"/>
      <c r="E23" s="232">
        <f t="shared" si="2"/>
        <v>0</v>
      </c>
      <c r="F23" s="99" t="s">
        <v>113</v>
      </c>
      <c r="G23" s="41"/>
      <c r="H23" s="41"/>
      <c r="I23" s="236">
        <f t="shared" si="1"/>
        <v>0</v>
      </c>
      <c r="J23" s="544"/>
    </row>
    <row r="24" spans="1:10" ht="12.9" customHeight="1" x14ac:dyDescent="0.25">
      <c r="A24" s="91" t="s">
        <v>21</v>
      </c>
      <c r="B24" s="107" t="s">
        <v>130</v>
      </c>
      <c r="C24" s="101">
        <f>+C25+C26+C27+C28+C29</f>
        <v>0</v>
      </c>
      <c r="D24" s="101"/>
      <c r="E24" s="101">
        <f>+E25+E26+E27+E28+E29</f>
        <v>0</v>
      </c>
      <c r="F24" s="108" t="s">
        <v>111</v>
      </c>
      <c r="G24" s="41"/>
      <c r="H24" s="41"/>
      <c r="I24" s="236">
        <f t="shared" si="1"/>
        <v>0</v>
      </c>
      <c r="J24" s="544"/>
    </row>
    <row r="25" spans="1:10" ht="12.9" customHeight="1" x14ac:dyDescent="0.25">
      <c r="A25" s="93" t="s">
        <v>22</v>
      </c>
      <c r="B25" s="106" t="s">
        <v>131</v>
      </c>
      <c r="C25" s="41"/>
      <c r="D25" s="41"/>
      <c r="E25" s="232">
        <f t="shared" si="2"/>
        <v>0</v>
      </c>
      <c r="F25" s="108" t="s">
        <v>272</v>
      </c>
      <c r="G25" s="41"/>
      <c r="H25" s="41"/>
      <c r="I25" s="236">
        <f t="shared" si="1"/>
        <v>0</v>
      </c>
      <c r="J25" s="544"/>
    </row>
    <row r="26" spans="1:10" ht="12.9" customHeight="1" x14ac:dyDescent="0.25">
      <c r="A26" s="91" t="s">
        <v>23</v>
      </c>
      <c r="B26" s="106" t="s">
        <v>132</v>
      </c>
      <c r="C26" s="41"/>
      <c r="D26" s="41"/>
      <c r="E26" s="232">
        <f t="shared" si="2"/>
        <v>0</v>
      </c>
      <c r="F26" s="103"/>
      <c r="G26" s="41"/>
      <c r="H26" s="41"/>
      <c r="I26" s="236">
        <f t="shared" si="1"/>
        <v>0</v>
      </c>
      <c r="J26" s="544"/>
    </row>
    <row r="27" spans="1:10" ht="12.9" customHeight="1" x14ac:dyDescent="0.25">
      <c r="A27" s="93" t="s">
        <v>24</v>
      </c>
      <c r="B27" s="105" t="s">
        <v>133</v>
      </c>
      <c r="C27" s="41"/>
      <c r="D27" s="41"/>
      <c r="E27" s="232">
        <f t="shared" si="2"/>
        <v>0</v>
      </c>
      <c r="F27" s="46"/>
      <c r="G27" s="41"/>
      <c r="H27" s="41"/>
      <c r="I27" s="236">
        <f t="shared" si="1"/>
        <v>0</v>
      </c>
      <c r="J27" s="544"/>
    </row>
    <row r="28" spans="1:10" ht="12.9" customHeight="1" x14ac:dyDescent="0.25">
      <c r="A28" s="91" t="s">
        <v>25</v>
      </c>
      <c r="B28" s="109" t="s">
        <v>134</v>
      </c>
      <c r="C28" s="41"/>
      <c r="D28" s="41"/>
      <c r="E28" s="232">
        <f t="shared" si="2"/>
        <v>0</v>
      </c>
      <c r="F28" s="29"/>
      <c r="G28" s="41"/>
      <c r="H28" s="41"/>
      <c r="I28" s="236">
        <f t="shared" si="1"/>
        <v>0</v>
      </c>
      <c r="J28" s="544"/>
    </row>
    <row r="29" spans="1:10" ht="12.9" customHeight="1" thickBot="1" x14ac:dyDescent="0.3">
      <c r="A29" s="93" t="s">
        <v>26</v>
      </c>
      <c r="B29" s="110" t="s">
        <v>135</v>
      </c>
      <c r="C29" s="41"/>
      <c r="D29" s="41"/>
      <c r="E29" s="232">
        <f t="shared" si="2"/>
        <v>0</v>
      </c>
      <c r="F29" s="46"/>
      <c r="G29" s="41"/>
      <c r="H29" s="41"/>
      <c r="I29" s="236">
        <f t="shared" si="1"/>
        <v>0</v>
      </c>
      <c r="J29" s="544"/>
    </row>
    <row r="30" spans="1:10" ht="21.75" customHeight="1" thickBot="1" x14ac:dyDescent="0.3">
      <c r="A30" s="96" t="s">
        <v>27</v>
      </c>
      <c r="B30" s="48" t="s">
        <v>269</v>
      </c>
      <c r="C30" s="79">
        <f>+C18+C24</f>
        <v>30471600</v>
      </c>
      <c r="D30" s="79">
        <f>+D18+D24</f>
        <v>5194971</v>
      </c>
      <c r="E30" s="79">
        <f>+E18+E24</f>
        <v>35666571</v>
      </c>
      <c r="F30" s="48" t="s">
        <v>273</v>
      </c>
      <c r="G30" s="79">
        <f>SUM(G18:G29)</f>
        <v>0</v>
      </c>
      <c r="H30" s="79">
        <f>SUM(H18:H29)</f>
        <v>0</v>
      </c>
      <c r="I30" s="112">
        <f>SUM(I18:I29)</f>
        <v>0</v>
      </c>
      <c r="J30" s="544"/>
    </row>
    <row r="31" spans="1:10" ht="13.8" thickBot="1" x14ac:dyDescent="0.3">
      <c r="A31" s="96" t="s">
        <v>28</v>
      </c>
      <c r="B31" s="102" t="s">
        <v>274</v>
      </c>
      <c r="C31" s="242">
        <f>+C17+C30</f>
        <v>33813200</v>
      </c>
      <c r="D31" s="242">
        <f>+D17+D30</f>
        <v>53642300</v>
      </c>
      <c r="E31" s="243">
        <f>+E17+E30</f>
        <v>87455500</v>
      </c>
      <c r="F31" s="102" t="s">
        <v>275</v>
      </c>
      <c r="G31" s="242">
        <f>+G17+G30</f>
        <v>33813200</v>
      </c>
      <c r="H31" s="242">
        <f>+H17+H30</f>
        <v>53642300</v>
      </c>
      <c r="I31" s="243">
        <f>+I17+I30</f>
        <v>87455500</v>
      </c>
      <c r="J31" s="544"/>
    </row>
    <row r="32" spans="1:10" ht="13.8" thickBot="1" x14ac:dyDescent="0.3">
      <c r="A32" s="96" t="s">
        <v>29</v>
      </c>
      <c r="B32" s="102" t="s">
        <v>87</v>
      </c>
      <c r="C32" s="242">
        <f>IF(C17-G17&lt;0,G17-C17,"-")</f>
        <v>30471600</v>
      </c>
      <c r="D32" s="242">
        <f>IF(D17-H17&lt;0,H17-D17,"-")</f>
        <v>5194971</v>
      </c>
      <c r="E32" s="243">
        <f>IF(E17-I17&lt;0,I17-E17,"-")</f>
        <v>35666571</v>
      </c>
      <c r="F32" s="102" t="s">
        <v>88</v>
      </c>
      <c r="G32" s="242" t="str">
        <f>IF(C17-G17&gt;0,C17-G17,"-")</f>
        <v>-</v>
      </c>
      <c r="H32" s="242" t="str">
        <f>IF(D17-H17&gt;0,D17-H17,"-")</f>
        <v>-</v>
      </c>
      <c r="I32" s="243" t="str">
        <f>IF(E17-I17&gt;0,E17-I17,"-")</f>
        <v>-</v>
      </c>
      <c r="J32" s="544"/>
    </row>
    <row r="33" spans="1:10" ht="13.8" thickBot="1" x14ac:dyDescent="0.3">
      <c r="A33" s="96" t="s">
        <v>30</v>
      </c>
      <c r="B33" s="102" t="s">
        <v>427</v>
      </c>
      <c r="C33" s="242" t="str">
        <f>IF(C31-G31&lt;0,G31-C31,"-")</f>
        <v>-</v>
      </c>
      <c r="D33" s="242" t="str">
        <f>IF(D31-H31&lt;0,H31-D31,"-")</f>
        <v>-</v>
      </c>
      <c r="E33" s="242" t="str">
        <f>IF(E31-I31&lt;0,I31-E31,"-")</f>
        <v>-</v>
      </c>
      <c r="F33" s="102" t="s">
        <v>428</v>
      </c>
      <c r="G33" s="242" t="str">
        <f>IF(C31-G31&gt;0,C31-G31,"-")</f>
        <v>-</v>
      </c>
      <c r="H33" s="242" t="str">
        <f>IF(D31-H31&gt;0,D31-H31,"-")</f>
        <v>-</v>
      </c>
      <c r="I33" s="244" t="str">
        <f>IF(E31-I31&gt;0,E31-I31,"-")</f>
        <v>-</v>
      </c>
      <c r="J33" s="544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E38"/>
  <sheetViews>
    <sheetView zoomScale="120" zoomScaleNormal="120" workbookViewId="0">
      <selection activeCell="A4" sqref="A4"/>
    </sheetView>
  </sheetViews>
  <sheetFormatPr defaultRowHeight="13.2" x14ac:dyDescent="0.25"/>
  <cols>
    <col min="1" max="1" width="46.33203125" customWidth="1"/>
    <col min="2" max="2" width="13.77734375" customWidth="1"/>
    <col min="3" max="3" width="66.109375" customWidth="1"/>
    <col min="4" max="5" width="13.77734375" customWidth="1"/>
  </cols>
  <sheetData>
    <row r="1" spans="1:5" ht="17.399999999999999" x14ac:dyDescent="0.3">
      <c r="A1" s="209" t="s">
        <v>422</v>
      </c>
      <c r="B1" s="60"/>
      <c r="C1" s="60"/>
      <c r="D1" s="60"/>
      <c r="E1" s="210" t="s">
        <v>84</v>
      </c>
    </row>
    <row r="2" spans="1:5" x14ac:dyDescent="0.25">
      <c r="A2" s="60"/>
      <c r="B2" s="60"/>
      <c r="C2" s="60"/>
      <c r="D2" s="60"/>
      <c r="E2" s="60"/>
    </row>
    <row r="3" spans="1:5" x14ac:dyDescent="0.25">
      <c r="A3" s="211"/>
      <c r="B3" s="212"/>
      <c r="C3" s="211"/>
      <c r="D3" s="213"/>
      <c r="E3" s="212"/>
    </row>
    <row r="4" spans="1:5" ht="15.6" x14ac:dyDescent="0.3">
      <c r="A4" s="62" t="str">
        <f>+RM_ÖSSZEFÜGGÉSEK!A6</f>
        <v>2020. évi eredeti előirányzat BEVÉTELEK</v>
      </c>
      <c r="B4" s="214"/>
      <c r="C4" s="215"/>
      <c r="D4" s="213"/>
      <c r="E4" s="212"/>
    </row>
    <row r="5" spans="1:5" x14ac:dyDescent="0.25">
      <c r="A5" s="211"/>
      <c r="B5" s="212"/>
      <c r="C5" s="211"/>
      <c r="D5" s="213"/>
      <c r="E5" s="212"/>
    </row>
    <row r="6" spans="1:5" x14ac:dyDescent="0.25">
      <c r="A6" s="211" t="s">
        <v>391</v>
      </c>
      <c r="B6" s="212">
        <f>+'1. 1.mell.'!C68</f>
        <v>278883071</v>
      </c>
      <c r="C6" s="211" t="s">
        <v>371</v>
      </c>
      <c r="D6" s="213">
        <f>+'2.1.mell.'!C18+'2.2.mell.'!C17</f>
        <v>278883071</v>
      </c>
      <c r="E6" s="212">
        <f>+B6-D6</f>
        <v>0</v>
      </c>
    </row>
    <row r="7" spans="1:5" x14ac:dyDescent="0.25">
      <c r="A7" s="211" t="s">
        <v>407</v>
      </c>
      <c r="B7" s="212">
        <f>+'1. 1.mell.'!C92</f>
        <v>45873022</v>
      </c>
      <c r="C7" s="211" t="s">
        <v>377</v>
      </c>
      <c r="D7" s="213">
        <f>+'2.1.mell.'!C29+'2.2.mell.'!C30</f>
        <v>45873022</v>
      </c>
      <c r="E7" s="212">
        <f>+B7-D7</f>
        <v>0</v>
      </c>
    </row>
    <row r="8" spans="1:5" x14ac:dyDescent="0.25">
      <c r="A8" s="211" t="s">
        <v>408</v>
      </c>
      <c r="B8" s="212">
        <f>+'1. 1.mell.'!C93</f>
        <v>324756093</v>
      </c>
      <c r="C8" s="211" t="s">
        <v>378</v>
      </c>
      <c r="D8" s="213">
        <f>+'2.1.mell.'!C30+'2.2.mell.'!C31</f>
        <v>324756093</v>
      </c>
      <c r="E8" s="212">
        <f>+B8-D8</f>
        <v>0</v>
      </c>
    </row>
    <row r="9" spans="1:5" x14ac:dyDescent="0.25">
      <c r="A9" s="211"/>
      <c r="B9" s="212"/>
      <c r="C9" s="211"/>
      <c r="D9" s="213"/>
      <c r="E9" s="212"/>
    </row>
    <row r="10" spans="1:5" ht="15.6" x14ac:dyDescent="0.3">
      <c r="A10" s="62" t="str">
        <f>+RM_ÖSSZEFÜGGÉSEK!A13</f>
        <v>2020. évi előirányzat módosítások BEVÉTELEK</v>
      </c>
      <c r="B10" s="214"/>
      <c r="C10" s="215"/>
      <c r="D10" s="213"/>
      <c r="E10" s="212"/>
    </row>
    <row r="11" spans="1:5" x14ac:dyDescent="0.25">
      <c r="A11" s="211"/>
      <c r="B11" s="212"/>
      <c r="C11" s="211"/>
      <c r="D11" s="213"/>
      <c r="E11" s="212"/>
    </row>
    <row r="12" spans="1:5" x14ac:dyDescent="0.25">
      <c r="A12" s="211" t="s">
        <v>392</v>
      </c>
      <c r="B12" s="212">
        <f>+'1. 1.mell.'!J68</f>
        <v>110138630</v>
      </c>
      <c r="C12" s="211" t="s">
        <v>372</v>
      </c>
      <c r="D12" s="213">
        <f>+'2.1.mell.'!D18+'2.2.mell.'!D17</f>
        <v>110138630</v>
      </c>
      <c r="E12" s="212">
        <f>+B12-D12</f>
        <v>0</v>
      </c>
    </row>
    <row r="13" spans="1:5" x14ac:dyDescent="0.25">
      <c r="A13" s="211" t="s">
        <v>393</v>
      </c>
      <c r="B13" s="212">
        <f>+'1. 1.mell.'!J92</f>
        <v>8475678</v>
      </c>
      <c r="C13" s="211" t="s">
        <v>379</v>
      </c>
      <c r="D13" s="213">
        <f>+'2.1.mell.'!D29+'2.2.mell.'!D30</f>
        <v>8475678</v>
      </c>
      <c r="E13" s="212">
        <f>+B13-D13</f>
        <v>0</v>
      </c>
    </row>
    <row r="14" spans="1:5" x14ac:dyDescent="0.25">
      <c r="A14" s="211" t="s">
        <v>394</v>
      </c>
      <c r="B14" s="212">
        <f>+'1. 1.mell.'!J93</f>
        <v>118614308</v>
      </c>
      <c r="C14" s="211" t="s">
        <v>380</v>
      </c>
      <c r="D14" s="213">
        <f>+'2.1.mell.'!D30+'2.2.mell.'!D31</f>
        <v>118614308</v>
      </c>
      <c r="E14" s="212">
        <f>+B14-D14</f>
        <v>0</v>
      </c>
    </row>
    <row r="15" spans="1:5" x14ac:dyDescent="0.25">
      <c r="A15" s="211"/>
      <c r="B15" s="212"/>
      <c r="C15" s="211"/>
      <c r="D15" s="213"/>
      <c r="E15" s="212"/>
    </row>
    <row r="16" spans="1:5" ht="13.8" x14ac:dyDescent="0.25">
      <c r="A16" s="216" t="str">
        <f>+RM_ÖSSZEFÜGGÉSEK!A19</f>
        <v>2020. módosítás utáni módosított előrirányzatok BEVÉTELEK</v>
      </c>
      <c r="B16" s="61"/>
      <c r="C16" s="215"/>
      <c r="D16" s="213"/>
      <c r="E16" s="212"/>
    </row>
    <row r="17" spans="1:5" x14ac:dyDescent="0.25">
      <c r="A17" s="211"/>
      <c r="B17" s="212"/>
      <c r="C17" s="211"/>
      <c r="D17" s="213"/>
      <c r="E17" s="212"/>
    </row>
    <row r="18" spans="1:5" x14ac:dyDescent="0.25">
      <c r="A18" s="211" t="s">
        <v>395</v>
      </c>
      <c r="B18" s="212">
        <f>+'1. 1.mell.'!K68</f>
        <v>389021701</v>
      </c>
      <c r="C18" s="211" t="s">
        <v>373</v>
      </c>
      <c r="D18" s="213">
        <f>+'2.1.mell.'!E18+'2.2.mell.'!E17</f>
        <v>389021701</v>
      </c>
      <c r="E18" s="212">
        <f>+B18-D18</f>
        <v>0</v>
      </c>
    </row>
    <row r="19" spans="1:5" x14ac:dyDescent="0.25">
      <c r="A19" s="211" t="s">
        <v>396</v>
      </c>
      <c r="B19" s="212">
        <f>+'1. 1.mell.'!K92</f>
        <v>54348700</v>
      </c>
      <c r="C19" s="211" t="s">
        <v>381</v>
      </c>
      <c r="D19" s="213">
        <f>+'2.1.mell.'!E29+'2.2.mell.'!E30</f>
        <v>54348700</v>
      </c>
      <c r="E19" s="212">
        <f>+B19-D19</f>
        <v>0</v>
      </c>
    </row>
    <row r="20" spans="1:5" x14ac:dyDescent="0.25">
      <c r="A20" s="211" t="s">
        <v>397</v>
      </c>
      <c r="B20" s="212">
        <f>+'1. 1.mell.'!K93</f>
        <v>443370401</v>
      </c>
      <c r="C20" s="211" t="s">
        <v>382</v>
      </c>
      <c r="D20" s="213">
        <f>+'2.1.mell.'!E30+'2.2.mell.'!E31</f>
        <v>443370401</v>
      </c>
      <c r="E20" s="212">
        <f>+B20-D20</f>
        <v>0</v>
      </c>
    </row>
    <row r="21" spans="1:5" x14ac:dyDescent="0.25">
      <c r="A21" s="211"/>
      <c r="B21" s="212"/>
      <c r="C21" s="211"/>
      <c r="D21" s="213"/>
      <c r="E21" s="212"/>
    </row>
    <row r="22" spans="1:5" ht="15.6" x14ac:dyDescent="0.3">
      <c r="A22" s="62" t="str">
        <f>+RM_ÖSSZEFÜGGÉSEK!A25</f>
        <v>2020. évi eredeti előirányzat KIADÁSOK</v>
      </c>
      <c r="B22" s="214"/>
      <c r="C22" s="215"/>
      <c r="D22" s="213"/>
      <c r="E22" s="212"/>
    </row>
    <row r="23" spans="1:5" x14ac:dyDescent="0.25">
      <c r="A23" s="211"/>
      <c r="B23" s="212"/>
      <c r="C23" s="211"/>
      <c r="D23" s="213"/>
      <c r="E23" s="212"/>
    </row>
    <row r="24" spans="1:5" x14ac:dyDescent="0.25">
      <c r="A24" s="211" t="s">
        <v>409</v>
      </c>
      <c r="B24" s="212">
        <f>+'1. 1.mell.'!C135</f>
        <v>318592029</v>
      </c>
      <c r="C24" s="211" t="s">
        <v>374</v>
      </c>
      <c r="D24" s="213">
        <f>+'2.1.mell.'!G18+'2.2.mell.'!G17</f>
        <v>318592029</v>
      </c>
      <c r="E24" s="212">
        <f>+B24-D24</f>
        <v>0</v>
      </c>
    </row>
    <row r="25" spans="1:5" x14ac:dyDescent="0.25">
      <c r="A25" s="211" t="s">
        <v>399</v>
      </c>
      <c r="B25" s="212">
        <f>+'1. 1.mell.'!C160</f>
        <v>6164064</v>
      </c>
      <c r="C25" s="211" t="s">
        <v>383</v>
      </c>
      <c r="D25" s="213">
        <f>+'2.1.mell.'!G29+'2.2.mell.'!G30</f>
        <v>6164064</v>
      </c>
      <c r="E25" s="212">
        <f>+B25-D25</f>
        <v>0</v>
      </c>
    </row>
    <row r="26" spans="1:5" x14ac:dyDescent="0.25">
      <c r="A26" s="211" t="s">
        <v>400</v>
      </c>
      <c r="B26" s="212">
        <f>+'1. 1.mell.'!C161</f>
        <v>324756093</v>
      </c>
      <c r="C26" s="211" t="s">
        <v>384</v>
      </c>
      <c r="D26" s="213">
        <f>+'2.1.mell.'!G30+'2.2.mell.'!G31</f>
        <v>324756093</v>
      </c>
      <c r="E26" s="212">
        <f>+B26-D26</f>
        <v>0</v>
      </c>
    </row>
    <row r="27" spans="1:5" x14ac:dyDescent="0.25">
      <c r="A27" s="211"/>
      <c r="B27" s="212"/>
      <c r="C27" s="211"/>
      <c r="D27" s="213"/>
      <c r="E27" s="212"/>
    </row>
    <row r="28" spans="1:5" ht="15.6" x14ac:dyDescent="0.3">
      <c r="A28" s="62" t="str">
        <f>+RM_ÖSSZEFÜGGÉSEK!A31</f>
        <v>2020. évi előirányzat módosítások KIADÁSOK</v>
      </c>
      <c r="B28" s="214"/>
      <c r="C28" s="215"/>
      <c r="D28" s="213"/>
      <c r="E28" s="212"/>
    </row>
    <row r="29" spans="1:5" x14ac:dyDescent="0.25">
      <c r="A29" s="211"/>
      <c r="B29" s="212"/>
      <c r="C29" s="211"/>
      <c r="D29" s="213"/>
      <c r="E29" s="212"/>
    </row>
    <row r="30" spans="1:5" x14ac:dyDescent="0.25">
      <c r="A30" s="211" t="s">
        <v>401</v>
      </c>
      <c r="B30" s="212">
        <f>+'1. 1.mell.'!J135</f>
        <v>118614308</v>
      </c>
      <c r="C30" s="211" t="s">
        <v>375</v>
      </c>
      <c r="D30" s="213">
        <f>+'2.1.mell.'!H18+'2.2.mell.'!H17</f>
        <v>118614308</v>
      </c>
      <c r="E30" s="212">
        <f>+B30-D30</f>
        <v>0</v>
      </c>
    </row>
    <row r="31" spans="1:5" x14ac:dyDescent="0.25">
      <c r="A31" s="211" t="s">
        <v>402</v>
      </c>
      <c r="B31" s="212">
        <f>+'1. 1.mell.'!J160</f>
        <v>0</v>
      </c>
      <c r="C31" s="211" t="s">
        <v>385</v>
      </c>
      <c r="D31" s="213">
        <f>+'2.1.mell.'!H29+'2.2.mell.'!H30</f>
        <v>0</v>
      </c>
      <c r="E31" s="212">
        <f>+B31-D31</f>
        <v>0</v>
      </c>
    </row>
    <row r="32" spans="1:5" x14ac:dyDescent="0.25">
      <c r="A32" s="211" t="s">
        <v>403</v>
      </c>
      <c r="B32" s="212">
        <f>+'1. 1.mell.'!J161</f>
        <v>118614308</v>
      </c>
      <c r="C32" s="211" t="s">
        <v>386</v>
      </c>
      <c r="D32" s="213">
        <f>+'2.1.mell.'!H30+'2.2.mell.'!H31</f>
        <v>118614308</v>
      </c>
      <c r="E32" s="212">
        <f>+B32-D32</f>
        <v>0</v>
      </c>
    </row>
    <row r="33" spans="1:5" x14ac:dyDescent="0.25">
      <c r="A33" s="211"/>
      <c r="B33" s="212"/>
      <c r="C33" s="211"/>
      <c r="D33" s="213"/>
      <c r="E33" s="212"/>
    </row>
    <row r="34" spans="1:5" ht="15.6" x14ac:dyDescent="0.3">
      <c r="A34" s="217" t="str">
        <f>+RM_ÖSSZEFÜGGÉSEK!A37</f>
        <v>2020. módosítás utáni módosított előirányzatok KIADÁSOK</v>
      </c>
      <c r="B34" s="214"/>
      <c r="C34" s="215"/>
      <c r="D34" s="213"/>
      <c r="E34" s="212"/>
    </row>
    <row r="35" spans="1:5" x14ac:dyDescent="0.25">
      <c r="A35" s="211"/>
      <c r="B35" s="212"/>
      <c r="C35" s="211"/>
      <c r="D35" s="213"/>
      <c r="E35" s="212"/>
    </row>
    <row r="36" spans="1:5" x14ac:dyDescent="0.25">
      <c r="A36" s="211" t="s">
        <v>404</v>
      </c>
      <c r="B36" s="212">
        <f>+'1. 1.mell.'!K135</f>
        <v>437206337</v>
      </c>
      <c r="C36" s="211" t="s">
        <v>376</v>
      </c>
      <c r="D36" s="213">
        <f>+'2.1.mell.'!I18+'2.2.mell.'!I17</f>
        <v>437206337</v>
      </c>
      <c r="E36" s="212">
        <f>+B36-D36</f>
        <v>0</v>
      </c>
    </row>
    <row r="37" spans="1:5" x14ac:dyDescent="0.25">
      <c r="A37" s="211" t="s">
        <v>405</v>
      </c>
      <c r="B37" s="212">
        <f>+'1. 1.mell.'!K160</f>
        <v>6164064</v>
      </c>
      <c r="C37" s="211" t="s">
        <v>387</v>
      </c>
      <c r="D37" s="213">
        <f>+'2.1.mell.'!I29+'2.2.mell.'!I30</f>
        <v>6164064</v>
      </c>
      <c r="E37" s="212">
        <f>+B37-D37</f>
        <v>0</v>
      </c>
    </row>
    <row r="38" spans="1:5" x14ac:dyDescent="0.25">
      <c r="A38" s="211" t="s">
        <v>410</v>
      </c>
      <c r="B38" s="212">
        <f>+'1. 1.mell.'!K161</f>
        <v>443370401</v>
      </c>
      <c r="C38" s="211" t="s">
        <v>388</v>
      </c>
      <c r="D38" s="213">
        <f>+'2.1.mell.'!I30+'2.2.mell.'!I31</f>
        <v>443370401</v>
      </c>
      <c r="E38" s="212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8</vt:i4>
      </vt:variant>
    </vt:vector>
  </HeadingPairs>
  <TitlesOfParts>
    <vt:vector size="26" baseType="lpstr">
      <vt:lpstr>RM_TARTALOMJEGYZÉK</vt:lpstr>
      <vt:lpstr>RM_ALAPADATOK</vt:lpstr>
      <vt:lpstr>RM_ÖSSZEFÜGGÉSEK</vt:lpstr>
      <vt:lpstr>1. 1.mell.</vt:lpstr>
      <vt:lpstr>1.2.mell</vt:lpstr>
      <vt:lpstr>1.3.mell.</vt:lpstr>
      <vt:lpstr>2.1.mell.</vt:lpstr>
      <vt:lpstr>2.2.mell.</vt:lpstr>
      <vt:lpstr>RM_ELLENŐRZÉS</vt:lpstr>
      <vt:lpstr>3.mell.</vt:lpstr>
      <vt:lpstr>4.melléklet</vt:lpstr>
      <vt:lpstr>5. melléklet</vt:lpstr>
      <vt:lpstr>6.1.mell</vt:lpstr>
      <vt:lpstr>6.1.1.mell</vt:lpstr>
      <vt:lpstr>6.1.2.mell</vt:lpstr>
      <vt:lpstr>6.2.mell</vt:lpstr>
      <vt:lpstr>6.3.sz.mell</vt:lpstr>
      <vt:lpstr>7.melléklet</vt:lpstr>
      <vt:lpstr>'6.1.1.mell'!Nyomtatási_cím</vt:lpstr>
      <vt:lpstr>'6.1.2.mell'!Nyomtatási_cím</vt:lpstr>
      <vt:lpstr>'6.1.mell'!Nyomtatási_cím</vt:lpstr>
      <vt:lpstr>'6.2.mell'!Nyomtatási_cím</vt:lpstr>
      <vt:lpstr>'6.3.sz.mell'!Nyomtatási_cím</vt:lpstr>
      <vt:lpstr>'1. 1.mell.'!Nyomtatási_terület</vt:lpstr>
      <vt:lpstr>'1.2.mell'!Nyomtatási_terület</vt:lpstr>
      <vt:lpstr>'1.3.mell.'!Nyomtatási_terület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Battáné Oreskó Éva</cp:lastModifiedBy>
  <cp:lastPrinted>2021-05-17T07:24:22Z</cp:lastPrinted>
  <dcterms:created xsi:type="dcterms:W3CDTF">1999-10-30T10:30:45Z</dcterms:created>
  <dcterms:modified xsi:type="dcterms:W3CDTF">2021-05-27T12:57:17Z</dcterms:modified>
</cp:coreProperties>
</file>