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V2021\KORLÁT\"/>
    </mc:Choice>
  </mc:AlternateContent>
  <xr:revisionPtr revIDLastSave="0" documentId="8_{BEDD23A6-63AE-4EF4-BA7E-CB86EA1C2F29}" xr6:coauthVersionLast="47" xr6:coauthVersionMax="47" xr10:uidLastSave="{00000000-0000-0000-0000-000000000000}"/>
  <bookViews>
    <workbookView xWindow="-120" yWindow="-120" windowWidth="29040" windowHeight="15840" tabRatio="978" firstSheet="3" activeTab="3" xr2:uid="{00000000-000D-0000-FFFF-FFFF00000000}"/>
  </bookViews>
  <sheets>
    <sheet name="KVI_MOD_TARTALOMJEGYZÉK" sheetId="185" state="hidden" r:id="rId1"/>
    <sheet name="KVI_MOD_ALAPADATOK" sheetId="94" state="hidden" r:id="rId2"/>
    <sheet name="KVI_MOD_ÖSSZEFÜGGÉSEK" sheetId="75" state="hidden" r:id="rId3"/>
    <sheet name="KVI_MOD_1.1.sz.mell." sheetId="1" r:id="rId4"/>
    <sheet name="KVI_MOD_1.2.sz.mell." sheetId="142" r:id="rId5"/>
    <sheet name="KVI_MOD_1.3.sz.mell." sheetId="143" state="hidden" r:id="rId6"/>
    <sheet name="KVI_MOD_1.4.sz.mell." sheetId="144" state="hidden" r:id="rId7"/>
    <sheet name="KVI_MOD_2.1.sz.mell" sheetId="73" r:id="rId8"/>
    <sheet name="KVI_MOD_2.2.sz.mell" sheetId="61" r:id="rId9"/>
    <sheet name="KVI_MOD_ELLENŐRZÉS" sheetId="76" state="hidden" r:id="rId10"/>
    <sheet name="KVI_MOD_3.sz.mell." sheetId="187" r:id="rId11"/>
    <sheet name="KVI_MOD_4.sz.mell." sheetId="188" r:id="rId12"/>
    <sheet name="KVI_MOD_5.sz.mell." sheetId="189" r:id="rId13"/>
    <sheet name="KVI_MOD_6.sz.mell." sheetId="63" r:id="rId14"/>
    <sheet name="KVI_MOD_7.sz.mell." sheetId="64" r:id="rId15"/>
    <sheet name="KVI_MOD_8.sz.mell." sheetId="186" r:id="rId16"/>
    <sheet name="KVI_MOD_9.1.sz.mell" sheetId="3" r:id="rId17"/>
    <sheet name="KVI_MOD_9.1.1.sz.mell" sheetId="133" r:id="rId18"/>
    <sheet name="KVI_MOD_9.1.2.sz.mell" sheetId="134" state="hidden" r:id="rId19"/>
    <sheet name="KVI_MOD_9.1.3.sz.mell" sheetId="135" state="hidden" r:id="rId20"/>
    <sheet name="KVI_MOD_9.2.sz.mell" sheetId="79" state="hidden" r:id="rId21"/>
    <sheet name="KVI_MOD_9.2.1.sz.mell" sheetId="138" state="hidden" r:id="rId22"/>
    <sheet name="KVI_MOD_9.2.2.sz.mell" sheetId="137" state="hidden" r:id="rId23"/>
    <sheet name="KVI_MOD_9.2.3.sz.mell" sheetId="136" state="hidden" r:id="rId24"/>
    <sheet name="KVI_MOD_9.3.sz.mell" sheetId="105" state="hidden" r:id="rId25"/>
    <sheet name="KVI_MOD_9.3.1.sz.mell" sheetId="139" state="hidden" r:id="rId26"/>
    <sheet name="KVI_MOD_9.3.2.sz.mell" sheetId="140" state="hidden" r:id="rId27"/>
    <sheet name="KVI_MOD_9.3.3.sz.mell" sheetId="141" state="hidden" r:id="rId28"/>
    <sheet name="KVI_MOD_9.4.sz.mell" sheetId="145" state="hidden" r:id="rId29"/>
    <sheet name="KVI_MOD_9.4.1.sz.mell" sheetId="146" state="hidden" r:id="rId30"/>
    <sheet name="KVI_MOD_9.4.2.sz.mell" sheetId="147" state="hidden" r:id="rId31"/>
    <sheet name="KVI_MOD_9.4.3.sz.mell" sheetId="148" state="hidden" r:id="rId32"/>
    <sheet name="KVI_MOD_9.5.sz.mell" sheetId="149" state="hidden" r:id="rId33"/>
    <sheet name="KVI_MOD_9.5.1.sz.mell" sheetId="150" state="hidden" r:id="rId34"/>
    <sheet name="KVI_MOD_9.5.2.sz.mell" sheetId="151" state="hidden" r:id="rId35"/>
    <sheet name="KVI_MOD_9.5.3.sz.mell" sheetId="152" state="hidden" r:id="rId36"/>
    <sheet name="KVI_MOD_9.6.sz.mell" sheetId="153" state="hidden" r:id="rId37"/>
    <sheet name="KVI_MOD_9.6.1.sz.mell" sheetId="154" state="hidden" r:id="rId38"/>
    <sheet name="KVI_MOD_9.6.2.sz.mell" sheetId="155" state="hidden" r:id="rId39"/>
    <sheet name="KVI_MOD_9.6.3.sz.mell" sheetId="156" state="hidden" r:id="rId40"/>
    <sheet name="KVI_MOD_9.7.sz.mell" sheetId="157" state="hidden" r:id="rId41"/>
    <sheet name="KVI_MOD_9.7.1.sz.mell" sheetId="158" state="hidden" r:id="rId42"/>
    <sheet name="KVI_MOD_9.7.2.sz.mell" sheetId="159" state="hidden" r:id="rId43"/>
    <sheet name="KVI_MOD_9.7.3.sz.mell" sheetId="160" state="hidden" r:id="rId44"/>
    <sheet name="KVI_MOD_9.8.sz.mell" sheetId="161" state="hidden" r:id="rId45"/>
    <sheet name="KVI_MOD_9.8.1.sz.mell" sheetId="162" state="hidden" r:id="rId46"/>
    <sheet name="KVI_MOD_9.8.2.sz.mell" sheetId="163" state="hidden" r:id="rId47"/>
    <sheet name="KVI_MOD_9.8.3.sz.mell" sheetId="164" state="hidden" r:id="rId48"/>
    <sheet name="KVI_MOD_9.9.sz.mell" sheetId="169" state="hidden" r:id="rId49"/>
    <sheet name="KVI_MOD_9.9.1.sz.mell" sheetId="170" state="hidden" r:id="rId50"/>
    <sheet name="KVI_MOD_9.9.2.sz.mell" sheetId="171" state="hidden" r:id="rId51"/>
    <sheet name="KVI_MOD_9.9.3.sz.mell" sheetId="172" state="hidden" r:id="rId52"/>
    <sheet name="KVI_MOD_9.10.sz.mell" sheetId="173" state="hidden" r:id="rId53"/>
    <sheet name="KVI_MOD_9.10.1.sz.mell" sheetId="174" state="hidden" r:id="rId54"/>
    <sheet name="KVI_MOD_9.10.2.sz.mell" sheetId="175" state="hidden" r:id="rId55"/>
    <sheet name="KVI_MOD_9.10.3.sz.mell" sheetId="176" state="hidden" r:id="rId56"/>
    <sheet name="KVI_MOD_9.11.sz.mell" sheetId="177" state="hidden" r:id="rId57"/>
    <sheet name="KVI_MOD_9.11.1.sz.mell" sheetId="178" state="hidden" r:id="rId58"/>
    <sheet name="KVI_MOD_9.11.2.sz.mell" sheetId="179" state="hidden" r:id="rId59"/>
    <sheet name="KVI_MOD_9.11.3.sz.mell" sheetId="180" state="hidden" r:id="rId60"/>
    <sheet name="KVI_MOD_9.12.sz.mell" sheetId="181" state="hidden" r:id="rId61"/>
    <sheet name="KVI_MOD_9.12.1.sz.mell" sheetId="182" state="hidden" r:id="rId62"/>
    <sheet name="KVI_MOD_9.12.2.sz.mell" sheetId="183" state="hidden" r:id="rId63"/>
    <sheet name="KVI_MOD_9.12.3.sz.mell" sheetId="184" state="hidden" r:id="rId64"/>
    <sheet name="KVI_MOD_10.sz.mell." sheetId="190" state="hidden" r:id="rId65"/>
    <sheet name="Munka1" sheetId="191" state="hidden" r:id="rId66"/>
  </sheets>
  <definedNames>
    <definedName name="_xlnm.Print_Titles" localSheetId="15">KVI_MOD_8.sz.mell.!$1:$3</definedName>
    <definedName name="_xlnm.Print_Titles" localSheetId="17">KVI_MOD_9.1.1.sz.mell!$1:$6</definedName>
    <definedName name="_xlnm.Print_Titles" localSheetId="18">KVI_MOD_9.1.2.sz.mell!$1:$6</definedName>
    <definedName name="_xlnm.Print_Titles" localSheetId="19">KVI_MOD_9.1.3.sz.mell!$1:$6</definedName>
    <definedName name="_xlnm.Print_Titles" localSheetId="16">KVI_MOD_9.1.sz.mell!$1:$6</definedName>
    <definedName name="_xlnm.Print_Titles" localSheetId="53">KVI_MOD_9.10.1.sz.mell!$1:$6</definedName>
    <definedName name="_xlnm.Print_Titles" localSheetId="54">KVI_MOD_9.10.2.sz.mell!$1:$6</definedName>
    <definedName name="_xlnm.Print_Titles" localSheetId="55">KVI_MOD_9.10.3.sz.mell!$1:$6</definedName>
    <definedName name="_xlnm.Print_Titles" localSheetId="52">KVI_MOD_9.10.sz.mell!$1:$6</definedName>
    <definedName name="_xlnm.Print_Titles" localSheetId="57">KVI_MOD_9.11.1.sz.mell!$1:$6</definedName>
    <definedName name="_xlnm.Print_Titles" localSheetId="58">KVI_MOD_9.11.2.sz.mell!$1:$6</definedName>
    <definedName name="_xlnm.Print_Titles" localSheetId="59">KVI_MOD_9.11.3.sz.mell!$1:$6</definedName>
    <definedName name="_xlnm.Print_Titles" localSheetId="56">KVI_MOD_9.11.sz.mell!$1:$6</definedName>
    <definedName name="_xlnm.Print_Titles" localSheetId="61">KVI_MOD_9.12.1.sz.mell!$1:$6</definedName>
    <definedName name="_xlnm.Print_Titles" localSheetId="62">KVI_MOD_9.12.2.sz.mell!$1:$6</definedName>
    <definedName name="_xlnm.Print_Titles" localSheetId="63">KVI_MOD_9.12.3.sz.mell!$1:$6</definedName>
    <definedName name="_xlnm.Print_Titles" localSheetId="60">KVI_MOD_9.12.sz.mell!$1:$6</definedName>
    <definedName name="_xlnm.Print_Titles" localSheetId="21">KVI_MOD_9.2.1.sz.mell!$1:$6</definedName>
    <definedName name="_xlnm.Print_Titles" localSheetId="22">KVI_MOD_9.2.2.sz.mell!$1:$6</definedName>
    <definedName name="_xlnm.Print_Titles" localSheetId="23">KVI_MOD_9.2.3.sz.mell!$1:$6</definedName>
    <definedName name="_xlnm.Print_Titles" localSheetId="20">KVI_MOD_9.2.sz.mell!$1:$6</definedName>
    <definedName name="_xlnm.Print_Titles" localSheetId="25">KVI_MOD_9.3.1.sz.mell!$1:$6</definedName>
    <definedName name="_xlnm.Print_Titles" localSheetId="26">KVI_MOD_9.3.2.sz.mell!$1:$6</definedName>
    <definedName name="_xlnm.Print_Titles" localSheetId="27">KVI_MOD_9.3.3.sz.mell!$1:$6</definedName>
    <definedName name="_xlnm.Print_Titles" localSheetId="24">KVI_MOD_9.3.sz.mell!$1:$6</definedName>
    <definedName name="_xlnm.Print_Titles" localSheetId="29">KVI_MOD_9.4.1.sz.mell!$1:$6</definedName>
    <definedName name="_xlnm.Print_Titles" localSheetId="30">KVI_MOD_9.4.2.sz.mell!$1:$6</definedName>
    <definedName name="_xlnm.Print_Titles" localSheetId="31">KVI_MOD_9.4.3.sz.mell!$1:$6</definedName>
    <definedName name="_xlnm.Print_Titles" localSheetId="28">KVI_MOD_9.4.sz.mell!$1:$6</definedName>
    <definedName name="_xlnm.Print_Titles" localSheetId="33">KVI_MOD_9.5.1.sz.mell!$1:$6</definedName>
    <definedName name="_xlnm.Print_Titles" localSheetId="34">KVI_MOD_9.5.2.sz.mell!$1:$6</definedName>
    <definedName name="_xlnm.Print_Titles" localSheetId="35">KVI_MOD_9.5.3.sz.mell!$1:$6</definedName>
    <definedName name="_xlnm.Print_Titles" localSheetId="32">KVI_MOD_9.5.sz.mell!$1:$6</definedName>
    <definedName name="_xlnm.Print_Titles" localSheetId="37">KVI_MOD_9.6.1.sz.mell!$1:$6</definedName>
    <definedName name="_xlnm.Print_Titles" localSheetId="38">KVI_MOD_9.6.2.sz.mell!$1:$6</definedName>
    <definedName name="_xlnm.Print_Titles" localSheetId="39">KVI_MOD_9.6.3.sz.mell!$1:$6</definedName>
    <definedName name="_xlnm.Print_Titles" localSheetId="36">KVI_MOD_9.6.sz.mell!$1:$6</definedName>
    <definedName name="_xlnm.Print_Titles" localSheetId="41">KVI_MOD_9.7.1.sz.mell!$1:$6</definedName>
    <definedName name="_xlnm.Print_Titles" localSheetId="42">KVI_MOD_9.7.2.sz.mell!$1:$6</definedName>
    <definedName name="_xlnm.Print_Titles" localSheetId="43">KVI_MOD_9.7.3.sz.mell!$1:$6</definedName>
    <definedName name="_xlnm.Print_Titles" localSheetId="40">KVI_MOD_9.7.sz.mell!$1:$6</definedName>
    <definedName name="_xlnm.Print_Titles" localSheetId="45">KVI_MOD_9.8.1.sz.mell!$1:$6</definedName>
    <definedName name="_xlnm.Print_Titles" localSheetId="46">KVI_MOD_9.8.2.sz.mell!$1:$6</definedName>
    <definedName name="_xlnm.Print_Titles" localSheetId="47">KVI_MOD_9.8.3.sz.mell!$1:$6</definedName>
    <definedName name="_xlnm.Print_Titles" localSheetId="44">KVI_MOD_9.8.sz.mell!$1:$6</definedName>
    <definedName name="_xlnm.Print_Titles" localSheetId="49">KVI_MOD_9.9.1.sz.mell!$1:$6</definedName>
    <definedName name="_xlnm.Print_Titles" localSheetId="50">KVI_MOD_9.9.2.sz.mell!$1:$6</definedName>
    <definedName name="_xlnm.Print_Titles" localSheetId="51">KVI_MOD_9.9.3.sz.mell!$1:$6</definedName>
    <definedName name="_xlnm.Print_Titles" localSheetId="48">KVI_MOD_9.9.sz.mell!$1:$6</definedName>
    <definedName name="_xlnm.Print_Area" localSheetId="3">KVI_MOD_1.1.sz.mell.!$A$1:$E$166</definedName>
    <definedName name="_xlnm.Print_Area" localSheetId="4">KVI_MOD_1.2.sz.mell.!$A$1:$E$166</definedName>
    <definedName name="_xlnm.Print_Area" localSheetId="5">KVI_MOD_1.3.sz.mell.!$A$1:$E$166</definedName>
    <definedName name="_xlnm.Print_Area" localSheetId="6">KVI_MOD_1.4.sz.mell.!$A$1:$E$166</definedName>
  </definedNames>
  <calcPr calcId="181029"/>
</workbook>
</file>

<file path=xl/calcChain.xml><?xml version="1.0" encoding="utf-8"?>
<calcChain xmlns="http://schemas.openxmlformats.org/spreadsheetml/2006/main">
  <c r="B1" i="133" l="1"/>
  <c r="E25" i="63"/>
  <c r="D111" i="133"/>
  <c r="D110" i="133"/>
  <c r="D109" i="133"/>
  <c r="D108" i="133"/>
  <c r="D107" i="133"/>
  <c r="D106" i="133"/>
  <c r="D105" i="133"/>
  <c r="D104" i="133"/>
  <c r="D103" i="133"/>
  <c r="D102" i="133"/>
  <c r="D101" i="133"/>
  <c r="D100" i="133"/>
  <c r="D99" i="133"/>
  <c r="D98" i="133"/>
  <c r="D97" i="133"/>
  <c r="D96" i="133"/>
  <c r="D95" i="133"/>
  <c r="D94" i="133"/>
  <c r="D93" i="133" s="1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3" i="3" s="1"/>
  <c r="D96" i="3"/>
  <c r="D95" i="3"/>
  <c r="D94" i="3"/>
  <c r="H10" i="73"/>
  <c r="H9" i="73"/>
  <c r="H8" i="73"/>
  <c r="H7" i="73"/>
  <c r="H6" i="73"/>
  <c r="H18" i="73" s="1"/>
  <c r="C136" i="1"/>
  <c r="C140" i="1"/>
  <c r="D107" i="1"/>
  <c r="D108" i="1"/>
  <c r="D109" i="1"/>
  <c r="D110" i="1"/>
  <c r="D111" i="1"/>
  <c r="D112" i="1"/>
  <c r="D113" i="1"/>
  <c r="D114" i="1"/>
  <c r="D7" i="94"/>
  <c r="D113" i="133"/>
  <c r="D112" i="133"/>
  <c r="D113" i="3"/>
  <c r="C63" i="142"/>
  <c r="D63" i="142"/>
  <c r="E63" i="142"/>
  <c r="D15" i="133"/>
  <c r="D14" i="133"/>
  <c r="D13" i="133"/>
  <c r="D12" i="133"/>
  <c r="D11" i="133"/>
  <c r="D10" i="133"/>
  <c r="D10" i="3"/>
  <c r="D120" i="142"/>
  <c r="D119" i="142"/>
  <c r="D118" i="142"/>
  <c r="D117" i="142"/>
  <c r="D116" i="142"/>
  <c r="D115" i="142"/>
  <c r="D114" i="142"/>
  <c r="D113" i="142"/>
  <c r="D112" i="142"/>
  <c r="D111" i="142"/>
  <c r="D110" i="142"/>
  <c r="D109" i="142"/>
  <c r="D108" i="142"/>
  <c r="D107" i="142"/>
  <c r="D106" i="142"/>
  <c r="D105" i="142"/>
  <c r="D104" i="142"/>
  <c r="D100" i="142" s="1"/>
  <c r="D135" i="142" s="1"/>
  <c r="D161" i="142" s="1"/>
  <c r="D103" i="142"/>
  <c r="D102" i="142"/>
  <c r="D101" i="142"/>
  <c r="D23" i="142"/>
  <c r="D18" i="142" s="1"/>
  <c r="D68" i="142" s="1"/>
  <c r="D17" i="142"/>
  <c r="D13" i="142"/>
  <c r="D13" i="1"/>
  <c r="D18" i="1"/>
  <c r="D105" i="1"/>
  <c r="D106" i="1"/>
  <c r="D115" i="1"/>
  <c r="D116" i="1"/>
  <c r="D117" i="1"/>
  <c r="D118" i="1"/>
  <c r="D119" i="1"/>
  <c r="D120" i="1"/>
  <c r="D101" i="1"/>
  <c r="D102" i="1"/>
  <c r="D103" i="1"/>
  <c r="D104" i="1"/>
  <c r="G39" i="186"/>
  <c r="D39" i="186"/>
  <c r="G17" i="186"/>
  <c r="D17" i="186"/>
  <c r="C38" i="186"/>
  <c r="C16" i="186"/>
  <c r="D5" i="63"/>
  <c r="D5" i="64" s="1"/>
  <c r="E5" i="63"/>
  <c r="E5" i="64" s="1"/>
  <c r="C7" i="187"/>
  <c r="D7" i="187" s="1"/>
  <c r="E7" i="187" s="1"/>
  <c r="C8" i="144"/>
  <c r="C8" i="143"/>
  <c r="C8" i="142"/>
  <c r="C97" i="142"/>
  <c r="C8" i="1"/>
  <c r="C97" i="1"/>
  <c r="A3" i="142"/>
  <c r="A3" i="1"/>
  <c r="H53" i="186"/>
  <c r="G53" i="186"/>
  <c r="E53" i="186"/>
  <c r="D53" i="186"/>
  <c r="C53" i="186"/>
  <c r="I52" i="186"/>
  <c r="F52" i="186"/>
  <c r="I51" i="186"/>
  <c r="F51" i="186"/>
  <c r="I50" i="186"/>
  <c r="F50" i="186"/>
  <c r="I49" i="186"/>
  <c r="F49" i="186"/>
  <c r="I48" i="186"/>
  <c r="F48" i="186"/>
  <c r="H47" i="186"/>
  <c r="G47" i="186"/>
  <c r="E47" i="186"/>
  <c r="D47" i="186"/>
  <c r="C47" i="186"/>
  <c r="I46" i="186"/>
  <c r="F46" i="186"/>
  <c r="I45" i="186"/>
  <c r="F45" i="186"/>
  <c r="I44" i="186"/>
  <c r="F44" i="186"/>
  <c r="I43" i="186"/>
  <c r="F43" i="186"/>
  <c r="I42" i="186"/>
  <c r="F42" i="186"/>
  <c r="B42" i="186" s="1"/>
  <c r="I41" i="186"/>
  <c r="F41" i="186"/>
  <c r="B41" i="186" s="1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9" i="64"/>
  <c r="G8" i="64"/>
  <c r="G7" i="64"/>
  <c r="G26" i="64" s="1"/>
  <c r="B37" i="185"/>
  <c r="A23" i="190"/>
  <c r="F19" i="190"/>
  <c r="E19" i="190"/>
  <c r="D19" i="190"/>
  <c r="C19" i="190"/>
  <c r="G18" i="190"/>
  <c r="G17" i="190"/>
  <c r="G16" i="190"/>
  <c r="G15" i="190"/>
  <c r="G14" i="190"/>
  <c r="G13" i="190"/>
  <c r="D1" i="94"/>
  <c r="C11" i="189"/>
  <c r="C14" i="188"/>
  <c r="A4" i="188"/>
  <c r="B17" i="185"/>
  <c r="D14" i="187"/>
  <c r="E14" i="187"/>
  <c r="C14" i="187"/>
  <c r="F13" i="187"/>
  <c r="F12" i="187"/>
  <c r="F11" i="187"/>
  <c r="F10" i="187"/>
  <c r="F9" i="187"/>
  <c r="A4" i="187"/>
  <c r="B16" i="185"/>
  <c r="I9" i="186"/>
  <c r="I8" i="186"/>
  <c r="B12" i="185"/>
  <c r="B11" i="185"/>
  <c r="B10" i="185"/>
  <c r="B9" i="185"/>
  <c r="B21" i="185"/>
  <c r="I19" i="186"/>
  <c r="F22" i="186"/>
  <c r="F5" i="64"/>
  <c r="G5" i="64"/>
  <c r="E98" i="144"/>
  <c r="D98" i="144"/>
  <c r="C98" i="144"/>
  <c r="E98" i="143"/>
  <c r="D98" i="143"/>
  <c r="C98" i="143"/>
  <c r="D98" i="1"/>
  <c r="E98" i="1"/>
  <c r="C98" i="1"/>
  <c r="E98" i="142"/>
  <c r="D98" i="142"/>
  <c r="C98" i="142"/>
  <c r="A2" i="142"/>
  <c r="H10" i="186"/>
  <c r="G10" i="186"/>
  <c r="H6" i="186"/>
  <c r="I29" i="186"/>
  <c r="I26" i="186"/>
  <c r="I24" i="186"/>
  <c r="I20" i="186"/>
  <c r="F30" i="186"/>
  <c r="F28" i="186"/>
  <c r="F31" i="186"/>
  <c r="F24" i="186"/>
  <c r="F23" i="186"/>
  <c r="F20" i="186"/>
  <c r="G31" i="186"/>
  <c r="D31" i="186"/>
  <c r="C31" i="186"/>
  <c r="F29" i="186"/>
  <c r="G25" i="186"/>
  <c r="D25" i="186"/>
  <c r="C25" i="186"/>
  <c r="F21" i="186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K14" i="94"/>
  <c r="M14" i="94" s="1"/>
  <c r="K12" i="94"/>
  <c r="M12" i="94" s="1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6" i="133"/>
  <c r="B35" i="133"/>
  <c r="B34" i="133"/>
  <c r="B33" i="133"/>
  <c r="B32" i="133"/>
  <c r="B31" i="133"/>
  <c r="B30" i="133"/>
  <c r="B31" i="3"/>
  <c r="B32" i="3"/>
  <c r="B33" i="3"/>
  <c r="B34" i="3"/>
  <c r="B35" i="3"/>
  <c r="B36" i="3"/>
  <c r="B30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B39" i="142"/>
  <c r="B38" i="142"/>
  <c r="B37" i="142"/>
  <c r="B36" i="142"/>
  <c r="B35" i="142"/>
  <c r="B34" i="142"/>
  <c r="B33" i="142"/>
  <c r="E18" i="73"/>
  <c r="D18" i="73"/>
  <c r="D31" i="73" s="1"/>
  <c r="C18" i="73"/>
  <c r="B36" i="185"/>
  <c r="B35" i="185"/>
  <c r="B34" i="185"/>
  <c r="B33" i="185"/>
  <c r="B32" i="185"/>
  <c r="B31" i="185"/>
  <c r="B30" i="185"/>
  <c r="B29" i="185"/>
  <c r="B28" i="185"/>
  <c r="B27" i="185"/>
  <c r="B26" i="185"/>
  <c r="C9" i="94"/>
  <c r="A6" i="185"/>
  <c r="B2" i="3"/>
  <c r="B2" i="79"/>
  <c r="B2" i="138" s="1"/>
  <c r="B2" i="137" s="1"/>
  <c r="B2" i="136" s="1"/>
  <c r="B2" i="181"/>
  <c r="B2" i="182" s="1"/>
  <c r="B2" i="183" s="1"/>
  <c r="B2" i="184" s="1"/>
  <c r="E51" i="184"/>
  <c r="D51" i="184"/>
  <c r="C51" i="184"/>
  <c r="E45" i="184"/>
  <c r="D45" i="184"/>
  <c r="D57" i="184" s="1"/>
  <c r="C45" i="184"/>
  <c r="E37" i="184"/>
  <c r="D37" i="184"/>
  <c r="C37" i="184"/>
  <c r="E30" i="184"/>
  <c r="D30" i="184"/>
  <c r="C30" i="184"/>
  <c r="E26" i="184"/>
  <c r="D26" i="184"/>
  <c r="C26" i="184"/>
  <c r="E20" i="184"/>
  <c r="D20" i="184"/>
  <c r="C20" i="184"/>
  <c r="E8" i="184"/>
  <c r="D8" i="184"/>
  <c r="C8" i="184"/>
  <c r="C36" i="184" s="1"/>
  <c r="C41" i="184" s="1"/>
  <c r="E51" i="183"/>
  <c r="D51" i="183"/>
  <c r="C51" i="183"/>
  <c r="E45" i="183"/>
  <c r="D45" i="183"/>
  <c r="C45" i="183"/>
  <c r="E37" i="183"/>
  <c r="D37" i="183"/>
  <c r="C37" i="183"/>
  <c r="E30" i="183"/>
  <c r="D30" i="183"/>
  <c r="C30" i="183"/>
  <c r="E26" i="183"/>
  <c r="D26" i="183"/>
  <c r="C26" i="183"/>
  <c r="E20" i="183"/>
  <c r="D20" i="183"/>
  <c r="C20" i="183"/>
  <c r="E8" i="183"/>
  <c r="D8" i="183"/>
  <c r="C8" i="183"/>
  <c r="E51" i="182"/>
  <c r="D51" i="182"/>
  <c r="C51" i="182"/>
  <c r="C57" i="182" s="1"/>
  <c r="E45" i="182"/>
  <c r="D45" i="182"/>
  <c r="C45" i="182"/>
  <c r="E37" i="182"/>
  <c r="D37" i="182"/>
  <c r="C37" i="182"/>
  <c r="E30" i="182"/>
  <c r="D30" i="182"/>
  <c r="C30" i="182"/>
  <c r="E26" i="182"/>
  <c r="D26" i="182"/>
  <c r="C26" i="182"/>
  <c r="C36" i="182" s="1"/>
  <c r="C41" i="182" s="1"/>
  <c r="E20" i="182"/>
  <c r="D20" i="182"/>
  <c r="C20" i="182"/>
  <c r="E8" i="182"/>
  <c r="E36" i="182" s="1"/>
  <c r="D8" i="182"/>
  <c r="C8" i="182"/>
  <c r="E51" i="181"/>
  <c r="D51" i="181"/>
  <c r="C51" i="181"/>
  <c r="E45" i="181"/>
  <c r="D45" i="181"/>
  <c r="C45" i="181"/>
  <c r="C57" i="181" s="1"/>
  <c r="E37" i="181"/>
  <c r="D37" i="181"/>
  <c r="C37" i="181"/>
  <c r="E30" i="181"/>
  <c r="D30" i="181"/>
  <c r="C30" i="181"/>
  <c r="E26" i="181"/>
  <c r="D26" i="181"/>
  <c r="D36" i="181" s="1"/>
  <c r="D41" i="181" s="1"/>
  <c r="C26" i="181"/>
  <c r="E20" i="181"/>
  <c r="D20" i="181"/>
  <c r="C20" i="181"/>
  <c r="E8" i="181"/>
  <c r="D8" i="181"/>
  <c r="C8" i="181"/>
  <c r="B2" i="177"/>
  <c r="B2" i="178" s="1"/>
  <c r="B2" i="179" s="1"/>
  <c r="B2" i="180" s="1"/>
  <c r="E51" i="180"/>
  <c r="D51" i="180"/>
  <c r="C51" i="180"/>
  <c r="E45" i="180"/>
  <c r="D45" i="180"/>
  <c r="C45" i="180"/>
  <c r="E37" i="180"/>
  <c r="D37" i="180"/>
  <c r="C37" i="180"/>
  <c r="E30" i="180"/>
  <c r="D30" i="180"/>
  <c r="C30" i="180"/>
  <c r="E26" i="180"/>
  <c r="D26" i="180"/>
  <c r="C26" i="180"/>
  <c r="E20" i="180"/>
  <c r="D20" i="180"/>
  <c r="D36" i="180" s="1"/>
  <c r="D41" i="180" s="1"/>
  <c r="C20" i="180"/>
  <c r="E8" i="180"/>
  <c r="D8" i="180"/>
  <c r="C8" i="180"/>
  <c r="E51" i="179"/>
  <c r="D51" i="179"/>
  <c r="C51" i="179"/>
  <c r="E45" i="179"/>
  <c r="E57" i="179" s="1"/>
  <c r="D45" i="179"/>
  <c r="C45" i="179"/>
  <c r="E37" i="179"/>
  <c r="D37" i="179"/>
  <c r="C37" i="179"/>
  <c r="E30" i="179"/>
  <c r="D30" i="179"/>
  <c r="C30" i="179"/>
  <c r="E26" i="179"/>
  <c r="D26" i="179"/>
  <c r="C26" i="179"/>
  <c r="E20" i="179"/>
  <c r="E36" i="179" s="1"/>
  <c r="E41" i="179" s="1"/>
  <c r="D20" i="179"/>
  <c r="C20" i="179"/>
  <c r="E8" i="179"/>
  <c r="D8" i="179"/>
  <c r="C8" i="179"/>
  <c r="E51" i="178"/>
  <c r="D51" i="178"/>
  <c r="C51" i="178"/>
  <c r="C57" i="178" s="1"/>
  <c r="E45" i="178"/>
  <c r="D45" i="178"/>
  <c r="C45" i="178"/>
  <c r="E37" i="178"/>
  <c r="D37" i="178"/>
  <c r="C37" i="178"/>
  <c r="E30" i="178"/>
  <c r="D30" i="178"/>
  <c r="D36" i="178" s="1"/>
  <c r="C30" i="178"/>
  <c r="E26" i="178"/>
  <c r="D26" i="178"/>
  <c r="C26" i="178"/>
  <c r="E20" i="178"/>
  <c r="D20" i="178"/>
  <c r="C20" i="178"/>
  <c r="E8" i="178"/>
  <c r="D8" i="178"/>
  <c r="C8" i="178"/>
  <c r="E51" i="177"/>
  <c r="D51" i="177"/>
  <c r="C51" i="177"/>
  <c r="E45" i="177"/>
  <c r="D45" i="177"/>
  <c r="C45" i="177"/>
  <c r="C57" i="177" s="1"/>
  <c r="E37" i="177"/>
  <c r="D37" i="177"/>
  <c r="C37" i="177"/>
  <c r="E30" i="177"/>
  <c r="E36" i="177" s="1"/>
  <c r="D30" i="177"/>
  <c r="C30" i="177"/>
  <c r="E26" i="177"/>
  <c r="D26" i="177"/>
  <c r="D36" i="177" s="1"/>
  <c r="C26" i="177"/>
  <c r="E20" i="177"/>
  <c r="D20" i="177"/>
  <c r="C20" i="177"/>
  <c r="C36" i="177" s="1"/>
  <c r="C41" i="177" s="1"/>
  <c r="E8" i="177"/>
  <c r="D8" i="177"/>
  <c r="C8" i="177"/>
  <c r="B2" i="173"/>
  <c r="B2" i="174" s="1"/>
  <c r="B2" i="175" s="1"/>
  <c r="B2" i="176" s="1"/>
  <c r="E51" i="176"/>
  <c r="D51" i="176"/>
  <c r="C51" i="176"/>
  <c r="E45" i="176"/>
  <c r="D45" i="176"/>
  <c r="D57" i="176" s="1"/>
  <c r="C45" i="176"/>
  <c r="E37" i="176"/>
  <c r="D37" i="176"/>
  <c r="C37" i="176"/>
  <c r="E30" i="176"/>
  <c r="D30" i="176"/>
  <c r="C30" i="176"/>
  <c r="E26" i="176"/>
  <c r="D26" i="176"/>
  <c r="C26" i="176"/>
  <c r="E20" i="176"/>
  <c r="D20" i="176"/>
  <c r="C20" i="176"/>
  <c r="E8" i="176"/>
  <c r="D8" i="176"/>
  <c r="C8" i="176"/>
  <c r="C36" i="176" s="1"/>
  <c r="E51" i="175"/>
  <c r="D51" i="175"/>
  <c r="C51" i="175"/>
  <c r="E45" i="175"/>
  <c r="D45" i="175"/>
  <c r="C45" i="175"/>
  <c r="E37" i="175"/>
  <c r="D37" i="175"/>
  <c r="C37" i="175"/>
  <c r="E30" i="175"/>
  <c r="D30" i="175"/>
  <c r="C30" i="175"/>
  <c r="C36" i="175" s="1"/>
  <c r="E26" i="175"/>
  <c r="D26" i="175"/>
  <c r="C26" i="175"/>
  <c r="E20" i="175"/>
  <c r="D20" i="175"/>
  <c r="C20" i="175"/>
  <c r="E8" i="175"/>
  <c r="D8" i="175"/>
  <c r="D36" i="175" s="1"/>
  <c r="D41" i="175" s="1"/>
  <c r="C8" i="175"/>
  <c r="E51" i="174"/>
  <c r="D51" i="174"/>
  <c r="C51" i="174"/>
  <c r="C57" i="174" s="1"/>
  <c r="E45" i="174"/>
  <c r="D45" i="174"/>
  <c r="C45" i="174"/>
  <c r="E37" i="174"/>
  <c r="D37" i="174"/>
  <c r="C37" i="174"/>
  <c r="E30" i="174"/>
  <c r="D30" i="174"/>
  <c r="C30" i="174"/>
  <c r="E26" i="174"/>
  <c r="D26" i="174"/>
  <c r="C26" i="174"/>
  <c r="C36" i="174" s="1"/>
  <c r="C41" i="174" s="1"/>
  <c r="C58" i="174" s="1"/>
  <c r="E20" i="174"/>
  <c r="D20" i="174"/>
  <c r="C20" i="174"/>
  <c r="E8" i="174"/>
  <c r="D8" i="174"/>
  <c r="C8" i="174"/>
  <c r="E51" i="173"/>
  <c r="D51" i="173"/>
  <c r="C51" i="173"/>
  <c r="E45" i="173"/>
  <c r="D45" i="173"/>
  <c r="C45" i="173"/>
  <c r="C57" i="173" s="1"/>
  <c r="E37" i="173"/>
  <c r="D37" i="173"/>
  <c r="C37" i="173"/>
  <c r="E30" i="173"/>
  <c r="E36" i="173" s="1"/>
  <c r="D30" i="173"/>
  <c r="C30" i="173"/>
  <c r="E26" i="173"/>
  <c r="D26" i="173"/>
  <c r="C26" i="173"/>
  <c r="E20" i="173"/>
  <c r="D20" i="173"/>
  <c r="C20" i="173"/>
  <c r="E8" i="173"/>
  <c r="D8" i="173"/>
  <c r="C8" i="173"/>
  <c r="B2" i="169"/>
  <c r="B2" i="170" s="1"/>
  <c r="B2" i="171" s="1"/>
  <c r="B2" i="172" s="1"/>
  <c r="E51" i="172"/>
  <c r="E57" i="172" s="1"/>
  <c r="D51" i="172"/>
  <c r="C51" i="172"/>
  <c r="E45" i="172"/>
  <c r="D45" i="172"/>
  <c r="D57" i="172" s="1"/>
  <c r="C45" i="172"/>
  <c r="E37" i="172"/>
  <c r="D37" i="172"/>
  <c r="C37" i="172"/>
  <c r="E30" i="172"/>
  <c r="D30" i="172"/>
  <c r="C30" i="172"/>
  <c r="E26" i="172"/>
  <c r="E36" i="172" s="1"/>
  <c r="E41" i="172" s="1"/>
  <c r="D26" i="172"/>
  <c r="C26" i="172"/>
  <c r="E20" i="172"/>
  <c r="D20" i="172"/>
  <c r="D36" i="172" s="1"/>
  <c r="D41" i="172" s="1"/>
  <c r="D58" i="172" s="1"/>
  <c r="C20" i="172"/>
  <c r="E8" i="172"/>
  <c r="D8" i="172"/>
  <c r="C8" i="172"/>
  <c r="C36" i="172" s="1"/>
  <c r="C41" i="172" s="1"/>
  <c r="C58" i="172" s="1"/>
  <c r="E51" i="171"/>
  <c r="D51" i="171"/>
  <c r="C51" i="171"/>
  <c r="E45" i="171"/>
  <c r="E57" i="171" s="1"/>
  <c r="D45" i="171"/>
  <c r="C45" i="171"/>
  <c r="E37" i="171"/>
  <c r="D37" i="171"/>
  <c r="C37" i="171"/>
  <c r="E30" i="171"/>
  <c r="D30" i="171"/>
  <c r="C30" i="171"/>
  <c r="C36" i="171" s="1"/>
  <c r="C41" i="171" s="1"/>
  <c r="E26" i="171"/>
  <c r="D26" i="171"/>
  <c r="C26" i="171"/>
  <c r="E20" i="171"/>
  <c r="E36" i="171" s="1"/>
  <c r="E41" i="171" s="1"/>
  <c r="D20" i="171"/>
  <c r="C20" i="171"/>
  <c r="E8" i="171"/>
  <c r="D8" i="171"/>
  <c r="D36" i="171" s="1"/>
  <c r="D41" i="171" s="1"/>
  <c r="D58" i="171" s="1"/>
  <c r="C8" i="171"/>
  <c r="E51" i="170"/>
  <c r="D51" i="170"/>
  <c r="C51" i="170"/>
  <c r="C57" i="170" s="1"/>
  <c r="E45" i="170"/>
  <c r="D45" i="170"/>
  <c r="C45" i="170"/>
  <c r="E37" i="170"/>
  <c r="D37" i="170"/>
  <c r="C37" i="170"/>
  <c r="E30" i="170"/>
  <c r="D30" i="170"/>
  <c r="D36" i="170" s="1"/>
  <c r="D41" i="170" s="1"/>
  <c r="D58" i="170" s="1"/>
  <c r="C30" i="170"/>
  <c r="E26" i="170"/>
  <c r="D26" i="170"/>
  <c r="C26" i="170"/>
  <c r="C36" i="170" s="1"/>
  <c r="E20" i="170"/>
  <c r="D20" i="170"/>
  <c r="C20" i="170"/>
  <c r="E8" i="170"/>
  <c r="E36" i="170" s="1"/>
  <c r="E41" i="170" s="1"/>
  <c r="D8" i="170"/>
  <c r="C8" i="170"/>
  <c r="E51" i="169"/>
  <c r="D51" i="169"/>
  <c r="D57" i="169" s="1"/>
  <c r="C51" i="169"/>
  <c r="E45" i="169"/>
  <c r="D45" i="169"/>
  <c r="C45" i="169"/>
  <c r="C57" i="169" s="1"/>
  <c r="E37" i="169"/>
  <c r="D37" i="169"/>
  <c r="C37" i="169"/>
  <c r="E30" i="169"/>
  <c r="E36" i="169" s="1"/>
  <c r="E41" i="169" s="1"/>
  <c r="D30" i="169"/>
  <c r="C30" i="169"/>
  <c r="E26" i="169"/>
  <c r="D26" i="169"/>
  <c r="D36" i="169" s="1"/>
  <c r="D41" i="169" s="1"/>
  <c r="D58" i="169" s="1"/>
  <c r="C26" i="169"/>
  <c r="E20" i="169"/>
  <c r="D20" i="169"/>
  <c r="C20" i="169"/>
  <c r="C36" i="169" s="1"/>
  <c r="C41" i="169" s="1"/>
  <c r="C58" i="169" s="1"/>
  <c r="E8" i="169"/>
  <c r="D8" i="169"/>
  <c r="C8" i="169"/>
  <c r="B2" i="161"/>
  <c r="B2" i="162" s="1"/>
  <c r="B2" i="163" s="1"/>
  <c r="B2" i="164" s="1"/>
  <c r="E51" i="164"/>
  <c r="D51" i="164"/>
  <c r="C51" i="164"/>
  <c r="E45" i="164"/>
  <c r="D45" i="164"/>
  <c r="D57" i="164" s="1"/>
  <c r="C45" i="164"/>
  <c r="E37" i="164"/>
  <c r="D37" i="164"/>
  <c r="C37" i="164"/>
  <c r="E30" i="164"/>
  <c r="D30" i="164"/>
  <c r="C30" i="164"/>
  <c r="E26" i="164"/>
  <c r="D26" i="164"/>
  <c r="C26" i="164"/>
  <c r="E20" i="164"/>
  <c r="D20" i="164"/>
  <c r="D36" i="164" s="1"/>
  <c r="C20" i="164"/>
  <c r="E8" i="164"/>
  <c r="D8" i="164"/>
  <c r="C8" i="164"/>
  <c r="C36" i="164" s="1"/>
  <c r="E51" i="163"/>
  <c r="D51" i="163"/>
  <c r="C51" i="163"/>
  <c r="E45" i="163"/>
  <c r="D45" i="163"/>
  <c r="C45" i="163"/>
  <c r="E37" i="163"/>
  <c r="D37" i="163"/>
  <c r="C37" i="163"/>
  <c r="E30" i="163"/>
  <c r="D30" i="163"/>
  <c r="C30" i="163"/>
  <c r="C36" i="163" s="1"/>
  <c r="E26" i="163"/>
  <c r="D26" i="163"/>
  <c r="C26" i="163"/>
  <c r="E20" i="163"/>
  <c r="D20" i="163"/>
  <c r="C20" i="163"/>
  <c r="E8" i="163"/>
  <c r="D8" i="163"/>
  <c r="C8" i="163"/>
  <c r="E51" i="162"/>
  <c r="D51" i="162"/>
  <c r="C51" i="162"/>
  <c r="E45" i="162"/>
  <c r="D45" i="162"/>
  <c r="C45" i="162"/>
  <c r="E37" i="162"/>
  <c r="D37" i="162"/>
  <c r="C37" i="162"/>
  <c r="E30" i="162"/>
  <c r="D30" i="162"/>
  <c r="C30" i="162"/>
  <c r="E26" i="162"/>
  <c r="D26" i="162"/>
  <c r="C26" i="162"/>
  <c r="E20" i="162"/>
  <c r="D20" i="162"/>
  <c r="C20" i="162"/>
  <c r="E8" i="162"/>
  <c r="D8" i="162"/>
  <c r="C8" i="162"/>
  <c r="E51" i="161"/>
  <c r="D51" i="161"/>
  <c r="C51" i="161"/>
  <c r="E45" i="161"/>
  <c r="D45" i="161"/>
  <c r="C45" i="161"/>
  <c r="C57" i="161" s="1"/>
  <c r="E37" i="161"/>
  <c r="D37" i="161"/>
  <c r="C37" i="161"/>
  <c r="E30" i="161"/>
  <c r="D30" i="161"/>
  <c r="C30" i="161"/>
  <c r="E26" i="161"/>
  <c r="D26" i="161"/>
  <c r="C26" i="161"/>
  <c r="E20" i="161"/>
  <c r="D20" i="161"/>
  <c r="C20" i="161"/>
  <c r="E8" i="161"/>
  <c r="D8" i="161"/>
  <c r="C8" i="161"/>
  <c r="B2" i="157"/>
  <c r="B2" i="158" s="1"/>
  <c r="B2" i="159" s="1"/>
  <c r="B2" i="160" s="1"/>
  <c r="E51" i="160"/>
  <c r="D51" i="160"/>
  <c r="C51" i="160"/>
  <c r="E45" i="160"/>
  <c r="D45" i="160"/>
  <c r="D57" i="160" s="1"/>
  <c r="C45" i="160"/>
  <c r="E37" i="160"/>
  <c r="D37" i="160"/>
  <c r="C37" i="160"/>
  <c r="E30" i="160"/>
  <c r="D30" i="160"/>
  <c r="C30" i="160"/>
  <c r="E26" i="160"/>
  <c r="D26" i="160"/>
  <c r="C26" i="160"/>
  <c r="E20" i="160"/>
  <c r="D20" i="160"/>
  <c r="C20" i="160"/>
  <c r="E8" i="160"/>
  <c r="D8" i="160"/>
  <c r="C8" i="160"/>
  <c r="E51" i="159"/>
  <c r="D51" i="159"/>
  <c r="C51" i="159"/>
  <c r="E45" i="159"/>
  <c r="E57" i="159" s="1"/>
  <c r="D45" i="159"/>
  <c r="C45" i="159"/>
  <c r="E37" i="159"/>
  <c r="D37" i="159"/>
  <c r="C37" i="159"/>
  <c r="E30" i="159"/>
  <c r="D30" i="159"/>
  <c r="C30" i="159"/>
  <c r="E26" i="159"/>
  <c r="D26" i="159"/>
  <c r="C26" i="159"/>
  <c r="E20" i="159"/>
  <c r="D20" i="159"/>
  <c r="C20" i="159"/>
  <c r="E8" i="159"/>
  <c r="D8" i="159"/>
  <c r="C8" i="159"/>
  <c r="E51" i="158"/>
  <c r="D51" i="158"/>
  <c r="C51" i="158"/>
  <c r="E45" i="158"/>
  <c r="D45" i="158"/>
  <c r="C45" i="158"/>
  <c r="E37" i="158"/>
  <c r="D37" i="158"/>
  <c r="C37" i="158"/>
  <c r="E30" i="158"/>
  <c r="D30" i="158"/>
  <c r="C30" i="158"/>
  <c r="E26" i="158"/>
  <c r="D26" i="158"/>
  <c r="C26" i="158"/>
  <c r="E20" i="158"/>
  <c r="D20" i="158"/>
  <c r="C20" i="158"/>
  <c r="E8" i="158"/>
  <c r="E36" i="158" s="1"/>
  <c r="E41" i="158" s="1"/>
  <c r="D8" i="158"/>
  <c r="C8" i="158"/>
  <c r="E51" i="157"/>
  <c r="D51" i="157"/>
  <c r="D57" i="157" s="1"/>
  <c r="C51" i="157"/>
  <c r="E45" i="157"/>
  <c r="D45" i="157"/>
  <c r="C45" i="157"/>
  <c r="E37" i="157"/>
  <c r="D37" i="157"/>
  <c r="C37" i="157"/>
  <c r="E30" i="157"/>
  <c r="D30" i="157"/>
  <c r="C30" i="157"/>
  <c r="E26" i="157"/>
  <c r="D26" i="157"/>
  <c r="C26" i="157"/>
  <c r="E20" i="157"/>
  <c r="D20" i="157"/>
  <c r="C20" i="157"/>
  <c r="E8" i="157"/>
  <c r="D8" i="157"/>
  <c r="C8" i="157"/>
  <c r="B2" i="153"/>
  <c r="B2" i="154" s="1"/>
  <c r="B2" i="155" s="1"/>
  <c r="B2" i="156" s="1"/>
  <c r="E51" i="156"/>
  <c r="D51" i="156"/>
  <c r="C51" i="156"/>
  <c r="E45" i="156"/>
  <c r="D45" i="156"/>
  <c r="D57" i="156" s="1"/>
  <c r="C45" i="156"/>
  <c r="E37" i="156"/>
  <c r="D37" i="156"/>
  <c r="C37" i="156"/>
  <c r="E30" i="156"/>
  <c r="D30" i="156"/>
  <c r="C30" i="156"/>
  <c r="E26" i="156"/>
  <c r="D26" i="156"/>
  <c r="C26" i="156"/>
  <c r="E20" i="156"/>
  <c r="D20" i="156"/>
  <c r="D36" i="156" s="1"/>
  <c r="D41" i="156" s="1"/>
  <c r="D58" i="156" s="1"/>
  <c r="C20" i="156"/>
  <c r="E8" i="156"/>
  <c r="D8" i="156"/>
  <c r="C8" i="156"/>
  <c r="E51" i="155"/>
  <c r="D51" i="155"/>
  <c r="C51" i="155"/>
  <c r="E45" i="155"/>
  <c r="D45" i="155"/>
  <c r="C45" i="155"/>
  <c r="E37" i="155"/>
  <c r="D37" i="155"/>
  <c r="C37" i="155"/>
  <c r="E30" i="155"/>
  <c r="D30" i="155"/>
  <c r="C30" i="155"/>
  <c r="E26" i="155"/>
  <c r="D26" i="155"/>
  <c r="C26" i="155"/>
  <c r="E20" i="155"/>
  <c r="D20" i="155"/>
  <c r="C20" i="155"/>
  <c r="E8" i="155"/>
  <c r="D8" i="155"/>
  <c r="C8" i="155"/>
  <c r="E51" i="154"/>
  <c r="D51" i="154"/>
  <c r="C51" i="154"/>
  <c r="C57" i="154" s="1"/>
  <c r="E45" i="154"/>
  <c r="D45" i="154"/>
  <c r="C45" i="154"/>
  <c r="E37" i="154"/>
  <c r="D37" i="154"/>
  <c r="C37" i="154"/>
  <c r="E30" i="154"/>
  <c r="D30" i="154"/>
  <c r="D36" i="154" s="1"/>
  <c r="D41" i="154" s="1"/>
  <c r="C30" i="154"/>
  <c r="E26" i="154"/>
  <c r="D26" i="154"/>
  <c r="C26" i="154"/>
  <c r="C36" i="154" s="1"/>
  <c r="E20" i="154"/>
  <c r="D20" i="154"/>
  <c r="C20" i="154"/>
  <c r="E8" i="154"/>
  <c r="D8" i="154"/>
  <c r="C8" i="154"/>
  <c r="E51" i="153"/>
  <c r="D51" i="153"/>
  <c r="D57" i="153" s="1"/>
  <c r="C51" i="153"/>
  <c r="E45" i="153"/>
  <c r="D45" i="153"/>
  <c r="C45" i="153"/>
  <c r="C57" i="153" s="1"/>
  <c r="E37" i="153"/>
  <c r="D37" i="153"/>
  <c r="C37" i="153"/>
  <c r="E30" i="153"/>
  <c r="E36" i="153" s="1"/>
  <c r="E41" i="153" s="1"/>
  <c r="D30" i="153"/>
  <c r="C30" i="153"/>
  <c r="E26" i="153"/>
  <c r="D26" i="153"/>
  <c r="C26" i="153"/>
  <c r="E20" i="153"/>
  <c r="D20" i="153"/>
  <c r="C20" i="153"/>
  <c r="C36" i="153" s="1"/>
  <c r="C41" i="153" s="1"/>
  <c r="E8" i="153"/>
  <c r="D8" i="153"/>
  <c r="C8" i="153"/>
  <c r="B2" i="149"/>
  <c r="B2" i="150" s="1"/>
  <c r="B2" i="151" s="1"/>
  <c r="B2" i="152" s="1"/>
  <c r="E51" i="152"/>
  <c r="E57" i="152" s="1"/>
  <c r="D51" i="152"/>
  <c r="C51" i="152"/>
  <c r="E45" i="152"/>
  <c r="D45" i="152"/>
  <c r="D57" i="152" s="1"/>
  <c r="C45" i="152"/>
  <c r="E37" i="152"/>
  <c r="D37" i="152"/>
  <c r="C37" i="152"/>
  <c r="E30" i="152"/>
  <c r="D30" i="152"/>
  <c r="C30" i="152"/>
  <c r="E26" i="152"/>
  <c r="E36" i="152" s="1"/>
  <c r="E41" i="152" s="1"/>
  <c r="D26" i="152"/>
  <c r="C26" i="152"/>
  <c r="E20" i="152"/>
  <c r="D20" i="152"/>
  <c r="D36" i="152" s="1"/>
  <c r="D41" i="152" s="1"/>
  <c r="C20" i="152"/>
  <c r="E8" i="152"/>
  <c r="D8" i="152"/>
  <c r="C8" i="152"/>
  <c r="C36" i="152" s="1"/>
  <c r="C41" i="152" s="1"/>
  <c r="C58" i="152" s="1"/>
  <c r="E51" i="151"/>
  <c r="D51" i="151"/>
  <c r="C51" i="151"/>
  <c r="E45" i="151"/>
  <c r="E57" i="151" s="1"/>
  <c r="D45" i="151"/>
  <c r="C45" i="151"/>
  <c r="E37" i="151"/>
  <c r="D37" i="151"/>
  <c r="C37" i="151"/>
  <c r="E30" i="151"/>
  <c r="D30" i="151"/>
  <c r="C30" i="151"/>
  <c r="C36" i="151" s="1"/>
  <c r="C41" i="151" s="1"/>
  <c r="C58" i="151" s="1"/>
  <c r="E26" i="151"/>
  <c r="D26" i="151"/>
  <c r="C26" i="151"/>
  <c r="E20" i="151"/>
  <c r="E36" i="151" s="1"/>
  <c r="E41" i="151" s="1"/>
  <c r="D20" i="151"/>
  <c r="C20" i="151"/>
  <c r="E8" i="151"/>
  <c r="D8" i="151"/>
  <c r="D36" i="151" s="1"/>
  <c r="D41" i="151" s="1"/>
  <c r="D58" i="151" s="1"/>
  <c r="C8" i="151"/>
  <c r="E51" i="150"/>
  <c r="D51" i="150"/>
  <c r="C51" i="150"/>
  <c r="C57" i="150" s="1"/>
  <c r="E45" i="150"/>
  <c r="D45" i="150"/>
  <c r="C45" i="150"/>
  <c r="E37" i="150"/>
  <c r="D37" i="150"/>
  <c r="C37" i="150"/>
  <c r="E30" i="150"/>
  <c r="D30" i="150"/>
  <c r="D36" i="150" s="1"/>
  <c r="D41" i="150" s="1"/>
  <c r="D58" i="150" s="1"/>
  <c r="C30" i="150"/>
  <c r="E26" i="150"/>
  <c r="D26" i="150"/>
  <c r="C26" i="150"/>
  <c r="C36" i="150" s="1"/>
  <c r="C41" i="150" s="1"/>
  <c r="C58" i="150" s="1"/>
  <c r="E20" i="150"/>
  <c r="D20" i="150"/>
  <c r="C20" i="150"/>
  <c r="E8" i="150"/>
  <c r="E36" i="150" s="1"/>
  <c r="E41" i="150" s="1"/>
  <c r="D8" i="150"/>
  <c r="C8" i="150"/>
  <c r="E51" i="149"/>
  <c r="D51" i="149"/>
  <c r="D57" i="149" s="1"/>
  <c r="C51" i="149"/>
  <c r="E45" i="149"/>
  <c r="D45" i="149"/>
  <c r="C45" i="149"/>
  <c r="C57" i="149" s="1"/>
  <c r="E37" i="149"/>
  <c r="D37" i="149"/>
  <c r="C37" i="149"/>
  <c r="E30" i="149"/>
  <c r="E36" i="149" s="1"/>
  <c r="E41" i="149" s="1"/>
  <c r="D30" i="149"/>
  <c r="C30" i="149"/>
  <c r="E26" i="149"/>
  <c r="D26" i="149"/>
  <c r="D36" i="149" s="1"/>
  <c r="D41" i="149" s="1"/>
  <c r="D58" i="149" s="1"/>
  <c r="C26" i="149"/>
  <c r="E20" i="149"/>
  <c r="D20" i="149"/>
  <c r="C20" i="149"/>
  <c r="C36" i="149" s="1"/>
  <c r="C41" i="149" s="1"/>
  <c r="C58" i="149" s="1"/>
  <c r="E8" i="149"/>
  <c r="D8" i="149"/>
  <c r="C8" i="149"/>
  <c r="B2" i="145"/>
  <c r="B2" i="146" s="1"/>
  <c r="B2" i="147" s="1"/>
  <c r="B2" i="148" s="1"/>
  <c r="E51" i="148"/>
  <c r="D51" i="148"/>
  <c r="C51" i="148"/>
  <c r="E45" i="148"/>
  <c r="D45" i="148"/>
  <c r="C45" i="148"/>
  <c r="E37" i="148"/>
  <c r="D37" i="148"/>
  <c r="C37" i="148"/>
  <c r="E30" i="148"/>
  <c r="D30" i="148"/>
  <c r="C30" i="148"/>
  <c r="E26" i="148"/>
  <c r="E36" i="148" s="1"/>
  <c r="E41" i="148" s="1"/>
  <c r="D26" i="148"/>
  <c r="C26" i="148"/>
  <c r="E20" i="148"/>
  <c r="D20" i="148"/>
  <c r="D36" i="148" s="1"/>
  <c r="C20" i="148"/>
  <c r="E8" i="148"/>
  <c r="D8" i="148"/>
  <c r="C8" i="148"/>
  <c r="E51" i="147"/>
  <c r="D51" i="147"/>
  <c r="C51" i="147"/>
  <c r="E45" i="147"/>
  <c r="E57" i="147" s="1"/>
  <c r="D45" i="147"/>
  <c r="C45" i="147"/>
  <c r="E37" i="147"/>
  <c r="D37" i="147"/>
  <c r="C37" i="147"/>
  <c r="E30" i="147"/>
  <c r="D30" i="147"/>
  <c r="C30" i="147"/>
  <c r="E26" i="147"/>
  <c r="D26" i="147"/>
  <c r="C26" i="147"/>
  <c r="E20" i="147"/>
  <c r="D20" i="147"/>
  <c r="C20" i="147"/>
  <c r="E8" i="147"/>
  <c r="D8" i="147"/>
  <c r="D36" i="147" s="1"/>
  <c r="D41" i="147" s="1"/>
  <c r="C8" i="147"/>
  <c r="E51" i="146"/>
  <c r="D51" i="146"/>
  <c r="C51" i="146"/>
  <c r="C57" i="146" s="1"/>
  <c r="E45" i="146"/>
  <c r="D45" i="146"/>
  <c r="C45" i="146"/>
  <c r="E37" i="146"/>
  <c r="D37" i="146"/>
  <c r="C37" i="146"/>
  <c r="E30" i="146"/>
  <c r="D30" i="146"/>
  <c r="C30" i="146"/>
  <c r="E26" i="146"/>
  <c r="D26" i="146"/>
  <c r="C26" i="146"/>
  <c r="E20" i="146"/>
  <c r="D20" i="146"/>
  <c r="C20" i="146"/>
  <c r="E8" i="146"/>
  <c r="E36" i="146" s="1"/>
  <c r="E41" i="146" s="1"/>
  <c r="D8" i="146"/>
  <c r="C8" i="146"/>
  <c r="E51" i="145"/>
  <c r="D51" i="145"/>
  <c r="C51" i="145"/>
  <c r="E45" i="145"/>
  <c r="D45" i="145"/>
  <c r="C45" i="145"/>
  <c r="E37" i="145"/>
  <c r="D37" i="145"/>
  <c r="C37" i="145"/>
  <c r="E30" i="145"/>
  <c r="E36" i="145" s="1"/>
  <c r="E41" i="145" s="1"/>
  <c r="D30" i="145"/>
  <c r="C30" i="145"/>
  <c r="E26" i="145"/>
  <c r="D26" i="145"/>
  <c r="C26" i="145"/>
  <c r="E20" i="145"/>
  <c r="D20" i="145"/>
  <c r="C20" i="145"/>
  <c r="E8" i="145"/>
  <c r="D8" i="145"/>
  <c r="C8" i="145"/>
  <c r="B2" i="105"/>
  <c r="B2" i="139" s="1"/>
  <c r="B2" i="140" s="1"/>
  <c r="B2" i="141" s="1"/>
  <c r="B2" i="135"/>
  <c r="B2" i="133"/>
  <c r="B2" i="134"/>
  <c r="E7" i="142"/>
  <c r="E96" i="142"/>
  <c r="E164" i="142" s="1"/>
  <c r="E152" i="144"/>
  <c r="D152" i="144"/>
  <c r="C152" i="144"/>
  <c r="E147" i="144"/>
  <c r="D147" i="144"/>
  <c r="C147" i="144"/>
  <c r="E140" i="144"/>
  <c r="E160" i="144" s="1"/>
  <c r="D140" i="144"/>
  <c r="C140" i="144"/>
  <c r="E136" i="144"/>
  <c r="D136" i="144"/>
  <c r="C136" i="144"/>
  <c r="E121" i="144"/>
  <c r="D121" i="144"/>
  <c r="C121" i="144"/>
  <c r="E100" i="144"/>
  <c r="D100" i="144"/>
  <c r="C100" i="144"/>
  <c r="E85" i="144"/>
  <c r="D85" i="144"/>
  <c r="C85" i="144"/>
  <c r="E81" i="144"/>
  <c r="D81" i="144"/>
  <c r="D92" i="144" s="1"/>
  <c r="C81" i="144"/>
  <c r="E78" i="144"/>
  <c r="D78" i="144"/>
  <c r="C78" i="144"/>
  <c r="E73" i="144"/>
  <c r="D73" i="144"/>
  <c r="C73" i="144"/>
  <c r="E69" i="144"/>
  <c r="D69" i="144"/>
  <c r="C69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2" i="144"/>
  <c r="D32" i="144"/>
  <c r="D68" i="144" s="1"/>
  <c r="D93" i="144" s="1"/>
  <c r="C32" i="144"/>
  <c r="E25" i="144"/>
  <c r="D25" i="144"/>
  <c r="C25" i="144"/>
  <c r="E18" i="144"/>
  <c r="D18" i="144"/>
  <c r="C18" i="144"/>
  <c r="E11" i="144"/>
  <c r="D11" i="144"/>
  <c r="C11" i="144"/>
  <c r="A2" i="144"/>
  <c r="E152" i="143"/>
  <c r="D152" i="143"/>
  <c r="C152" i="143"/>
  <c r="E147" i="143"/>
  <c r="D147" i="143"/>
  <c r="C147" i="143"/>
  <c r="E140" i="143"/>
  <c r="D140" i="143"/>
  <c r="C140" i="143"/>
  <c r="E136" i="143"/>
  <c r="D136" i="143"/>
  <c r="C136" i="143"/>
  <c r="E121" i="143"/>
  <c r="D121" i="143"/>
  <c r="C121" i="143"/>
  <c r="E100" i="143"/>
  <c r="D100" i="143"/>
  <c r="C100" i="143"/>
  <c r="E85" i="143"/>
  <c r="D85" i="143"/>
  <c r="C85" i="143"/>
  <c r="E81" i="143"/>
  <c r="D81" i="143"/>
  <c r="C81" i="143"/>
  <c r="E78" i="143"/>
  <c r="E92" i="143" s="1"/>
  <c r="D78" i="143"/>
  <c r="C78" i="143"/>
  <c r="E73" i="143"/>
  <c r="D73" i="143"/>
  <c r="C73" i="143"/>
  <c r="E69" i="143"/>
  <c r="D69" i="143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E32" i="143"/>
  <c r="D32" i="143"/>
  <c r="C32" i="143"/>
  <c r="E25" i="143"/>
  <c r="E68" i="143" s="1"/>
  <c r="D25" i="143"/>
  <c r="C25" i="143"/>
  <c r="E18" i="143"/>
  <c r="D18" i="143"/>
  <c r="C18" i="143"/>
  <c r="E11" i="143"/>
  <c r="D11" i="143"/>
  <c r="C11" i="143"/>
  <c r="A2" i="143"/>
  <c r="E152" i="142"/>
  <c r="D152" i="142"/>
  <c r="C152" i="142"/>
  <c r="E147" i="142"/>
  <c r="D147" i="142"/>
  <c r="C147" i="142"/>
  <c r="E140" i="142"/>
  <c r="D140" i="142"/>
  <c r="C140" i="142"/>
  <c r="E136" i="142"/>
  <c r="D136" i="142"/>
  <c r="C136" i="142"/>
  <c r="E121" i="142"/>
  <c r="D121" i="142"/>
  <c r="C121" i="142"/>
  <c r="E100" i="142"/>
  <c r="C100" i="142"/>
  <c r="C135" i="142" s="1"/>
  <c r="E85" i="142"/>
  <c r="D85" i="142"/>
  <c r="C85" i="142"/>
  <c r="E81" i="142"/>
  <c r="E92" i="142" s="1"/>
  <c r="D81" i="142"/>
  <c r="C81" i="142"/>
  <c r="E78" i="142"/>
  <c r="D78" i="142"/>
  <c r="D92" i="142" s="1"/>
  <c r="C78" i="142"/>
  <c r="E73" i="142"/>
  <c r="D73" i="142"/>
  <c r="C73" i="142"/>
  <c r="C92" i="142" s="1"/>
  <c r="E69" i="142"/>
  <c r="D69" i="142"/>
  <c r="C69" i="142"/>
  <c r="E58" i="142"/>
  <c r="D58" i="142"/>
  <c r="C58" i="142"/>
  <c r="E52" i="142"/>
  <c r="D52" i="142"/>
  <c r="C52" i="142"/>
  <c r="E40" i="142"/>
  <c r="D40" i="142"/>
  <c r="C40" i="142"/>
  <c r="E32" i="142"/>
  <c r="D32" i="142"/>
  <c r="C32" i="142"/>
  <c r="C68" i="142"/>
  <c r="E25" i="142"/>
  <c r="D25" i="142"/>
  <c r="C25" i="142"/>
  <c r="E18" i="142"/>
  <c r="C18" i="142"/>
  <c r="E11" i="142"/>
  <c r="C11" i="142"/>
  <c r="A2" i="1"/>
  <c r="C24" i="61"/>
  <c r="C24" i="73"/>
  <c r="E96" i="1"/>
  <c r="E164" i="1"/>
  <c r="E29" i="135"/>
  <c r="D29" i="135"/>
  <c r="C29" i="135"/>
  <c r="E29" i="134"/>
  <c r="D29" i="134"/>
  <c r="C29" i="134"/>
  <c r="E29" i="133"/>
  <c r="D29" i="133"/>
  <c r="C29" i="133"/>
  <c r="E29" i="3"/>
  <c r="D29" i="3"/>
  <c r="C29" i="3"/>
  <c r="E51" i="141"/>
  <c r="D51" i="141"/>
  <c r="C51" i="141"/>
  <c r="E45" i="141"/>
  <c r="E57" i="141" s="1"/>
  <c r="D45" i="141"/>
  <c r="C45" i="141"/>
  <c r="E37" i="141"/>
  <c r="D37" i="141"/>
  <c r="C37" i="141"/>
  <c r="E30" i="141"/>
  <c r="D30" i="141"/>
  <c r="C30" i="141"/>
  <c r="E26" i="141"/>
  <c r="D26" i="141"/>
  <c r="C26" i="141"/>
  <c r="E20" i="141"/>
  <c r="E36" i="141" s="1"/>
  <c r="D20" i="141"/>
  <c r="C20" i="141"/>
  <c r="E8" i="141"/>
  <c r="D8" i="141"/>
  <c r="C8" i="141"/>
  <c r="E51" i="140"/>
  <c r="D51" i="140"/>
  <c r="C51" i="140"/>
  <c r="E45" i="140"/>
  <c r="D45" i="140"/>
  <c r="C45" i="140"/>
  <c r="E37" i="140"/>
  <c r="D37" i="140"/>
  <c r="C37" i="140"/>
  <c r="E30" i="140"/>
  <c r="D30" i="140"/>
  <c r="C30" i="140"/>
  <c r="E26" i="140"/>
  <c r="D26" i="140"/>
  <c r="C26" i="140"/>
  <c r="C36" i="140" s="1"/>
  <c r="C41" i="140" s="1"/>
  <c r="E20" i="140"/>
  <c r="D20" i="140"/>
  <c r="C20" i="140"/>
  <c r="E8" i="140"/>
  <c r="E36" i="140" s="1"/>
  <c r="E41" i="140" s="1"/>
  <c r="D8" i="140"/>
  <c r="C8" i="140"/>
  <c r="E51" i="139"/>
  <c r="D51" i="139"/>
  <c r="C51" i="139"/>
  <c r="E45" i="139"/>
  <c r="D45" i="139"/>
  <c r="C45" i="139"/>
  <c r="C57" i="139" s="1"/>
  <c r="E37" i="139"/>
  <c r="D37" i="139"/>
  <c r="C37" i="139"/>
  <c r="E30" i="139"/>
  <c r="D30" i="139"/>
  <c r="C30" i="139"/>
  <c r="E26" i="139"/>
  <c r="D26" i="139"/>
  <c r="D36" i="139" s="1"/>
  <c r="C26" i="139"/>
  <c r="E20" i="139"/>
  <c r="D20" i="139"/>
  <c r="C20" i="139"/>
  <c r="E8" i="139"/>
  <c r="D8" i="139"/>
  <c r="C8" i="139"/>
  <c r="D45" i="105"/>
  <c r="D57" i="105" s="1"/>
  <c r="D58" i="105" s="1"/>
  <c r="E45" i="105"/>
  <c r="D51" i="105"/>
  <c r="E51" i="105"/>
  <c r="D8" i="105"/>
  <c r="E8" i="105"/>
  <c r="D20" i="105"/>
  <c r="E20" i="105"/>
  <c r="D26" i="105"/>
  <c r="E26" i="105"/>
  <c r="D30" i="105"/>
  <c r="E30" i="105"/>
  <c r="D37" i="105"/>
  <c r="E37" i="105"/>
  <c r="E52" i="138"/>
  <c r="D52" i="138"/>
  <c r="C52" i="138"/>
  <c r="C58" i="138" s="1"/>
  <c r="E46" i="138"/>
  <c r="D46" i="138"/>
  <c r="C46" i="138"/>
  <c r="E38" i="138"/>
  <c r="D38" i="138"/>
  <c r="C38" i="138"/>
  <c r="E31" i="138"/>
  <c r="D31" i="138"/>
  <c r="C31" i="138"/>
  <c r="E26" i="138"/>
  <c r="D26" i="138"/>
  <c r="C26" i="138"/>
  <c r="E20" i="138"/>
  <c r="D20" i="138"/>
  <c r="C20" i="138"/>
  <c r="E8" i="138"/>
  <c r="D8" i="138"/>
  <c r="C8" i="138"/>
  <c r="E52" i="137"/>
  <c r="D52" i="137"/>
  <c r="D58" i="137" s="1"/>
  <c r="C52" i="137"/>
  <c r="E46" i="137"/>
  <c r="D46" i="137"/>
  <c r="C46" i="137"/>
  <c r="C58" i="137" s="1"/>
  <c r="E38" i="137"/>
  <c r="D38" i="137"/>
  <c r="C38" i="137"/>
  <c r="E31" i="137"/>
  <c r="D31" i="137"/>
  <c r="C31" i="137"/>
  <c r="E26" i="137"/>
  <c r="D26" i="137"/>
  <c r="D37" i="137" s="1"/>
  <c r="D42" i="137" s="1"/>
  <c r="D59" i="137" s="1"/>
  <c r="C26" i="137"/>
  <c r="E20" i="137"/>
  <c r="D20" i="137"/>
  <c r="C20" i="137"/>
  <c r="C37" i="137" s="1"/>
  <c r="E8" i="137"/>
  <c r="D8" i="137"/>
  <c r="C8" i="137"/>
  <c r="E52" i="136"/>
  <c r="D52" i="136"/>
  <c r="C52" i="136"/>
  <c r="E46" i="136"/>
  <c r="D46" i="136"/>
  <c r="D58" i="136" s="1"/>
  <c r="C46" i="136"/>
  <c r="E38" i="136"/>
  <c r="D38" i="136"/>
  <c r="C38" i="136"/>
  <c r="E31" i="136"/>
  <c r="D31" i="136"/>
  <c r="C31" i="136"/>
  <c r="E26" i="136"/>
  <c r="D26" i="136"/>
  <c r="C26" i="136"/>
  <c r="E20" i="136"/>
  <c r="D20" i="136"/>
  <c r="C20" i="136"/>
  <c r="E8" i="136"/>
  <c r="D8" i="136"/>
  <c r="C8" i="136"/>
  <c r="D46" i="79"/>
  <c r="E46" i="79"/>
  <c r="D52" i="79"/>
  <c r="E52" i="79"/>
  <c r="D8" i="79"/>
  <c r="E8" i="79"/>
  <c r="D20" i="79"/>
  <c r="E20" i="79"/>
  <c r="D26" i="79"/>
  <c r="E26" i="79"/>
  <c r="D31" i="79"/>
  <c r="E31" i="79"/>
  <c r="D38" i="79"/>
  <c r="E38" i="79"/>
  <c r="E146" i="135"/>
  <c r="D146" i="135"/>
  <c r="D154" i="135" s="1"/>
  <c r="C146" i="135"/>
  <c r="E140" i="135"/>
  <c r="D140" i="135"/>
  <c r="C140" i="135"/>
  <c r="C154" i="135" s="1"/>
  <c r="E133" i="135"/>
  <c r="D133" i="135"/>
  <c r="C133" i="135"/>
  <c r="E129" i="135"/>
  <c r="E154" i="135" s="1"/>
  <c r="D129" i="135"/>
  <c r="C129" i="135"/>
  <c r="E114" i="135"/>
  <c r="D114" i="135"/>
  <c r="D128" i="135" s="1"/>
  <c r="C114" i="135"/>
  <c r="E93" i="135"/>
  <c r="D93" i="135"/>
  <c r="C93" i="135"/>
  <c r="C128" i="135" s="1"/>
  <c r="C155" i="135" s="1"/>
  <c r="C156" i="135" s="1"/>
  <c r="E82" i="135"/>
  <c r="D82" i="135"/>
  <c r="C82" i="135"/>
  <c r="E78" i="135"/>
  <c r="E89" i="135" s="1"/>
  <c r="D78" i="135"/>
  <c r="C78" i="135"/>
  <c r="E75" i="135"/>
  <c r="D75" i="135"/>
  <c r="C75" i="135"/>
  <c r="E70" i="135"/>
  <c r="D70" i="135"/>
  <c r="C70" i="135"/>
  <c r="C89" i="135" s="1"/>
  <c r="E66" i="135"/>
  <c r="D66" i="135"/>
  <c r="C66" i="135"/>
  <c r="E60" i="135"/>
  <c r="D60" i="135"/>
  <c r="C60" i="135"/>
  <c r="E55" i="135"/>
  <c r="D55" i="135"/>
  <c r="C55" i="135"/>
  <c r="E49" i="135"/>
  <c r="D49" i="135"/>
  <c r="C49" i="135"/>
  <c r="E37" i="135"/>
  <c r="D37" i="135"/>
  <c r="C37" i="135"/>
  <c r="E22" i="135"/>
  <c r="D22" i="135"/>
  <c r="C22" i="135"/>
  <c r="E15" i="135"/>
  <c r="D15" i="135"/>
  <c r="D65" i="135" s="1"/>
  <c r="D90" i="135" s="1"/>
  <c r="C15" i="135"/>
  <c r="E8" i="135"/>
  <c r="D8" i="135"/>
  <c r="C8" i="135"/>
  <c r="E146" i="134"/>
  <c r="D146" i="134"/>
  <c r="C146" i="134"/>
  <c r="E140" i="134"/>
  <c r="D140" i="134"/>
  <c r="C140" i="134"/>
  <c r="E133" i="134"/>
  <c r="D133" i="134"/>
  <c r="C133" i="134"/>
  <c r="E129" i="134"/>
  <c r="D129" i="134"/>
  <c r="C129" i="134"/>
  <c r="C154" i="134" s="1"/>
  <c r="E114" i="134"/>
  <c r="D114" i="134"/>
  <c r="C114" i="134"/>
  <c r="E93" i="134"/>
  <c r="D93" i="134"/>
  <c r="C93" i="134"/>
  <c r="E82" i="134"/>
  <c r="D82" i="134"/>
  <c r="C82" i="134"/>
  <c r="E78" i="134"/>
  <c r="D78" i="134"/>
  <c r="C78" i="134"/>
  <c r="C89" i="134" s="1"/>
  <c r="E75" i="134"/>
  <c r="D75" i="134"/>
  <c r="C75" i="134"/>
  <c r="E70" i="134"/>
  <c r="E89" i="134" s="1"/>
  <c r="E90" i="134" s="1"/>
  <c r="D70" i="134"/>
  <c r="C70" i="134"/>
  <c r="E66" i="134"/>
  <c r="D66" i="134"/>
  <c r="C66" i="134"/>
  <c r="E60" i="134"/>
  <c r="D60" i="134"/>
  <c r="C60" i="134"/>
  <c r="E55" i="134"/>
  <c r="D55" i="134"/>
  <c r="C55" i="134"/>
  <c r="E49" i="134"/>
  <c r="D49" i="134"/>
  <c r="C49" i="134"/>
  <c r="E37" i="134"/>
  <c r="D37" i="134"/>
  <c r="D65" i="134" s="1"/>
  <c r="C37" i="134"/>
  <c r="E22" i="134"/>
  <c r="D22" i="134"/>
  <c r="C22" i="134"/>
  <c r="E15" i="134"/>
  <c r="D15" i="134"/>
  <c r="C15" i="134"/>
  <c r="E8" i="134"/>
  <c r="E65" i="134" s="1"/>
  <c r="D8" i="134"/>
  <c r="C8" i="134"/>
  <c r="E146" i="133"/>
  <c r="D146" i="133"/>
  <c r="D154" i="133" s="1"/>
  <c r="C146" i="133"/>
  <c r="E140" i="133"/>
  <c r="D140" i="133"/>
  <c r="C140" i="133"/>
  <c r="C154" i="133" s="1"/>
  <c r="E133" i="133"/>
  <c r="D133" i="133"/>
  <c r="C133" i="133"/>
  <c r="E129" i="133"/>
  <c r="E154" i="133" s="1"/>
  <c r="D129" i="133"/>
  <c r="C129" i="133"/>
  <c r="E114" i="133"/>
  <c r="D114" i="133"/>
  <c r="C114" i="133"/>
  <c r="E93" i="133"/>
  <c r="C93" i="133"/>
  <c r="C128" i="133" s="1"/>
  <c r="E82" i="133"/>
  <c r="D82" i="133"/>
  <c r="C82" i="133"/>
  <c r="E78" i="133"/>
  <c r="D78" i="133"/>
  <c r="C78" i="133"/>
  <c r="E75" i="133"/>
  <c r="D75" i="133"/>
  <c r="C75" i="133"/>
  <c r="E70" i="133"/>
  <c r="D70" i="133"/>
  <c r="D89" i="133" s="1"/>
  <c r="C70" i="133"/>
  <c r="E66" i="133"/>
  <c r="D66" i="133"/>
  <c r="C66" i="133"/>
  <c r="E60" i="133"/>
  <c r="D60" i="133"/>
  <c r="C60" i="133"/>
  <c r="E55" i="133"/>
  <c r="D55" i="133"/>
  <c r="C55" i="133"/>
  <c r="E49" i="133"/>
  <c r="D49" i="133"/>
  <c r="C49" i="133"/>
  <c r="E37" i="133"/>
  <c r="D37" i="133"/>
  <c r="C37" i="133"/>
  <c r="E22" i="133"/>
  <c r="D22" i="133"/>
  <c r="C22" i="133"/>
  <c r="E15" i="133"/>
  <c r="C15" i="133"/>
  <c r="E8" i="133"/>
  <c r="C8" i="133"/>
  <c r="E93" i="3"/>
  <c r="D114" i="3"/>
  <c r="E114" i="3"/>
  <c r="D129" i="3"/>
  <c r="E129" i="3"/>
  <c r="D133" i="3"/>
  <c r="E133" i="3"/>
  <c r="D140" i="3"/>
  <c r="E140" i="3"/>
  <c r="D146" i="3"/>
  <c r="E146" i="3"/>
  <c r="E8" i="3"/>
  <c r="D15" i="3"/>
  <c r="E15" i="3"/>
  <c r="D22" i="3"/>
  <c r="E22" i="3"/>
  <c r="D37" i="3"/>
  <c r="E37" i="3"/>
  <c r="D49" i="3"/>
  <c r="E49" i="3"/>
  <c r="D55" i="3"/>
  <c r="E55" i="3"/>
  <c r="D60" i="3"/>
  <c r="E60" i="3"/>
  <c r="D66" i="3"/>
  <c r="E66" i="3"/>
  <c r="D70" i="3"/>
  <c r="E70" i="3"/>
  <c r="D75" i="3"/>
  <c r="E75" i="3"/>
  <c r="D78" i="3"/>
  <c r="E78" i="3"/>
  <c r="D82" i="3"/>
  <c r="E82" i="3"/>
  <c r="H17" i="61"/>
  <c r="H31" i="61" s="1"/>
  <c r="I17" i="61"/>
  <c r="H30" i="61"/>
  <c r="I30" i="61"/>
  <c r="D17" i="61"/>
  <c r="D12" i="76" s="1"/>
  <c r="E17" i="61"/>
  <c r="D18" i="61"/>
  <c r="E18" i="61"/>
  <c r="D24" i="61"/>
  <c r="D30" i="61" s="1"/>
  <c r="D13" i="76" s="1"/>
  <c r="E13" i="76" s="1"/>
  <c r="E24" i="61"/>
  <c r="I18" i="73"/>
  <c r="I30" i="73" s="1"/>
  <c r="H29" i="73"/>
  <c r="I29" i="73"/>
  <c r="D37" i="76"/>
  <c r="D19" i="73"/>
  <c r="E19" i="73"/>
  <c r="D24" i="73"/>
  <c r="D29" i="73" s="1"/>
  <c r="E24" i="73"/>
  <c r="E100" i="1"/>
  <c r="D121" i="1"/>
  <c r="E121" i="1"/>
  <c r="D136" i="1"/>
  <c r="E136" i="1"/>
  <c r="D140" i="1"/>
  <c r="E140" i="1"/>
  <c r="D147" i="1"/>
  <c r="E147" i="1"/>
  <c r="D152" i="1"/>
  <c r="E152" i="1"/>
  <c r="E11" i="1"/>
  <c r="E18" i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D73" i="1"/>
  <c r="E73" i="1"/>
  <c r="D78" i="1"/>
  <c r="E78" i="1"/>
  <c r="D81" i="1"/>
  <c r="D92" i="1" s="1"/>
  <c r="E81" i="1"/>
  <c r="D85" i="1"/>
  <c r="E85" i="1"/>
  <c r="H4" i="73"/>
  <c r="C140" i="3"/>
  <c r="C51" i="105"/>
  <c r="C45" i="105"/>
  <c r="C26" i="79"/>
  <c r="C146" i="3"/>
  <c r="C154" i="3" s="1"/>
  <c r="C133" i="3"/>
  <c r="C93" i="3"/>
  <c r="G29" i="73"/>
  <c r="G30" i="73"/>
  <c r="C152" i="1"/>
  <c r="C100" i="1"/>
  <c r="C135" i="1" s="1"/>
  <c r="C32" i="1"/>
  <c r="C37" i="105"/>
  <c r="C30" i="105"/>
  <c r="C26" i="105"/>
  <c r="C20" i="105"/>
  <c r="C8" i="105"/>
  <c r="C52" i="79"/>
  <c r="C38" i="79"/>
  <c r="C31" i="79"/>
  <c r="C20" i="79"/>
  <c r="C129" i="3"/>
  <c r="C114" i="3"/>
  <c r="C82" i="3"/>
  <c r="C78" i="3"/>
  <c r="C75" i="3"/>
  <c r="C70" i="3"/>
  <c r="C66" i="3"/>
  <c r="C60" i="3"/>
  <c r="C55" i="3"/>
  <c r="C49" i="3"/>
  <c r="C37" i="3"/>
  <c r="C22" i="3"/>
  <c r="C15" i="3"/>
  <c r="C8" i="3"/>
  <c r="G17" i="61"/>
  <c r="C17" i="61"/>
  <c r="C147" i="1"/>
  <c r="C121" i="1"/>
  <c r="C85" i="1"/>
  <c r="C81" i="1"/>
  <c r="C78" i="1"/>
  <c r="C73" i="1"/>
  <c r="C69" i="1"/>
  <c r="C63" i="1"/>
  <c r="C58" i="1"/>
  <c r="C52" i="1"/>
  <c r="C40" i="1"/>
  <c r="C25" i="1"/>
  <c r="C18" i="1"/>
  <c r="C11" i="1"/>
  <c r="G30" i="61"/>
  <c r="C18" i="61"/>
  <c r="C30" i="61" s="1"/>
  <c r="G18" i="73"/>
  <c r="C19" i="73"/>
  <c r="C29" i="73" s="1"/>
  <c r="C46" i="79"/>
  <c r="C8" i="79"/>
  <c r="B26" i="64"/>
  <c r="D26" i="64"/>
  <c r="F26" i="64"/>
  <c r="B25" i="63"/>
  <c r="D25" i="63"/>
  <c r="F25" i="63"/>
  <c r="I4" i="61"/>
  <c r="H4" i="61"/>
  <c r="I4" i="73"/>
  <c r="I21" i="186"/>
  <c r="A3" i="144"/>
  <c r="A3" i="143"/>
  <c r="I28" i="186"/>
  <c r="I23" i="186"/>
  <c r="I30" i="186"/>
  <c r="I27" i="186"/>
  <c r="B27" i="186"/>
  <c r="F19" i="186"/>
  <c r="B19" i="186"/>
  <c r="E25" i="186"/>
  <c r="E31" i="186"/>
  <c r="H31" i="186"/>
  <c r="H25" i="186"/>
  <c r="I22" i="186"/>
  <c r="C97" i="143"/>
  <c r="C97" i="144"/>
  <c r="D57" i="141"/>
  <c r="C57" i="152"/>
  <c r="D57" i="178"/>
  <c r="D58" i="79"/>
  <c r="E57" i="105"/>
  <c r="C57" i="184"/>
  <c r="C57" i="148"/>
  <c r="B45" i="186"/>
  <c r="E57" i="160"/>
  <c r="K16" i="94"/>
  <c r="M16" i="94" s="1"/>
  <c r="B1" i="147" s="1"/>
  <c r="D57" i="161"/>
  <c r="C41" i="175"/>
  <c r="C58" i="175" s="1"/>
  <c r="E41" i="177"/>
  <c r="E57" i="177"/>
  <c r="E36" i="178"/>
  <c r="E41" i="178" s="1"/>
  <c r="C36" i="179"/>
  <c r="C41" i="179" s="1"/>
  <c r="C58" i="179" s="1"/>
  <c r="E57" i="180"/>
  <c r="E41" i="182"/>
  <c r="E57" i="182"/>
  <c r="D36" i="183"/>
  <c r="D41" i="183" s="1"/>
  <c r="D58" i="183" s="1"/>
  <c r="E57" i="153"/>
  <c r="D57" i="154"/>
  <c r="D58" i="138"/>
  <c r="E57" i="139"/>
  <c r="D57" i="140"/>
  <c r="E57" i="158"/>
  <c r="D57" i="159"/>
  <c r="C36" i="160"/>
  <c r="C41" i="160" s="1"/>
  <c r="C58" i="160" s="1"/>
  <c r="D57" i="170"/>
  <c r="D57" i="171"/>
  <c r="D57" i="173"/>
  <c r="E57" i="178"/>
  <c r="D57" i="181"/>
  <c r="D160" i="144"/>
  <c r="C57" i="145"/>
  <c r="D57" i="148"/>
  <c r="E57" i="150"/>
  <c r="D57" i="151"/>
  <c r="E57" i="154"/>
  <c r="D57" i="158"/>
  <c r="C57" i="163"/>
  <c r="E57" i="175"/>
  <c r="C41" i="176"/>
  <c r="C58" i="176" s="1"/>
  <c r="B2" i="188"/>
  <c r="E41" i="173"/>
  <c r="D36" i="159"/>
  <c r="D41" i="159" s="1"/>
  <c r="C36" i="159"/>
  <c r="C41" i="159" s="1"/>
  <c r="E36" i="161"/>
  <c r="E41" i="161" s="1"/>
  <c r="D36" i="163"/>
  <c r="D41" i="163" s="1"/>
  <c r="E36" i="163"/>
  <c r="E41" i="163" s="1"/>
  <c r="E57" i="163"/>
  <c r="C41" i="164"/>
  <c r="C41" i="170"/>
  <c r="C58" i="170" s="1"/>
  <c r="C57" i="175"/>
  <c r="D57" i="177"/>
  <c r="E29" i="73"/>
  <c r="D57" i="145"/>
  <c r="E36" i="154"/>
  <c r="E41" i="154" s="1"/>
  <c r="C36" i="155"/>
  <c r="C41" i="155" s="1"/>
  <c r="E36" i="155"/>
  <c r="E41" i="155" s="1"/>
  <c r="C57" i="155"/>
  <c r="C36" i="158"/>
  <c r="C41" i="158" s="1"/>
  <c r="C57" i="158"/>
  <c r="C57" i="160"/>
  <c r="E57" i="164"/>
  <c r="E57" i="170"/>
  <c r="E57" i="173"/>
  <c r="D57" i="174"/>
  <c r="E57" i="176"/>
  <c r="D68" i="143"/>
  <c r="D36" i="145"/>
  <c r="D41" i="145" s="1"/>
  <c r="E57" i="155"/>
  <c r="D41" i="178"/>
  <c r="D58" i="178" s="1"/>
  <c r="D25" i="76"/>
  <c r="E25" i="76" s="1"/>
  <c r="D57" i="163"/>
  <c r="D57" i="175"/>
  <c r="D41" i="177"/>
  <c r="D57" i="180"/>
  <c r="C36" i="162"/>
  <c r="C41" i="162" s="1"/>
  <c r="D36" i="162"/>
  <c r="D41" i="162" s="1"/>
  <c r="C57" i="162"/>
  <c r="D41" i="164"/>
  <c r="D58" i="164" s="1"/>
  <c r="E57" i="169"/>
  <c r="D57" i="183"/>
  <c r="E31" i="73"/>
  <c r="D128" i="3"/>
  <c r="E128" i="133"/>
  <c r="C128" i="134"/>
  <c r="E58" i="138"/>
  <c r="E57" i="145"/>
  <c r="D57" i="146"/>
  <c r="D58" i="146" s="1"/>
  <c r="C57" i="147"/>
  <c r="E57" i="161"/>
  <c r="D57" i="162"/>
  <c r="C57" i="171"/>
  <c r="C57" i="172"/>
  <c r="C57" i="179"/>
  <c r="C58" i="79"/>
  <c r="D31" i="76"/>
  <c r="C89" i="133"/>
  <c r="E128" i="135"/>
  <c r="E58" i="136"/>
  <c r="D36" i="140"/>
  <c r="D41" i="140" s="1"/>
  <c r="C160" i="142"/>
  <c r="C166" i="142" s="1"/>
  <c r="C135" i="143"/>
  <c r="C41" i="154"/>
  <c r="C58" i="154" s="1"/>
  <c r="D36" i="176"/>
  <c r="D41" i="176" s="1"/>
  <c r="D58" i="176" s="1"/>
  <c r="E36" i="176"/>
  <c r="E41" i="176" s="1"/>
  <c r="D36" i="184"/>
  <c r="D41" i="184" s="1"/>
  <c r="E154" i="3"/>
  <c r="C58" i="136"/>
  <c r="C36" i="148"/>
  <c r="C41" i="148" s="1"/>
  <c r="C58" i="148"/>
  <c r="D41" i="148"/>
  <c r="E57" i="149"/>
  <c r="D57" i="150"/>
  <c r="D57" i="155"/>
  <c r="E36" i="156"/>
  <c r="E41" i="156" s="1"/>
  <c r="C57" i="156"/>
  <c r="C41" i="163"/>
  <c r="B1" i="136"/>
  <c r="B1" i="137"/>
  <c r="B2" i="187"/>
  <c r="B1" i="63"/>
  <c r="B1" i="79"/>
  <c r="B2" i="189"/>
  <c r="B1" i="140"/>
  <c r="B1" i="135"/>
  <c r="B1" i="3"/>
  <c r="D89" i="3"/>
  <c r="D89" i="134"/>
  <c r="D90" i="134" s="1"/>
  <c r="D156" i="134" s="1"/>
  <c r="E128" i="134"/>
  <c r="E37" i="79"/>
  <c r="E42" i="79"/>
  <c r="E58" i="137"/>
  <c r="C37" i="138"/>
  <c r="C42" i="138"/>
  <c r="C59" i="138" s="1"/>
  <c r="B2" i="190"/>
  <c r="B1" i="64"/>
  <c r="B1" i="1"/>
  <c r="D24" i="76"/>
  <c r="D160" i="1"/>
  <c r="B31" i="76" s="1"/>
  <c r="E31" i="76" s="1"/>
  <c r="C37" i="136"/>
  <c r="C42" i="136" s="1"/>
  <c r="C59" i="136" s="1"/>
  <c r="D57" i="139"/>
  <c r="C36" i="146"/>
  <c r="C41" i="146"/>
  <c r="C58" i="146" s="1"/>
  <c r="C57" i="176"/>
  <c r="D36" i="179"/>
  <c r="D41" i="179" s="1"/>
  <c r="D36" i="105"/>
  <c r="D41" i="105" s="1"/>
  <c r="B1" i="141"/>
  <c r="B1" i="143"/>
  <c r="J1" i="61"/>
  <c r="B30" i="186"/>
  <c r="E154" i="134"/>
  <c r="E65" i="135"/>
  <c r="E90" i="135" s="1"/>
  <c r="C36" i="157"/>
  <c r="C41" i="157" s="1"/>
  <c r="B1" i="105"/>
  <c r="C89" i="3"/>
  <c r="C90" i="3" s="1"/>
  <c r="C57" i="105"/>
  <c r="E30" i="61"/>
  <c r="D19" i="76"/>
  <c r="E89" i="3"/>
  <c r="C36" i="139"/>
  <c r="C41" i="139" s="1"/>
  <c r="C58" i="139" s="1"/>
  <c r="C57" i="141"/>
  <c r="D160" i="142"/>
  <c r="C92" i="143"/>
  <c r="C166" i="143" s="1"/>
  <c r="E93" i="143"/>
  <c r="D135" i="143"/>
  <c r="E68" i="144"/>
  <c r="E165" i="144" s="1"/>
  <c r="C68" i="144"/>
  <c r="E92" i="144"/>
  <c r="E166" i="144" s="1"/>
  <c r="E135" i="144"/>
  <c r="D36" i="146"/>
  <c r="D41" i="146" s="1"/>
  <c r="E57" i="148"/>
  <c r="D36" i="155"/>
  <c r="D41" i="155" s="1"/>
  <c r="D58" i="155" s="1"/>
  <c r="E36" i="157"/>
  <c r="E41" i="157"/>
  <c r="D36" i="158"/>
  <c r="D41" i="158" s="1"/>
  <c r="C57" i="159"/>
  <c r="C58" i="159"/>
  <c r="D36" i="173"/>
  <c r="D41" i="173" s="1"/>
  <c r="D58" i="173" s="1"/>
  <c r="D37" i="136"/>
  <c r="D42" i="136"/>
  <c r="C42" i="137"/>
  <c r="E37" i="138"/>
  <c r="E42" i="138"/>
  <c r="D41" i="139"/>
  <c r="D58" i="139" s="1"/>
  <c r="E57" i="140"/>
  <c r="C36" i="141"/>
  <c r="C41" i="141" s="1"/>
  <c r="C65" i="134"/>
  <c r="C90" i="134" s="1"/>
  <c r="E160" i="142"/>
  <c r="E166" i="142" s="1"/>
  <c r="C160" i="143"/>
  <c r="C57" i="157"/>
  <c r="D36" i="161"/>
  <c r="D41" i="161"/>
  <c r="D58" i="161" s="1"/>
  <c r="E36" i="164"/>
  <c r="E41" i="164"/>
  <c r="E36" i="174"/>
  <c r="E41" i="174"/>
  <c r="G19" i="190"/>
  <c r="C37" i="79"/>
  <c r="C42" i="79"/>
  <c r="C59" i="79" s="1"/>
  <c r="C36" i="105"/>
  <c r="C41" i="105" s="1"/>
  <c r="C58" i="105" s="1"/>
  <c r="E128" i="3"/>
  <c r="E89" i="133"/>
  <c r="C65" i="135"/>
  <c r="E58" i="79"/>
  <c r="E36" i="139"/>
  <c r="E41" i="139" s="1"/>
  <c r="C57" i="140"/>
  <c r="E41" i="141"/>
  <c r="C68" i="143"/>
  <c r="C165" i="143" s="1"/>
  <c r="C92" i="144"/>
  <c r="C135" i="144"/>
  <c r="C160" i="144"/>
  <c r="C161" i="144" s="1"/>
  <c r="E36" i="147"/>
  <c r="E41" i="147" s="1"/>
  <c r="E57" i="156"/>
  <c r="E57" i="157"/>
  <c r="E36" i="159"/>
  <c r="E41" i="159"/>
  <c r="E36" i="162"/>
  <c r="E41" i="162" s="1"/>
  <c r="E57" i="162"/>
  <c r="E57" i="174"/>
  <c r="D57" i="179"/>
  <c r="C57" i="180"/>
  <c r="E36" i="181"/>
  <c r="E41" i="181" s="1"/>
  <c r="E57" i="181"/>
  <c r="D57" i="182"/>
  <c r="C57" i="183"/>
  <c r="E36" i="184"/>
  <c r="E41" i="184" s="1"/>
  <c r="E57" i="184"/>
  <c r="C36" i="180"/>
  <c r="C41" i="180" s="1"/>
  <c r="C58" i="180" s="1"/>
  <c r="C36" i="181"/>
  <c r="C41" i="181"/>
  <c r="C58" i="181" s="1"/>
  <c r="C36" i="145"/>
  <c r="C41" i="145" s="1"/>
  <c r="C58" i="145" s="1"/>
  <c r="E57" i="146"/>
  <c r="C36" i="147"/>
  <c r="C41" i="147"/>
  <c r="C58" i="147" s="1"/>
  <c r="D57" i="147"/>
  <c r="C57" i="151"/>
  <c r="D36" i="153"/>
  <c r="D41" i="153" s="1"/>
  <c r="D58" i="153" s="1"/>
  <c r="C36" i="156"/>
  <c r="C41" i="156" s="1"/>
  <c r="C58" i="156" s="1"/>
  <c r="D36" i="157"/>
  <c r="D41" i="157" s="1"/>
  <c r="E36" i="160"/>
  <c r="E41" i="160"/>
  <c r="C57" i="164"/>
  <c r="C36" i="173"/>
  <c r="C41" i="173"/>
  <c r="E36" i="175"/>
  <c r="E41" i="175" s="1"/>
  <c r="E36" i="183"/>
  <c r="E41" i="183" s="1"/>
  <c r="E57" i="183"/>
  <c r="B46" i="186"/>
  <c r="D37" i="79"/>
  <c r="D42" i="79" s="1"/>
  <c r="D59" i="79" s="1"/>
  <c r="D128" i="134"/>
  <c r="D155" i="134" s="1"/>
  <c r="D92" i="143"/>
  <c r="D93" i="143" s="1"/>
  <c r="D162" i="143" s="1"/>
  <c r="E135" i="143"/>
  <c r="E37" i="137"/>
  <c r="E42" i="137"/>
  <c r="D160" i="143"/>
  <c r="D154" i="3"/>
  <c r="D154" i="134"/>
  <c r="D89" i="135"/>
  <c r="E37" i="136"/>
  <c r="E42" i="136"/>
  <c r="D37" i="138"/>
  <c r="D42" i="138" s="1"/>
  <c r="D59" i="138" s="1"/>
  <c r="E36" i="105"/>
  <c r="E41" i="105" s="1"/>
  <c r="D36" i="141"/>
  <c r="D41" i="141" s="1"/>
  <c r="D58" i="141"/>
  <c r="E160" i="143"/>
  <c r="E166" i="143" s="1"/>
  <c r="D135" i="144"/>
  <c r="C36" i="161"/>
  <c r="C41" i="161"/>
  <c r="C58" i="161" s="1"/>
  <c r="D36" i="182"/>
  <c r="D41" i="182" s="1"/>
  <c r="C36" i="183"/>
  <c r="C41" i="183"/>
  <c r="C58" i="183" s="1"/>
  <c r="D8" i="3"/>
  <c r="D65" i="3" s="1"/>
  <c r="C36" i="178"/>
  <c r="C41" i="178"/>
  <c r="E36" i="180"/>
  <c r="E41" i="180" s="1"/>
  <c r="D36" i="160"/>
  <c r="D41" i="160" s="1"/>
  <c r="D58" i="160" s="1"/>
  <c r="D36" i="174"/>
  <c r="D41" i="174"/>
  <c r="D58" i="174" s="1"/>
  <c r="D11" i="142"/>
  <c r="C58" i="178"/>
  <c r="E155" i="135"/>
  <c r="C58" i="173"/>
  <c r="C58" i="184"/>
  <c r="D161" i="144"/>
  <c r="E165" i="143"/>
  <c r="D58" i="140"/>
  <c r="C58" i="177"/>
  <c r="B1" i="146"/>
  <c r="D58" i="152"/>
  <c r="K18" i="94"/>
  <c r="K20" i="94"/>
  <c r="D58" i="177"/>
  <c r="D58" i="181"/>
  <c r="D58" i="157"/>
  <c r="D58" i="180"/>
  <c r="C93" i="144"/>
  <c r="C162" i="144" s="1"/>
  <c r="C58" i="182"/>
  <c r="D155" i="135"/>
  <c r="D58" i="159"/>
  <c r="D58" i="175"/>
  <c r="D166" i="144"/>
  <c r="E161" i="144"/>
  <c r="C90" i="135"/>
  <c r="D58" i="158"/>
  <c r="D58" i="154"/>
  <c r="C58" i="158"/>
  <c r="C58" i="163"/>
  <c r="D58" i="148"/>
  <c r="C58" i="153"/>
  <c r="C59" i="137"/>
  <c r="C58" i="155"/>
  <c r="D165" i="143"/>
  <c r="D58" i="184"/>
  <c r="D58" i="163"/>
  <c r="C58" i="140"/>
  <c r="C161" i="143"/>
  <c r="C58" i="162"/>
  <c r="C58" i="171"/>
  <c r="C58" i="157"/>
  <c r="D59" i="136"/>
  <c r="D58" i="162"/>
  <c r="D161" i="143"/>
  <c r="C165" i="144"/>
  <c r="C58" i="141"/>
  <c r="D58" i="179"/>
  <c r="D165" i="144"/>
  <c r="E161" i="143"/>
  <c r="D166" i="143"/>
  <c r="D162" i="144"/>
  <c r="K22" i="94"/>
  <c r="M22" i="94" s="1"/>
  <c r="M20" i="94"/>
  <c r="M18" i="94"/>
  <c r="B1" i="149"/>
  <c r="B1" i="151"/>
  <c r="B1" i="150"/>
  <c r="B1" i="152"/>
  <c r="B1" i="154"/>
  <c r="K24" i="94"/>
  <c r="M24" i="94" s="1"/>
  <c r="B1" i="159"/>
  <c r="B1" i="160"/>
  <c r="K26" i="94"/>
  <c r="M26" i="94" s="1"/>
  <c r="B1" i="171" s="1"/>
  <c r="B1" i="163"/>
  <c r="B1" i="164"/>
  <c r="B1" i="170"/>
  <c r="E155" i="133"/>
  <c r="C155" i="133"/>
  <c r="C156" i="133" s="1"/>
  <c r="D155" i="3"/>
  <c r="G32" i="61"/>
  <c r="G31" i="61"/>
  <c r="D26" i="76" s="1"/>
  <c r="D32" i="61"/>
  <c r="H31" i="73"/>
  <c r="C31" i="73"/>
  <c r="I31" i="73"/>
  <c r="D166" i="142"/>
  <c r="E135" i="142"/>
  <c r="E161" i="142" s="1"/>
  <c r="C160" i="1"/>
  <c r="B24" i="76"/>
  <c r="E24" i="76"/>
  <c r="D100" i="1"/>
  <c r="D135" i="1" s="1"/>
  <c r="E65" i="133"/>
  <c r="E90" i="133" s="1"/>
  <c r="C65" i="133"/>
  <c r="C90" i="133"/>
  <c r="D90" i="3"/>
  <c r="C65" i="3"/>
  <c r="E65" i="3"/>
  <c r="E30" i="73"/>
  <c r="E32" i="73" s="1"/>
  <c r="I32" i="73"/>
  <c r="D30" i="73"/>
  <c r="D7" i="76"/>
  <c r="C30" i="73"/>
  <c r="I32" i="61"/>
  <c r="E31" i="61"/>
  <c r="D18" i="76"/>
  <c r="G31" i="73"/>
  <c r="G32" i="73"/>
  <c r="C93" i="142"/>
  <c r="E68" i="142"/>
  <c r="E93" i="142"/>
  <c r="C165" i="142"/>
  <c r="B13" i="76"/>
  <c r="C92" i="1"/>
  <c r="C166" i="1"/>
  <c r="C68" i="1"/>
  <c r="C165" i="1" s="1"/>
  <c r="E68" i="1"/>
  <c r="B18" i="76"/>
  <c r="E18" i="76" s="1"/>
  <c r="D11" i="1"/>
  <c r="D68" i="1" s="1"/>
  <c r="E92" i="1"/>
  <c r="E135" i="1"/>
  <c r="B36" i="76"/>
  <c r="E7" i="143"/>
  <c r="E7" i="144" s="1"/>
  <c r="B1" i="139"/>
  <c r="C6" i="188"/>
  <c r="C4" i="61"/>
  <c r="G4" i="61"/>
  <c r="C4" i="73"/>
  <c r="G4" i="73" s="1"/>
  <c r="B25" i="76"/>
  <c r="B7" i="76"/>
  <c r="E7" i="76" s="1"/>
  <c r="D156" i="3"/>
  <c r="C32" i="73"/>
  <c r="C161" i="1"/>
  <c r="B26" i="76"/>
  <c r="E26" i="76" s="1"/>
  <c r="B30" i="76"/>
  <c r="D20" i="76"/>
  <c r="B19" i="76"/>
  <c r="E19" i="76" s="1"/>
  <c r="E165" i="1"/>
  <c r="C93" i="1"/>
  <c r="E96" i="143"/>
  <c r="E164" i="143" s="1"/>
  <c r="C162" i="1"/>
  <c r="B8" i="76"/>
  <c r="E96" i="144"/>
  <c r="E164" i="144" s="1"/>
  <c r="I2" i="73"/>
  <c r="I2" i="61"/>
  <c r="G4" i="63" s="1"/>
  <c r="G4" i="64" s="1"/>
  <c r="E4" i="3" s="1"/>
  <c r="E4" i="133" s="1"/>
  <c r="E4" i="134" s="1"/>
  <c r="E4" i="135" s="1"/>
  <c r="E4" i="79" s="1"/>
  <c r="E4" i="138" s="1"/>
  <c r="E4" i="137" s="1"/>
  <c r="E4" i="136" s="1"/>
  <c r="E5" i="187"/>
  <c r="C5" i="188" s="1"/>
  <c r="C5" i="189" s="1"/>
  <c r="G25" i="63"/>
  <c r="F14" i="187"/>
  <c r="B48" i="186"/>
  <c r="B22" i="186"/>
  <c r="I10" i="186"/>
  <c r="B28" i="186"/>
  <c r="B20" i="186"/>
  <c r="I47" i="186"/>
  <c r="B50" i="186"/>
  <c r="I25" i="186"/>
  <c r="B44" i="186"/>
  <c r="B51" i="186"/>
  <c r="B52" i="186"/>
  <c r="F47" i="186"/>
  <c r="I53" i="186"/>
  <c r="I31" i="186"/>
  <c r="B21" i="186"/>
  <c r="B25" i="186" s="1"/>
  <c r="B23" i="186"/>
  <c r="F25" i="186"/>
  <c r="B29" i="186"/>
  <c r="B24" i="186"/>
  <c r="B49" i="186"/>
  <c r="B26" i="186"/>
  <c r="B43" i="186"/>
  <c r="B47" i="186" s="1"/>
  <c r="F53" i="186"/>
  <c r="B31" i="186"/>
  <c r="B53" i="186"/>
  <c r="C27" i="185"/>
  <c r="C33" i="185"/>
  <c r="C17" i="185"/>
  <c r="C11" i="185"/>
  <c r="C36" i="185"/>
  <c r="C10" i="185"/>
  <c r="C13" i="185"/>
  <c r="C15" i="185"/>
  <c r="C16" i="185"/>
  <c r="C7" i="185"/>
  <c r="C30" i="185"/>
  <c r="C20" i="185"/>
  <c r="C37" i="185"/>
  <c r="C21" i="185"/>
  <c r="C9" i="185"/>
  <c r="C8" i="185"/>
  <c r="C24" i="185"/>
  <c r="C23" i="185"/>
  <c r="C25" i="185"/>
  <c r="C12" i="185"/>
  <c r="C14" i="185"/>
  <c r="C29" i="185"/>
  <c r="C28" i="185"/>
  <c r="C19" i="185"/>
  <c r="C22" i="185"/>
  <c r="C32" i="185"/>
  <c r="C18" i="185"/>
  <c r="C26" i="185"/>
  <c r="C34" i="185"/>
  <c r="C31" i="185"/>
  <c r="C35" i="185"/>
  <c r="E4" i="177" l="1"/>
  <c r="E4" i="178" s="1"/>
  <c r="E4" i="179" s="1"/>
  <c r="E4" i="180" s="1"/>
  <c r="E4" i="105"/>
  <c r="E4" i="139" s="1"/>
  <c r="E4" i="140" s="1"/>
  <c r="E4" i="141" s="1"/>
  <c r="E4" i="153"/>
  <c r="E4" i="154" s="1"/>
  <c r="E4" i="155" s="1"/>
  <c r="E4" i="156" s="1"/>
  <c r="E4" i="169"/>
  <c r="E4" i="170" s="1"/>
  <c r="E4" i="171" s="1"/>
  <c r="E4" i="172" s="1"/>
  <c r="E4" i="157"/>
  <c r="E4" i="158" s="1"/>
  <c r="E4" i="159" s="1"/>
  <c r="E4" i="160" s="1"/>
  <c r="E4" i="173"/>
  <c r="E4" i="174" s="1"/>
  <c r="E4" i="175" s="1"/>
  <c r="E4" i="176" s="1"/>
  <c r="E4" i="181"/>
  <c r="E4" i="182" s="1"/>
  <c r="E4" i="183" s="1"/>
  <c r="E4" i="184" s="1"/>
  <c r="G11" i="190" s="1"/>
  <c r="E4" i="145"/>
  <c r="E4" i="146" s="1"/>
  <c r="E4" i="147" s="1"/>
  <c r="E4" i="148" s="1"/>
  <c r="E4" i="149"/>
  <c r="E4" i="150" s="1"/>
  <c r="E4" i="151" s="1"/>
  <c r="E4" i="152" s="1"/>
  <c r="E4" i="161"/>
  <c r="E4" i="162" s="1"/>
  <c r="E4" i="163" s="1"/>
  <c r="E4" i="164" s="1"/>
  <c r="E166" i="1"/>
  <c r="E165" i="142"/>
  <c r="E30" i="76"/>
  <c r="B1" i="155"/>
  <c r="B1" i="156"/>
  <c r="E93" i="144"/>
  <c r="C93" i="143"/>
  <c r="C162" i="143" s="1"/>
  <c r="D58" i="145"/>
  <c r="D156" i="135"/>
  <c r="B12" i="76"/>
  <c r="E12" i="76" s="1"/>
  <c r="D93" i="1"/>
  <c r="I31" i="61"/>
  <c r="E32" i="61"/>
  <c r="D93" i="142"/>
  <c r="D162" i="142" s="1"/>
  <c r="D165" i="142"/>
  <c r="B6" i="76"/>
  <c r="E93" i="1"/>
  <c r="B20" i="76" s="1"/>
  <c r="E20" i="76" s="1"/>
  <c r="D161" i="1"/>
  <c r="B32" i="76" s="1"/>
  <c r="K28" i="94"/>
  <c r="B1" i="161"/>
  <c r="B1" i="162"/>
  <c r="B1" i="158"/>
  <c r="B1" i="157"/>
  <c r="C166" i="144"/>
  <c r="D165" i="1"/>
  <c r="D166" i="1"/>
  <c r="E90" i="3"/>
  <c r="B1" i="169"/>
  <c r="B1" i="172"/>
  <c r="B1" i="153"/>
  <c r="E155" i="3"/>
  <c r="E155" i="134"/>
  <c r="C128" i="3"/>
  <c r="C155" i="3" s="1"/>
  <c r="C156" i="3" s="1"/>
  <c r="C161" i="142"/>
  <c r="C162" i="142" s="1"/>
  <c r="H32" i="61"/>
  <c r="D31" i="61"/>
  <c r="D58" i="182"/>
  <c r="C155" i="134"/>
  <c r="C156" i="134" s="1"/>
  <c r="C58" i="164"/>
  <c r="D58" i="147"/>
  <c r="D30" i="76"/>
  <c r="H30" i="73"/>
  <c r="D128" i="133"/>
  <c r="D155" i="133" s="1"/>
  <c r="B1" i="148"/>
  <c r="B1" i="145"/>
  <c r="C32" i="61"/>
  <c r="C31" i="61"/>
  <c r="D6" i="76"/>
  <c r="D8" i="133"/>
  <c r="D65" i="133" s="1"/>
  <c r="D90" i="133" s="1"/>
  <c r="J1" i="186"/>
  <c r="J1" i="73"/>
  <c r="B1" i="142"/>
  <c r="B1" i="144"/>
  <c r="E1" i="134"/>
  <c r="B1" i="138"/>
  <c r="E160" i="1"/>
  <c r="D36" i="76"/>
  <c r="E36" i="76" s="1"/>
  <c r="A4" i="189"/>
  <c r="B18" i="185" s="1"/>
  <c r="A6" i="75"/>
  <c r="E6" i="76" l="1"/>
  <c r="M28" i="94"/>
  <c r="K30" i="94"/>
  <c r="B14" i="76"/>
  <c r="E14" i="76" s="1"/>
  <c r="D162" i="1"/>
  <c r="D32" i="76"/>
  <c r="E32" i="76" s="1"/>
  <c r="H32" i="73"/>
  <c r="D32" i="73"/>
  <c r="A37" i="75"/>
  <c r="A34" i="76" s="1"/>
  <c r="A4" i="76"/>
  <c r="A19" i="75"/>
  <c r="A16" i="76" s="1"/>
  <c r="A31" i="75"/>
  <c r="A28" i="76" s="1"/>
  <c r="A25" i="75"/>
  <c r="A22" i="76" s="1"/>
  <c r="A13" i="75"/>
  <c r="A10" i="76" s="1"/>
  <c r="D33" i="61"/>
  <c r="H33" i="61"/>
  <c r="D14" i="76"/>
  <c r="D38" i="76"/>
  <c r="I33" i="61"/>
  <c r="E33" i="61"/>
  <c r="G33" i="61"/>
  <c r="D8" i="76"/>
  <c r="E8" i="76" s="1"/>
  <c r="C33" i="61"/>
  <c r="B37" i="76"/>
  <c r="E37" i="76" s="1"/>
  <c r="E161" i="1"/>
  <c r="B38" i="76" s="1"/>
  <c r="E38" i="76" s="1"/>
  <c r="D156" i="133"/>
  <c r="M30" i="94" l="1"/>
  <c r="K32" i="94"/>
  <c r="M32" i="94" s="1"/>
  <c r="B1" i="176"/>
  <c r="B1" i="175"/>
  <c r="B1" i="173"/>
  <c r="B1" i="174"/>
  <c r="B1" i="182" l="1"/>
  <c r="B1" i="181"/>
  <c r="B1" i="184"/>
  <c r="B1" i="183"/>
  <c r="B1" i="178"/>
  <c r="B1" i="180"/>
  <c r="B1" i="177"/>
  <c r="B1" i="179"/>
</calcChain>
</file>

<file path=xl/sharedStrings.xml><?xml version="1.0" encoding="utf-8"?>
<sst xmlns="http://schemas.openxmlformats.org/spreadsheetml/2006/main" count="7987" uniqueCount="645">
  <si>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</si>
  <si>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</si>
  <si>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</si>
  <si>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</si>
  <si>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</si>
  <si>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</si>
  <si>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</si>
  <si>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</si>
  <si>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</si>
  <si>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</si>
  <si>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</si>
  <si>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</si>
  <si>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</si>
  <si>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</si>
  <si>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</si>
  <si>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</si>
  <si>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</si>
  <si>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</si>
  <si>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</si>
  <si>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</si>
  <si>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</si>
  <si>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</si>
  <si>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</si>
  <si>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</si>
  <si>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</si>
  <si>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</si>
  <si>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</si>
  <si>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</si>
  <si>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</si>
  <si>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</si>
  <si>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</si>
  <si>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</si>
  <si>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</si>
  <si>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</si>
  <si>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</si>
  <si>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</si>
  <si>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</si>
  <si>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</si>
  <si>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</si>
  <si>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</si>
  <si>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</si>
  <si>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</si>
  <si>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</si>
  <si>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</si>
  <si>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</si>
  <si>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</si>
  <si>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</si>
  <si>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</si>
  <si>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</si>
  <si>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</si>
  <si>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</si>
  <si>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</si>
  <si>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</si>
  <si>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</si>
  <si>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</si>
  <si>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</si>
  <si>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</si>
  <si>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</si>
  <si>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</si>
  <si>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</si>
  <si>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</si>
  <si>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</si>
  <si>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</si>
  <si>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</si>
  <si>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</si>
  <si>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</si>
  <si>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</si>
  <si>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</si>
  <si>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</si>
  <si>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</si>
  <si>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</si>
  <si>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</si>
  <si>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</si>
  <si>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</si>
  <si>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</si>
  <si>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</si>
  <si>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</si>
  <si>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</si>
  <si>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</si>
  <si>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</si>
  <si>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</si>
  <si>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</si>
  <si>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</si>
  <si>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</si>
  <si>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</si>
  <si>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</si>
  <si>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</si>
  <si>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</si>
  <si>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</si>
  <si>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</si>
  <si>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</si>
  <si>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</si>
  <si>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</si>
  <si>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</si>
  <si>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</si>
  <si>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</si>
  <si>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</si>
  <si>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</si>
  <si>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</si>
  <si>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</si>
  <si>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</si>
  <si>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</si>
  <si>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</si>
  <si>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</si>
  <si>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</si>
  <si>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</si>
  <si>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</si>
  <si>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</si>
  <si>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</si>
  <si>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</si>
  <si>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</si>
  <si>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</si>
  <si>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</si>
  <si>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</si>
  <si>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</si>
  <si>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</si>
  <si>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</si>
  <si>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</si>
  <si>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</si>
  <si>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</si>
  <si>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</si>
  <si>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</si>
  <si>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</si>
  <si>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</si>
  <si>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</si>
  <si>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</si>
  <si>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</si>
  <si>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</si>
  <si>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</si>
  <si>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</si>
  <si>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</si>
  <si>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</si>
  <si>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</si>
  <si>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</si>
  <si>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</si>
  <si>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</si>
  <si>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</si>
  <si>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</si>
  <si>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</si>
  <si>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</si>
  <si>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</si>
  <si>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</si>
  <si>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</si>
  <si>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</si>
  <si>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</si>
  <si>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</si>
  <si>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</si>
  <si>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</si>
  <si>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</si>
  <si>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</si>
  <si>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</si>
  <si>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</si>
  <si>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</si>
  <si>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</si>
  <si>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</si>
  <si>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</si>
  <si>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</si>
  <si>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</si>
  <si>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</si>
  <si>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</si>
  <si>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</si>
  <si>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</si>
  <si>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</si>
  <si>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</si>
  <si>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</si>
  <si>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</si>
  <si>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</si>
  <si>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</si>
  <si>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</si>
  <si>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</si>
  <si>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</si>
  <si>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</si>
  <si>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</si>
  <si>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</si>
  <si>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</si>
  <si>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</si>
  <si>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</si>
  <si>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</si>
  <si>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</si>
  <si>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</si>
  <si>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</si>
  <si>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</si>
  <si>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</si>
  <si>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</si>
  <si>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</si>
  <si>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</si>
  <si>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</si>
  <si>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</si>
  <si>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</si>
  <si>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</si>
  <si>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</si>
  <si>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</si>
  <si>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</si>
  <si>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</si>
  <si>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</si>
  <si>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</si>
  <si>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</si>
  <si>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</si>
  <si>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</si>
  <si>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</si>
  <si>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</si>
  <si>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</si>
  <si>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</si>
  <si>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</si>
  <si>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</si>
  <si>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</si>
  <si>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</si>
  <si>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</si>
  <si>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</si>
  <si>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</si>
  <si>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</si>
  <si>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</si>
  <si>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</si>
  <si>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</si>
  <si>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</si>
  <si>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</si>
  <si>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</si>
  <si>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</si>
  <si>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</si>
  <si>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</si>
  <si>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</si>
  <si>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</si>
  <si>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</si>
  <si>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</si>
  <si>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</si>
  <si>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</si>
  <si>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</si>
  <si>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</si>
  <si>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</si>
  <si>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</si>
  <si>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</si>
  <si>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</si>
  <si>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</si>
  <si>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</si>
  <si>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</si>
  <si>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</si>
  <si>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</si>
  <si>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</si>
  <si>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</si>
  <si>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</si>
  <si>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</si>
  <si>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</si>
  <si>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</si>
  <si>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</si>
  <si>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</si>
  <si>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</si>
  <si>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</si>
  <si>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</si>
  <si>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</si>
  <si>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</si>
  <si>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</si>
  <si>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</si>
  <si>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</si>
  <si>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</si>
  <si>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</si>
  <si>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</si>
  <si>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</si>
  <si>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</si>
  <si>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</si>
  <si>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</si>
  <si>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</si>
  <si>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</si>
  <si>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</si>
  <si>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</si>
  <si>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</si>
  <si>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</si>
  <si>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</si>
  <si>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</si>
  <si>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</si>
  <si>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</si>
  <si>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</si>
  <si>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</si>
  <si>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</si>
  <si>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</si>
  <si>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</si>
  <si>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</si>
  <si>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</si>
  <si>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</si>
  <si>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</si>
  <si>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</si>
  <si>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</si>
  <si>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</si>
  <si>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</si>
  <si>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</si>
  <si>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</si>
  <si>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</si>
  <si>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</si>
  <si>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</si>
  <si>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</si>
  <si>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</si>
  <si>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</si>
  <si>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</si>
  <si>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</si>
  <si>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</si>
  <si>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</si>
  <si>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</si>
  <si>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</si>
  <si>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</si>
  <si>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</si>
  <si>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</si>
  <si>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</si>
  <si>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</si>
  <si>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</si>
  <si>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</si>
  <si>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</si>
  <si>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</si>
  <si>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</si>
  <si>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</si>
  <si>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</si>
  <si>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</si>
  <si>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</si>
  <si>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</si>
  <si>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</si>
  <si>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</si>
  <si>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</si>
  <si>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</si>
  <si>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</si>
  <si>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</si>
  <si>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</si>
  <si>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</si>
  <si>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</si>
  <si>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</si>
  <si>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</si>
  <si>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</si>
  <si>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</si>
  <si>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</si>
  <si>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</si>
  <si>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</si>
  <si>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</si>
  <si>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</si>
  <si>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</si>
  <si>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</si>
  <si>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</si>
  <si>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</si>
  <si>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</si>
  <si>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</si>
  <si>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</si>
  <si>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</si>
  <si>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</si>
  <si>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</si>
  <si>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</si>
  <si>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</si>
  <si>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</si>
  <si>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</si>
  <si>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</si>
  <si>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</si>
  <si>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</si>
  <si>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</si>
  <si>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</si>
  <si>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</si>
  <si>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</si>
  <si>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</si>
  <si>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</si>
  <si>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</si>
  <si>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</si>
  <si>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</si>
  <si>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</si>
  <si>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</si>
  <si>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</si>
  <si>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</si>
  <si>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</si>
  <si>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</si>
  <si>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</si>
  <si>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</si>
  <si>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</si>
  <si>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</si>
  <si>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</si>
  <si>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</si>
  <si>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</si>
  <si>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</si>
  <si>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</si>
  <si>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</si>
  <si>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</si>
  <si>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</si>
  <si>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</si>
  <si>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</si>
  <si>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</si>
  <si>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</si>
  <si>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</si>
  <si>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</si>
  <si>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</si>
  <si>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</si>
  <si>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</si>
  <si>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</si>
  <si>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</si>
  <si>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</si>
  <si>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</si>
  <si>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</si>
  <si>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</si>
  <si>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</si>
  <si>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</si>
  <si>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</si>
  <si>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</si>
  <si>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</si>
  <si>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</si>
  <si>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</si>
  <si>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</si>
  <si>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</si>
  <si>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</si>
  <si>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</si>
  <si>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</si>
  <si>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</si>
  <si>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</si>
  <si>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</si>
  <si>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</si>
  <si>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</si>
  <si>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</si>
  <si>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</si>
  <si>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</si>
  <si>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</si>
  <si>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</si>
  <si>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</si>
  <si>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</si>
  <si>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</si>
  <si>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</si>
  <si>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</si>
  <si>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</si>
  <si>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</si>
  <si>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</si>
  <si>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</si>
  <si>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</si>
  <si>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</si>
  <si>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</si>
  <si>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</si>
  <si>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</si>
  <si>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</si>
  <si>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</si>
  <si>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</si>
  <si>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</si>
  <si>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</si>
  <si>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</si>
  <si>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</si>
  <si>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</si>
  <si>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</si>
  <si>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</si>
  <si>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</si>
  <si>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</si>
  <si>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</si>
  <si>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</si>
  <si>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</si>
  <si>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</si>
  <si>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</si>
  <si>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</si>
  <si>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</si>
  <si>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</si>
  <si>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</si>
  <si>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</si>
  <si>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</si>
  <si>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</si>
  <si>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</si>
  <si>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</si>
  <si>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</si>
  <si>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</si>
  <si>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</si>
  <si>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</si>
  <si>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</si>
  <si>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</si>
  <si>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</si>
  <si>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Támogatási szerződés szerinti bevételek, kiadások</t>
  </si>
  <si>
    <t>Eredeti</t>
  </si>
  <si>
    <t>Módosított</t>
  </si>
  <si>
    <t>Eredeti ei.</t>
  </si>
  <si>
    <t>Eredeti előirányzat</t>
  </si>
  <si>
    <t>Módosított előirányzat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</si>
  <si>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</si>
  <si>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</si>
  <si>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</si>
  <si>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</si>
  <si>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</si>
  <si>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</si>
  <si>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</si>
  <si>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</si>
  <si>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</si>
  <si>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</si>
  <si>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</si>
  <si>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</si>
  <si>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</si>
  <si>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</si>
  <si>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</si>
  <si>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</si>
  <si>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</si>
  <si>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</si>
  <si>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</si>
  <si>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</si>
  <si>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</si>
  <si>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</si>
  <si>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</si>
  <si>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</si>
  <si>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</si>
  <si>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Idegenforgalmi adó</t>
  </si>
  <si>
    <t>Iparűzési adó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</si>
  <si>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</si>
  <si>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</si>
  <si>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</si>
  <si>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</si>
  <si>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</si>
  <si>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</si>
  <si>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</si>
  <si>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</si>
  <si>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</si>
  <si>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</si>
  <si>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</si>
  <si>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</si>
  <si>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</si>
  <si>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</si>
  <si>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……………………. Polgármesteri /Közös Önkormányzati Hivatal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</si>
  <si>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</si>
  <si>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</si>
  <si>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</si>
  <si>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</si>
  <si>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</si>
  <si>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</si>
  <si>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</si>
  <si>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</si>
  <si>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</si>
  <si>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</si>
  <si>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</si>
  <si>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</si>
  <si>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</si>
  <si>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</si>
  <si>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</si>
  <si>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</si>
  <si>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</si>
  <si>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</si>
  <si>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</si>
  <si>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BEVÉTELEK, KIADÁSOK ÖSSZEVONT MÉRLEGE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</si>
  <si>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</si>
  <si>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</si>
  <si>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</si>
  <si>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</si>
  <si>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</si>
  <si>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</si>
  <si>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</si>
  <si>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</si>
  <si>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</si>
  <si>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</si>
  <si>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</si>
  <si>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Európai uniós támogatással megvalósuló projektek</t>
  </si>
  <si>
    <t>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</si>
  <si>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</si>
  <si>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</si>
  <si>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</si>
  <si>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</si>
  <si>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</si>
  <si>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</si>
  <si>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</si>
  <si>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</si>
  <si>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</si>
  <si>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</si>
  <si>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</si>
  <si>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Ellenőrző lista</t>
  </si>
  <si>
    <t>Ellenőrzés az 1-es és 2.1., 2.2. mellékletek adati esetében</t>
  </si>
  <si>
    <t>3. melléklet</t>
  </si>
  <si>
    <t>4. melléklet</t>
  </si>
  <si>
    <t>7. melléklet</t>
  </si>
  <si>
    <t>5. melléklet</t>
  </si>
  <si>
    <t>Működési célú bevételek, kiadások mérlege</t>
  </si>
  <si>
    <t>Felhalmozási célú bevételek, kiadások mérlege</t>
  </si>
  <si>
    <t>Összes  bevétel, kiadás</t>
  </si>
  <si>
    <t>Kötelező feladtok bevételei, kiadásai</t>
  </si>
  <si>
    <t>Államigazgatási feladatok  bevételei, kiadásai</t>
  </si>
  <si>
    <t>Táblázatok adatainak összefüggései</t>
  </si>
  <si>
    <t>Időközi tájékoztató űrlapjainak összefüggései:</t>
  </si>
  <si>
    <t>Egyéb</t>
  </si>
  <si>
    <t>Kommunális adó</t>
  </si>
  <si>
    <t>Mellékletben külön?</t>
  </si>
  <si>
    <t>.</t>
  </si>
  <si>
    <t>Igen</t>
  </si>
  <si>
    <t>Összes módosítás</t>
  </si>
  <si>
    <t>G=(E+F)</t>
  </si>
  <si>
    <t>Módosítás</t>
  </si>
  <si>
    <t xml:space="preserve">Önkormányzaton kívüli EU-s projekthez történő hozzájárulás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</si>
  <si>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</si>
  <si>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Forintban!</t>
  </si>
  <si>
    <t xml:space="preserve">bevételei, kiadásai, hozzájárulások  </t>
  </si>
  <si>
    <t>Módosítás utáni összes forrás, kiadás</t>
  </si>
  <si>
    <t>Évenkénti ütemezés</t>
  </si>
  <si>
    <t>F=D+E</t>
  </si>
  <si>
    <t>I=G+H</t>
  </si>
  <si>
    <t>/</t>
  </si>
  <si>
    <t>(</t>
  </si>
  <si>
    <t>)</t>
  </si>
  <si>
    <t>év:</t>
  </si>
  <si>
    <t>EU-s projekt neve, azonosítója:</t>
  </si>
  <si>
    <t>B=C+F+I</t>
  </si>
  <si>
    <t>MEGNEVEZÉS</t>
  </si>
  <si>
    <t>Évek</t>
  </si>
  <si>
    <t>Összesen
(F=C+D+E)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</si>
  <si>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</si>
  <si>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</si>
  <si>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</si>
  <si>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</si>
  <si>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</si>
  <si>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</si>
  <si>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</si>
  <si>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</si>
  <si>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</si>
  <si>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Fejlesztési cél leírása</t>
  </si>
  <si>
    <t>Fejlesztés várható kiadása</t>
  </si>
  <si>
    <t>ÖSSZES KÖTELEZETTSÉG</t>
  </si>
  <si>
    <t>ADÓSSÁGOT KELETKEZTETŐ ÜGYLETEK VÁRHATÓ EGYÜTTES ÖSSZEGE</t>
  </si>
  <si>
    <t>Költségvetési szerv neve:</t>
  </si>
  <si>
    <t>…………………………………</t>
  </si>
  <si>
    <t>Költségvetési szerv számlaszáma:</t>
  </si>
  <si>
    <t>30 napon túli elismert tartozásállomány összesen: ……………… Ft</t>
  </si>
  <si>
    <t>6. melléklet</t>
  </si>
  <si>
    <t>8. melléklet</t>
  </si>
  <si>
    <t>9.1. melléklet</t>
  </si>
  <si>
    <t>9.1.1. melléklet</t>
  </si>
  <si>
    <t>9.1.2. melléklet</t>
  </si>
  <si>
    <t>9.1.3. melléklet</t>
  </si>
  <si>
    <t>9.2. melléklet</t>
  </si>
  <si>
    <t>9.3. melléklet</t>
  </si>
  <si>
    <t>9.4. melléklet</t>
  </si>
  <si>
    <t>9.5. melléklet</t>
  </si>
  <si>
    <t>9.9. melléklet</t>
  </si>
  <si>
    <t>9.7. melléklet</t>
  </si>
  <si>
    <t>9.8. melléklet</t>
  </si>
  <si>
    <t>9.10. melléklet</t>
  </si>
  <si>
    <t>9.11. melléklet</t>
  </si>
  <si>
    <t>9.12. melléklet</t>
  </si>
  <si>
    <t>9.6. melléklet</t>
  </si>
  <si>
    <t>10. melléklet</t>
  </si>
  <si>
    <t xml:space="preserve">Talajterhelési díj </t>
  </si>
  <si>
    <t xml:space="preserve"> módosítás utáni</t>
  </si>
  <si>
    <t>KORLÁT KÖZSÉG ÖNKORMÁNYZATA</t>
  </si>
  <si>
    <t>Éves eredeti kiadási előirányzat: 90275079 Ft</t>
  </si>
  <si>
    <t>Közfoglalkoztatás eszközbeszerzések</t>
  </si>
  <si>
    <t>EFOP-2.4.1. lakások felújítás</t>
  </si>
  <si>
    <t>2019-2020</t>
  </si>
  <si>
    <t>EFOP-2.4.1-16-2017-00044 Szegregált élethelyzetek felszámolása Korlát településen</t>
  </si>
  <si>
    <t>EFOP-1.6.2-16-2017-00024 Szegregált élethelyzetek felszámolása Korlát településen</t>
  </si>
  <si>
    <t>Egyéb közhatalmi bevétel</t>
  </si>
  <si>
    <t>Megelőlegezés visszafizetése</t>
  </si>
  <si>
    <t>Módosított előirányzat 2020. 
12.31-én</t>
  </si>
  <si>
    <t>Összes 
módosítás 2020. 12.31-ig</t>
  </si>
  <si>
    <t>EFOP-1.6.2 eszközbeszerzés (fényképezőgép, fotel, kávéfőző)</t>
  </si>
  <si>
    <t>EFOP --2.4.1 berendezés</t>
  </si>
  <si>
    <t>Falugondnoki gk beszerzés</t>
  </si>
  <si>
    <t>Falugondnok mobiltelefon éves részlet</t>
  </si>
  <si>
    <t>Vérnyomásmérő, kávéfőző</t>
  </si>
  <si>
    <t>EFOP-2.4.1 lakás építés</t>
  </si>
  <si>
    <t>2020</t>
  </si>
  <si>
    <t>05.26.</t>
  </si>
  <si>
    <t>polgármesteri 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</si>
</sst>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&quot;.&quot;"/>
    <numFmt numFmtId="168" formatCode="#,##0.0"/>
  </numFmts>
  <fonts count="6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8"/>
      <name val="Times New Roman"/>
      <family val="1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5"/>
      <name val="Times New Roman CE"/>
      <family val="1"/>
      <charset val="238"/>
    </font>
    <font>
      <sz val="11"/>
      <name val="Times New Roman"/>
      <family val="1"/>
      <charset val="238"/>
    </font>
    <font>
      <i/>
      <sz val="12"/>
      <name val="Times New Roman CE"/>
      <charset val="238"/>
    </font>
    <font>
      <b/>
      <i/>
      <sz val="8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9"/>
      <name val="Times New Roman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0"/>
      <color rgb="FF00B0F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8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</cellStyleXfs>
  <cellXfs count="633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5" fontId="17" fillId="0" borderId="2" xfId="0" applyNumberFormat="1" applyFont="1" applyFill="1" applyBorder="1" applyAlignment="1" applyProtection="1">
      <alignment vertical="center" wrapText="1"/>
      <protection locked="0"/>
    </xf>
    <xf numFmtId="165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5" fontId="0" fillId="0" borderId="0" xfId="0" applyNumberFormat="1" applyFill="1" applyAlignment="1" applyProtection="1">
      <alignment vertical="center" wrapText="1"/>
    </xf>
    <xf numFmtId="165" fontId="17" fillId="0" borderId="17" xfId="0" applyNumberFormat="1" applyFont="1" applyFill="1" applyBorder="1" applyAlignment="1" applyProtection="1">
      <alignment vertical="center" wrapText="1"/>
    </xf>
    <xf numFmtId="165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18" xfId="0" applyNumberFormat="1" applyFont="1" applyFill="1" applyBorder="1" applyAlignment="1" applyProtection="1">
      <alignment vertical="center" wrapText="1"/>
    </xf>
    <xf numFmtId="165" fontId="16" fillId="0" borderId="14" xfId="0" applyNumberFormat="1" applyFont="1" applyFill="1" applyBorder="1" applyAlignment="1" applyProtection="1">
      <alignment vertical="center" wrapText="1"/>
    </xf>
    <xf numFmtId="165" fontId="16" fillId="0" borderId="19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" xfId="0" applyNumberFormat="1" applyFont="1" applyFill="1" applyBorder="1" applyAlignment="1" applyProtection="1">
      <alignment vertical="center" wrapText="1"/>
      <protection locked="0"/>
    </xf>
    <xf numFmtId="165" fontId="15" fillId="0" borderId="17" xfId="0" applyNumberFormat="1" applyFont="1" applyFill="1" applyBorder="1" applyAlignment="1" applyProtection="1">
      <alignment vertical="center" wrapText="1"/>
    </xf>
    <xf numFmtId="165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6" xfId="0" applyNumberFormat="1" applyFont="1" applyFill="1" applyBorder="1" applyAlignment="1" applyProtection="1">
      <alignment vertical="center" wrapText="1"/>
      <protection locked="0"/>
    </xf>
    <xf numFmtId="165" fontId="15" fillId="0" borderId="18" xfId="0" applyNumberFormat="1" applyFont="1" applyFill="1" applyBorder="1" applyAlignment="1" applyProtection="1">
      <alignment vertical="center" wrapText="1"/>
    </xf>
    <xf numFmtId="165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5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5" fontId="16" fillId="2" borderId="14" xfId="0" applyNumberFormat="1" applyFont="1" applyFill="1" applyBorder="1" applyAlignment="1" applyProtection="1">
      <alignment vertical="center" wrapText="1"/>
    </xf>
    <xf numFmtId="165" fontId="7" fillId="2" borderId="14" xfId="0" applyNumberFormat="1" applyFont="1" applyFill="1" applyBorder="1" applyAlignment="1" applyProtection="1">
      <alignment vertical="center" wrapText="1"/>
    </xf>
    <xf numFmtId="165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5" fontId="23" fillId="0" borderId="13" xfId="0" applyNumberFormat="1" applyFont="1" applyFill="1" applyBorder="1" applyAlignment="1" applyProtection="1">
      <alignment horizontal="left" vertical="center" wrapText="1" indent="1"/>
    </xf>
    <xf numFmtId="165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6" fillId="0" borderId="0" xfId="0" applyFont="1"/>
    <xf numFmtId="0" fontId="0" fillId="0" borderId="0" xfId="0" applyFill="1" applyProtection="1">
      <protection locked="0"/>
    </xf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left" vertical="center" wrapText="1"/>
    </xf>
    <xf numFmtId="165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5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5" fontId="16" fillId="0" borderId="25" xfId="7" applyNumberFormat="1" applyFont="1" applyFill="1" applyBorder="1" applyAlignment="1" applyProtection="1">
      <alignment horizontal="right" vertical="center" wrapText="1" indent="1"/>
    </xf>
    <xf numFmtId="165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5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5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0" applyNumberFormat="1" applyFont="1" applyFill="1" applyBorder="1" applyAlignment="1" applyProtection="1">
      <alignment horizontal="right" vertical="center" wrapText="1" indent="1"/>
    </xf>
    <xf numFmtId="165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9" xfId="0" applyNumberFormat="1" applyFont="1" applyFill="1" applyBorder="1" applyAlignment="1" applyProtection="1">
      <alignment horizontal="right" vertical="center" wrapText="1" inden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3" fillId="0" borderId="0" xfId="0" applyNumberFormat="1" applyFont="1" applyFill="1" applyAlignment="1" applyProtection="1">
      <alignment horizontal="center" vertical="center" wrapText="1"/>
    </xf>
    <xf numFmtId="165" fontId="0" fillId="0" borderId="31" xfId="0" applyNumberFormat="1" applyFill="1" applyBorder="1" applyAlignment="1" applyProtection="1">
      <alignment horizontal="left" vertical="center" wrapText="1" indent="1"/>
    </xf>
    <xf numFmtId="165" fontId="17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32" xfId="0" applyNumberFormat="1" applyFill="1" applyBorder="1" applyAlignment="1" applyProtection="1">
      <alignment horizontal="left" vertical="center" wrapText="1" indent="1"/>
    </xf>
    <xf numFmtId="165" fontId="17" fillId="0" borderId="8" xfId="0" applyNumberFormat="1" applyFont="1" applyFill="1" applyBorder="1" applyAlignment="1" applyProtection="1">
      <alignment horizontal="left" vertical="center" wrapText="1" indent="1"/>
    </xf>
    <xf numFmtId="165" fontId="17" fillId="0" borderId="33" xfId="0" applyNumberFormat="1" applyFont="1" applyFill="1" applyBorder="1" applyAlignment="1" applyProtection="1">
      <alignment horizontal="left" vertical="center" wrapText="1" indent="1"/>
    </xf>
    <xf numFmtId="165" fontId="26" fillId="0" borderId="34" xfId="0" applyNumberFormat="1" applyFont="1" applyFill="1" applyBorder="1" applyAlignment="1" applyProtection="1">
      <alignment horizontal="left" vertical="center" wrapText="1" indent="1"/>
    </xf>
    <xf numFmtId="165" fontId="1" fillId="0" borderId="35" xfId="0" applyNumberFormat="1" applyFont="1" applyFill="1" applyBorder="1" applyAlignment="1" applyProtection="1">
      <alignment horizontal="left" vertical="center" wrapText="1" indent="1"/>
    </xf>
    <xf numFmtId="165" fontId="24" fillId="0" borderId="7" xfId="0" applyNumberFormat="1" applyFont="1" applyFill="1" applyBorder="1" applyAlignment="1" applyProtection="1">
      <alignment horizontal="left" vertical="center" wrapText="1" indent="1"/>
    </xf>
    <xf numFmtId="165" fontId="24" fillId="0" borderId="8" xfId="0" applyNumberFormat="1" applyFont="1" applyFill="1" applyBorder="1" applyAlignment="1" applyProtection="1">
      <alignment horizontal="left" vertical="center" wrapText="1" indent="1"/>
    </xf>
    <xf numFmtId="165" fontId="1" fillId="0" borderId="32" xfId="0" applyNumberFormat="1" applyFont="1" applyFill="1" applyBorder="1" applyAlignment="1" applyProtection="1">
      <alignment horizontal="left" vertical="center" wrapText="1" indent="1"/>
    </xf>
    <xf numFmtId="165" fontId="27" fillId="0" borderId="2" xfId="0" applyNumberFormat="1" applyFont="1" applyFill="1" applyBorder="1" applyAlignment="1" applyProtection="1">
      <alignment horizontal="right" vertical="center" wrapText="1" indent="1"/>
    </xf>
    <xf numFmtId="165" fontId="26" fillId="0" borderId="13" xfId="0" applyNumberFormat="1" applyFont="1" applyFill="1" applyBorder="1" applyAlignment="1" applyProtection="1">
      <alignment horizontal="left" vertical="center" wrapText="1" indent="1"/>
    </xf>
    <xf numFmtId="165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7" xfId="0" applyNumberFormat="1" applyFont="1" applyFill="1" applyBorder="1" applyAlignment="1" applyProtection="1">
      <alignment horizontal="left" vertical="center" wrapText="1" indent="1"/>
    </xf>
    <xf numFmtId="165" fontId="24" fillId="0" borderId="8" xfId="0" applyNumberFormat="1" applyFont="1" applyFill="1" applyBorder="1" applyAlignment="1" applyProtection="1">
      <alignment horizontal="left" vertical="center" wrapText="1" indent="2"/>
    </xf>
    <xf numFmtId="165" fontId="24" fillId="0" borderId="2" xfId="0" applyNumberFormat="1" applyFont="1" applyFill="1" applyBorder="1" applyAlignment="1" applyProtection="1">
      <alignment horizontal="left" vertical="center" wrapText="1" indent="2"/>
    </xf>
    <xf numFmtId="165" fontId="27" fillId="0" borderId="2" xfId="0" applyNumberFormat="1" applyFont="1" applyFill="1" applyBorder="1" applyAlignment="1" applyProtection="1">
      <alignment horizontal="left" vertical="center" wrapText="1" indent="1"/>
    </xf>
    <xf numFmtId="165" fontId="24" fillId="0" borderId="9" xfId="0" applyNumberFormat="1" applyFont="1" applyFill="1" applyBorder="1" applyAlignment="1" applyProtection="1">
      <alignment horizontal="left" vertical="center" wrapText="1" indent="1"/>
    </xf>
    <xf numFmtId="165" fontId="17" fillId="0" borderId="9" xfId="0" applyNumberFormat="1" applyFont="1" applyFill="1" applyBorder="1" applyAlignment="1" applyProtection="1">
      <alignment horizontal="left" vertical="center" wrapText="1" indent="2"/>
    </xf>
    <xf numFmtId="165" fontId="17" fillId="0" borderId="10" xfId="0" applyNumberFormat="1" applyFont="1" applyFill="1" applyBorder="1" applyAlignment="1" applyProtection="1">
      <alignment horizontal="left" vertical="center" wrapText="1" indent="2"/>
    </xf>
    <xf numFmtId="165" fontId="27" fillId="0" borderId="3" xfId="0" applyNumberFormat="1" applyFont="1" applyFill="1" applyBorder="1" applyAlignment="1" applyProtection="1">
      <alignment horizontal="right" vertical="center" wrapText="1" indent="1"/>
    </xf>
    <xf numFmtId="165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5" xfId="0" applyNumberFormat="1" applyFont="1" applyFill="1" applyBorder="1" applyAlignment="1" applyProtection="1">
      <alignment horizontal="right" vertical="center" wrapText="1" indent="1"/>
    </xf>
    <xf numFmtId="165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5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5" fontId="0" fillId="0" borderId="35" xfId="0" applyNumberFormat="1" applyFill="1" applyBorder="1" applyAlignment="1" applyProtection="1">
      <alignment horizontal="left" vertical="center" wrapText="1" indent="1"/>
    </xf>
    <xf numFmtId="165" fontId="17" fillId="0" borderId="7" xfId="0" applyNumberFormat="1" applyFont="1" applyFill="1" applyBorder="1" applyAlignment="1" applyProtection="1">
      <alignment horizontal="left" vertical="center" wrapText="1" indent="1"/>
    </xf>
    <xf numFmtId="165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6" xfId="7" applyNumberFormat="1" applyFont="1" applyFill="1" applyBorder="1" applyAlignment="1" applyProtection="1">
      <alignment horizontal="right" vertical="center" wrapText="1" indent="1"/>
    </xf>
    <xf numFmtId="165" fontId="16" fillId="0" borderId="14" xfId="7" applyNumberFormat="1" applyFont="1" applyFill="1" applyBorder="1" applyAlignment="1" applyProtection="1">
      <alignment horizontal="right" vertical="center" wrapText="1" indent="1"/>
    </xf>
    <xf numFmtId="165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5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5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5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5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5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5" fontId="16" fillId="0" borderId="37" xfId="7" applyNumberFormat="1" applyFont="1" applyFill="1" applyBorder="1" applyAlignment="1" applyProtection="1">
      <alignment horizontal="right" vertical="center" wrapText="1" indent="1"/>
    </xf>
    <xf numFmtId="165" fontId="17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40" xfId="7" applyNumberFormat="1" applyFont="1" applyFill="1" applyBorder="1" applyAlignment="1" applyProtection="1">
      <alignment horizontal="right" vertical="center" wrapText="1" indent="1"/>
    </xf>
    <xf numFmtId="165" fontId="22" fillId="0" borderId="25" xfId="0" applyNumberFormat="1" applyFont="1" applyBorder="1" applyAlignment="1" applyProtection="1">
      <alignment horizontal="right" vertical="center" wrapText="1" indent="1"/>
    </xf>
    <xf numFmtId="165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25" xfId="0" quotePrefix="1" applyNumberFormat="1" applyFont="1" applyBorder="1" applyAlignment="1" applyProtection="1">
      <alignment horizontal="right" vertical="center" wrapText="1" indent="1"/>
    </xf>
    <xf numFmtId="165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3" xfId="7" applyNumberFormat="1" applyFont="1" applyFill="1" applyBorder="1" applyAlignment="1" applyProtection="1">
      <alignment horizontal="right" vertical="center" wrapText="1" indent="1"/>
    </xf>
    <xf numFmtId="165" fontId="22" fillId="0" borderId="14" xfId="0" applyNumberFormat="1" applyFont="1" applyBorder="1" applyAlignment="1" applyProtection="1">
      <alignment horizontal="right" vertical="center" wrapText="1" indent="1"/>
    </xf>
    <xf numFmtId="165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1" xfId="7" applyFont="1" applyFill="1" applyBorder="1" applyAlignment="1" applyProtection="1">
      <alignment horizontal="center" vertical="center" wrapText="1"/>
    </xf>
    <xf numFmtId="0" fontId="16" fillId="0" borderId="42" xfId="7" applyFont="1" applyFill="1" applyBorder="1" applyAlignment="1" applyProtection="1">
      <alignment horizontal="center" vertical="center" wrapText="1"/>
    </xf>
    <xf numFmtId="165" fontId="16" fillId="0" borderId="43" xfId="7" applyNumberFormat="1" applyFont="1" applyFill="1" applyBorder="1" applyAlignment="1" applyProtection="1">
      <alignment horizontal="right" vertical="center" wrapText="1" indent="1"/>
    </xf>
    <xf numFmtId="165" fontId="16" fillId="0" borderId="24" xfId="7" applyNumberFormat="1" applyFont="1" applyFill="1" applyBorder="1" applyAlignment="1" applyProtection="1">
      <alignment horizontal="right" vertical="center" wrapText="1" indent="1"/>
    </xf>
    <xf numFmtId="165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4" xfId="7" applyNumberFormat="1" applyFont="1" applyFill="1" applyBorder="1" applyAlignment="1" applyProtection="1">
      <alignment horizontal="right" vertical="center" wrapText="1" indent="1"/>
    </xf>
    <xf numFmtId="165" fontId="22" fillId="0" borderId="24" xfId="0" applyNumberFormat="1" applyFont="1" applyBorder="1" applyAlignment="1" applyProtection="1">
      <alignment horizontal="right" vertical="center" wrapText="1" indent="1"/>
    </xf>
    <xf numFmtId="165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65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4" xfId="0" applyNumberFormat="1" applyFont="1" applyFill="1" applyBorder="1" applyAlignment="1" applyProtection="1">
      <alignment horizontal="right" vertical="center" wrapText="1" indent="1"/>
    </xf>
    <xf numFmtId="165" fontId="2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5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6" xfId="0" applyFont="1" applyFill="1" applyBorder="1" applyAlignment="1" applyProtection="1">
      <alignment horizontal="center" vertical="center" wrapText="1"/>
    </xf>
    <xf numFmtId="165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4" xfId="0" applyNumberFormat="1" applyFont="1" applyFill="1" applyBorder="1" applyAlignment="1" applyProtection="1">
      <alignment horizontal="right" vertical="center" wrapText="1" indent="1"/>
    </xf>
    <xf numFmtId="165" fontId="1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4" xfId="0" applyNumberFormat="1" applyFont="1" applyFill="1" applyBorder="1" applyAlignment="1" applyProtection="1">
      <alignment horizontal="right" vertical="center" wrapText="1" indent="1"/>
    </xf>
    <xf numFmtId="165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indent="1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7" xfId="0" applyFont="1" applyBorder="1" applyAlignment="1">
      <alignment vertical="center" wrapText="1"/>
    </xf>
    <xf numFmtId="165" fontId="25" fillId="0" borderId="14" xfId="0" applyNumberFormat="1" applyFont="1" applyFill="1" applyBorder="1" applyAlignment="1" applyProtection="1">
      <alignment horizontal="right" vertical="center" wrapText="1" indent="1"/>
    </xf>
    <xf numFmtId="165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8" xfId="7" applyFont="1" applyFill="1" applyBorder="1" applyAlignment="1" applyProtection="1">
      <alignment horizontal="center" vertical="center" wrapText="1"/>
      <protection locked="0"/>
    </xf>
    <xf numFmtId="165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7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5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49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65" fontId="15" fillId="0" borderId="0" xfId="0" applyNumberFormat="1" applyFont="1" applyFill="1" applyAlignment="1" applyProtection="1">
      <alignment vertical="center" wrapText="1"/>
      <protection locked="0"/>
    </xf>
    <xf numFmtId="165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5" fillId="0" borderId="0" xfId="0" applyNumberFormat="1" applyFont="1" applyFill="1" applyAlignment="1" applyProtection="1">
      <alignment horizontal="right" wrapText="1"/>
      <protection locked="0"/>
    </xf>
    <xf numFmtId="165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50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Fill="1" applyAlignment="1" applyProtection="1">
      <alignment horizontal="centerContinuous" vertical="center" wrapText="1"/>
      <protection locked="0"/>
    </xf>
    <xf numFmtId="165" fontId="0" fillId="0" borderId="0" xfId="0" applyNumberFormat="1" applyFill="1" applyAlignment="1" applyProtection="1">
      <alignment horizontal="centerContinuous" vertical="center"/>
      <protection locked="0"/>
    </xf>
    <xf numFmtId="165" fontId="5" fillId="0" borderId="0" xfId="0" applyNumberFormat="1" applyFont="1" applyFill="1" applyAlignment="1" applyProtection="1">
      <alignment horizontal="right" vertical="center"/>
      <protection locked="0"/>
    </xf>
    <xf numFmtId="165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5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5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5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5" fontId="7" fillId="0" borderId="51" xfId="0" applyNumberFormat="1" applyFont="1" applyFill="1" applyBorder="1" applyAlignment="1" applyProtection="1">
      <alignment horizontal="centerContinuous" vertical="center" wrapText="1"/>
      <protection locked="0"/>
    </xf>
    <xf numFmtId="165" fontId="7" fillId="0" borderId="37" xfId="0" applyNumberFormat="1" applyFont="1" applyFill="1" applyBorder="1" applyAlignment="1" applyProtection="1">
      <alignment horizontal="centerContinuous" vertical="center" wrapText="1"/>
      <protection locked="0"/>
    </xf>
    <xf numFmtId="165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6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56" fillId="0" borderId="0" xfId="0" applyFont="1"/>
    <xf numFmtId="0" fontId="56" fillId="0" borderId="0" xfId="0" applyFont="1" applyAlignment="1">
      <alignment horizontal="justify" vertical="top" wrapText="1"/>
    </xf>
    <xf numFmtId="0" fontId="57" fillId="3" borderId="0" xfId="0" applyFont="1" applyFill="1" applyAlignment="1">
      <alignment horizontal="center" vertical="center"/>
    </xf>
    <xf numFmtId="0" fontId="57" fillId="3" borderId="0" xfId="0" applyFont="1" applyFill="1" applyAlignment="1">
      <alignment horizontal="center" vertical="top" wrapText="1"/>
    </xf>
    <xf numFmtId="0" fontId="43" fillId="0" borderId="0" xfId="0" applyFont="1"/>
    <xf numFmtId="0" fontId="55" fillId="0" borderId="0" xfId="4" applyAlignment="1" applyProtection="1"/>
    <xf numFmtId="0" fontId="28" fillId="4" borderId="0" xfId="0" applyFont="1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65" fontId="58" fillId="0" borderId="0" xfId="7" applyNumberFormat="1" applyFont="1" applyFill="1" applyAlignment="1" applyProtection="1">
      <alignment horizontal="right" vertical="center" indent="1"/>
    </xf>
    <xf numFmtId="165" fontId="59" fillId="0" borderId="0" xfId="0" applyNumberFormat="1" applyFont="1" applyFill="1" applyAlignment="1" applyProtection="1">
      <alignment horizontal="right" vertical="center" wrapText="1" indent="1"/>
    </xf>
    <xf numFmtId="0" fontId="60" fillId="0" borderId="0" xfId="0" applyFont="1"/>
    <xf numFmtId="0" fontId="41" fillId="0" borderId="0" xfId="0" applyFont="1" applyAlignment="1" applyProtection="1">
      <alignment horizontal="right"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165" fontId="61" fillId="0" borderId="0" xfId="0" applyNumberFormat="1" applyFont="1" applyFill="1" applyAlignment="1">
      <alignment vertical="center" wrapText="1"/>
    </xf>
    <xf numFmtId="165" fontId="9" fillId="0" borderId="0" xfId="6" applyNumberFormat="1" applyFont="1" applyFill="1" applyAlignment="1" applyProtection="1">
      <alignment vertical="center" wrapText="1"/>
      <protection locked="0"/>
    </xf>
    <xf numFmtId="165" fontId="16" fillId="0" borderId="34" xfId="6" applyNumberFormat="1" applyFont="1" applyFill="1" applyBorder="1" applyAlignment="1">
      <alignment horizontal="center" vertical="center" wrapText="1"/>
    </xf>
    <xf numFmtId="165" fontId="7" fillId="0" borderId="34" xfId="6" applyNumberFormat="1" applyFont="1" applyFill="1" applyBorder="1" applyAlignment="1">
      <alignment horizontal="center" vertical="center" wrapText="1"/>
    </xf>
    <xf numFmtId="165" fontId="45" fillId="0" borderId="52" xfId="6" applyNumberFormat="1" applyFont="1" applyFill="1" applyBorder="1" applyAlignment="1">
      <alignment horizontal="center" vertical="center"/>
    </xf>
    <xf numFmtId="165" fontId="45" fillId="0" borderId="34" xfId="6" applyNumberFormat="1" applyFont="1" applyFill="1" applyBorder="1" applyAlignment="1">
      <alignment horizontal="center" vertical="center"/>
    </xf>
    <xf numFmtId="165" fontId="45" fillId="0" borderId="53" xfId="6" applyNumberFormat="1" applyFont="1" applyFill="1" applyBorder="1" applyAlignment="1">
      <alignment horizontal="center" vertical="center"/>
    </xf>
    <xf numFmtId="165" fontId="45" fillId="0" borderId="34" xfId="6" applyNumberFormat="1" applyFont="1" applyFill="1" applyBorder="1" applyAlignment="1">
      <alignment horizontal="center" vertical="center" wrapText="1"/>
    </xf>
    <xf numFmtId="165" fontId="45" fillId="0" borderId="53" xfId="6" applyNumberFormat="1" applyFont="1" applyFill="1" applyBorder="1" applyAlignment="1">
      <alignment horizontal="center" vertical="center" wrapText="1"/>
    </xf>
    <xf numFmtId="49" fontId="24" fillId="0" borderId="54" xfId="6" applyNumberFormat="1" applyFont="1" applyFill="1" applyBorder="1" applyAlignment="1">
      <alignment horizontal="left" vertical="center"/>
    </xf>
    <xf numFmtId="49" fontId="27" fillId="0" borderId="55" xfId="6" quotePrefix="1" applyNumberFormat="1" applyFont="1" applyFill="1" applyBorder="1" applyAlignment="1">
      <alignment horizontal="left" vertical="center"/>
    </xf>
    <xf numFmtId="49" fontId="24" fillId="0" borderId="55" xfId="6" applyNumberFormat="1" applyFont="1" applyFill="1" applyBorder="1" applyAlignment="1">
      <alignment horizontal="left" vertical="center"/>
    </xf>
    <xf numFmtId="49" fontId="23" fillId="0" borderId="49" xfId="6" applyNumberFormat="1" applyFont="1" applyFill="1" applyBorder="1" applyAlignment="1" applyProtection="1">
      <alignment horizontal="left" vertical="center"/>
      <protection locked="0"/>
    </xf>
    <xf numFmtId="49" fontId="24" fillId="0" borderId="9" xfId="6" applyNumberFormat="1" applyFont="1" applyFill="1" applyBorder="1" applyAlignment="1">
      <alignment horizontal="left" vertical="center"/>
    </xf>
    <xf numFmtId="49" fontId="24" fillId="0" borderId="8" xfId="6" applyNumberFormat="1" applyFont="1" applyFill="1" applyBorder="1" applyAlignment="1">
      <alignment horizontal="left" vertical="center"/>
    </xf>
    <xf numFmtId="49" fontId="24" fillId="0" borderId="10" xfId="6" applyNumberFormat="1" applyFont="1" applyFill="1" applyBorder="1" applyAlignment="1" applyProtection="1">
      <alignment horizontal="left" vertical="center"/>
      <protection locked="0"/>
    </xf>
    <xf numFmtId="168" fontId="16" fillId="0" borderId="34" xfId="6" applyNumberFormat="1" applyFont="1" applyFill="1" applyBorder="1" applyAlignment="1" applyProtection="1">
      <alignment horizontal="left" vertical="center" wrapText="1"/>
    </xf>
    <xf numFmtId="168" fontId="38" fillId="0" borderId="0" xfId="6" applyNumberFormat="1" applyFont="1" applyFill="1" applyBorder="1" applyAlignment="1" applyProtection="1">
      <alignment horizontal="left" vertical="center" wrapText="1"/>
      <protection locked="0"/>
    </xf>
    <xf numFmtId="165" fontId="14" fillId="0" borderId="0" xfId="6" applyNumberFormat="1" applyFill="1" applyAlignment="1">
      <alignment vertical="center" wrapText="1"/>
    </xf>
    <xf numFmtId="165" fontId="23" fillId="0" borderId="34" xfId="6" applyNumberFormat="1" applyFont="1" applyFill="1" applyBorder="1" applyAlignment="1">
      <alignment horizontal="center" vertical="center" wrapText="1"/>
    </xf>
    <xf numFmtId="3" fontId="24" fillId="0" borderId="56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31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57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58" xfId="6" applyNumberFormat="1" applyFont="1" applyFill="1" applyBorder="1" applyAlignment="1" applyProtection="1">
      <alignment horizontal="right" vertical="center" wrapText="1"/>
      <protection locked="0"/>
    </xf>
    <xf numFmtId="165" fontId="23" fillId="0" borderId="34" xfId="6" applyNumberFormat="1" applyFont="1" applyFill="1" applyBorder="1" applyAlignment="1">
      <alignment horizontal="right" vertical="center" wrapText="1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0" fontId="0" fillId="4" borderId="0" xfId="0" applyFill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0" fillId="0" borderId="0" xfId="0" applyFill="1" applyAlignment="1" applyProtection="1">
      <alignment horizontal="center"/>
      <protection locked="0"/>
    </xf>
    <xf numFmtId="0" fontId="7" fillId="0" borderId="39" xfId="7" applyFont="1" applyFill="1" applyBorder="1" applyAlignment="1" applyProtection="1">
      <alignment horizontal="center" vertical="center" wrapText="1"/>
    </xf>
    <xf numFmtId="0" fontId="7" fillId="0" borderId="24" xfId="7" applyFont="1" applyFill="1" applyBorder="1" applyAlignment="1" applyProtection="1">
      <alignment horizontal="center" vertical="center" wrapText="1"/>
    </xf>
    <xf numFmtId="0" fontId="7" fillId="0" borderId="14" xfId="7" applyFont="1" applyFill="1" applyBorder="1" applyAlignment="1" applyProtection="1">
      <alignment horizontal="center" vertical="center" wrapText="1"/>
    </xf>
    <xf numFmtId="0" fontId="7" fillId="0" borderId="19" xfId="7" applyFont="1" applyFill="1" applyBorder="1" applyAlignment="1" applyProtection="1">
      <alignment horizontal="center" vertical="center" wrapText="1"/>
      <protection locked="0"/>
    </xf>
    <xf numFmtId="165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34" xfId="6" applyNumberFormat="1" applyFont="1" applyFill="1" applyBorder="1" applyAlignment="1" applyProtection="1">
      <alignment horizontal="right" vertical="center" wrapText="1"/>
    </xf>
    <xf numFmtId="0" fontId="2" fillId="0" borderId="0" xfId="7" applyFont="1"/>
    <xf numFmtId="165" fontId="49" fillId="0" borderId="0" xfId="7" applyNumberFormat="1" applyFont="1" applyAlignment="1">
      <alignment horizontal="centerContinuous" vertical="center"/>
    </xf>
    <xf numFmtId="0" fontId="51" fillId="0" borderId="0" xfId="0" applyFont="1" applyAlignment="1">
      <alignment horizontal="right"/>
    </xf>
    <xf numFmtId="0" fontId="50" fillId="0" borderId="0" xfId="0" applyFont="1"/>
    <xf numFmtId="167" fontId="26" fillId="0" borderId="6" xfId="7" applyNumberFormat="1" applyFont="1" applyBorder="1" applyAlignment="1">
      <alignment horizontal="center" vertical="center" wrapText="1"/>
    </xf>
    <xf numFmtId="0" fontId="13" fillId="0" borderId="13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 vertical="center"/>
    </xf>
    <xf numFmtId="0" fontId="13" fillId="0" borderId="19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166" fontId="52" fillId="0" borderId="3" xfId="1" applyNumberFormat="1" applyFont="1" applyFill="1" applyBorder="1" applyProtection="1">
      <protection locked="0"/>
    </xf>
    <xf numFmtId="166" fontId="52" fillId="0" borderId="59" xfId="1" applyNumberFormat="1" applyFont="1" applyFill="1" applyBorder="1"/>
    <xf numFmtId="0" fontId="13" fillId="0" borderId="8" xfId="7" applyFont="1" applyBorder="1" applyAlignment="1">
      <alignment horizontal="center" vertical="center"/>
    </xf>
    <xf numFmtId="166" fontId="52" fillId="0" borderId="2" xfId="1" applyNumberFormat="1" applyFont="1" applyFill="1" applyBorder="1" applyProtection="1">
      <protection locked="0"/>
    </xf>
    <xf numFmtId="166" fontId="52" fillId="0" borderId="17" xfId="1" applyNumberFormat="1" applyFont="1" applyFill="1" applyBorder="1"/>
    <xf numFmtId="0" fontId="13" fillId="0" borderId="10" xfId="7" applyFont="1" applyBorder="1" applyAlignment="1">
      <alignment horizontal="center" vertical="center"/>
    </xf>
    <xf numFmtId="166" fontId="52" fillId="0" borderId="6" xfId="1" applyNumberFormat="1" applyFont="1" applyFill="1" applyBorder="1" applyProtection="1">
      <protection locked="0"/>
    </xf>
    <xf numFmtId="0" fontId="26" fillId="0" borderId="13" xfId="7" applyFont="1" applyBorder="1" applyAlignment="1">
      <alignment horizontal="center" vertical="center"/>
    </xf>
    <xf numFmtId="0" fontId="26" fillId="0" borderId="14" xfId="7" applyFont="1" applyBorder="1"/>
    <xf numFmtId="166" fontId="53" fillId="0" borderId="14" xfId="7" applyNumberFormat="1" applyFont="1" applyBorder="1"/>
    <xf numFmtId="166" fontId="53" fillId="0" borderId="19" xfId="7" applyNumberFormat="1" applyFont="1" applyBorder="1"/>
    <xf numFmtId="0" fontId="28" fillId="0" borderId="0" xfId="7" applyFont="1"/>
    <xf numFmtId="0" fontId="23" fillId="0" borderId="11" xfId="7" applyFont="1" applyBorder="1" applyAlignment="1">
      <alignment horizontal="center" vertical="center" wrapText="1"/>
    </xf>
    <xf numFmtId="0" fontId="23" fillId="0" borderId="4" xfId="7" applyFont="1" applyBorder="1" applyAlignment="1">
      <alignment horizontal="center" vertical="center" wrapText="1"/>
    </xf>
    <xf numFmtId="0" fontId="23" fillId="0" borderId="60" xfId="7" applyFont="1" applyBorder="1" applyAlignment="1">
      <alignment horizontal="center" vertical="center" wrapText="1"/>
    </xf>
    <xf numFmtId="0" fontId="24" fillId="0" borderId="13" xfId="7" applyFont="1" applyBorder="1" applyAlignment="1">
      <alignment horizontal="center" vertical="center"/>
    </xf>
    <xf numFmtId="0" fontId="23" fillId="0" borderId="14" xfId="7" applyFont="1" applyBorder="1" applyAlignment="1">
      <alignment horizontal="center" vertical="center"/>
    </xf>
    <xf numFmtId="0" fontId="23" fillId="0" borderId="19" xfId="7" applyFont="1" applyBorder="1" applyAlignment="1">
      <alignment horizontal="center" vertical="center"/>
    </xf>
    <xf numFmtId="0" fontId="24" fillId="0" borderId="11" xfId="7" applyFont="1" applyBorder="1" applyAlignment="1">
      <alignment horizontal="center" vertical="center"/>
    </xf>
    <xf numFmtId="0" fontId="24" fillId="0" borderId="3" xfId="7" applyFont="1" applyBorder="1"/>
    <xf numFmtId="166" fontId="24" fillId="0" borderId="38" xfId="1" applyNumberFormat="1" applyFont="1" applyFill="1" applyBorder="1" applyProtection="1">
      <protection locked="0"/>
    </xf>
    <xf numFmtId="0" fontId="24" fillId="0" borderId="8" xfId="7" applyFont="1" applyBorder="1" applyAlignment="1">
      <alignment horizontal="center" vertical="center"/>
    </xf>
    <xf numFmtId="0" fontId="54" fillId="0" borderId="2" xfId="0" applyFont="1" applyBorder="1" applyAlignment="1">
      <alignment horizontal="justify" wrapText="1"/>
    </xf>
    <xf numFmtId="166" fontId="24" fillId="0" borderId="26" xfId="1" applyNumberFormat="1" applyFont="1" applyFill="1" applyBorder="1" applyProtection="1">
      <protection locked="0"/>
    </xf>
    <xf numFmtId="0" fontId="54" fillId="0" borderId="2" xfId="0" applyFont="1" applyBorder="1" applyAlignment="1">
      <alignment wrapText="1"/>
    </xf>
    <xf numFmtId="0" fontId="24" fillId="0" borderId="10" xfId="7" applyFont="1" applyBorder="1" applyAlignment="1">
      <alignment horizontal="center" vertical="center"/>
    </xf>
    <xf numFmtId="166" fontId="24" fillId="0" borderId="28" xfId="1" applyNumberFormat="1" applyFont="1" applyFill="1" applyBorder="1" applyProtection="1">
      <protection locked="0"/>
    </xf>
    <xf numFmtId="0" fontId="54" fillId="0" borderId="20" xfId="0" applyFont="1" applyBorder="1" applyAlignment="1">
      <alignment wrapText="1"/>
    </xf>
    <xf numFmtId="166" fontId="23" fillId="0" borderId="19" xfId="1" applyNumberFormat="1" applyFont="1" applyFill="1" applyBorder="1" applyProtection="1"/>
    <xf numFmtId="166" fontId="24" fillId="0" borderId="60" xfId="1" applyNumberFormat="1" applyFont="1" applyFill="1" applyBorder="1" applyProtection="1">
      <protection locked="0"/>
    </xf>
    <xf numFmtId="166" fontId="24" fillId="0" borderId="17" xfId="1" applyNumberFormat="1" applyFont="1" applyFill="1" applyBorder="1" applyProtection="1">
      <protection locked="0"/>
    </xf>
    <xf numFmtId="166" fontId="24" fillId="0" borderId="18" xfId="1" applyNumberFormat="1" applyFont="1" applyFill="1" applyBorder="1" applyProtection="1">
      <protection locked="0"/>
    </xf>
    <xf numFmtId="0" fontId="23" fillId="0" borderId="13" xfId="7" applyFont="1" applyBorder="1" applyAlignment="1">
      <alignment horizontal="center" vertical="center"/>
    </xf>
    <xf numFmtId="0" fontId="23" fillId="0" borderId="14" xfId="7" applyFont="1" applyBorder="1" applyAlignment="1">
      <alignment horizontal="left" vertical="center" wrapText="1"/>
    </xf>
    <xf numFmtId="0" fontId="18" fillId="0" borderId="0" xfId="7" applyFont="1"/>
    <xf numFmtId="0" fontId="3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34" fillId="0" borderId="0" xfId="0" applyFont="1"/>
    <xf numFmtId="0" fontId="39" fillId="0" borderId="0" xfId="0" applyFont="1" applyAlignment="1" applyProtection="1">
      <alignment horizontal="right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3" xfId="0" applyFont="1" applyBorder="1" applyAlignment="1">
      <alignment vertical="center" wrapText="1"/>
    </xf>
    <xf numFmtId="165" fontId="24" fillId="0" borderId="3" xfId="0" applyNumberFormat="1" applyFont="1" applyBorder="1" applyAlignment="1" applyProtection="1">
      <alignment vertical="center"/>
      <protection locked="0"/>
    </xf>
    <xf numFmtId="165" fontId="23" fillId="0" borderId="59" xfId="0" applyNumberFormat="1" applyFont="1" applyBorder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65" fontId="24" fillId="0" borderId="2" xfId="0" applyNumberFormat="1" applyFont="1" applyBorder="1" applyAlignment="1" applyProtection="1">
      <alignment vertical="center"/>
      <protection locked="0"/>
    </xf>
    <xf numFmtId="165" fontId="23" fillId="0" borderId="17" xfId="0" applyNumberFormat="1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6" xfId="0" applyFont="1" applyBorder="1" applyAlignment="1">
      <alignment vertical="center" wrapText="1"/>
    </xf>
    <xf numFmtId="165" fontId="24" fillId="0" borderId="6" xfId="0" applyNumberFormat="1" applyFont="1" applyBorder="1" applyAlignment="1" applyProtection="1">
      <alignment vertical="center"/>
      <protection locked="0"/>
    </xf>
    <xf numFmtId="165" fontId="23" fillId="0" borderId="18" xfId="0" applyNumberFormat="1" applyFont="1" applyBorder="1" applyAlignment="1">
      <alignment vertical="center"/>
    </xf>
    <xf numFmtId="0" fontId="23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vertical="center" wrapText="1"/>
    </xf>
    <xf numFmtId="165" fontId="23" fillId="0" borderId="14" xfId="0" applyNumberFormat="1" applyFont="1" applyBorder="1" applyAlignment="1">
      <alignment vertical="center"/>
    </xf>
    <xf numFmtId="165" fontId="23" fillId="0" borderId="19" xfId="0" applyNumberFormat="1" applyFont="1" applyBorder="1" applyAlignment="1">
      <alignment vertical="center"/>
    </xf>
    <xf numFmtId="0" fontId="4" fillId="0" borderId="0" xfId="0" applyFont="1"/>
    <xf numFmtId="0" fontId="0" fillId="0" borderId="61" xfId="0" applyBorder="1"/>
    <xf numFmtId="0" fontId="5" fillId="0" borderId="61" xfId="0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24" fillId="0" borderId="31" xfId="6" applyNumberFormat="1" applyFont="1" applyFill="1" applyBorder="1" applyAlignment="1" applyProtection="1">
      <alignment horizontal="right" vertical="center" wrapText="1"/>
    </xf>
    <xf numFmtId="165" fontId="24" fillId="0" borderId="58" xfId="6" applyNumberFormat="1" applyFont="1" applyFill="1" applyBorder="1" applyAlignment="1" applyProtection="1">
      <alignment horizontal="right" vertical="center" wrapText="1"/>
    </xf>
    <xf numFmtId="165" fontId="24" fillId="0" borderId="62" xfId="6" applyNumberFormat="1" applyFont="1" applyFill="1" applyBorder="1" applyAlignment="1" applyProtection="1">
      <alignment horizontal="right" vertical="center" indent="1"/>
    </xf>
    <xf numFmtId="165" fontId="24" fillId="0" borderId="62" xfId="6" applyNumberFormat="1" applyFont="1" applyFill="1" applyBorder="1" applyAlignment="1" applyProtection="1">
      <alignment horizontal="right" vertical="center" indent="1"/>
      <protection locked="0"/>
    </xf>
    <xf numFmtId="165" fontId="24" fillId="0" borderId="62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62" xfId="6" applyNumberFormat="1" applyFont="1" applyFill="1" applyBorder="1" applyAlignment="1" applyProtection="1">
      <alignment horizontal="right" vertical="center" wrapText="1" indent="1"/>
    </xf>
    <xf numFmtId="165" fontId="23" fillId="0" borderId="62" xfId="6" applyNumberFormat="1" applyFont="1" applyFill="1" applyBorder="1" applyAlignment="1" applyProtection="1">
      <alignment horizontal="right" vertical="center" wrapText="1" indent="1"/>
    </xf>
    <xf numFmtId="165" fontId="23" fillId="0" borderId="56" xfId="6" applyNumberFormat="1" applyFont="1" applyFill="1" applyBorder="1" applyAlignment="1" applyProtection="1">
      <alignment horizontal="right" vertical="center" wrapText="1" indent="1"/>
    </xf>
    <xf numFmtId="165" fontId="27" fillId="0" borderId="32" xfId="6" applyNumberFormat="1" applyFont="1" applyFill="1" applyBorder="1" applyAlignment="1" applyProtection="1">
      <alignment horizontal="right" vertical="center" indent="1"/>
    </xf>
    <xf numFmtId="165" fontId="27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5" fontId="48" fillId="0" borderId="32" xfId="6" applyNumberFormat="1" applyFont="1" applyFill="1" applyBorder="1" applyAlignment="1" applyProtection="1">
      <alignment horizontal="right" vertical="center" wrapText="1" indent="1"/>
    </xf>
    <xf numFmtId="165" fontId="24" fillId="0" borderId="32" xfId="6" applyNumberFormat="1" applyFont="1" applyFill="1" applyBorder="1" applyAlignment="1" applyProtection="1">
      <alignment horizontal="right" vertical="center" wrapText="1" indent="1"/>
    </xf>
    <xf numFmtId="165" fontId="23" fillId="0" borderId="32" xfId="6" applyNumberFormat="1" applyFont="1" applyFill="1" applyBorder="1" applyAlignment="1" applyProtection="1">
      <alignment horizontal="right" vertical="center" wrapText="1" indent="1"/>
    </xf>
    <xf numFmtId="165" fontId="24" fillId="0" borderId="32" xfId="6" applyNumberFormat="1" applyFont="1" applyFill="1" applyBorder="1" applyAlignment="1" applyProtection="1">
      <alignment horizontal="right" vertical="center" indent="1"/>
    </xf>
    <xf numFmtId="165" fontId="24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34" xfId="6" applyNumberFormat="1" applyFont="1" applyFill="1" applyBorder="1" applyAlignment="1" applyProtection="1">
      <alignment horizontal="right" vertical="center" indent="1"/>
    </xf>
    <xf numFmtId="165" fontId="23" fillId="0" borderId="34" xfId="6" applyNumberFormat="1" applyFont="1" applyFill="1" applyBorder="1" applyAlignment="1" applyProtection="1">
      <alignment horizontal="right" vertical="center" wrapText="1" indent="1"/>
    </xf>
    <xf numFmtId="165" fontId="24" fillId="0" borderId="58" xfId="6" applyNumberFormat="1" applyFont="1" applyFill="1" applyBorder="1" applyAlignment="1" applyProtection="1">
      <alignment horizontal="right" vertical="center" indent="1"/>
    </xf>
    <xf numFmtId="165" fontId="24" fillId="0" borderId="58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58" xfId="6" applyNumberFormat="1" applyFont="1" applyFill="1" applyBorder="1" applyAlignment="1" applyProtection="1">
      <alignment horizontal="right" vertical="center" wrapText="1" indent="1"/>
    </xf>
    <xf numFmtId="165" fontId="23" fillId="0" borderId="57" xfId="6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13" fillId="0" borderId="3" xfId="7" applyFont="1" applyBorder="1" applyAlignment="1" applyProtection="1">
      <alignment horizontal="left"/>
      <protection locked="0"/>
    </xf>
    <xf numFmtId="0" fontId="13" fillId="0" borderId="2" xfId="7" applyFont="1" applyBorder="1" applyAlignment="1" applyProtection="1">
      <alignment horizontal="left"/>
      <protection locked="0"/>
    </xf>
    <xf numFmtId="0" fontId="13" fillId="0" borderId="6" xfId="7" applyFont="1" applyBorder="1" applyAlignment="1" applyProtection="1">
      <alignment horizontal="left"/>
      <protection locked="0"/>
    </xf>
    <xf numFmtId="0" fontId="24" fillId="0" borderId="4" xfId="7" applyFont="1" applyBorder="1" applyAlignment="1" applyProtection="1">
      <alignment horizontal="left"/>
      <protection locked="0"/>
    </xf>
    <xf numFmtId="0" fontId="24" fillId="0" borderId="2" xfId="7" applyFont="1" applyBorder="1" applyAlignment="1" applyProtection="1">
      <alignment horizontal="left"/>
      <protection locked="0"/>
    </xf>
    <xf numFmtId="0" fontId="24" fillId="0" borderId="6" xfId="7" applyFont="1" applyBorder="1" applyAlignment="1" applyProtection="1">
      <alignment horizontal="left"/>
      <protection locked="0"/>
    </xf>
    <xf numFmtId="165" fontId="24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0" fontId="60" fillId="0" borderId="0" xfId="0" applyFont="1" applyAlignment="1" applyProtection="1">
      <alignment horizontal="right"/>
      <protection locked="0"/>
    </xf>
    <xf numFmtId="0" fontId="60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26" fillId="0" borderId="68" xfId="0" applyFont="1" applyBorder="1" applyProtection="1">
      <protection locked="0"/>
    </xf>
    <xf numFmtId="49" fontId="60" fillId="0" borderId="0" xfId="0" applyNumberFormat="1" applyFont="1" applyProtection="1"/>
    <xf numFmtId="0" fontId="60" fillId="0" borderId="0" xfId="0" applyFont="1" applyProtection="1"/>
    <xf numFmtId="165" fontId="17" fillId="0" borderId="8" xfId="0" applyNumberFormat="1" applyFont="1" applyBorder="1" applyAlignment="1" applyProtection="1">
      <alignment horizontal="left" vertical="center" wrapText="1"/>
      <protection locked="0"/>
    </xf>
    <xf numFmtId="165" fontId="17" fillId="0" borderId="2" xfId="0" applyNumberFormat="1" applyFont="1" applyBorder="1" applyAlignment="1" applyProtection="1">
      <alignment vertical="center" wrapText="1"/>
      <protection locked="0"/>
    </xf>
    <xf numFmtId="165" fontId="15" fillId="0" borderId="8" xfId="0" applyNumberFormat="1" applyFont="1" applyBorder="1" applyAlignment="1" applyProtection="1">
      <alignment horizontal="left" vertical="center" wrapText="1" indent="1"/>
      <protection locked="0"/>
    </xf>
    <xf numFmtId="165" fontId="15" fillId="0" borderId="2" xfId="0" applyNumberFormat="1" applyFont="1" applyBorder="1" applyAlignment="1" applyProtection="1">
      <alignment vertical="center" wrapText="1"/>
      <protection locked="0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165" fontId="31" fillId="0" borderId="8" xfId="0" applyNumberFormat="1" applyFont="1" applyBorder="1" applyAlignment="1" applyProtection="1">
      <alignment horizontal="left" vertical="center" wrapText="1" indent="1"/>
      <protection locked="0"/>
    </xf>
    <xf numFmtId="165" fontId="24" fillId="0" borderId="32" xfId="6" applyNumberFormat="1" applyFont="1" applyBorder="1" applyAlignment="1" applyProtection="1">
      <alignment horizontal="right" vertical="center" wrapText="1" indent="1"/>
      <protection locked="0"/>
    </xf>
    <xf numFmtId="165" fontId="24" fillId="0" borderId="62" xfId="6" applyNumberFormat="1" applyFont="1" applyBorder="1" applyAlignment="1" applyProtection="1">
      <alignment horizontal="right" vertical="center" wrapText="1" indent="1"/>
      <protection locked="0"/>
    </xf>
    <xf numFmtId="165" fontId="24" fillId="0" borderId="7" xfId="0" applyNumberFormat="1" applyFont="1" applyFill="1" applyBorder="1" applyAlignment="1" applyProtection="1">
      <alignment horizontal="left" vertical="center" wrapText="1"/>
      <protection locked="0"/>
    </xf>
    <xf numFmtId="0" fontId="47" fillId="0" borderId="0" xfId="6" applyFont="1" applyFill="1" applyAlignment="1">
      <alignment horizontal="center" textRotation="180"/>
    </xf>
    <xf numFmtId="49" fontId="0" fillId="4" borderId="0" xfId="0" applyNumberFormat="1" applyFill="1" applyAlignment="1" applyProtection="1">
      <alignment horizontal="center"/>
      <protection locked="0"/>
    </xf>
    <xf numFmtId="0" fontId="62" fillId="0" borderId="0" xfId="0" applyFont="1" applyAlignment="1">
      <alignment horizontal="center" vertical="top" wrapText="1"/>
    </xf>
    <xf numFmtId="0" fontId="44" fillId="0" borderId="0" xfId="0" applyFont="1" applyAlignment="1">
      <alignment horizontal="center"/>
    </xf>
    <xf numFmtId="0" fontId="18" fillId="4" borderId="0" xfId="0" applyFont="1" applyFill="1" applyAlignment="1" applyProtection="1">
      <alignment horizontal="center"/>
      <protection locked="0"/>
    </xf>
    <xf numFmtId="0" fontId="18" fillId="4" borderId="0" xfId="0" applyFont="1" applyFill="1" applyAlignment="1" applyProtection="1">
      <protection locked="0"/>
    </xf>
    <xf numFmtId="0" fontId="0" fillId="4" borderId="0" xfId="0" applyFill="1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5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0" fontId="7" fillId="0" borderId="63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60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5" fontId="6" fillId="0" borderId="0" xfId="7" applyNumberFormat="1" applyFont="1" applyFill="1" applyBorder="1" applyAlignment="1" applyProtection="1">
      <alignment horizontal="center" vertical="center"/>
      <protection locked="0"/>
    </xf>
    <xf numFmtId="165" fontId="6" fillId="0" borderId="0" xfId="7" applyNumberFormat="1" applyFont="1" applyFill="1" applyBorder="1" applyAlignment="1" applyProtection="1">
      <alignment horizontal="center" vertical="center"/>
    </xf>
    <xf numFmtId="165" fontId="29" fillId="0" borderId="22" xfId="7" applyNumberFormat="1" applyFont="1" applyFill="1" applyBorder="1" applyAlignment="1" applyProtection="1">
      <alignment horizontal="left" vertical="center"/>
      <protection locked="0"/>
    </xf>
    <xf numFmtId="165" fontId="29" fillId="0" borderId="22" xfId="7" applyNumberFormat="1" applyFont="1" applyFill="1" applyBorder="1" applyAlignment="1" applyProtection="1">
      <alignment horizontal="left"/>
    </xf>
    <xf numFmtId="165" fontId="25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53" xfId="0" applyNumberFormat="1" applyFont="1" applyFill="1" applyBorder="1" applyAlignment="1" applyProtection="1">
      <alignment horizontal="center" vertical="center" wrapText="1"/>
      <protection locked="0"/>
    </xf>
    <xf numFmtId="165" fontId="63" fillId="0" borderId="51" xfId="0" applyNumberFormat="1" applyFont="1" applyFill="1" applyBorder="1" applyAlignment="1" applyProtection="1">
      <alignment horizontal="center" vertical="center" wrapText="1"/>
    </xf>
    <xf numFmtId="165" fontId="40" fillId="0" borderId="0" xfId="0" applyNumberFormat="1" applyFont="1" applyFill="1" applyAlignment="1" applyProtection="1">
      <alignment horizontal="center" textRotation="180" wrapText="1"/>
      <protection locked="0"/>
    </xf>
    <xf numFmtId="0" fontId="40" fillId="0" borderId="0" xfId="7" applyFont="1" applyAlignment="1">
      <alignment horizontal="right"/>
    </xf>
    <xf numFmtId="165" fontId="49" fillId="0" borderId="0" xfId="7" applyNumberFormat="1" applyFont="1" applyAlignment="1" applyProtection="1">
      <alignment horizontal="center" vertical="center" wrapText="1"/>
      <protection locked="0"/>
    </xf>
    <xf numFmtId="0" fontId="50" fillId="0" borderId="0" xfId="0" applyFont="1" applyAlignment="1">
      <alignment horizontal="right"/>
    </xf>
    <xf numFmtId="0" fontId="51" fillId="0" borderId="0" xfId="0" applyFont="1" applyAlignment="1">
      <alignment horizontal="right"/>
    </xf>
    <xf numFmtId="0" fontId="26" fillId="0" borderId="11" xfId="7" applyFont="1" applyBorder="1" applyAlignment="1">
      <alignment horizontal="center" vertical="center" wrapText="1"/>
    </xf>
    <xf numFmtId="0" fontId="26" fillId="0" borderId="10" xfId="7" applyFont="1" applyBorder="1" applyAlignment="1">
      <alignment horizontal="center" vertical="center" wrapText="1"/>
    </xf>
    <xf numFmtId="0" fontId="26" fillId="0" borderId="4" xfId="7" applyFont="1" applyBorder="1" applyAlignment="1">
      <alignment horizontal="center" vertical="center" wrapText="1"/>
    </xf>
    <xf numFmtId="0" fontId="26" fillId="0" borderId="6" xfId="7" applyFont="1" applyBorder="1" applyAlignment="1">
      <alignment horizontal="center" vertical="center" wrapText="1"/>
    </xf>
    <xf numFmtId="0" fontId="26" fillId="0" borderId="60" xfId="7" applyFont="1" applyBorder="1" applyAlignment="1">
      <alignment horizontal="center" vertical="center" wrapText="1"/>
    </xf>
    <xf numFmtId="0" fontId="26" fillId="0" borderId="18" xfId="7" applyFont="1" applyBorder="1" applyAlignment="1">
      <alignment horizontal="center" vertical="center" wrapText="1"/>
    </xf>
    <xf numFmtId="165" fontId="6" fillId="0" borderId="0" xfId="7" applyNumberFormat="1" applyFont="1" applyAlignment="1" applyProtection="1">
      <alignment horizontal="center" vertical="center" wrapText="1"/>
      <protection locked="0"/>
    </xf>
    <xf numFmtId="0" fontId="25" fillId="0" borderId="13" xfId="7" applyFont="1" applyBorder="1" applyAlignment="1">
      <alignment horizontal="left"/>
    </xf>
    <xf numFmtId="0" fontId="25" fillId="0" borderId="14" xfId="7" applyFont="1" applyBorder="1" applyAlignment="1">
      <alignment horizontal="left"/>
    </xf>
    <xf numFmtId="0" fontId="17" fillId="0" borderId="51" xfId="7" applyFont="1" applyBorder="1" applyAlignment="1">
      <alignment horizontal="justify" vertical="center" wrapText="1"/>
    </xf>
    <xf numFmtId="165" fontId="18" fillId="0" borderId="0" xfId="0" applyNumberFormat="1" applyFont="1" applyFill="1" applyAlignment="1" applyProtection="1">
      <alignment horizontal="center" vertical="center" wrapText="1"/>
      <protection locked="0"/>
    </xf>
    <xf numFmtId="165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0" fontId="47" fillId="0" borderId="0" xfId="6" applyFont="1" applyFill="1" applyAlignment="1">
      <alignment horizontal="center" textRotation="180"/>
    </xf>
    <xf numFmtId="165" fontId="28" fillId="0" borderId="0" xfId="6" applyNumberFormat="1" applyFont="1" applyFill="1" applyAlignment="1" applyProtection="1">
      <alignment horizontal="left" vertical="center" wrapText="1"/>
      <protection locked="0"/>
    </xf>
    <xf numFmtId="165" fontId="14" fillId="0" borderId="0" xfId="6" applyNumberFormat="1" applyFill="1" applyAlignment="1" applyProtection="1">
      <alignment horizontal="left" vertical="center" wrapText="1"/>
      <protection locked="0"/>
    </xf>
    <xf numFmtId="165" fontId="7" fillId="0" borderId="64" xfId="6" applyNumberFormat="1" applyFont="1" applyFill="1" applyBorder="1" applyAlignment="1">
      <alignment horizontal="center" vertical="center"/>
    </xf>
    <xf numFmtId="165" fontId="7" fillId="0" borderId="33" xfId="6" applyNumberFormat="1" applyFont="1" applyFill="1" applyBorder="1" applyAlignment="1">
      <alignment horizontal="center" vertical="center"/>
    </xf>
    <xf numFmtId="165" fontId="7" fillId="0" borderId="52" xfId="6" applyNumberFormat="1" applyFont="1" applyFill="1" applyBorder="1" applyAlignment="1">
      <alignment horizontal="center" vertical="center"/>
    </xf>
    <xf numFmtId="165" fontId="25" fillId="0" borderId="64" xfId="6" applyNumberFormat="1" applyFont="1" applyFill="1" applyBorder="1" applyAlignment="1">
      <alignment horizontal="center" vertical="center" wrapText="1"/>
    </xf>
    <xf numFmtId="165" fontId="25" fillId="0" borderId="51" xfId="6" applyNumberFormat="1" applyFont="1" applyFill="1" applyBorder="1" applyAlignment="1">
      <alignment horizontal="center" vertical="center" wrapText="1"/>
    </xf>
    <xf numFmtId="0" fontId="14" fillId="0" borderId="51" xfId="6" applyBorder="1" applyAlignment="1">
      <alignment horizontal="center" vertical="center" wrapText="1"/>
    </xf>
    <xf numFmtId="0" fontId="14" fillId="0" borderId="37" xfId="6" applyBorder="1" applyAlignment="1">
      <alignment horizontal="center" vertical="center" wrapText="1"/>
    </xf>
    <xf numFmtId="165" fontId="4" fillId="0" borderId="62" xfId="6" applyNumberFormat="1" applyFont="1" applyFill="1" applyBorder="1" applyAlignment="1">
      <alignment horizontal="center" vertical="center" wrapText="1"/>
    </xf>
    <xf numFmtId="165" fontId="4" fillId="0" borderId="35" xfId="6" applyNumberFormat="1" applyFont="1" applyFill="1" applyBorder="1" applyAlignment="1">
      <alignment horizontal="center" vertical="center"/>
    </xf>
    <xf numFmtId="0" fontId="64" fillId="0" borderId="53" xfId="0" applyFont="1" applyBorder="1" applyAlignment="1">
      <alignment horizontal="center" vertical="center"/>
    </xf>
    <xf numFmtId="165" fontId="7" fillId="0" borderId="49" xfId="6" applyNumberFormat="1" applyFont="1" applyFill="1" applyBorder="1" applyAlignment="1">
      <alignment horizontal="center" vertical="center" wrapText="1"/>
    </xf>
    <xf numFmtId="0" fontId="14" fillId="0" borderId="46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65" fontId="7" fillId="0" borderId="62" xfId="6" applyNumberFormat="1" applyFont="1" applyFill="1" applyBorder="1" applyAlignment="1">
      <alignment horizontal="center" vertical="center" wrapText="1"/>
    </xf>
    <xf numFmtId="0" fontId="65" fillId="0" borderId="53" xfId="0" applyFont="1" applyBorder="1" applyAlignment="1">
      <alignment horizontal="center" vertical="center" wrapText="1"/>
    </xf>
    <xf numFmtId="0" fontId="40" fillId="0" borderId="0" xfId="6" applyFont="1" applyFill="1" applyAlignment="1">
      <alignment horizontal="right" vertical="center"/>
    </xf>
    <xf numFmtId="0" fontId="18" fillId="0" borderId="0" xfId="6" applyFont="1" applyFill="1" applyAlignment="1">
      <alignment horizontal="center" vertical="center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165" fontId="5" fillId="0" borderId="22" xfId="6" applyNumberFormat="1" applyFont="1" applyFill="1" applyBorder="1" applyAlignment="1" applyProtection="1">
      <alignment horizontal="right" vertical="center"/>
      <protection locked="0"/>
    </xf>
    <xf numFmtId="165" fontId="14" fillId="0" borderId="66" xfId="6" applyNumberFormat="1" applyFill="1" applyBorder="1" applyAlignment="1" applyProtection="1">
      <alignment horizontal="left" vertical="center" wrapText="1"/>
      <protection locked="0"/>
    </xf>
    <xf numFmtId="165" fontId="14" fillId="0" borderId="67" xfId="6" applyNumberFormat="1" applyFill="1" applyBorder="1" applyAlignment="1" applyProtection="1">
      <alignment horizontal="left" vertical="center" wrapText="1"/>
      <protection locked="0"/>
    </xf>
    <xf numFmtId="165" fontId="14" fillId="0" borderId="39" xfId="6" applyNumberFormat="1" applyFill="1" applyBorder="1" applyAlignment="1" applyProtection="1">
      <alignment horizontal="left" vertical="center" wrapText="1"/>
      <protection locked="0"/>
    </xf>
    <xf numFmtId="165" fontId="16" fillId="0" borderId="49" xfId="6" applyNumberFormat="1" applyFont="1" applyFill="1" applyBorder="1" applyAlignment="1" applyProtection="1">
      <alignment horizontal="center" vertical="center" wrapText="1"/>
    </xf>
    <xf numFmtId="165" fontId="16" fillId="0" borderId="46" xfId="6" applyNumberFormat="1" applyFont="1" applyFill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6" xfId="6" applyBorder="1" applyAlignment="1" applyProtection="1">
      <alignment horizontal="center" vertical="center"/>
    </xf>
    <xf numFmtId="168" fontId="38" fillId="0" borderId="51" xfId="6" applyNumberFormat="1" applyFont="1" applyFill="1" applyBorder="1" applyAlignment="1" applyProtection="1">
      <alignment horizontal="left" vertical="center" wrapText="1"/>
      <protection locked="0"/>
    </xf>
    <xf numFmtId="165" fontId="26" fillId="0" borderId="49" xfId="6" applyNumberFormat="1" applyFont="1" applyFill="1" applyBorder="1" applyAlignment="1">
      <alignment horizontal="left" vertical="center" wrapText="1"/>
    </xf>
    <xf numFmtId="165" fontId="26" fillId="0" borderId="46" xfId="6" applyNumberFormat="1" applyFont="1" applyFill="1" applyBorder="1" applyAlignment="1">
      <alignment horizontal="left" vertical="center" wrapText="1"/>
    </xf>
    <xf numFmtId="165" fontId="26" fillId="0" borderId="25" xfId="6" applyNumberFormat="1" applyFont="1" applyFill="1" applyBorder="1" applyAlignment="1">
      <alignment horizontal="left" vertical="center" wrapText="1"/>
    </xf>
    <xf numFmtId="168" fontId="6" fillId="0" borderId="0" xfId="6" applyNumberFormat="1" applyFont="1" applyFill="1" applyBorder="1" applyAlignment="1" applyProtection="1">
      <alignment horizontal="center" vertical="center" wrapText="1"/>
      <protection locked="0"/>
    </xf>
    <xf numFmtId="165" fontId="5" fillId="0" borderId="22" xfId="6" applyNumberFormat="1" applyFont="1" applyFill="1" applyBorder="1" applyAlignment="1">
      <alignment horizontal="right" vertical="center"/>
    </xf>
    <xf numFmtId="165" fontId="26" fillId="0" borderId="49" xfId="6" applyNumberFormat="1" applyFont="1" applyFill="1" applyBorder="1" applyAlignment="1">
      <alignment horizontal="center" vertical="center" wrapText="1"/>
    </xf>
    <xf numFmtId="165" fontId="26" fillId="0" borderId="46" xfId="6" applyNumberFormat="1" applyFont="1" applyFill="1" applyBorder="1" applyAlignment="1">
      <alignment horizontal="center" vertical="center" wrapText="1"/>
    </xf>
    <xf numFmtId="165" fontId="26" fillId="0" borderId="25" xfId="6" applyNumberFormat="1" applyFont="1" applyFill="1" applyBorder="1" applyAlignment="1">
      <alignment horizontal="center" vertical="center" wrapText="1"/>
    </xf>
    <xf numFmtId="165" fontId="14" fillId="0" borderId="54" xfId="6" applyNumberFormat="1" applyFill="1" applyBorder="1" applyAlignment="1" applyProtection="1">
      <alignment horizontal="left" vertical="center" wrapText="1"/>
      <protection locked="0"/>
    </xf>
    <xf numFmtId="165" fontId="14" fillId="0" borderId="65" xfId="6" applyNumberFormat="1" applyFill="1" applyBorder="1" applyAlignment="1" applyProtection="1">
      <alignment horizontal="left" vertical="center" wrapText="1"/>
      <protection locked="0"/>
    </xf>
    <xf numFmtId="165" fontId="14" fillId="0" borderId="38" xfId="6" applyNumberFormat="1" applyFill="1" applyBorder="1" applyAlignment="1" applyProtection="1">
      <alignment horizontal="left" vertical="center" wrapText="1"/>
      <protection locked="0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4" fillId="0" borderId="22" xfId="0" applyFont="1" applyBorder="1" applyAlignment="1" applyProtection="1">
      <protection locked="0"/>
    </xf>
    <xf numFmtId="0" fontId="41" fillId="0" borderId="22" xfId="0" applyFont="1" applyBorder="1" applyAlignment="1" applyProtection="1">
      <alignment horizontal="right" vertical="top" wrapText="1"/>
      <protection locked="0"/>
    </xf>
    <xf numFmtId="0" fontId="34" fillId="0" borderId="22" xfId="0" applyFont="1" applyBorder="1" applyAlignment="1" applyProtection="1">
      <alignment wrapText="1"/>
      <protection locked="0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0" fontId="6" fillId="0" borderId="46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42" fillId="0" borderId="22" xfId="0" applyFont="1" applyBorder="1" applyAlignment="1" applyProtection="1">
      <alignment horizontal="right" vertical="top"/>
      <protection locked="0"/>
    </xf>
    <xf numFmtId="0" fontId="10" fillId="0" borderId="22" xfId="0" applyFont="1" applyBorder="1" applyAlignment="1" applyProtection="1">
      <protection locked="0"/>
    </xf>
    <xf numFmtId="165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40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</cellXfs>
  <cellStyles count="8">
    <cellStyle name="Ezres 2" xfId="1" xr:uid="{00000000-0005-0000-0000-000000000000}"/>
    <cellStyle name="Ezres 3" xfId="2" xr:uid="{00000000-0005-0000-0000-000001000000}"/>
    <cellStyle name="Hiperhivatkozás" xfId="3" xr:uid="{00000000-0005-0000-0000-000002000000}"/>
    <cellStyle name="Hivatkozás" xfId="4" builtinId="8"/>
    <cellStyle name="Már látott hiperhivatkozás" xfId="5" xr:uid="{00000000-0005-0000-0000-000004000000}"/>
    <cellStyle name="Normál" xfId="0" builtinId="0"/>
    <cellStyle name="Normál 2" xfId="6" xr:uid="{00000000-0005-0000-0000-000006000000}"/>
    <cellStyle name="Normál_KVRENMUNKA" xfId="7" xr:uid="{00000000-0005-0000-0000-000007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152400</xdr:rowOff>
    </xdr:from>
    <xdr:to>
      <xdr:col>19</xdr:col>
      <xdr:colOff>219075</xdr:colOff>
      <xdr:row>17</xdr:row>
      <xdr:rowOff>95250</xdr:rowOff>
    </xdr:to>
    <xdr:grpSp>
      <xdr:nvGrpSpPr>
        <xdr:cNvPr id="2956" name="Csoportba foglalás 5">
          <a:extLst>
            <a:ext uri="{FF2B5EF4-FFF2-40B4-BE49-F238E27FC236}">
              <a16:creationId xmlns:a16="http://schemas.microsoft.com/office/drawing/2014/main" id="{A40161D7-8339-4318-9070-C3A24F7FFE09}"/>
            </a:ext>
          </a:extLst>
        </xdr:cNvPr>
        <xdr:cNvGrpSpPr>
          <a:grpSpLocks/>
        </xdr:cNvGrpSpPr>
      </xdr:nvGrpSpPr>
      <xdr:grpSpPr bwMode="auto">
        <a:xfrm>
          <a:off x="8077825" y="152400"/>
          <a:ext cx="4882889" cy="2940883"/>
          <a:chOff x="5585058" y="157409"/>
          <a:chExt cx="4897439" cy="2892424"/>
        </a:xfrm>
      </xdr:grpSpPr>
      <xdr:sp macro="" textlink="">
        <xdr:nvSpPr>
          <xdr:cNvPr id="2" name="Beszédbuborék: négyszög 1">
            <a:extLst>
              <a:ext uri="{FF2B5EF4-FFF2-40B4-BE49-F238E27FC236}">
                <a16:creationId xmlns:a16="http://schemas.microsoft.com/office/drawing/2014/main" id="{AD443483-D841-45FD-85B9-6D2BEFF54DC7}"/>
              </a:ext>
            </a:extLst>
          </xdr:cNvPr>
          <xdr:cNvSpPr/>
        </xdr:nvSpPr>
        <xdr:spPr>
          <a:xfrm>
            <a:off x="5585058" y="157409"/>
            <a:ext cx="4897439" cy="2892424"/>
          </a:xfrm>
          <a:prstGeom prst="wedgeRectCallout">
            <a:avLst>
              <a:gd name="adj1" fmla="val -64107"/>
              <a:gd name="adj2" fmla="val 1287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Ezt a műveletet a rendszer minden blokknál (Költségvetési rendelet, költségvetési rendelet módosítása, előirányzatok nyilvántartása, időközi tájékoztató, zárszámadási rendelet) elvégzi.</a:t>
            </a:r>
            <a:endParaRPr lang="hu-HU" sz="1100"/>
          </a:p>
        </xdr:txBody>
      </xdr:sp>
      <xdr:pic>
        <xdr:nvPicPr>
          <xdr:cNvPr id="2959" name="Kép 2">
            <a:extLst>
              <a:ext uri="{FF2B5EF4-FFF2-40B4-BE49-F238E27FC236}">
                <a16:creationId xmlns:a16="http://schemas.microsoft.com/office/drawing/2014/main" id="{3A3B6E62-CA65-4ACA-A285-F2841EB9F3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5785049" y="549647"/>
            <a:ext cx="1357312" cy="4817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Nyíl: balra mutató 3">
            <a:extLst>
              <a:ext uri="{FF2B5EF4-FFF2-40B4-BE49-F238E27FC236}">
                <a16:creationId xmlns:a16="http://schemas.microsoft.com/office/drawing/2014/main" id="{852D90D8-A19A-45CC-A17B-36BC3DADB5BE}"/>
              </a:ext>
            </a:extLst>
          </xdr:cNvPr>
          <xdr:cNvSpPr/>
        </xdr:nvSpPr>
        <xdr:spPr>
          <a:xfrm>
            <a:off x="7125612" y="679911"/>
            <a:ext cx="817825" cy="261251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10</xdr:col>
      <xdr:colOff>124959</xdr:colOff>
      <xdr:row>18</xdr:row>
      <xdr:rowOff>17236</xdr:rowOff>
    </xdr:from>
    <xdr:to>
      <xdr:col>19</xdr:col>
      <xdr:colOff>236084</xdr:colOff>
      <xdr:row>24</xdr:row>
      <xdr:rowOff>142648</xdr:rowOff>
    </xdr:to>
    <xdr:sp macro="" textlink="">
      <xdr:nvSpPr>
        <xdr:cNvPr id="7" name="Téglalap 6">
          <a:extLst>
            <a:ext uri="{FF2B5EF4-FFF2-40B4-BE49-F238E27FC236}">
              <a16:creationId xmlns:a16="http://schemas.microsoft.com/office/drawing/2014/main" id="{A47AE206-83A6-4793-A6DD-32AF524B5672}"/>
            </a:ext>
          </a:extLst>
        </xdr:cNvPr>
        <xdr:cNvSpPr/>
      </xdr:nvSpPr>
      <xdr:spPr>
        <a:xfrm>
          <a:off x="8107816" y="3219450"/>
          <a:ext cx="4928054" cy="12139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KV_MOD_1.1.sz.mell.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KVI_MOD_1.1.sz.mell.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zoomScale="120" zoomScaleNormal="120" workbookViewId="0">
      <selection activeCell="G16" sqref="G16"/>
    </sheetView>
  </sheetViews>
  <sheetFormatPr defaultRowHeight="12.75" x14ac:dyDescent="0.2"/>
  <cols>
    <col min="1" max="1" width="28.5" customWidth="1"/>
    <col min="2" max="2" width="107.5" customWidth="1"/>
    <col min="3" max="3" width="32.6640625" customWidth="1"/>
  </cols>
  <sheetData>
    <row r="1" spans="1:3" x14ac:dyDescent="0.2">
      <c r="A1" s="362">
        <v>2020</v>
      </c>
    </row>
    <row r="2" spans="1:3" ht="18.75" x14ac:dyDescent="0.2">
      <c r="A2" s="526" t="s">
        <v>539</v>
      </c>
      <c r="B2" s="526"/>
      <c r="C2" s="526"/>
    </row>
    <row r="3" spans="1:3" ht="15" x14ac:dyDescent="0.25">
      <c r="A3" s="352"/>
      <c r="B3" s="353"/>
      <c r="C3" s="352"/>
    </row>
    <row r="4" spans="1:3" ht="14.25" x14ac:dyDescent="0.2">
      <c r="A4" s="354" t="s">
        <v>540</v>
      </c>
      <c r="B4" s="355" t="s">
        <v>541</v>
      </c>
      <c r="C4" s="354" t="s">
        <v>542</v>
      </c>
    </row>
    <row r="5" spans="1:3" x14ac:dyDescent="0.2">
      <c r="A5" s="356"/>
      <c r="B5" s="356"/>
      <c r="C5" s="356"/>
    </row>
    <row r="6" spans="1:3" ht="18.75" x14ac:dyDescent="0.3">
      <c r="A6" s="527" t="str">
        <f>CONCATENATE("IDŐKÖZI (",UPPER(KVI_MOD_ALAPADATOK!C9)," BESZÁMOLÓ) TÁJÉKOZTATÓ")</f>
        <v>IDŐKÖZI (III. NEGYEDÉVES BESZÁMOLÓ) TÁJÉKOZTATÓ</v>
      </c>
      <c r="B6" s="527"/>
      <c r="C6" s="527"/>
    </row>
    <row r="7" spans="1:3" x14ac:dyDescent="0.2">
      <c r="A7" s="356" t="s">
        <v>543</v>
      </c>
      <c r="B7" s="356" t="s">
        <v>544</v>
      </c>
      <c r="C7" s="357" t="str">
        <f ca="1">HYPERLINK(SUBSTITUTE(CELL("address",KVI_MOD_ALAPADATOK!A1),"'",""),SUBSTITUTE(MID(CELL("address",KVI_MOD_ALAPADATOK!A1),SEARCH("]",CELL("address",KVI_MOD_ALAPADATOK!A1),1)+1,LEN(CELL("address",KVI_MOD_ALAPADATOK!A1))-SEARCH("]",CELL("address",KVI_MOD_ALAPADATOK!A1),1)),"'",""))</f>
        <v>KVI_MOD_ALAPADATOK!$A$1</v>
      </c>
    </row>
    <row r="8" spans="1:3" x14ac:dyDescent="0.2">
      <c r="A8" s="356" t="s">
        <v>545</v>
      </c>
      <c r="B8" s="356" t="s">
        <v>561</v>
      </c>
      <c r="C8" s="357" t="str">
        <f ca="1">HYPERLINK(SUBSTITUTE(CELL("address",KVI_MOD_ÖSSZEFÜGGÉSEK!A1),"'",""),SUBSTITUTE(MID(CELL("address",KVI_MOD_ÖSSZEFÜGGÉSEK!A1),SEARCH("]",CELL("address",KVI_MOD_ÖSSZEFÜGGÉSEK!A1),1)+1,LEN(CELL("address",KVI_MOD_ÖSSZEFÜGGÉSEK!A1))-SEARCH("]",CELL("address",KVI_MOD_ÖSSZEFÜGGÉSEK!A1),1)),"'",""))</f>
        <v>KVI_MOD_ÖSSZEFÜGGÉSEK!$A$1</v>
      </c>
    </row>
    <row r="9" spans="1:3" x14ac:dyDescent="0.2">
      <c r="A9" s="356" t="s">
        <v>546</v>
      </c>
      <c r="B9" s="356" t="str">
        <f>KVI_MOD_1.1.sz.mell.!A4</f>
        <v>BEVÉTELEK, KIADÁSOK ÖSSZEVONT MÉRLEGE</v>
      </c>
      <c r="C9" s="357" t="str">
        <f ca="1">HYPERLINK(SUBSTITUTE(CELL("address",KVI_MOD_1.1.sz.mell.!A1),"'",""),SUBSTITUTE(MID(CELL("address",KVI_MOD_1.1.sz.mell.!A1),SEARCH("]",CELL("address",KVI_MOD_1.1.sz.mell.!A1),1)+1,LEN(CELL("address",KVI_MOD_1.1.sz.mell.!A1))-SEARCH("]",CELL("address",KVI_MOD_1.1.sz.mell.!A1),1)),"'",""))</f>
        <v>KVI_MOD_1.1.sz.mell.!$A$1</v>
      </c>
    </row>
    <row r="10" spans="1:3" x14ac:dyDescent="0.2">
      <c r="A10" s="356" t="s">
        <v>547</v>
      </c>
      <c r="B10" s="356" t="str">
        <f>KVI_MOD_1.2.sz.mell.!A4</f>
        <v>BEVÉTELEK, KIADÁSOK ÖSSZEVONT MÉRLEGE</v>
      </c>
      <c r="C10" s="357" t="str">
        <f ca="1">HYPERLINK(SUBSTITUTE(CELL("address",KVI_MOD_1.2.sz.mell.!A1),"'",""),SUBSTITUTE(MID(CELL("address",KVI_MOD_1.2.sz.mell.!A1),SEARCH("]",CELL("address",KVI_MOD_1.2.sz.mell.!A1),1)+1,LEN(CELL("address",KVI_MOD_1.2.sz.mell.!A1))-SEARCH("]",CELL("address",KVI_MOD_1.2.sz.mell.!A1),1)),"'",""))</f>
        <v>KVI_MOD_1.2.sz.mell.!$A$1</v>
      </c>
    </row>
    <row r="11" spans="1:3" x14ac:dyDescent="0.2">
      <c r="A11" s="356" t="s">
        <v>548</v>
      </c>
      <c r="B11" s="356" t="str">
        <f>KVI_MOD_1.3.sz.mell.!A4</f>
        <v>BEVÉTELEK, KIADÁSOK ÖSSZEVONT MÉRLEGE</v>
      </c>
      <c r="C11" s="357" t="str">
        <f ca="1">HYPERLINK(SUBSTITUTE(CELL("address",KVI_MOD_1.3.sz.mell.!A1),"'",""),SUBSTITUTE(MID(CELL("address",KVI_MOD_1.3.sz.mell.!A1),SEARCH("]",CELL("address",KVI_MOD_1.3.sz.mell.!A1),1)+1,LEN(CELL("address",KVI_MOD_1.3.sz.mell.!A1))-SEARCH("]",CELL("address",KVI_MOD_1.3.sz.mell.!A1),1)),"'",""))</f>
        <v>KVI_MOD_1.3.sz.mell.!$A$1</v>
      </c>
    </row>
    <row r="12" spans="1:3" x14ac:dyDescent="0.2">
      <c r="A12" s="356" t="s">
        <v>549</v>
      </c>
      <c r="B12" s="356" t="str">
        <f>KVI_MOD_1.4.sz.mell.!A4</f>
        <v>BEVÉTELEK, KIADÁSOK ÖSSZEVONT MÉRLEGE</v>
      </c>
      <c r="C12" s="357" t="str">
        <f ca="1">HYPERLINK(SUBSTITUTE(CELL("address",KVI_MOD_1.4.sz.mell.!A1),"'",""),SUBSTITUTE(MID(CELL("address",KVI_MOD_1.4.sz.mell.!A1),SEARCH("]",CELL("address",KVI_MOD_1.4.sz.mell.!A1),1)+1,LEN(CELL("address",KVI_MOD_1.4.sz.mell.!A1))-SEARCH("]",CELL("address",KVI_MOD_1.4.sz.mell.!A1),1)),"'",""))</f>
        <v>KVI_MOD_1.4.sz.mell.!$A$1</v>
      </c>
    </row>
    <row r="13" spans="1:3" x14ac:dyDescent="0.2">
      <c r="A13" s="356" t="s">
        <v>526</v>
      </c>
      <c r="B13" s="356" t="s">
        <v>556</v>
      </c>
      <c r="C13" s="357" t="str">
        <f ca="1">HYPERLINK(SUBSTITUTE(CELL("address",KVI_MOD_2.1.sz.mell!A1),"'",""),SUBSTITUTE(MID(CELL("address",KVI_MOD_2.1.sz.mell!A1),SEARCH("]",CELL("address",KVI_MOD_2.1.sz.mell!A1),1)+1,LEN(CELL("address",KVI_MOD_2.1.sz.mell!A1))-SEARCH("]",CELL("address",KVI_MOD_2.1.sz.mell!A1),1)),"'",""))</f>
        <v>KVI_MOD_2.1.sz.mell!$A$1</v>
      </c>
    </row>
    <row r="14" spans="1:3" x14ac:dyDescent="0.2">
      <c r="A14" s="356" t="s">
        <v>439</v>
      </c>
      <c r="B14" s="356" t="s">
        <v>557</v>
      </c>
      <c r="C14" s="357" t="str">
        <f ca="1">HYPERLINK(SUBSTITUTE(CELL("address",KVI_MOD_2.2.sz.mell!A1),"'",""),SUBSTITUTE(MID(CELL("address",KVI_MOD_2.2.sz.mell!A1),SEARCH("]",CELL("address",KVI_MOD_2.2.sz.mell!A1),1)+1,LEN(CELL("address",KVI_MOD_2.2.sz.mell!A1))-SEARCH("]",CELL("address",KVI_MOD_2.2.sz.mell!A1),1)),"'",""))</f>
        <v>KVI_MOD_2.2.sz.mell!$A$1</v>
      </c>
    </row>
    <row r="15" spans="1:3" x14ac:dyDescent="0.2">
      <c r="A15" s="356" t="s">
        <v>550</v>
      </c>
      <c r="B15" s="356" t="s">
        <v>551</v>
      </c>
      <c r="C15" s="357" t="str">
        <f ca="1">HYPERLINK(SUBSTITUTE(CELL("address",KVI_MOD_ELLENŐRZÉS!A1),"'",""),SUBSTITUTE(MID(CELL("address",KVI_MOD_ELLENŐRZÉS!A1),SEARCH("]",CELL("address",KVI_MOD_ELLENŐRZÉS!A1),1)+1,LEN(CELL("address",KVI_MOD_ELLENŐRZÉS!A1))-SEARCH("]",CELL("address",KVI_MOD_ELLENŐRZÉS!A1),1)),"'",""))</f>
        <v>KVI_MOD_ELLENŐRZÉS!$A$1</v>
      </c>
    </row>
    <row r="16" spans="1:3" x14ac:dyDescent="0.2">
      <c r="A16" s="356" t="s">
        <v>552</v>
      </c>
      <c r="B16" s="356" t="str">
        <f>KVI_MOD_3.sz.mell.!A4</f>
        <v>KORLÁT KÖZSÉG ÖNKORMÁNYZATA adósságot keletkeztető ügyletekből és kezességvállalásokból fennálló kötelezettségei</v>
      </c>
      <c r="C16" s="357" t="str">
        <f ca="1">HYPERLINK(SUBSTITUTE(CELL("address",KVI_MOD_3.sz.mell.!A1),"'",""),SUBSTITUTE(MID(CELL("address",KVI_MOD_3.sz.mell.!A1),SEARCH("]",CELL("address",KVI_MOD_3.sz.mell.!A1),1)+1,LEN(CELL("address",KVI_MOD_3.sz.mell.!A1))-SEARCH("]",CELL("address",KVI_MOD_3.sz.mell.!A1),1)),"'",""))</f>
        <v>KVI_MOD_3.sz.mell.!$A$1</v>
      </c>
    </row>
    <row r="17" spans="1:3" x14ac:dyDescent="0.2">
      <c r="A17" s="356" t="s">
        <v>553</v>
      </c>
      <c r="B17" s="356" t="str">
        <f>KVI_MOD_4.sz.mell.!A4</f>
        <v>KORLÁT KÖZSÉG ÖNKORMÁNYZATA saját bevételeinek részletezése az adósságot keletkeztető ügyletből származó tárgyévi fizetési kötelezettség megállapításához</v>
      </c>
      <c r="C17" s="357" t="str">
        <f ca="1">HYPERLINK(SUBSTITUTE(CELL("address",KVI_MOD_4.sz.mell.!A1),"'",""),SUBSTITUTE(MID(CELL("address",KVI_MOD_4.sz.mell.!A1),SEARCH("]",CELL("address",KVI_MOD_4.sz.mell.!A1),1)+1,LEN(CELL("address",KVI_MOD_4.sz.mell.!A1))-SEARCH("]",CELL("address",KVI_MOD_4.sz.mell.!A1),1)),"'",""))</f>
        <v>KVI_MOD_4.sz.mell.!$A$1</v>
      </c>
    </row>
    <row r="18" spans="1:3" x14ac:dyDescent="0.2">
      <c r="A18" s="356" t="s">
        <v>555</v>
      </c>
      <c r="B18" s="356" t="str">
        <f>KVI_MOD_5.sz.mell.!A4</f>
        <v>KORLÁT KÖZSÉG ÖNKORMÁNYZATA 2020. évi adósságot keletkeztető fejlesztési céljai</v>
      </c>
      <c r="C18" s="357" t="str">
        <f ca="1">HYPERLINK(SUBSTITUTE(CELL("address",KVI_MOD_5.sz.mell.!A1),"'",""),SUBSTITUTE(MID(CELL("address",KVI_MOD_5.sz.mell.!A1),SEARCH("]",CELL("address",KVI_MOD_5.sz.mell.!A1),1)+1,LEN(CELL("address",KVI_MOD_5.sz.mell.!A1))-SEARCH("]",CELL("address",KVI_MOD_5.sz.mell.!A1),1)),"'",""))</f>
        <v>KVI_MOD_5.sz.mell.!$A$1</v>
      </c>
    </row>
    <row r="19" spans="1:3" x14ac:dyDescent="0.2">
      <c r="A19" s="356" t="s">
        <v>605</v>
      </c>
      <c r="B19" s="356" t="s">
        <v>0</v>
      </c>
      <c r="C19" s="357" t="str">
        <f ca="1">HYPERLINK(SUBSTITUTE(CELL("address",KVI_MOD_6.sz.mell.!A1),"'",""),SUBSTITUTE(MID(CELL("address",KVI_MOD_6.sz.mell.!A1),SEARCH("]",CELL("address",KVI_MOD_6.sz.mell.!A1),1)+1,LEN(CELL("address",KVI_MOD_6.sz.mell.!A1))-SEARCH("]",CELL("address",KVI_MOD_6.sz.mell.!A1),1)),"'",""))</f>
        <v>KVI_MOD_6.sz.mell.!$A$1</v>
      </c>
    </row>
    <row r="20" spans="1:3" x14ac:dyDescent="0.2">
      <c r="A20" s="356" t="s">
        <v>554</v>
      </c>
      <c r="B20" s="356" t="s">
        <v>1</v>
      </c>
      <c r="C20" s="357" t="str">
        <f ca="1">HYPERLINK(SUBSTITUTE(CELL("address",KVI_MOD_7.sz.mell.!A1),"'",""),SUBSTITUTE(MID(CELL("address",KVI_MOD_7.sz.mell.!A1),SEARCH("]",CELL("address",KVI_MOD_7.sz.mell.!A1),1)+1,LEN(CELL("address",KVI_MOD_7.sz.mell.!A1))-SEARCH("]",CELL("address",KVI_MOD_7.sz.mell.!A1),1)),"'",""))</f>
        <v>KVI_MOD_7.sz.mell.!$A$1</v>
      </c>
    </row>
    <row r="21" spans="1:3" x14ac:dyDescent="0.2">
      <c r="A21" s="356" t="s">
        <v>606</v>
      </c>
      <c r="B21" s="356" t="str">
        <f>KVI_MOD_8.sz.mell.!$A$2</f>
        <v>Európai uniós támogatással megvalósuló projektek</v>
      </c>
      <c r="C21" s="357" t="str">
        <f ca="1">HYPERLINK(SUBSTITUTE(CELL("address",KVI_MOD_8.sz.mell.!A1),"'",""),SUBSTITUTE(MID(CELL("address",KVI_MOD_8.sz.mell.!A1),SEARCH("]",CELL("address",KVI_MOD_8.sz.mell.!A1),1)+1,LEN(CELL("address",KVI_MOD_8.sz.mell.!A1))-SEARCH("]",CELL("address",KVI_MOD_8.sz.mell.!A1),1)),"'",""))</f>
        <v>KVI_MOD_8.sz.mell.!$A$1</v>
      </c>
    </row>
    <row r="22" spans="1:3" x14ac:dyDescent="0.2">
      <c r="A22" s="356" t="s">
        <v>607</v>
      </c>
      <c r="B22" s="356" t="s">
        <v>558</v>
      </c>
      <c r="C22" s="357" t="str">
        <f ca="1">HYPERLINK(SUBSTITUTE(CELL("address",KVI_MOD_9.1.sz.mell!A1),"'",""),SUBSTITUTE(MID(CELL("address",KVI_MOD_9.1.sz.mell!A1),SEARCH("]",CELL("address",KVI_MOD_9.1.sz.mell!A1),1)+1,LEN(CELL("address",KVI_MOD_9.1.sz.mell!A1))-SEARCH("]",CELL("address",KVI_MOD_9.1.sz.mell!A1),1)),"'",""))</f>
        <v>KVI_MOD_9.1.sz.mell!$A$1</v>
      </c>
    </row>
    <row r="23" spans="1:3" x14ac:dyDescent="0.2">
      <c r="A23" s="356" t="s">
        <v>608</v>
      </c>
      <c r="B23" s="356" t="s">
        <v>559</v>
      </c>
      <c r="C23" s="357" t="str">
        <f ca="1">HYPERLINK(SUBSTITUTE(CELL("address",KVI_MOD_9.1.1.sz.mell!A1),"'",""),SUBSTITUTE(MID(CELL("address",KVI_MOD_9.1.1.sz.mell!A1),SEARCH("]",CELL("address",KVI_MOD_9.1.1.sz.mell!A1),1)+1,LEN(CELL("address",KVI_MOD_9.1.1.sz.mell!A1))-SEARCH("]",CELL("address",KVI_MOD_9.1.1.sz.mell!A1),1)),"'",""))</f>
        <v>KVI_MOD_9.1.1.sz.mell!$A$1</v>
      </c>
    </row>
    <row r="24" spans="1:3" x14ac:dyDescent="0.2">
      <c r="A24" s="356" t="s">
        <v>609</v>
      </c>
      <c r="B24" s="356" t="s">
        <v>336</v>
      </c>
      <c r="C24" s="357" t="str">
        <f ca="1">HYPERLINK(SUBSTITUTE(CELL("address",KVI_MOD_9.1.2.sz.mell!A1),"'",""),SUBSTITUTE(MID(CELL("address",KVI_MOD_9.1.2.sz.mell!A1),SEARCH("]",CELL("address",KVI_MOD_9.1.2.sz.mell!A1),1)+1,LEN(CELL("address",KVI_MOD_9.1.2.sz.mell!A1))-SEARCH("]",CELL("address",KVI_MOD_9.1.2.sz.mell!A1),1)),"'",""))</f>
        <v>KVI_MOD_9.1.2.sz.mell!$A$1</v>
      </c>
    </row>
    <row r="25" spans="1:3" x14ac:dyDescent="0.2">
      <c r="A25" s="356" t="s">
        <v>610</v>
      </c>
      <c r="B25" s="356" t="s">
        <v>560</v>
      </c>
      <c r="C25" s="357" t="str">
        <f ca="1">HYPERLINK(SUBSTITUTE(CELL("address",KVI_MOD_9.1.3.sz.mell!A1),"'",""),SUBSTITUTE(MID(CELL("address",KVI_MOD_9.1.3.sz.mell!A1),SEARCH("]",CELL("address",KVI_MOD_9.1.3.sz.mell!A1),1)+1,LEN(CELL("address",KVI_MOD_9.1.3.sz.mell!A1))-SEARCH("]",CELL("address",KVI_MOD_9.1.3.sz.mell!A1),1)),"'",""))</f>
        <v>KVI_MOD_9.1.3.sz.mell!$A$1</v>
      </c>
    </row>
    <row r="26" spans="1:3" x14ac:dyDescent="0.2">
      <c r="A26" s="356" t="s">
        <v>611</v>
      </c>
      <c r="B26" s="356" t="str">
        <f>KVI_MOD_ALAPADATOK!A12</f>
        <v>……………………. Polgármesteri /Közös Önkormányzati Hivatal</v>
      </c>
      <c r="C26" s="357" t="str">
        <f ca="1">HYPERLINK(SUBSTITUTE(CELL("address",KVI_MOD_9.2.sz.mell!A1),"'",""),SUBSTITUTE(MID(CELL("address",KVI_MOD_9.2.sz.mell!A1),SEARCH("]",CELL("address",KVI_MOD_9.2.sz.mell!A1),1)+1,LEN(CELL("address",KVI_MOD_9.2.sz.mell!A1))-SEARCH("]",CELL("address",KVI_MOD_9.2.sz.mell!A1),1)),"'",""))</f>
        <v>KVI_MOD_9.2.sz.mell!$A$1</v>
      </c>
    </row>
    <row r="27" spans="1:3" x14ac:dyDescent="0.2">
      <c r="A27" s="356" t="s">
        <v>612</v>
      </c>
      <c r="B27" s="356" t="str">
        <f>KVI_MOD_ALAPADATOK!B14</f>
        <v>1 kvi név</v>
      </c>
      <c r="C27" s="357" t="str">
        <f ca="1">HYPERLINK(SUBSTITUTE(CELL("address",KVI_MOD_9.3.sz.mell!A1),"'",""),SUBSTITUTE(MID(CELL("address",KVI_MOD_9.3.sz.mell!A1),SEARCH("]",CELL("address",KVI_MOD_9.3.sz.mell!A1),1)+1,LEN(CELL("address",KVI_MOD_9.3.sz.mell!A1))-SEARCH("]",CELL("address",KVI_MOD_9.3.sz.mell!A1),1)),"'",""))</f>
        <v>KVI_MOD_9.3.sz.mell!$A$1</v>
      </c>
    </row>
    <row r="28" spans="1:3" x14ac:dyDescent="0.2">
      <c r="A28" s="356" t="s">
        <v>613</v>
      </c>
      <c r="B28" s="356" t="str">
        <f>KVI_MOD_ALAPADATOK!B16</f>
        <v>2 kvi név</v>
      </c>
      <c r="C28" s="357" t="str">
        <f ca="1">HYPERLINK(SUBSTITUTE(CELL("address",KVI_MOD_9.4.sz.mell!A1),"'",""),SUBSTITUTE(MID(CELL("address",KVI_MOD_9.4.sz.mell!A1),SEARCH("]",CELL("address",KVI_MOD_9.4.sz.mell!A1),1)+1,LEN(CELL("address",KVI_MOD_9.4.sz.mell!A1))-SEARCH("]",CELL("address",KVI_MOD_9.4.sz.mell!A1),1)),"'",""))</f>
        <v>KVI_MOD_9.4.sz.mell!$A$1</v>
      </c>
    </row>
    <row r="29" spans="1:3" x14ac:dyDescent="0.2">
      <c r="A29" s="356" t="s">
        <v>614</v>
      </c>
      <c r="B29" s="356" t="str">
        <f>KVI_MOD_ALAPADATOK!B18</f>
        <v>3 kvi név</v>
      </c>
      <c r="C29" s="357" t="str">
        <f ca="1">HYPERLINK(SUBSTITUTE(CELL("address",KVI_MOD_9.5.sz.mell!A1),"'",""),SUBSTITUTE(MID(CELL("address",KVI_MOD_9.5.sz.mell!A1),SEARCH("]",CELL("address",KVI_MOD_9.5.sz.mell!A1),1)+1,LEN(CELL("address",KVI_MOD_9.5.sz.mell!A1))-SEARCH("]",CELL("address",KVI_MOD_9.5.sz.mell!A1),1)),"'",""))</f>
        <v>KVI_MOD_9.5.sz.mell!$A$1</v>
      </c>
    </row>
    <row r="30" spans="1:3" x14ac:dyDescent="0.2">
      <c r="A30" s="356" t="s">
        <v>621</v>
      </c>
      <c r="B30" s="356" t="str">
        <f>KVI_MOD_ALAPADATOK!B20</f>
        <v>4 kvi név</v>
      </c>
      <c r="C30" s="357" t="str">
        <f ca="1">HYPERLINK(SUBSTITUTE(CELL("address",KVI_MOD_9.6.sz.mell!A1),"'",""),SUBSTITUTE(MID(CELL("address",KVI_MOD_9.6.sz.mell!A1),SEARCH("]",CELL("address",KVI_MOD_9.6.sz.mell!A1),1)+1,LEN(CELL("address",KVI_MOD_9.6.sz.mell!A1))-SEARCH("]",CELL("address",KVI_MOD_9.6.sz.mell!A1),1)),"'",""))</f>
        <v>KVI_MOD_9.6.sz.mell!$A$1</v>
      </c>
    </row>
    <row r="31" spans="1:3" x14ac:dyDescent="0.2">
      <c r="A31" s="356" t="s">
        <v>616</v>
      </c>
      <c r="B31" s="356" t="str">
        <f>KVI_MOD_ALAPADATOK!B22</f>
        <v>5 kvi név</v>
      </c>
      <c r="C31" s="357" t="str">
        <f ca="1">HYPERLINK(SUBSTITUTE(CELL("address",KVI_MOD_9.7.sz.mell!A1),"'",""),SUBSTITUTE(MID(CELL("address",KVI_MOD_9.7.sz.mell!A1),SEARCH("]",CELL("address",KVI_MOD_9.7.sz.mell!A1),1)+1,LEN(CELL("address",KVI_MOD_9.7.sz.mell!A1))-SEARCH("]",CELL("address",KVI_MOD_9.7.sz.mell!A1),1)),"'",""))</f>
        <v>KVI_MOD_9.7.sz.mell!$A$1</v>
      </c>
    </row>
    <row r="32" spans="1:3" x14ac:dyDescent="0.2">
      <c r="A32" s="356" t="s">
        <v>617</v>
      </c>
      <c r="B32" s="356" t="str">
        <f>KVI_MOD_ALAPADATOK!B24</f>
        <v>6 kvi név</v>
      </c>
      <c r="C32" s="357" t="str">
        <f ca="1">HYPERLINK(SUBSTITUTE(CELL("address",KVI_MOD_9.8.sz.mell!A1),"'",""),SUBSTITUTE(MID(CELL("address",KVI_MOD_9.8.sz.mell!A1),SEARCH("]",CELL("address",KVI_MOD_9.8.sz.mell!A1),1)+1,LEN(CELL("address",KVI_MOD_9.8.sz.mell!A1))-SEARCH("]",CELL("address",KVI_MOD_9.8.sz.mell!A1),1)),"'",""))</f>
        <v>KVI_MOD_9.8.sz.mell!$A$1</v>
      </c>
    </row>
    <row r="33" spans="1:3" x14ac:dyDescent="0.2">
      <c r="A33" s="356" t="s">
        <v>615</v>
      </c>
      <c r="B33" s="356" t="str">
        <f>KVI_MOD_ALAPADATOK!B26</f>
        <v>7 kvi név</v>
      </c>
      <c r="C33" s="357" t="str">
        <f ca="1">HYPERLINK(SUBSTITUTE(CELL("address",KVI_MOD_9.9.sz.mell!A1),"'",""),SUBSTITUTE(MID(CELL("address",KVI_MOD_9.9.sz.mell!A1),SEARCH("]",CELL("address",KVI_MOD_9.9.sz.mell!A1),1)+1,LEN(CELL("address",KVI_MOD_9.9.sz.mell!A1))-SEARCH("]",CELL("address",KVI_MOD_9.9.sz.mell!A1),1)),"'",""))</f>
        <v>KVI_MOD_9.9.sz.mell!$A$1</v>
      </c>
    </row>
    <row r="34" spans="1:3" x14ac:dyDescent="0.2">
      <c r="A34" s="356" t="s">
        <v>618</v>
      </c>
      <c r="B34" s="356" t="str">
        <f>KVI_MOD_ALAPADATOK!B28</f>
        <v>8 kvi név</v>
      </c>
      <c r="C34" s="357" t="str">
        <f ca="1">HYPERLINK(SUBSTITUTE(CELL("address",KVI_MOD_9.10.sz.mell!A1),"'",""),SUBSTITUTE(MID(CELL("address",KVI_MOD_9.10.sz.mell!A1),SEARCH("]",CELL("address",KVI_MOD_9.10.sz.mell!A1),1)+1,LEN(CELL("address",KVI_MOD_9.10.sz.mell!A1))-SEARCH("]",CELL("address",KVI_MOD_9.10.sz.mell!A1),1)),"'",""))</f>
        <v>KVI_MOD_9.10.sz.mell!$A$1</v>
      </c>
    </row>
    <row r="35" spans="1:3" x14ac:dyDescent="0.2">
      <c r="A35" s="356" t="s">
        <v>619</v>
      </c>
      <c r="B35" s="356" t="str">
        <f>KVI_MOD_ALAPADATOK!B30</f>
        <v>9 kvi név</v>
      </c>
      <c r="C35" s="357" t="str">
        <f ca="1">HYPERLINK(SUBSTITUTE(CELL("address",KVI_MOD_9.11.sz.mell!A1),"'",""),SUBSTITUTE(MID(CELL("address",KVI_MOD_9.11.sz.mell!A1),SEARCH("]",CELL("address",KVI_MOD_9.11.sz.mell!A1),1)+1,LEN(CELL("address",KVI_MOD_9.11.sz.mell!A1))-SEARCH("]",CELL("address",KVI_MOD_9.11.sz.mell!A1),1)),"'",""))</f>
        <v>KVI_MOD_9.11.sz.mell!$A$1</v>
      </c>
    </row>
    <row r="36" spans="1:3" x14ac:dyDescent="0.2">
      <c r="A36" s="356" t="s">
        <v>620</v>
      </c>
      <c r="B36" s="356" t="str">
        <f>KVI_MOD_ALAPADATOK!B32</f>
        <v>10 kvi név</v>
      </c>
      <c r="C36" s="357" t="str">
        <f ca="1">HYPERLINK(SUBSTITUTE(CELL("address",KVI_MOD_9.12.sz.mell!A1),"'",""),SUBSTITUTE(MID(CELL("address",KVI_MOD_9.12.sz.mell!A1),SEARCH("]",CELL("address",KVI_MOD_9.12.sz.mell!A1),1)+1,LEN(CELL("address",KVI_MOD_9.12.sz.mell!A1))-SEARCH("]",CELL("address",KVI_MOD_9.12.sz.mell!A1),1)),"'",""))</f>
        <v>KVI_MOD_9.12.sz.mell!$A$1</v>
      </c>
    </row>
    <row r="37" spans="1:3" x14ac:dyDescent="0.2">
      <c r="A37" s="356" t="s">
        <v>622</v>
      </c>
      <c r="B37" t="str">
        <f>KVI_MOD_10.sz.mell.!A4</f>
        <v>Adatszolgáltatás 
az elismert tartozásállományról</v>
      </c>
      <c r="C37" s="357" t="str">
        <f ca="1">HYPERLINK(SUBSTITUTE(CELL("address",KVI_MOD_10.sz.mell.!A1),"'",""),SUBSTITUTE(MID(CELL("address",KVI_MOD_10.sz.mell.!A1),SEARCH("]",CELL("address",KVI_MOD_10.sz.mell.!A1),1)+1,LEN(CELL("address",KVI_MOD_10.sz.mell.!A1))-SEARCH("]",CELL("address",KVI_MOD_10.sz.mell.!A1),1)),"'",""))</f>
        <v>KVI_MOD_10.sz.mell.!$A$1</v>
      </c>
    </row>
  </sheetData>
  <mergeCells count="2">
    <mergeCell ref="A2:C2"/>
    <mergeCell ref="A6:C6"/>
  </mergeCells>
  <phoneticPr fontId="24" type="noConversion"/>
  <pageMargins left="0.7" right="0.7" top="0.75" bottom="0.75" header="0.3" footer="0.3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79998168889431442"/>
    <pageSetUpPr fitToPage="1"/>
  </sheetPr>
  <dimension ref="A1:E38"/>
  <sheetViews>
    <sheetView zoomScale="120" zoomScaleNormal="120" workbookViewId="0"/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65" t="s">
        <v>103</v>
      </c>
      <c r="B1" s="76"/>
      <c r="C1" s="76"/>
      <c r="D1" s="76"/>
      <c r="E1" s="266" t="s">
        <v>107</v>
      </c>
    </row>
    <row r="2" spans="1:5" x14ac:dyDescent="0.2">
      <c r="A2" s="76"/>
      <c r="B2" s="76"/>
      <c r="C2" s="76"/>
      <c r="D2" s="76"/>
      <c r="E2" s="76"/>
    </row>
    <row r="3" spans="1:5" x14ac:dyDescent="0.2">
      <c r="A3" s="267"/>
      <c r="B3" s="268"/>
      <c r="C3" s="267"/>
      <c r="D3" s="269"/>
      <c r="E3" s="268"/>
    </row>
    <row r="4" spans="1:5" ht="15.75" x14ac:dyDescent="0.25">
      <c r="A4" s="78" t="str">
        <f>KVI_MOD_ÖSSZEFÜGGÉSEK!A6</f>
        <v>2020. évi eredeti előirányzat BEVÉTELEK</v>
      </c>
      <c r="B4" s="270"/>
      <c r="C4" s="271"/>
      <c r="D4" s="269"/>
      <c r="E4" s="268"/>
    </row>
    <row r="5" spans="1:5" x14ac:dyDescent="0.2">
      <c r="A5" s="267"/>
      <c r="B5" s="268"/>
      <c r="C5" s="267"/>
      <c r="D5" s="269"/>
      <c r="E5" s="268"/>
    </row>
    <row r="6" spans="1:5" x14ac:dyDescent="0.2">
      <c r="A6" s="267" t="s">
        <v>467</v>
      </c>
      <c r="B6" s="268">
        <f>+KVI_MOD_1.1.sz.mell.!C68</f>
        <v>25066349</v>
      </c>
      <c r="C6" s="267" t="s">
        <v>440</v>
      </c>
      <c r="D6" s="269">
        <f>+KVI_MOD_2.1.sz.mell!C18+KVI_MOD_2.2.sz.mell!C17</f>
        <v>25066349</v>
      </c>
      <c r="E6" s="268">
        <f>+B6-D6</f>
        <v>0</v>
      </c>
    </row>
    <row r="7" spans="1:5" x14ac:dyDescent="0.2">
      <c r="A7" s="267" t="s">
        <v>483</v>
      </c>
      <c r="B7" s="268">
        <f>+KVI_MOD_1.1.sz.mell.!C92</f>
        <v>29957879</v>
      </c>
      <c r="C7" s="267" t="s">
        <v>446</v>
      </c>
      <c r="D7" s="269">
        <f>+KVI_MOD_2.1.sz.mell!C29+KVI_MOD_2.2.sz.mell!C30</f>
        <v>29957879</v>
      </c>
      <c r="E7" s="268">
        <f>+B7-D7</f>
        <v>0</v>
      </c>
    </row>
    <row r="8" spans="1:5" x14ac:dyDescent="0.2">
      <c r="A8" s="267" t="s">
        <v>484</v>
      </c>
      <c r="B8" s="268">
        <f>+KVI_MOD_1.1.sz.mell.!C93</f>
        <v>55024228</v>
      </c>
      <c r="C8" s="267" t="s">
        <v>447</v>
      </c>
      <c r="D8" s="269">
        <f>+KVI_MOD_2.1.sz.mell!C30+KVI_MOD_2.2.sz.mell!C31</f>
        <v>55024228</v>
      </c>
      <c r="E8" s="268">
        <f>+B8-D8</f>
        <v>0</v>
      </c>
    </row>
    <row r="9" spans="1:5" x14ac:dyDescent="0.2">
      <c r="A9" s="267"/>
      <c r="B9" s="268"/>
      <c r="C9" s="267"/>
      <c r="D9" s="269"/>
      <c r="E9" s="268"/>
    </row>
    <row r="10" spans="1:5" ht="15.75" x14ac:dyDescent="0.25">
      <c r="A10" s="78" t="str">
        <f>+KVI_MOD_ÖSSZEFÜGGÉSEK!A13</f>
        <v>2020. évi összes módosítás BEVÉTELEK</v>
      </c>
      <c r="B10" s="270"/>
      <c r="C10" s="271"/>
      <c r="D10" s="269"/>
      <c r="E10" s="268"/>
    </row>
    <row r="11" spans="1:5" x14ac:dyDescent="0.2">
      <c r="A11" s="267"/>
      <c r="B11" s="268"/>
      <c r="C11" s="267"/>
      <c r="D11" s="269"/>
      <c r="E11" s="268"/>
    </row>
    <row r="12" spans="1:5" x14ac:dyDescent="0.2">
      <c r="A12" s="267" t="s">
        <v>468</v>
      </c>
      <c r="B12" s="268">
        <f>+KVI_MOD_1.1.sz.mell.!D68</f>
        <v>156444654</v>
      </c>
      <c r="C12" s="267" t="s">
        <v>441</v>
      </c>
      <c r="D12" s="269">
        <f>+KVI_MOD_2.1.sz.mell!D18+KVI_MOD_2.2.sz.mell!D17</f>
        <v>156444654</v>
      </c>
      <c r="E12" s="268">
        <f>+B12-D12</f>
        <v>0</v>
      </c>
    </row>
    <row r="13" spans="1:5" x14ac:dyDescent="0.2">
      <c r="A13" s="267" t="s">
        <v>469</v>
      </c>
      <c r="B13" s="268">
        <f>+KVI_MOD_1.1.sz.mell.!D92</f>
        <v>516860</v>
      </c>
      <c r="C13" s="267" t="s">
        <v>448</v>
      </c>
      <c r="D13" s="269">
        <f>+KVI_MOD_2.1.sz.mell!D29+KVI_MOD_2.2.sz.mell!D30</f>
        <v>516860</v>
      </c>
      <c r="E13" s="268">
        <f>+B13-D13</f>
        <v>0</v>
      </c>
    </row>
    <row r="14" spans="1:5" x14ac:dyDescent="0.2">
      <c r="A14" s="267" t="s">
        <v>470</v>
      </c>
      <c r="B14" s="268">
        <f>+KVI_MOD_1.1.sz.mell.!D93</f>
        <v>156961514</v>
      </c>
      <c r="C14" s="267" t="s">
        <v>449</v>
      </c>
      <c r="D14" s="269">
        <f>+KVI_MOD_2.1.sz.mell!D30+KVI_MOD_2.2.sz.mell!D31</f>
        <v>156961514</v>
      </c>
      <c r="E14" s="268">
        <f>+B14-D14</f>
        <v>0</v>
      </c>
    </row>
    <row r="15" spans="1:5" x14ac:dyDescent="0.2">
      <c r="A15" s="267"/>
      <c r="B15" s="268"/>
      <c r="C15" s="267"/>
      <c r="D15" s="269"/>
      <c r="E15" s="268"/>
    </row>
    <row r="16" spans="1:5" ht="14.25" x14ac:dyDescent="0.2">
      <c r="A16" s="272" t="str">
        <f>+KVI_MOD_ÖSSZEFÜGGÉSEK!A19</f>
        <v>2020. módosított előirányzat BEVÉTELEK</v>
      </c>
      <c r="B16" s="77"/>
      <c r="C16" s="271"/>
      <c r="D16" s="269"/>
      <c r="E16" s="268"/>
    </row>
    <row r="17" spans="1:5" x14ac:dyDescent="0.2">
      <c r="A17" s="267"/>
      <c r="B17" s="268"/>
      <c r="C17" s="267"/>
      <c r="D17" s="269"/>
      <c r="E17" s="268"/>
    </row>
    <row r="18" spans="1:5" x14ac:dyDescent="0.2">
      <c r="A18" s="267" t="s">
        <v>471</v>
      </c>
      <c r="B18" s="268">
        <f>+KVI_MOD_1.1.sz.mell.!E68</f>
        <v>181511003</v>
      </c>
      <c r="C18" s="267" t="s">
        <v>442</v>
      </c>
      <c r="D18" s="269">
        <f>+KVI_MOD_2.1.sz.mell!E18+KVI_MOD_2.2.sz.mell!E17</f>
        <v>181511003</v>
      </c>
      <c r="E18" s="268">
        <f>+B18-D18</f>
        <v>0</v>
      </c>
    </row>
    <row r="19" spans="1:5" x14ac:dyDescent="0.2">
      <c r="A19" s="267" t="s">
        <v>472</v>
      </c>
      <c r="B19" s="268">
        <f>+KVI_MOD_1.1.sz.mell.!E92</f>
        <v>30474739</v>
      </c>
      <c r="C19" s="267" t="s">
        <v>450</v>
      </c>
      <c r="D19" s="269">
        <f>+KVI_MOD_2.1.sz.mell!E29+KVI_MOD_2.2.sz.mell!E30</f>
        <v>30474739</v>
      </c>
      <c r="E19" s="268">
        <f>+B19-D19</f>
        <v>0</v>
      </c>
    </row>
    <row r="20" spans="1:5" x14ac:dyDescent="0.2">
      <c r="A20" s="267" t="s">
        <v>473</v>
      </c>
      <c r="B20" s="268">
        <f>+KVI_MOD_1.1.sz.mell.!E93</f>
        <v>211985742</v>
      </c>
      <c r="C20" s="267" t="s">
        <v>451</v>
      </c>
      <c r="D20" s="269">
        <f>+KVI_MOD_2.1.sz.mell!E30+KVI_MOD_2.2.sz.mell!E31</f>
        <v>211985742</v>
      </c>
      <c r="E20" s="268">
        <f>+B20-D20</f>
        <v>0</v>
      </c>
    </row>
    <row r="21" spans="1:5" x14ac:dyDescent="0.2">
      <c r="A21" s="267"/>
      <c r="B21" s="268"/>
      <c r="C21" s="267"/>
      <c r="D21" s="269"/>
      <c r="E21" s="268"/>
    </row>
    <row r="22" spans="1:5" ht="15.75" x14ac:dyDescent="0.25">
      <c r="A22" s="78" t="str">
        <f>+KVI_MOD_ÖSSZEFÜGGÉSEK!A25</f>
        <v>2020. évi eredeti előirányzat KIADÁSOK</v>
      </c>
      <c r="B22" s="270"/>
      <c r="C22" s="271"/>
      <c r="D22" s="269"/>
      <c r="E22" s="268"/>
    </row>
    <row r="23" spans="1:5" x14ac:dyDescent="0.2">
      <c r="A23" s="267"/>
      <c r="B23" s="268"/>
      <c r="C23" s="267"/>
      <c r="D23" s="269"/>
      <c r="E23" s="268"/>
    </row>
    <row r="24" spans="1:5" x14ac:dyDescent="0.2">
      <c r="A24" s="267" t="s">
        <v>485</v>
      </c>
      <c r="B24" s="268">
        <f>+KVI_MOD_1.1.sz.mell.!C135</f>
        <v>54050774</v>
      </c>
      <c r="C24" s="267" t="s">
        <v>443</v>
      </c>
      <c r="D24" s="269">
        <f>+KVI_MOD_2.1.sz.mell!G18+KVI_MOD_2.2.sz.mell!G17</f>
        <v>54050774</v>
      </c>
      <c r="E24" s="268">
        <f>+B24-D24</f>
        <v>0</v>
      </c>
    </row>
    <row r="25" spans="1:5" x14ac:dyDescent="0.2">
      <c r="A25" s="267" t="s">
        <v>475</v>
      </c>
      <c r="B25" s="268">
        <f>+KVI_MOD_1.1.sz.mell.!C160</f>
        <v>973454</v>
      </c>
      <c r="C25" s="267" t="s">
        <v>452</v>
      </c>
      <c r="D25" s="269">
        <f>+KVI_MOD_2.1.sz.mell!G29+KVI_MOD_2.2.sz.mell!G30</f>
        <v>973454</v>
      </c>
      <c r="E25" s="268">
        <f>+B25-D25</f>
        <v>0</v>
      </c>
    </row>
    <row r="26" spans="1:5" x14ac:dyDescent="0.2">
      <c r="A26" s="267" t="s">
        <v>476</v>
      </c>
      <c r="B26" s="268">
        <f>+KVI_MOD_1.1.sz.mell.!C161</f>
        <v>55024228</v>
      </c>
      <c r="C26" s="267" t="s">
        <v>453</v>
      </c>
      <c r="D26" s="269">
        <f>+KVI_MOD_2.1.sz.mell!G30+KVI_MOD_2.2.sz.mell!G31</f>
        <v>55024228</v>
      </c>
      <c r="E26" s="268">
        <f>+B26-D26</f>
        <v>0</v>
      </c>
    </row>
    <row r="27" spans="1:5" x14ac:dyDescent="0.2">
      <c r="A27" s="267"/>
      <c r="B27" s="268"/>
      <c r="C27" s="267"/>
      <c r="D27" s="269"/>
      <c r="E27" s="268"/>
    </row>
    <row r="28" spans="1:5" ht="15.75" x14ac:dyDescent="0.25">
      <c r="A28" s="78" t="str">
        <f>+KVI_MOD_ÖSSZEFÜGGÉSEK!A31</f>
        <v>2020. évi Összes módosítás KIADÁSOK</v>
      </c>
      <c r="B28" s="270"/>
      <c r="C28" s="271"/>
      <c r="D28" s="269"/>
      <c r="E28" s="268"/>
    </row>
    <row r="29" spans="1:5" x14ac:dyDescent="0.2">
      <c r="A29" s="267"/>
      <c r="B29" s="268"/>
      <c r="C29" s="267"/>
      <c r="D29" s="269"/>
      <c r="E29" s="268"/>
    </row>
    <row r="30" spans="1:5" x14ac:dyDescent="0.2">
      <c r="A30" s="267" t="s">
        <v>477</v>
      </c>
      <c r="B30" s="268">
        <f>+KVI_MOD_1.1.sz.mell.!D135</f>
        <v>156961514</v>
      </c>
      <c r="C30" s="267" t="s">
        <v>444</v>
      </c>
      <c r="D30" s="269">
        <f>+KVI_MOD_2.1.sz.mell!H18+KVI_MOD_2.2.sz.mell!H17</f>
        <v>156961514</v>
      </c>
      <c r="E30" s="268">
        <f>+B30-D30</f>
        <v>0</v>
      </c>
    </row>
    <row r="31" spans="1:5" x14ac:dyDescent="0.2">
      <c r="A31" s="267" t="s">
        <v>478</v>
      </c>
      <c r="B31" s="268">
        <f>+KVI_MOD_1.1.sz.mell.!D160</f>
        <v>0</v>
      </c>
      <c r="C31" s="267" t="s">
        <v>454</v>
      </c>
      <c r="D31" s="269">
        <f>+KVI_MOD_2.1.sz.mell!H29+KVI_MOD_2.2.sz.mell!H30</f>
        <v>0</v>
      </c>
      <c r="E31" s="268">
        <f>+B31-D31</f>
        <v>0</v>
      </c>
    </row>
    <row r="32" spans="1:5" x14ac:dyDescent="0.2">
      <c r="A32" s="267" t="s">
        <v>479</v>
      </c>
      <c r="B32" s="268">
        <f>+KVI_MOD_1.1.sz.mell.!D161</f>
        <v>156961514</v>
      </c>
      <c r="C32" s="267" t="s">
        <v>455</v>
      </c>
      <c r="D32" s="269">
        <f>+KVI_MOD_2.1.sz.mell!H30+KVI_MOD_2.2.sz.mell!H31</f>
        <v>156961514</v>
      </c>
      <c r="E32" s="268">
        <f>+B32-D32</f>
        <v>0</v>
      </c>
    </row>
    <row r="33" spans="1:5" x14ac:dyDescent="0.2">
      <c r="A33" s="267"/>
      <c r="B33" s="268"/>
      <c r="C33" s="267"/>
      <c r="D33" s="269"/>
      <c r="E33" s="268"/>
    </row>
    <row r="34" spans="1:5" ht="15.75" x14ac:dyDescent="0.25">
      <c r="A34" s="273" t="str">
        <f>+KVI_MOD_ÖSSZEFÜGGÉSEK!A37</f>
        <v>2020. módosított előirányzat KIADÁSOK</v>
      </c>
      <c r="B34" s="270"/>
      <c r="C34" s="271"/>
      <c r="D34" s="269"/>
      <c r="E34" s="268"/>
    </row>
    <row r="35" spans="1:5" x14ac:dyDescent="0.2">
      <c r="A35" s="267"/>
      <c r="B35" s="268"/>
      <c r="C35" s="267"/>
      <c r="D35" s="269"/>
      <c r="E35" s="268"/>
    </row>
    <row r="36" spans="1:5" x14ac:dyDescent="0.2">
      <c r="A36" s="267" t="s">
        <v>480</v>
      </c>
      <c r="B36" s="268">
        <f>+KVI_MOD_1.1.sz.mell.!E135</f>
        <v>211012288</v>
      </c>
      <c r="C36" s="267" t="s">
        <v>445</v>
      </c>
      <c r="D36" s="269">
        <f>+KVI_MOD_2.1.sz.mell!I18+KVI_MOD_2.2.sz.mell!I17</f>
        <v>211012288</v>
      </c>
      <c r="E36" s="268">
        <f>+B36-D36</f>
        <v>0</v>
      </c>
    </row>
    <row r="37" spans="1:5" x14ac:dyDescent="0.2">
      <c r="A37" s="267" t="s">
        <v>481</v>
      </c>
      <c r="B37" s="268">
        <f>+KVI_MOD_1.1.sz.mell.!E160</f>
        <v>973454</v>
      </c>
      <c r="C37" s="267" t="s">
        <v>456</v>
      </c>
      <c r="D37" s="269">
        <f>+KVI_MOD_2.1.sz.mell!I29+KVI_MOD_2.2.sz.mell!I30</f>
        <v>973454</v>
      </c>
      <c r="E37" s="268">
        <f>+B37-D37</f>
        <v>0</v>
      </c>
    </row>
    <row r="38" spans="1:5" x14ac:dyDescent="0.2">
      <c r="A38" s="267" t="s">
        <v>486</v>
      </c>
      <c r="B38" s="268">
        <f>+KVI_MOD_1.1.sz.mell.!E161</f>
        <v>211985742</v>
      </c>
      <c r="C38" s="267" t="s">
        <v>457</v>
      </c>
      <c r="D38" s="269">
        <f>+KVI_MOD_2.1.sz.mell!I30+KVI_MOD_2.2.sz.mell!I31</f>
        <v>211985742</v>
      </c>
      <c r="E38" s="268">
        <f>+B38-D38</f>
        <v>0</v>
      </c>
    </row>
  </sheetData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1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79998168889431442"/>
  </sheetPr>
  <dimension ref="A2:G14"/>
  <sheetViews>
    <sheetView zoomScaleNormal="100" workbookViewId="0">
      <selection activeCell="E11" sqref="E11"/>
    </sheetView>
  </sheetViews>
  <sheetFormatPr defaultRowHeight="15" x14ac:dyDescent="0.25"/>
  <cols>
    <col min="1" max="1" width="5.6640625" style="403" customWidth="1"/>
    <col min="2" max="2" width="35.6640625" style="403" customWidth="1"/>
    <col min="3" max="6" width="14" style="403" customWidth="1"/>
    <col min="7" max="16384" width="9.33203125" style="403"/>
  </cols>
  <sheetData>
    <row r="2" spans="1:7" x14ac:dyDescent="0.25">
      <c r="B2" s="554" t="str">
        <f>CONCATENATE("3. melléklet ",KVI_MOD_ALAPADATOK!A7," ",KVI_MOD_ALAPADATOK!B7," ",KVI_MOD_ALAPADATOK!C7," ",KVI_MOD_ALAPADATOK!D7," ",KVI_MOD_ALAPADATOK!E7," ",KVI_MOD_ALAPADATOK!F7," ",KVI_MOD_ALAPADATOK!G7," ",KVI_MOD_ALAPADATOK!H7)</f>
        <v>3. melléklet a 6 / 2021 ( 05.26. ) polgármesteri  rendelethez</v>
      </c>
      <c r="C2" s="554"/>
      <c r="D2" s="554"/>
      <c r="E2" s="554"/>
      <c r="F2" s="554"/>
    </row>
    <row r="4" spans="1:7" ht="33.200000000000003" customHeight="1" x14ac:dyDescent="0.25">
      <c r="A4" s="555" t="str">
        <f>CONCATENATE(KVI_MOD_ALAPADATOK!A3," adósságot keletkeztető ügyletekből és kezességvállalásokból fennálló kötelezettségei")</f>
        <v>KORLÁT KÖZSÉG ÖNKORMÁNYZATA adósságot keletkeztető ügyletekből és kezességvállalásokból fennálló kötelezettségei</v>
      </c>
      <c r="B4" s="555"/>
      <c r="C4" s="555"/>
      <c r="D4" s="555"/>
      <c r="E4" s="555"/>
      <c r="F4" s="555"/>
    </row>
    <row r="5" spans="1:7" ht="15.95" customHeight="1" thickBot="1" x14ac:dyDescent="0.3">
      <c r="A5" s="404"/>
      <c r="B5" s="404"/>
      <c r="C5" s="556"/>
      <c r="D5" s="556"/>
      <c r="E5" s="557" t="str">
        <f>KVI_MOD_2.2.sz.mell!I2</f>
        <v xml:space="preserve"> Forintban!</v>
      </c>
      <c r="F5" s="557"/>
      <c r="G5" s="406"/>
    </row>
    <row r="6" spans="1:7" ht="63.2" customHeight="1" x14ac:dyDescent="0.25">
      <c r="A6" s="558" t="s">
        <v>7</v>
      </c>
      <c r="B6" s="560" t="s">
        <v>585</v>
      </c>
      <c r="C6" s="560" t="s">
        <v>586</v>
      </c>
      <c r="D6" s="560"/>
      <c r="E6" s="560"/>
      <c r="F6" s="562" t="s">
        <v>587</v>
      </c>
    </row>
    <row r="7" spans="1:7" ht="15.75" thickBot="1" x14ac:dyDescent="0.3">
      <c r="A7" s="559"/>
      <c r="B7" s="561"/>
      <c r="C7" s="407">
        <f>+LEFT(KVI_MOD_TARTALOMJEGYZÉK!A1,4)+1</f>
        <v>2021</v>
      </c>
      <c r="D7" s="407">
        <f>+C7+1</f>
        <v>2022</v>
      </c>
      <c r="E7" s="407">
        <f>+D7+1</f>
        <v>2023</v>
      </c>
      <c r="F7" s="563"/>
    </row>
    <row r="8" spans="1:7" ht="15.75" thickBot="1" x14ac:dyDescent="0.3">
      <c r="A8" s="408"/>
      <c r="B8" s="409" t="s">
        <v>401</v>
      </c>
      <c r="C8" s="409" t="s">
        <v>402</v>
      </c>
      <c r="D8" s="409" t="s">
        <v>403</v>
      </c>
      <c r="E8" s="409" t="s">
        <v>405</v>
      </c>
      <c r="F8" s="410" t="s">
        <v>404</v>
      </c>
    </row>
    <row r="9" spans="1:7" x14ac:dyDescent="0.25">
      <c r="A9" s="411" t="s">
        <v>9</v>
      </c>
      <c r="B9" s="501" t="s">
        <v>117</v>
      </c>
      <c r="C9" s="412">
        <v>270000</v>
      </c>
      <c r="D9" s="412">
        <v>290000</v>
      </c>
      <c r="E9" s="412">
        <v>290000</v>
      </c>
      <c r="F9" s="413">
        <f t="shared" ref="F9:F14" si="0">SUM(C9:E9)</f>
        <v>850000</v>
      </c>
    </row>
    <row r="10" spans="1:7" x14ac:dyDescent="0.25">
      <c r="A10" s="414" t="s">
        <v>10</v>
      </c>
      <c r="B10" s="502"/>
      <c r="C10" s="415"/>
      <c r="D10" s="415"/>
      <c r="E10" s="415"/>
      <c r="F10" s="416">
        <f t="shared" si="0"/>
        <v>0</v>
      </c>
    </row>
    <row r="11" spans="1:7" x14ac:dyDescent="0.25">
      <c r="A11" s="414" t="s">
        <v>11</v>
      </c>
      <c r="B11" s="502"/>
      <c r="C11" s="415"/>
      <c r="D11" s="415"/>
      <c r="E11" s="415"/>
      <c r="F11" s="416">
        <f t="shared" si="0"/>
        <v>0</v>
      </c>
    </row>
    <row r="12" spans="1:7" x14ac:dyDescent="0.25">
      <c r="A12" s="414" t="s">
        <v>12</v>
      </c>
      <c r="B12" s="502"/>
      <c r="C12" s="415"/>
      <c r="D12" s="415"/>
      <c r="E12" s="415"/>
      <c r="F12" s="416">
        <f t="shared" si="0"/>
        <v>0</v>
      </c>
    </row>
    <row r="13" spans="1:7" ht="15.75" thickBot="1" x14ac:dyDescent="0.3">
      <c r="A13" s="417" t="s">
        <v>13</v>
      </c>
      <c r="B13" s="503"/>
      <c r="C13" s="418"/>
      <c r="D13" s="418"/>
      <c r="E13" s="418"/>
      <c r="F13" s="416">
        <f t="shared" si="0"/>
        <v>0</v>
      </c>
    </row>
    <row r="14" spans="1:7" s="423" customFormat="1" thickBot="1" x14ac:dyDescent="0.25">
      <c r="A14" s="419" t="s">
        <v>14</v>
      </c>
      <c r="B14" s="420" t="s">
        <v>599</v>
      </c>
      <c r="C14" s="421">
        <f>SUM(C9:C13)</f>
        <v>270000</v>
      </c>
      <c r="D14" s="421">
        <f>SUM(D9:D13)</f>
        <v>290000</v>
      </c>
      <c r="E14" s="421">
        <f>SUM(E9:E13)</f>
        <v>290000</v>
      </c>
      <c r="F14" s="422">
        <f t="shared" si="0"/>
        <v>850000</v>
      </c>
    </row>
  </sheetData>
  <mergeCells count="8">
    <mergeCell ref="B2:F2"/>
    <mergeCell ref="A4:F4"/>
    <mergeCell ref="C5:D5"/>
    <mergeCell ref="E5:F5"/>
    <mergeCell ref="A6:A7"/>
    <mergeCell ref="B6:B7"/>
    <mergeCell ref="C6:E6"/>
    <mergeCell ref="F6:F7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79998168889431442"/>
  </sheetPr>
  <dimension ref="A2:D15"/>
  <sheetViews>
    <sheetView zoomScaleNormal="100" workbookViewId="0">
      <selection activeCell="C17" sqref="C17"/>
    </sheetView>
  </sheetViews>
  <sheetFormatPr defaultRowHeight="15" x14ac:dyDescent="0.25"/>
  <cols>
    <col min="1" max="1" width="5.6640625" style="403" customWidth="1"/>
    <col min="2" max="2" width="68.6640625" style="403" customWidth="1"/>
    <col min="3" max="3" width="19.5" style="403" customWidth="1"/>
    <col min="4" max="16384" width="9.33203125" style="403"/>
  </cols>
  <sheetData>
    <row r="2" spans="1:4" x14ac:dyDescent="0.25">
      <c r="B2" s="554" t="str">
        <f>CONCATENATE("4. melléklet ",KVI_MOD_ALAPADATOK!A7," ",KVI_MOD_ALAPADATOK!B7," ",KVI_MOD_ALAPADATOK!C7," ",KVI_MOD_ALAPADATOK!D7," ",KVI_MOD_ALAPADATOK!E7," ",KVI_MOD_ALAPADATOK!F7," ",KVI_MOD_ALAPADATOK!G7," ",KVI_MOD_ALAPADATOK!H7)</f>
        <v>4. melléklet a 6 / 2021 ( 05.26. ) polgármesteri  rendelethez</v>
      </c>
      <c r="C2" s="554"/>
    </row>
    <row r="4" spans="1:4" ht="48.75" customHeight="1" x14ac:dyDescent="0.25">
      <c r="A4" s="564" t="str">
        <f>CONCATENATE(KVI_MOD_ALAPADATOK!A3," saját bevételeinek részletezése az adósságot keletkeztető ügyletből származó tárgyévi fizetési kötelezettség megállapításához")</f>
        <v>KORLÁT KÖZSÉG ÖNKORMÁNYZATA saját bevételeinek részletezése az adósságot keletkeztető ügyletből származó tárgyévi fizetési kötelezettség megállapításához</v>
      </c>
      <c r="B4" s="564"/>
      <c r="C4" s="564"/>
    </row>
    <row r="5" spans="1:4" ht="15.95" customHeight="1" thickBot="1" x14ac:dyDescent="0.3">
      <c r="A5" s="404"/>
      <c r="B5" s="404"/>
      <c r="C5" s="405" t="str">
        <f>KVI_MOD_3.sz.mell.!E5</f>
        <v xml:space="preserve"> Forintban!</v>
      </c>
      <c r="D5" s="406"/>
    </row>
    <row r="6" spans="1:4" ht="26.45" customHeight="1" thickBot="1" x14ac:dyDescent="0.3">
      <c r="A6" s="424" t="s">
        <v>7</v>
      </c>
      <c r="B6" s="425" t="s">
        <v>588</v>
      </c>
      <c r="C6" s="426" t="str">
        <f>CONCATENATE(KVI_MOD_1.1.sz.mell.!C8," előirányzat")</f>
        <v>2020. évi előirányzat</v>
      </c>
    </row>
    <row r="7" spans="1:4" ht="15.75" thickBot="1" x14ac:dyDescent="0.3">
      <c r="A7" s="427"/>
      <c r="B7" s="428" t="s">
        <v>401</v>
      </c>
      <c r="C7" s="429" t="s">
        <v>402</v>
      </c>
    </row>
    <row r="8" spans="1:4" x14ac:dyDescent="0.25">
      <c r="A8" s="430" t="s">
        <v>9</v>
      </c>
      <c r="B8" s="431" t="s">
        <v>589</v>
      </c>
      <c r="C8" s="432">
        <v>270000</v>
      </c>
    </row>
    <row r="9" spans="1:4" ht="24.75" x14ac:dyDescent="0.25">
      <c r="A9" s="433" t="s">
        <v>10</v>
      </c>
      <c r="B9" s="434" t="s">
        <v>590</v>
      </c>
      <c r="C9" s="435">
        <v>10000</v>
      </c>
    </row>
    <row r="10" spans="1:4" x14ac:dyDescent="0.25">
      <c r="A10" s="433" t="s">
        <v>11</v>
      </c>
      <c r="B10" s="436" t="s">
        <v>591</v>
      </c>
      <c r="C10" s="435"/>
    </row>
    <row r="11" spans="1:4" ht="24.75" x14ac:dyDescent="0.25">
      <c r="A11" s="433" t="s">
        <v>12</v>
      </c>
      <c r="B11" s="436" t="s">
        <v>592</v>
      </c>
      <c r="C11" s="435">
        <v>901000</v>
      </c>
    </row>
    <row r="12" spans="1:4" x14ac:dyDescent="0.25">
      <c r="A12" s="437" t="s">
        <v>13</v>
      </c>
      <c r="B12" s="436" t="s">
        <v>593</v>
      </c>
      <c r="C12" s="438">
        <v>7355</v>
      </c>
    </row>
    <row r="13" spans="1:4" ht="15.75" thickBot="1" x14ac:dyDescent="0.3">
      <c r="A13" s="433" t="s">
        <v>14</v>
      </c>
      <c r="B13" s="439" t="s">
        <v>594</v>
      </c>
      <c r="C13" s="435"/>
    </row>
    <row r="14" spans="1:4" ht="15.75" thickBot="1" x14ac:dyDescent="0.3">
      <c r="A14" s="565" t="s">
        <v>595</v>
      </c>
      <c r="B14" s="566"/>
      <c r="C14" s="440">
        <f>SUM(C8:C13)</f>
        <v>1188355</v>
      </c>
    </row>
    <row r="15" spans="1:4" ht="23.25" customHeight="1" x14ac:dyDescent="0.25">
      <c r="A15" s="567" t="s">
        <v>596</v>
      </c>
      <c r="B15" s="567"/>
      <c r="C15" s="567"/>
    </row>
  </sheetData>
  <sheetProtection sheet="1"/>
  <mergeCells count="4">
    <mergeCell ref="B2:C2"/>
    <mergeCell ref="A4:C4"/>
    <mergeCell ref="A14:B14"/>
    <mergeCell ref="A15:C15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79998168889431442"/>
  </sheetPr>
  <dimension ref="A2:D15"/>
  <sheetViews>
    <sheetView zoomScale="120" zoomScaleNormal="120" workbookViewId="0">
      <selection activeCell="C12" sqref="C12"/>
    </sheetView>
  </sheetViews>
  <sheetFormatPr defaultRowHeight="15" x14ac:dyDescent="0.25"/>
  <cols>
    <col min="1" max="1" width="5.6640625" style="403" customWidth="1"/>
    <col min="2" max="2" width="66.83203125" style="403" customWidth="1"/>
    <col min="3" max="3" width="27" style="403" customWidth="1"/>
    <col min="4" max="16384" width="9.33203125" style="403"/>
  </cols>
  <sheetData>
    <row r="2" spans="1:4" x14ac:dyDescent="0.25">
      <c r="B2" s="554" t="str">
        <f>CONCATENATE("5. melléklet ",KVI_MOD_ALAPADATOK!A7," ",KVI_MOD_ALAPADATOK!B7," ",KVI_MOD_ALAPADATOK!C7," ",KVI_MOD_ALAPADATOK!D7," ",KVI_MOD_ALAPADATOK!E7," ",KVI_MOD_ALAPADATOK!F7," ",KVI_MOD_ALAPADATOK!G7," ",KVI_MOD_ALAPADATOK!H7)</f>
        <v>5. melléklet a 6 / 2021 ( 05.26. ) polgármesteri  rendelethez</v>
      </c>
      <c r="C2" s="554"/>
    </row>
    <row r="4" spans="1:4" ht="33.200000000000003" customHeight="1" x14ac:dyDescent="0.25">
      <c r="A4" s="564" t="str">
        <f>CONCATENATE(KVI_MOD_ALAPADATOK!A3," ",KVI_MOD_ALAPADATOK!D1,". évi adósságot keletkeztető fejlesztési céljai")</f>
        <v>KORLÁT KÖZSÉG ÖNKORMÁNYZATA 2020. évi adósságot keletkeztető fejlesztési céljai</v>
      </c>
      <c r="B4" s="564"/>
      <c r="C4" s="564"/>
    </row>
    <row r="5" spans="1:4" ht="15.95" customHeight="1" thickBot="1" x14ac:dyDescent="0.3">
      <c r="A5" s="404"/>
      <c r="B5" s="404"/>
      <c r="C5" s="405" t="str">
        <f>KVI_MOD_4.sz.mell.!C5</f>
        <v xml:space="preserve"> Forintban!</v>
      </c>
      <c r="D5" s="406"/>
    </row>
    <row r="6" spans="1:4" ht="26.45" customHeight="1" thickBot="1" x14ac:dyDescent="0.3">
      <c r="A6" s="424" t="s">
        <v>7</v>
      </c>
      <c r="B6" s="425" t="s">
        <v>597</v>
      </c>
      <c r="C6" s="426" t="s">
        <v>598</v>
      </c>
    </row>
    <row r="7" spans="1:4" ht="15.75" thickBot="1" x14ac:dyDescent="0.3">
      <c r="A7" s="427"/>
      <c r="B7" s="428" t="s">
        <v>401</v>
      </c>
      <c r="C7" s="429" t="s">
        <v>402</v>
      </c>
    </row>
    <row r="8" spans="1:4" x14ac:dyDescent="0.25">
      <c r="A8" s="430" t="s">
        <v>9</v>
      </c>
      <c r="B8" s="504"/>
      <c r="C8" s="441">
        <v>0</v>
      </c>
    </row>
    <row r="9" spans="1:4" x14ac:dyDescent="0.25">
      <c r="A9" s="433" t="s">
        <v>10</v>
      </c>
      <c r="B9" s="505"/>
      <c r="C9" s="442"/>
    </row>
    <row r="10" spans="1:4" ht="15.75" thickBot="1" x14ac:dyDescent="0.3">
      <c r="A10" s="437" t="s">
        <v>11</v>
      </c>
      <c r="B10" s="506"/>
      <c r="C10" s="443"/>
    </row>
    <row r="11" spans="1:4" s="423" customFormat="1" ht="17.25" customHeight="1" thickBot="1" x14ac:dyDescent="0.25">
      <c r="A11" s="444" t="s">
        <v>12</v>
      </c>
      <c r="B11" s="445" t="s">
        <v>600</v>
      </c>
      <c r="C11" s="440">
        <f>SUM(C8:C10)</f>
        <v>0</v>
      </c>
    </row>
    <row r="15" spans="1:4" ht="15.75" x14ac:dyDescent="0.25">
      <c r="B15" s="446"/>
    </row>
  </sheetData>
  <sheetProtection sheet="1"/>
  <mergeCells count="2">
    <mergeCell ref="B2:C2"/>
    <mergeCell ref="A4:C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79998168889431442"/>
  </sheetPr>
  <dimension ref="A1:G25"/>
  <sheetViews>
    <sheetView zoomScale="120" zoomScaleNormal="120" workbookViewId="0">
      <selection activeCell="F19" sqref="F19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2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21.75" customHeight="1" x14ac:dyDescent="0.2">
      <c r="A1" s="327"/>
      <c r="B1" s="569" t="str">
        <f>CONCATENATE("6. melléklet ",KVI_MOD_ALAPADATOK!A7," ",KVI_MOD_ALAPADATOK!B7," ",KVI_MOD_ALAPADATOK!C7," ",KVI_MOD_ALAPADATOK!D7," ",KVI_MOD_ALAPADATOK!E7," ",KVI_MOD_ALAPADATOK!F7," ",KVI_MOD_ALAPADATOK!G7," ",KVI_MOD_ALAPADATOK!H7)</f>
        <v>6. melléklet a 6 / 2021 ( 05.26. ) polgármesteri  rendelethez</v>
      </c>
      <c r="C1" s="570"/>
      <c r="D1" s="570"/>
      <c r="E1" s="570"/>
      <c r="F1" s="570"/>
      <c r="G1" s="570"/>
    </row>
    <row r="2" spans="1:7" x14ac:dyDescent="0.2">
      <c r="A2" s="327"/>
      <c r="B2" s="328"/>
      <c r="C2" s="328"/>
      <c r="D2" s="328"/>
      <c r="E2" s="328"/>
      <c r="F2" s="328"/>
      <c r="G2" s="328"/>
    </row>
    <row r="3" spans="1:7" ht="25.5" customHeight="1" x14ac:dyDescent="0.2">
      <c r="A3" s="568" t="s">
        <v>0</v>
      </c>
      <c r="B3" s="568"/>
      <c r="C3" s="568"/>
      <c r="D3" s="568"/>
      <c r="E3" s="568"/>
      <c r="F3" s="568"/>
      <c r="G3" s="568"/>
    </row>
    <row r="4" spans="1:7" ht="22.5" customHeight="1" thickBot="1" x14ac:dyDescent="0.3">
      <c r="A4" s="327"/>
      <c r="B4" s="328"/>
      <c r="C4" s="328"/>
      <c r="D4" s="328"/>
      <c r="E4" s="328"/>
      <c r="F4" s="328"/>
      <c r="G4" s="329" t="str">
        <f>KVI_MOD_2.2.sz.mell!I2</f>
        <v xml:space="preserve"> Forintban!</v>
      </c>
    </row>
    <row r="5" spans="1:7" s="29" customFormat="1" ht="44.45" customHeight="1" thickBot="1" x14ac:dyDescent="0.25">
      <c r="A5" s="330" t="s">
        <v>50</v>
      </c>
      <c r="B5" s="301" t="s">
        <v>51</v>
      </c>
      <c r="C5" s="301" t="s">
        <v>52</v>
      </c>
      <c r="D5" s="301" t="str">
        <f>+CONCATENATE("Felhasználás   ",LEFT(KVI_MOD_ALAPADATOK!A1,4)-1,". XII. 31-ig")</f>
        <v>Felhasználás   2019. XII. 31-ig</v>
      </c>
      <c r="E5" s="301" t="str">
        <f>CONCATENATE(KVI_MOD_ALAPADATOK!A1,". évi eredeti előirányzat")</f>
        <v>2020. évi eredeti előirányzat</v>
      </c>
      <c r="F5" s="301" t="s">
        <v>635</v>
      </c>
      <c r="G5" s="302" t="s">
        <v>634</v>
      </c>
    </row>
    <row r="6" spans="1:7" s="32" customFormat="1" ht="12" customHeight="1" thickBot="1" x14ac:dyDescent="0.25">
      <c r="A6" s="331" t="s">
        <v>401</v>
      </c>
      <c r="B6" s="332" t="s">
        <v>402</v>
      </c>
      <c r="C6" s="332" t="s">
        <v>403</v>
      </c>
      <c r="D6" s="332" t="s">
        <v>405</v>
      </c>
      <c r="E6" s="332" t="s">
        <v>404</v>
      </c>
      <c r="F6" s="332" t="s">
        <v>406</v>
      </c>
      <c r="G6" s="333" t="s">
        <v>569</v>
      </c>
    </row>
    <row r="7" spans="1:7" ht="15.95" customHeight="1" x14ac:dyDescent="0.2">
      <c r="A7" s="515" t="s">
        <v>636</v>
      </c>
      <c r="B7" s="516">
        <v>204754</v>
      </c>
      <c r="C7" s="215" t="s">
        <v>642</v>
      </c>
      <c r="D7" s="21"/>
      <c r="E7" s="21"/>
      <c r="F7" s="21">
        <v>204754</v>
      </c>
      <c r="G7" s="33">
        <f>E7+F7</f>
        <v>204754</v>
      </c>
    </row>
    <row r="8" spans="1:7" ht="15.95" customHeight="1" x14ac:dyDescent="0.2">
      <c r="A8" s="515" t="s">
        <v>627</v>
      </c>
      <c r="B8" s="516">
        <v>1379982</v>
      </c>
      <c r="C8" s="215" t="s">
        <v>642</v>
      </c>
      <c r="D8" s="21"/>
      <c r="E8" s="21"/>
      <c r="F8" s="21">
        <v>1379982</v>
      </c>
      <c r="G8" s="33">
        <f t="shared" ref="G8:G24" si="0">E8+F8</f>
        <v>1379982</v>
      </c>
    </row>
    <row r="9" spans="1:7" ht="15.95" customHeight="1" x14ac:dyDescent="0.2">
      <c r="A9" s="515" t="s">
        <v>637</v>
      </c>
      <c r="B9" s="516">
        <v>11547972</v>
      </c>
      <c r="C9" s="215" t="s">
        <v>642</v>
      </c>
      <c r="D9" s="21"/>
      <c r="E9" s="21"/>
      <c r="F9" s="21">
        <v>11547972</v>
      </c>
      <c r="G9" s="33">
        <f t="shared" si="0"/>
        <v>11547972</v>
      </c>
    </row>
    <row r="10" spans="1:7" ht="15.95" customHeight="1" x14ac:dyDescent="0.2">
      <c r="A10" s="523" t="s">
        <v>638</v>
      </c>
      <c r="B10" s="21">
        <v>13244213</v>
      </c>
      <c r="C10" s="215" t="s">
        <v>642</v>
      </c>
      <c r="D10" s="21"/>
      <c r="E10" s="21">
        <v>13244000</v>
      </c>
      <c r="F10" s="21">
        <v>213</v>
      </c>
      <c r="G10" s="33">
        <f t="shared" si="0"/>
        <v>13244213</v>
      </c>
    </row>
    <row r="11" spans="1:7" ht="15.95" customHeight="1" x14ac:dyDescent="0.2">
      <c r="A11" s="214" t="s">
        <v>639</v>
      </c>
      <c r="B11" s="21">
        <v>36240</v>
      </c>
      <c r="C11" s="215" t="s">
        <v>642</v>
      </c>
      <c r="D11" s="21"/>
      <c r="E11" s="21">
        <v>45000</v>
      </c>
      <c r="F11" s="21">
        <v>-1834</v>
      </c>
      <c r="G11" s="33">
        <f t="shared" si="0"/>
        <v>43166</v>
      </c>
    </row>
    <row r="12" spans="1:7" ht="15.95" customHeight="1" x14ac:dyDescent="0.2">
      <c r="A12" s="523" t="s">
        <v>640</v>
      </c>
      <c r="B12" s="21">
        <v>22000</v>
      </c>
      <c r="C12" s="215" t="s">
        <v>642</v>
      </c>
      <c r="D12" s="21"/>
      <c r="E12" s="21">
        <v>75000</v>
      </c>
      <c r="F12" s="21">
        <v>-53000</v>
      </c>
      <c r="G12" s="33">
        <f t="shared" si="0"/>
        <v>22000</v>
      </c>
    </row>
    <row r="13" spans="1:7" ht="15.95" customHeight="1" x14ac:dyDescent="0.2">
      <c r="A13" s="214" t="s">
        <v>641</v>
      </c>
      <c r="B13" s="21">
        <v>12597603</v>
      </c>
      <c r="C13" s="215" t="s">
        <v>642</v>
      </c>
      <c r="D13" s="21"/>
      <c r="E13" s="21"/>
      <c r="F13" s="21">
        <v>12597603</v>
      </c>
      <c r="G13" s="33">
        <f t="shared" si="0"/>
        <v>12597603</v>
      </c>
    </row>
    <row r="14" spans="1:7" ht="15.95" customHeight="1" x14ac:dyDescent="0.2">
      <c r="A14" s="214"/>
      <c r="B14" s="21"/>
      <c r="C14" s="215"/>
      <c r="D14" s="21"/>
      <c r="E14" s="21"/>
      <c r="F14" s="21"/>
      <c r="G14" s="33">
        <f t="shared" si="0"/>
        <v>0</v>
      </c>
    </row>
    <row r="15" spans="1:7" ht="15.95" customHeight="1" x14ac:dyDescent="0.2">
      <c r="A15" s="214"/>
      <c r="B15" s="21"/>
      <c r="C15" s="215"/>
      <c r="D15" s="21"/>
      <c r="E15" s="21"/>
      <c r="F15" s="21"/>
      <c r="G15" s="33">
        <f t="shared" si="0"/>
        <v>0</v>
      </c>
    </row>
    <row r="16" spans="1:7" ht="15.95" customHeight="1" x14ac:dyDescent="0.2">
      <c r="A16" s="214"/>
      <c r="B16" s="21"/>
      <c r="C16" s="215"/>
      <c r="D16" s="21"/>
      <c r="E16" s="21"/>
      <c r="F16" s="21"/>
      <c r="G16" s="33">
        <f t="shared" si="0"/>
        <v>0</v>
      </c>
    </row>
    <row r="17" spans="1:7" ht="15.95" customHeight="1" x14ac:dyDescent="0.2">
      <c r="A17" s="214"/>
      <c r="B17" s="21"/>
      <c r="C17" s="215"/>
      <c r="D17" s="21"/>
      <c r="E17" s="21"/>
      <c r="F17" s="21"/>
      <c r="G17" s="33">
        <f t="shared" si="0"/>
        <v>0</v>
      </c>
    </row>
    <row r="18" spans="1:7" ht="15.95" customHeight="1" x14ac:dyDescent="0.2">
      <c r="A18" s="214"/>
      <c r="B18" s="21"/>
      <c r="C18" s="215"/>
      <c r="D18" s="21"/>
      <c r="E18" s="21"/>
      <c r="F18" s="21"/>
      <c r="G18" s="33">
        <f t="shared" si="0"/>
        <v>0</v>
      </c>
    </row>
    <row r="19" spans="1:7" ht="15.95" customHeight="1" x14ac:dyDescent="0.2">
      <c r="A19" s="214"/>
      <c r="B19" s="21"/>
      <c r="C19" s="215"/>
      <c r="D19" s="21"/>
      <c r="E19" s="21"/>
      <c r="F19" s="21"/>
      <c r="G19" s="33">
        <f t="shared" si="0"/>
        <v>0</v>
      </c>
    </row>
    <row r="20" spans="1:7" ht="15.95" customHeight="1" x14ac:dyDescent="0.2">
      <c r="A20" s="214"/>
      <c r="B20" s="21"/>
      <c r="C20" s="215"/>
      <c r="D20" s="21"/>
      <c r="E20" s="21"/>
      <c r="F20" s="21"/>
      <c r="G20" s="33">
        <f t="shared" si="0"/>
        <v>0</v>
      </c>
    </row>
    <row r="21" spans="1:7" ht="15.95" customHeight="1" x14ac:dyDescent="0.2">
      <c r="A21" s="214"/>
      <c r="B21" s="21"/>
      <c r="C21" s="215"/>
      <c r="D21" s="21"/>
      <c r="E21" s="21"/>
      <c r="F21" s="21"/>
      <c r="G21" s="33">
        <f t="shared" si="0"/>
        <v>0</v>
      </c>
    </row>
    <row r="22" spans="1:7" ht="15.95" customHeight="1" x14ac:dyDescent="0.2">
      <c r="A22" s="214"/>
      <c r="B22" s="21"/>
      <c r="C22" s="215"/>
      <c r="D22" s="21"/>
      <c r="E22" s="21"/>
      <c r="F22" s="21"/>
      <c r="G22" s="33">
        <f t="shared" si="0"/>
        <v>0</v>
      </c>
    </row>
    <row r="23" spans="1:7" ht="15.95" customHeight="1" x14ac:dyDescent="0.2">
      <c r="A23" s="214"/>
      <c r="B23" s="21"/>
      <c r="C23" s="215"/>
      <c r="D23" s="21"/>
      <c r="E23" s="21"/>
      <c r="F23" s="21"/>
      <c r="G23" s="33">
        <f t="shared" si="0"/>
        <v>0</v>
      </c>
    </row>
    <row r="24" spans="1:7" ht="15.95" customHeight="1" thickBot="1" x14ac:dyDescent="0.25">
      <c r="A24" s="34"/>
      <c r="B24" s="22"/>
      <c r="C24" s="216"/>
      <c r="D24" s="22"/>
      <c r="E24" s="22"/>
      <c r="F24" s="22"/>
      <c r="G24" s="35">
        <f t="shared" si="0"/>
        <v>0</v>
      </c>
    </row>
    <row r="25" spans="1:7" s="38" customFormat="1" ht="18" customHeight="1" thickBot="1" x14ac:dyDescent="0.25">
      <c r="A25" s="70" t="s">
        <v>49</v>
      </c>
      <c r="B25" s="36">
        <f>SUM(B7:B24)</f>
        <v>39032764</v>
      </c>
      <c r="C25" s="54"/>
      <c r="D25" s="36">
        <f>SUM(D7:D24)</f>
        <v>0</v>
      </c>
      <c r="E25" s="36">
        <f>SUM(E7:E24)</f>
        <v>13364000</v>
      </c>
      <c r="F25" s="36">
        <f>SUM(F7:F24)</f>
        <v>25675690</v>
      </c>
      <c r="G25" s="37">
        <f>SUM(G7:G24)</f>
        <v>39039690</v>
      </c>
    </row>
  </sheetData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79998168889431442"/>
  </sheetPr>
  <dimension ref="A1:I26"/>
  <sheetViews>
    <sheetView zoomScale="115" zoomScaleNormal="115" workbookViewId="0">
      <selection activeCell="B11" sqref="B11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9" ht="20.45" customHeight="1" x14ac:dyDescent="0.2">
      <c r="A1" s="327"/>
      <c r="B1" s="569" t="str">
        <f>CONCATENATE("7. melléklet ",KVI_MOD_ALAPADATOK!A7," ",KVI_MOD_ALAPADATOK!B7," ",KVI_MOD_ALAPADATOK!C7," ",KVI_MOD_ALAPADATOK!D7," ",KVI_MOD_ALAPADATOK!E7," ",KVI_MOD_ALAPADATOK!F7," ",KVI_MOD_ALAPADATOK!G7," ",KVI_MOD_ALAPADATOK!H7)</f>
        <v>7. melléklet a 6 / 2021 ( 05.26. ) polgármesteri  rendelethez</v>
      </c>
      <c r="C1" s="569"/>
      <c r="D1" s="569"/>
      <c r="E1" s="569"/>
      <c r="F1" s="569"/>
      <c r="G1" s="569"/>
    </row>
    <row r="2" spans="1:9" x14ac:dyDescent="0.2">
      <c r="A2" s="327"/>
      <c r="B2" s="328"/>
      <c r="C2" s="328"/>
      <c r="D2" s="328"/>
      <c r="E2" s="328"/>
      <c r="F2" s="328"/>
      <c r="G2" s="328"/>
    </row>
    <row r="3" spans="1:9" ht="24.75" customHeight="1" x14ac:dyDescent="0.2">
      <c r="A3" s="568" t="s">
        <v>1</v>
      </c>
      <c r="B3" s="568"/>
      <c r="C3" s="568"/>
      <c r="D3" s="568"/>
      <c r="E3" s="568"/>
      <c r="F3" s="568"/>
      <c r="G3" s="568"/>
    </row>
    <row r="4" spans="1:9" ht="23.25" customHeight="1" thickBot="1" x14ac:dyDescent="0.3">
      <c r="A4" s="327"/>
      <c r="B4" s="328"/>
      <c r="C4" s="328"/>
      <c r="D4" s="328"/>
      <c r="E4" s="328"/>
      <c r="F4" s="328"/>
      <c r="G4" s="329" t="str">
        <f>KVI_MOD_6.sz.mell.!G4</f>
        <v xml:space="preserve"> Forintban!</v>
      </c>
    </row>
    <row r="5" spans="1:9" s="29" customFormat="1" ht="48.75" customHeight="1" thickBot="1" x14ac:dyDescent="0.25">
      <c r="A5" s="330" t="s">
        <v>53</v>
      </c>
      <c r="B5" s="301" t="s">
        <v>51</v>
      </c>
      <c r="C5" s="301" t="s">
        <v>52</v>
      </c>
      <c r="D5" s="301" t="str">
        <f>+KVI_MOD_6.sz.mell.!D5</f>
        <v>Felhasználás   2019. XII. 31-ig</v>
      </c>
      <c r="E5" s="301" t="str">
        <f>KVI_MOD_6.sz.mell.!E5</f>
        <v>2020. évi eredeti előirányzat</v>
      </c>
      <c r="F5" s="301" t="str">
        <f>KVI_MOD_6.sz.mell.!F5</f>
        <v>Összes 
módosítás 2020. 12.31-ig</v>
      </c>
      <c r="G5" s="302" t="str">
        <f>KVI_MOD_6.sz.mell.!G5</f>
        <v>Módosított előirányzat 2020. 
12.31-én</v>
      </c>
    </row>
    <row r="6" spans="1:9" s="32" customFormat="1" ht="15.2" customHeight="1" thickBot="1" x14ac:dyDescent="0.25">
      <c r="A6" s="331" t="s">
        <v>401</v>
      </c>
      <c r="B6" s="332" t="s">
        <v>402</v>
      </c>
      <c r="C6" s="332" t="s">
        <v>403</v>
      </c>
      <c r="D6" s="332" t="s">
        <v>405</v>
      </c>
      <c r="E6" s="332" t="s">
        <v>404</v>
      </c>
      <c r="F6" s="332" t="s">
        <v>406</v>
      </c>
      <c r="G6" s="333" t="s">
        <v>569</v>
      </c>
    </row>
    <row r="7" spans="1:9" ht="15.95" customHeight="1" x14ac:dyDescent="0.2">
      <c r="A7" s="517"/>
      <c r="B7" s="518"/>
      <c r="C7" s="519"/>
      <c r="D7" s="40"/>
      <c r="E7" s="40"/>
      <c r="F7" s="518"/>
      <c r="G7" s="41">
        <f>E7+F7</f>
        <v>0</v>
      </c>
    </row>
    <row r="8" spans="1:9" ht="15.95" customHeight="1" x14ac:dyDescent="0.2">
      <c r="A8" s="517" t="s">
        <v>628</v>
      </c>
      <c r="B8" s="518">
        <v>147550000</v>
      </c>
      <c r="C8" s="519" t="s">
        <v>629</v>
      </c>
      <c r="D8" s="40">
        <v>91503947</v>
      </c>
      <c r="E8" s="40">
        <v>0</v>
      </c>
      <c r="F8" s="518">
        <v>56044295</v>
      </c>
      <c r="G8" s="41">
        <f t="shared" ref="G8:G25" si="0">E8+F8</f>
        <v>56044295</v>
      </c>
      <c r="I8" s="366"/>
    </row>
    <row r="9" spans="1:9" ht="15.95" customHeight="1" x14ac:dyDescent="0.2">
      <c r="A9" s="520"/>
      <c r="B9" s="518"/>
      <c r="C9" s="519"/>
      <c r="D9" s="40"/>
      <c r="E9" s="40"/>
      <c r="F9" s="518"/>
      <c r="G9" s="41">
        <f t="shared" si="0"/>
        <v>0</v>
      </c>
    </row>
    <row r="10" spans="1:9" ht="15.95" customHeight="1" x14ac:dyDescent="0.2">
      <c r="A10" s="39"/>
      <c r="B10" s="40"/>
      <c r="C10" s="217"/>
      <c r="D10" s="40"/>
      <c r="E10" s="40"/>
      <c r="F10" s="40"/>
      <c r="G10" s="41">
        <f t="shared" si="0"/>
        <v>0</v>
      </c>
    </row>
    <row r="11" spans="1:9" ht="15.95" customHeight="1" x14ac:dyDescent="0.2">
      <c r="A11" s="39"/>
      <c r="B11" s="40"/>
      <c r="C11" s="217"/>
      <c r="D11" s="40"/>
      <c r="E11" s="40"/>
      <c r="F11" s="40"/>
      <c r="G11" s="41">
        <f t="shared" si="0"/>
        <v>0</v>
      </c>
    </row>
    <row r="12" spans="1:9" ht="15.95" customHeight="1" x14ac:dyDescent="0.2">
      <c r="A12" s="39"/>
      <c r="B12" s="40"/>
      <c r="C12" s="217"/>
      <c r="D12" s="40"/>
      <c r="E12" s="40"/>
      <c r="F12" s="40"/>
      <c r="G12" s="41">
        <f t="shared" si="0"/>
        <v>0</v>
      </c>
    </row>
    <row r="13" spans="1:9" ht="15.95" customHeight="1" x14ac:dyDescent="0.2">
      <c r="A13" s="39"/>
      <c r="B13" s="40"/>
      <c r="C13" s="217"/>
      <c r="D13" s="40"/>
      <c r="E13" s="40"/>
      <c r="F13" s="40"/>
      <c r="G13" s="41">
        <f t="shared" si="0"/>
        <v>0</v>
      </c>
    </row>
    <row r="14" spans="1:9" ht="15.95" customHeight="1" x14ac:dyDescent="0.2">
      <c r="A14" s="39"/>
      <c r="B14" s="40"/>
      <c r="C14" s="217"/>
      <c r="D14" s="40"/>
      <c r="E14" s="40"/>
      <c r="F14" s="40"/>
      <c r="G14" s="41">
        <f t="shared" si="0"/>
        <v>0</v>
      </c>
    </row>
    <row r="15" spans="1:9" ht="15.95" customHeight="1" x14ac:dyDescent="0.2">
      <c r="A15" s="39"/>
      <c r="B15" s="40"/>
      <c r="C15" s="217"/>
      <c r="D15" s="40"/>
      <c r="E15" s="40"/>
      <c r="F15" s="40"/>
      <c r="G15" s="41">
        <f t="shared" si="0"/>
        <v>0</v>
      </c>
    </row>
    <row r="16" spans="1:9" ht="15.95" customHeight="1" x14ac:dyDescent="0.2">
      <c r="A16" s="39"/>
      <c r="B16" s="40"/>
      <c r="C16" s="217"/>
      <c r="D16" s="40"/>
      <c r="E16" s="40"/>
      <c r="F16" s="40"/>
      <c r="G16" s="41">
        <f t="shared" si="0"/>
        <v>0</v>
      </c>
    </row>
    <row r="17" spans="1:7" ht="15.95" customHeight="1" x14ac:dyDescent="0.2">
      <c r="A17" s="39"/>
      <c r="B17" s="40"/>
      <c r="C17" s="217"/>
      <c r="D17" s="40"/>
      <c r="E17" s="40"/>
      <c r="F17" s="40"/>
      <c r="G17" s="41">
        <f t="shared" si="0"/>
        <v>0</v>
      </c>
    </row>
    <row r="18" spans="1:7" ht="15.95" customHeight="1" x14ac:dyDescent="0.2">
      <c r="A18" s="39"/>
      <c r="B18" s="40"/>
      <c r="C18" s="217"/>
      <c r="D18" s="40"/>
      <c r="E18" s="40"/>
      <c r="F18" s="40"/>
      <c r="G18" s="41">
        <f t="shared" si="0"/>
        <v>0</v>
      </c>
    </row>
    <row r="19" spans="1:7" ht="15.95" customHeight="1" x14ac:dyDescent="0.2">
      <c r="A19" s="39"/>
      <c r="B19" s="40"/>
      <c r="C19" s="217"/>
      <c r="D19" s="40"/>
      <c r="E19" s="40"/>
      <c r="F19" s="40"/>
      <c r="G19" s="41">
        <f t="shared" si="0"/>
        <v>0</v>
      </c>
    </row>
    <row r="20" spans="1:7" ht="15.95" customHeight="1" x14ac:dyDescent="0.2">
      <c r="A20" s="39"/>
      <c r="B20" s="40"/>
      <c r="C20" s="217"/>
      <c r="D20" s="40"/>
      <c r="E20" s="40"/>
      <c r="F20" s="40"/>
      <c r="G20" s="41">
        <f t="shared" si="0"/>
        <v>0</v>
      </c>
    </row>
    <row r="21" spans="1:7" ht="15.95" customHeight="1" x14ac:dyDescent="0.2">
      <c r="A21" s="39"/>
      <c r="B21" s="40"/>
      <c r="C21" s="217"/>
      <c r="D21" s="40"/>
      <c r="E21" s="40"/>
      <c r="F21" s="40"/>
      <c r="G21" s="41">
        <f t="shared" si="0"/>
        <v>0</v>
      </c>
    </row>
    <row r="22" spans="1:7" ht="15.95" customHeight="1" x14ac:dyDescent="0.2">
      <c r="A22" s="39"/>
      <c r="B22" s="40"/>
      <c r="C22" s="217"/>
      <c r="D22" s="40"/>
      <c r="E22" s="40"/>
      <c r="F22" s="40"/>
      <c r="G22" s="41">
        <f t="shared" si="0"/>
        <v>0</v>
      </c>
    </row>
    <row r="23" spans="1:7" ht="15.95" customHeight="1" x14ac:dyDescent="0.2">
      <c r="A23" s="39"/>
      <c r="B23" s="40"/>
      <c r="C23" s="217"/>
      <c r="D23" s="40"/>
      <c r="E23" s="40"/>
      <c r="F23" s="40"/>
      <c r="G23" s="41">
        <f t="shared" si="0"/>
        <v>0</v>
      </c>
    </row>
    <row r="24" spans="1:7" ht="15.95" customHeight="1" x14ac:dyDescent="0.2">
      <c r="A24" s="39"/>
      <c r="B24" s="40"/>
      <c r="C24" s="217"/>
      <c r="D24" s="40"/>
      <c r="E24" s="40"/>
      <c r="F24" s="40"/>
      <c r="G24" s="41">
        <f t="shared" si="0"/>
        <v>0</v>
      </c>
    </row>
    <row r="25" spans="1:7" ht="15.95" customHeight="1" thickBot="1" x14ac:dyDescent="0.25">
      <c r="A25" s="42"/>
      <c r="B25" s="43"/>
      <c r="C25" s="218"/>
      <c r="D25" s="43"/>
      <c r="E25" s="43"/>
      <c r="F25" s="43"/>
      <c r="G25" s="44">
        <f t="shared" si="0"/>
        <v>0</v>
      </c>
    </row>
    <row r="26" spans="1:7" s="38" customFormat="1" ht="18" customHeight="1" thickBot="1" x14ac:dyDescent="0.25">
      <c r="A26" s="70" t="s">
        <v>49</v>
      </c>
      <c r="B26" s="71">
        <f>SUM(B7:B25)</f>
        <v>147550000</v>
      </c>
      <c r="C26" s="55"/>
      <c r="D26" s="71">
        <f>SUM(D7:D25)</f>
        <v>91503947</v>
      </c>
      <c r="E26" s="71"/>
      <c r="F26" s="71">
        <f>SUM(F7:F25)</f>
        <v>56044295</v>
      </c>
      <c r="G26" s="45">
        <f>SUM(G7:G25)</f>
        <v>56044295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dőlt"&amp;11 4. melléklet&amp;"Times New Roman CE,Normál"&amp;10
  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79998168889431442"/>
  </sheetPr>
  <dimension ref="A1:J56"/>
  <sheetViews>
    <sheetView topLeftCell="A43" zoomScale="110" zoomScaleNormal="110" zoomScaleSheetLayoutView="100" workbookViewId="0">
      <selection activeCell="A56" sqref="A56:I76"/>
    </sheetView>
  </sheetViews>
  <sheetFormatPr defaultRowHeight="12.75" x14ac:dyDescent="0.2"/>
  <cols>
    <col min="1" max="1" width="28.5" style="31" customWidth="1"/>
    <col min="2" max="4" width="13.83203125" style="31" customWidth="1"/>
    <col min="5" max="5" width="12.83203125" style="31" customWidth="1"/>
    <col min="6" max="7" width="13.83203125" style="31" customWidth="1"/>
    <col min="8" max="8" width="12.83203125" style="31" customWidth="1"/>
    <col min="9" max="9" width="13.83203125" style="31" customWidth="1"/>
    <col min="10" max="10" width="7.33203125" style="31" customWidth="1"/>
    <col min="11" max="11" width="11.33203125" style="31" customWidth="1"/>
    <col min="12" max="12" width="4" style="31" customWidth="1"/>
    <col min="13" max="16384" width="9.33203125" style="31"/>
  </cols>
  <sheetData>
    <row r="1" spans="1:10" ht="15" customHeight="1" x14ac:dyDescent="0.2">
      <c r="A1" s="589"/>
      <c r="B1" s="589"/>
      <c r="C1" s="589"/>
      <c r="D1" s="589"/>
      <c r="E1" s="589"/>
      <c r="F1" s="589"/>
      <c r="G1" s="589"/>
      <c r="H1" s="589"/>
      <c r="I1" s="589"/>
      <c r="J1" s="571" t="str">
        <f>CONCATENATE("8. melléklet ",KVI_MOD_ALAPADATOK!$A$7," ",KVI_MOD_ALAPADATOK!$B$7," ",KVI_MOD_ALAPADATOK!$C$7," ",KVI_MOD_ALAPADATOK!$D$7," ",KVI_MOD_ALAPADATOK!$E$7," ",KVI_MOD_ALAPADATOK!$F$7," ",KVI_MOD_ALAPADATOK!$G$7," ",KVI_MOD_ALAPADATOK!$H$7)</f>
        <v>8. melléklet a 6 / 2021 ( 05.26. ) polgármesteri  rendelethez</v>
      </c>
    </row>
    <row r="2" spans="1:10" ht="15.75" x14ac:dyDescent="0.2">
      <c r="A2" s="590" t="s">
        <v>537</v>
      </c>
      <c r="B2" s="590"/>
      <c r="C2" s="590"/>
      <c r="D2" s="590"/>
      <c r="E2" s="590"/>
      <c r="F2" s="590"/>
      <c r="G2" s="590"/>
      <c r="H2" s="590"/>
      <c r="I2" s="590"/>
      <c r="J2" s="571"/>
    </row>
    <row r="3" spans="1:10" ht="15.75" x14ac:dyDescent="0.2">
      <c r="A3" s="591" t="s">
        <v>574</v>
      </c>
      <c r="B3" s="592"/>
      <c r="C3" s="592"/>
      <c r="D3" s="592"/>
      <c r="E3" s="592"/>
      <c r="F3" s="592"/>
      <c r="G3" s="592"/>
      <c r="H3" s="592"/>
      <c r="I3" s="592"/>
      <c r="J3" s="571"/>
    </row>
    <row r="4" spans="1:10" ht="15.75" x14ac:dyDescent="0.2">
      <c r="A4" s="391"/>
      <c r="B4" s="392"/>
      <c r="C4" s="392"/>
      <c r="D4" s="392"/>
      <c r="E4" s="392"/>
      <c r="F4" s="392"/>
      <c r="G4" s="392"/>
      <c r="H4" s="392"/>
      <c r="I4" s="392"/>
      <c r="J4" s="571"/>
    </row>
    <row r="5" spans="1:10" ht="15.75" x14ac:dyDescent="0.2">
      <c r="A5" s="605" t="s">
        <v>571</v>
      </c>
      <c r="B5" s="605"/>
      <c r="C5" s="605"/>
      <c r="D5" s="605"/>
      <c r="E5" s="605"/>
      <c r="F5" s="605"/>
      <c r="G5" s="605"/>
      <c r="H5" s="605"/>
      <c r="I5" s="605"/>
      <c r="J5" s="571"/>
    </row>
    <row r="6" spans="1:10" ht="14.25" thickBot="1" x14ac:dyDescent="0.25">
      <c r="A6" s="384"/>
      <c r="B6" s="384"/>
      <c r="C6" s="384"/>
      <c r="D6" s="384"/>
      <c r="E6" s="384"/>
      <c r="F6" s="384"/>
      <c r="G6" s="384"/>
      <c r="H6" s="606" t="str">
        <f>H13</f>
        <v>Forintban!</v>
      </c>
      <c r="I6" s="606"/>
      <c r="J6" s="571"/>
    </row>
    <row r="7" spans="1:10" ht="13.5" thickBot="1" x14ac:dyDescent="0.25">
      <c r="A7" s="607" t="s">
        <v>92</v>
      </c>
      <c r="B7" s="608"/>
      <c r="C7" s="608"/>
      <c r="D7" s="608"/>
      <c r="E7" s="608"/>
      <c r="F7" s="609"/>
      <c r="G7" s="385" t="s">
        <v>461</v>
      </c>
      <c r="H7" s="385" t="s">
        <v>570</v>
      </c>
      <c r="I7" s="385" t="s">
        <v>460</v>
      </c>
      <c r="J7" s="571"/>
    </row>
    <row r="8" spans="1:10" x14ac:dyDescent="0.2">
      <c r="A8" s="610"/>
      <c r="B8" s="611"/>
      <c r="C8" s="611"/>
      <c r="D8" s="611"/>
      <c r="E8" s="611"/>
      <c r="F8" s="612"/>
      <c r="G8" s="386"/>
      <c r="H8" s="387"/>
      <c r="I8" s="477">
        <f>G8+H8</f>
        <v>0</v>
      </c>
      <c r="J8" s="571"/>
    </row>
    <row r="9" spans="1:10" ht="13.5" thickBot="1" x14ac:dyDescent="0.25">
      <c r="A9" s="594"/>
      <c r="B9" s="595"/>
      <c r="C9" s="595"/>
      <c r="D9" s="595"/>
      <c r="E9" s="595"/>
      <c r="F9" s="596"/>
      <c r="G9" s="388"/>
      <c r="H9" s="389"/>
      <c r="I9" s="478">
        <f>G9+H9</f>
        <v>0</v>
      </c>
      <c r="J9" s="571"/>
    </row>
    <row r="10" spans="1:10" ht="13.5" thickBot="1" x14ac:dyDescent="0.25">
      <c r="A10" s="602" t="s">
        <v>527</v>
      </c>
      <c r="B10" s="603"/>
      <c r="C10" s="603"/>
      <c r="D10" s="603"/>
      <c r="E10" s="603"/>
      <c r="F10" s="604"/>
      <c r="G10" s="390">
        <f>SUM(G8:G9)</f>
        <v>0</v>
      </c>
      <c r="H10" s="390">
        <f>SUM(H8:H9)</f>
        <v>0</v>
      </c>
      <c r="I10" s="402">
        <f>SUM(I8:I9)</f>
        <v>0</v>
      </c>
      <c r="J10" s="571"/>
    </row>
    <row r="11" spans="1:10" ht="15.75" x14ac:dyDescent="0.2">
      <c r="A11" s="391"/>
      <c r="B11" s="392"/>
      <c r="C11" s="392"/>
      <c r="D11" s="392"/>
      <c r="E11" s="392"/>
      <c r="F11" s="392"/>
      <c r="G11" s="392"/>
      <c r="H11" s="392"/>
      <c r="I11" s="392"/>
      <c r="J11" s="571"/>
    </row>
    <row r="12" spans="1:10" ht="14.25" x14ac:dyDescent="0.2">
      <c r="A12" s="572" t="s">
        <v>572</v>
      </c>
      <c r="B12" s="572"/>
      <c r="C12" s="573" t="s">
        <v>631</v>
      </c>
      <c r="D12" s="573"/>
      <c r="E12" s="573"/>
      <c r="F12" s="573"/>
      <c r="G12" s="573"/>
      <c r="H12" s="573"/>
      <c r="I12" s="573"/>
      <c r="J12" s="571"/>
    </row>
    <row r="13" spans="1:10" ht="15.75" thickBot="1" x14ac:dyDescent="0.25">
      <c r="A13" s="367"/>
      <c r="B13" s="367"/>
      <c r="C13" s="367"/>
      <c r="D13" s="367"/>
      <c r="E13" s="367"/>
      <c r="F13" s="367"/>
      <c r="G13" s="367"/>
      <c r="H13" s="593" t="s">
        <v>573</v>
      </c>
      <c r="I13" s="593"/>
      <c r="J13" s="571"/>
    </row>
    <row r="14" spans="1:10" ht="13.5" thickBot="1" x14ac:dyDescent="0.25">
      <c r="A14" s="574" t="s">
        <v>86</v>
      </c>
      <c r="B14" s="577" t="s">
        <v>458</v>
      </c>
      <c r="C14" s="578"/>
      <c r="D14" s="578"/>
      <c r="E14" s="578"/>
      <c r="F14" s="579"/>
      <c r="G14" s="579"/>
      <c r="H14" s="579"/>
      <c r="I14" s="580"/>
      <c r="J14" s="571"/>
    </row>
    <row r="15" spans="1:10" ht="13.5" thickBot="1" x14ac:dyDescent="0.25">
      <c r="A15" s="575"/>
      <c r="B15" s="581" t="s">
        <v>575</v>
      </c>
      <c r="C15" s="584" t="s">
        <v>576</v>
      </c>
      <c r="D15" s="585"/>
      <c r="E15" s="585"/>
      <c r="F15" s="585"/>
      <c r="G15" s="585"/>
      <c r="H15" s="585"/>
      <c r="I15" s="586"/>
      <c r="J15" s="571"/>
    </row>
    <row r="16" spans="1:10" ht="13.5" thickBot="1" x14ac:dyDescent="0.25">
      <c r="A16" s="575"/>
      <c r="B16" s="582"/>
      <c r="C16" s="587" t="str">
        <f>CONCATENATE(KVI_MOD_ALAPADATOK!$A$1,". előtti tervezett forrás, kiadás")</f>
        <v>2020. előtti tervezett forrás, kiadás</v>
      </c>
      <c r="D16" s="368" t="s">
        <v>459</v>
      </c>
      <c r="E16" s="368" t="s">
        <v>570</v>
      </c>
      <c r="F16" s="369" t="s">
        <v>460</v>
      </c>
      <c r="G16" s="369" t="s">
        <v>459</v>
      </c>
      <c r="H16" s="369" t="s">
        <v>570</v>
      </c>
      <c r="I16" s="369" t="s">
        <v>460</v>
      </c>
      <c r="J16" s="571"/>
    </row>
    <row r="17" spans="1:10" ht="25.5" customHeight="1" thickBot="1" x14ac:dyDescent="0.25">
      <c r="A17" s="576"/>
      <c r="B17" s="583"/>
      <c r="C17" s="588"/>
      <c r="D17" s="597" t="str">
        <f>CONCATENATE(KVI_MOD_ALAPADATOK!$A$1,". évi")</f>
        <v>2020. évi</v>
      </c>
      <c r="E17" s="598"/>
      <c r="F17" s="599"/>
      <c r="G17" s="597" t="str">
        <f>CONCATENATE(KVI_MOD_ALAPADATOK!$A$1,". után")</f>
        <v>2020. után</v>
      </c>
      <c r="H17" s="600"/>
      <c r="I17" s="599"/>
      <c r="J17" s="571"/>
    </row>
    <row r="18" spans="1:10" ht="13.5" thickBot="1" x14ac:dyDescent="0.25">
      <c r="A18" s="370" t="s">
        <v>401</v>
      </c>
      <c r="B18" s="371" t="s">
        <v>584</v>
      </c>
      <c r="C18" s="372" t="s">
        <v>403</v>
      </c>
      <c r="D18" s="373" t="s">
        <v>405</v>
      </c>
      <c r="E18" s="373" t="s">
        <v>404</v>
      </c>
      <c r="F18" s="372" t="s">
        <v>577</v>
      </c>
      <c r="G18" s="372" t="s">
        <v>407</v>
      </c>
      <c r="H18" s="372" t="s">
        <v>408</v>
      </c>
      <c r="I18" s="374" t="s">
        <v>578</v>
      </c>
      <c r="J18" s="571"/>
    </row>
    <row r="19" spans="1:10" x14ac:dyDescent="0.2">
      <c r="A19" s="375" t="s">
        <v>87</v>
      </c>
      <c r="B19" s="479">
        <f t="shared" ref="B19:B24" si="0">C19+F19+I19</f>
        <v>0</v>
      </c>
      <c r="C19" s="480"/>
      <c r="D19" s="481"/>
      <c r="E19" s="481"/>
      <c r="F19" s="483">
        <f t="shared" ref="F19:F24" si="1">D19+E19</f>
        <v>0</v>
      </c>
      <c r="G19" s="481"/>
      <c r="H19" s="507"/>
      <c r="I19" s="484">
        <f t="shared" ref="I19:I24" si="2">G19+H19</f>
        <v>0</v>
      </c>
      <c r="J19" s="571"/>
    </row>
    <row r="20" spans="1:10" x14ac:dyDescent="0.2">
      <c r="A20" s="376" t="s">
        <v>98</v>
      </c>
      <c r="B20" s="485">
        <f t="shared" si="0"/>
        <v>0</v>
      </c>
      <c r="C20" s="486"/>
      <c r="D20" s="486"/>
      <c r="E20" s="486"/>
      <c r="F20" s="487">
        <f t="shared" si="1"/>
        <v>0</v>
      </c>
      <c r="G20" s="486"/>
      <c r="H20" s="486"/>
      <c r="I20" s="487">
        <f t="shared" si="2"/>
        <v>0</v>
      </c>
      <c r="J20" s="571"/>
    </row>
    <row r="21" spans="1:10" x14ac:dyDescent="0.2">
      <c r="A21" s="377" t="s">
        <v>88</v>
      </c>
      <c r="B21" s="490">
        <f t="shared" si="0"/>
        <v>16093051</v>
      </c>
      <c r="C21" s="491">
        <v>2000000</v>
      </c>
      <c r="D21" s="491">
        <v>1402500</v>
      </c>
      <c r="E21" s="491">
        <v>12690551</v>
      </c>
      <c r="F21" s="489">
        <f t="shared" si="1"/>
        <v>14093051</v>
      </c>
      <c r="G21" s="491"/>
      <c r="H21" s="491"/>
      <c r="I21" s="489">
        <f t="shared" si="2"/>
        <v>0</v>
      </c>
      <c r="J21" s="571"/>
    </row>
    <row r="22" spans="1:10" x14ac:dyDescent="0.2">
      <c r="A22" s="377" t="s">
        <v>99</v>
      </c>
      <c r="B22" s="490">
        <f t="shared" si="0"/>
        <v>0</v>
      </c>
      <c r="C22" s="491"/>
      <c r="D22" s="491"/>
      <c r="E22" s="491"/>
      <c r="F22" s="489">
        <f t="shared" si="1"/>
        <v>0</v>
      </c>
      <c r="G22" s="491"/>
      <c r="H22" s="491"/>
      <c r="I22" s="489">
        <f t="shared" si="2"/>
        <v>0</v>
      </c>
      <c r="J22" s="571"/>
    </row>
    <row r="23" spans="1:10" x14ac:dyDescent="0.2">
      <c r="A23" s="377" t="s">
        <v>89</v>
      </c>
      <c r="B23" s="490">
        <f t="shared" si="0"/>
        <v>0</v>
      </c>
      <c r="C23" s="491"/>
      <c r="D23" s="491"/>
      <c r="E23" s="491"/>
      <c r="F23" s="489">
        <f t="shared" si="1"/>
        <v>0</v>
      </c>
      <c r="G23" s="491"/>
      <c r="H23" s="491"/>
      <c r="I23" s="489">
        <f t="shared" si="2"/>
        <v>0</v>
      </c>
      <c r="J23" s="571"/>
    </row>
    <row r="24" spans="1:10" ht="13.5" thickBot="1" x14ac:dyDescent="0.25">
      <c r="A24" s="377" t="s">
        <v>90</v>
      </c>
      <c r="B24" s="490">
        <f t="shared" si="0"/>
        <v>5414475</v>
      </c>
      <c r="C24" s="491">
        <v>5222795</v>
      </c>
      <c r="D24" s="491"/>
      <c r="E24" s="491">
        <v>191680</v>
      </c>
      <c r="F24" s="489">
        <f t="shared" si="1"/>
        <v>191680</v>
      </c>
      <c r="G24" s="491"/>
      <c r="H24" s="491"/>
      <c r="I24" s="489">
        <f t="shared" si="2"/>
        <v>0</v>
      </c>
      <c r="J24" s="571"/>
    </row>
    <row r="25" spans="1:10" ht="13.5" thickBot="1" x14ac:dyDescent="0.25">
      <c r="A25" s="378" t="s">
        <v>91</v>
      </c>
      <c r="B25" s="492">
        <f t="shared" ref="B25:I25" si="3">B19+SUM(B21:B24)</f>
        <v>21507526</v>
      </c>
      <c r="C25" s="492">
        <f t="shared" si="3"/>
        <v>7222795</v>
      </c>
      <c r="D25" s="492">
        <f t="shared" si="3"/>
        <v>1402500</v>
      </c>
      <c r="E25" s="492">
        <f t="shared" si="3"/>
        <v>12882231</v>
      </c>
      <c r="F25" s="492">
        <f t="shared" si="3"/>
        <v>14284731</v>
      </c>
      <c r="G25" s="492">
        <f t="shared" si="3"/>
        <v>0</v>
      </c>
      <c r="H25" s="492">
        <f t="shared" si="3"/>
        <v>0</v>
      </c>
      <c r="I25" s="493">
        <f t="shared" si="3"/>
        <v>0</v>
      </c>
      <c r="J25" s="571"/>
    </row>
    <row r="26" spans="1:10" x14ac:dyDescent="0.2">
      <c r="A26" s="379" t="s">
        <v>94</v>
      </c>
      <c r="B26" s="479">
        <f>C26+F26+I26</f>
        <v>11102095</v>
      </c>
      <c r="C26" s="481">
        <v>6707595</v>
      </c>
      <c r="D26" s="522">
        <v>1342200</v>
      </c>
      <c r="E26" s="522">
        <v>3052300</v>
      </c>
      <c r="F26" s="482">
        <v>4394500</v>
      </c>
      <c r="G26" s="481"/>
      <c r="H26" s="481"/>
      <c r="I26" s="484">
        <f>G26+H26</f>
        <v>0</v>
      </c>
      <c r="J26" s="571"/>
    </row>
    <row r="27" spans="1:10" x14ac:dyDescent="0.2">
      <c r="A27" s="380" t="s">
        <v>95</v>
      </c>
      <c r="B27" s="490">
        <f>C27+F27+I27</f>
        <v>647079</v>
      </c>
      <c r="C27" s="491">
        <v>455399</v>
      </c>
      <c r="D27" s="521"/>
      <c r="E27" s="521">
        <v>191680</v>
      </c>
      <c r="F27" s="488">
        <v>191680</v>
      </c>
      <c r="G27" s="491"/>
      <c r="H27" s="491"/>
      <c r="I27" s="489">
        <f>G27+H27</f>
        <v>0</v>
      </c>
      <c r="J27" s="571"/>
    </row>
    <row r="28" spans="1:10" x14ac:dyDescent="0.2">
      <c r="A28" s="380" t="s">
        <v>96</v>
      </c>
      <c r="B28" s="490">
        <f>C28+F28+I28</f>
        <v>8355852</v>
      </c>
      <c r="C28" s="491">
        <v>59801</v>
      </c>
      <c r="D28" s="521">
        <v>60300</v>
      </c>
      <c r="E28" s="521">
        <v>8235751</v>
      </c>
      <c r="F28" s="488">
        <f>D28+E28</f>
        <v>8296051</v>
      </c>
      <c r="G28" s="491"/>
      <c r="H28" s="491"/>
      <c r="I28" s="489">
        <f>G28+H28</f>
        <v>0</v>
      </c>
      <c r="J28" s="571"/>
    </row>
    <row r="29" spans="1:10" x14ac:dyDescent="0.2">
      <c r="A29" s="380" t="s">
        <v>97</v>
      </c>
      <c r="B29" s="490">
        <f>C29+F29+I29</f>
        <v>0</v>
      </c>
      <c r="C29" s="491"/>
      <c r="D29" s="491"/>
      <c r="E29" s="491"/>
      <c r="F29" s="488">
        <f>D29+E29</f>
        <v>0</v>
      </c>
      <c r="G29" s="491"/>
      <c r="H29" s="491"/>
      <c r="I29" s="489">
        <f>G29+H29</f>
        <v>0</v>
      </c>
      <c r="J29" s="571"/>
    </row>
    <row r="30" spans="1:10" ht="13.5" thickBot="1" x14ac:dyDescent="0.25">
      <c r="A30" s="381"/>
      <c r="B30" s="494">
        <f>C30+F30+I30</f>
        <v>0</v>
      </c>
      <c r="C30" s="495"/>
      <c r="D30" s="495"/>
      <c r="E30" s="491"/>
      <c r="F30" s="496">
        <f>D30+E30</f>
        <v>0</v>
      </c>
      <c r="G30" s="495"/>
      <c r="H30" s="491"/>
      <c r="I30" s="497">
        <f>G30+H30</f>
        <v>0</v>
      </c>
      <c r="J30" s="571"/>
    </row>
    <row r="31" spans="1:10" ht="13.5" thickBot="1" x14ac:dyDescent="0.25">
      <c r="A31" s="382" t="s">
        <v>77</v>
      </c>
      <c r="B31" s="492">
        <f t="shared" ref="B31:I31" si="4">SUM(B26:B30)</f>
        <v>20105026</v>
      </c>
      <c r="C31" s="492">
        <f t="shared" si="4"/>
        <v>7222795</v>
      </c>
      <c r="D31" s="492">
        <f t="shared" si="4"/>
        <v>1402500</v>
      </c>
      <c r="E31" s="492">
        <f t="shared" si="4"/>
        <v>11479731</v>
      </c>
      <c r="F31" s="492">
        <f t="shared" si="4"/>
        <v>12882231</v>
      </c>
      <c r="G31" s="492">
        <f t="shared" si="4"/>
        <v>0</v>
      </c>
      <c r="H31" s="492">
        <f t="shared" si="4"/>
        <v>0</v>
      </c>
      <c r="I31" s="493">
        <f t="shared" si="4"/>
        <v>0</v>
      </c>
      <c r="J31" s="571"/>
    </row>
    <row r="32" spans="1:10" x14ac:dyDescent="0.2">
      <c r="A32" s="601" t="s">
        <v>528</v>
      </c>
      <c r="B32" s="601"/>
      <c r="C32" s="601"/>
      <c r="D32" s="601"/>
      <c r="E32" s="601"/>
      <c r="F32" s="601"/>
      <c r="G32" s="601"/>
      <c r="H32" s="601"/>
      <c r="I32" s="601"/>
      <c r="J32" s="571"/>
    </row>
    <row r="33" spans="1:10" x14ac:dyDescent="0.2">
      <c r="A33" s="383"/>
      <c r="B33" s="383"/>
      <c r="C33" s="383"/>
      <c r="D33" s="383"/>
      <c r="E33" s="383"/>
      <c r="F33" s="383"/>
      <c r="G33" s="383"/>
      <c r="H33" s="383"/>
      <c r="I33" s="383"/>
      <c r="J33" s="571"/>
    </row>
    <row r="34" spans="1:10" ht="14.25" customHeight="1" x14ac:dyDescent="0.2">
      <c r="A34" s="572" t="s">
        <v>583</v>
      </c>
      <c r="B34" s="572"/>
      <c r="C34" s="573" t="s">
        <v>630</v>
      </c>
      <c r="D34" s="573"/>
      <c r="E34" s="573"/>
      <c r="F34" s="573"/>
      <c r="G34" s="573"/>
      <c r="H34" s="573"/>
      <c r="I34" s="573"/>
      <c r="J34" s="571"/>
    </row>
    <row r="35" spans="1:10" ht="15.75" thickBot="1" x14ac:dyDescent="0.25">
      <c r="A35" s="367"/>
      <c r="B35" s="367"/>
      <c r="C35" s="367"/>
      <c r="D35" s="367"/>
      <c r="E35" s="367"/>
      <c r="F35" s="367"/>
      <c r="G35" s="367"/>
      <c r="H35" s="593" t="s">
        <v>573</v>
      </c>
      <c r="I35" s="593"/>
      <c r="J35" s="571"/>
    </row>
    <row r="36" spans="1:10" ht="13.5" customHeight="1" thickBot="1" x14ac:dyDescent="0.25">
      <c r="A36" s="574" t="s">
        <v>86</v>
      </c>
      <c r="B36" s="577" t="s">
        <v>458</v>
      </c>
      <c r="C36" s="578"/>
      <c r="D36" s="578"/>
      <c r="E36" s="578"/>
      <c r="F36" s="579"/>
      <c r="G36" s="579"/>
      <c r="H36" s="579"/>
      <c r="I36" s="580"/>
      <c r="J36" s="571"/>
    </row>
    <row r="37" spans="1:10" ht="13.5" customHeight="1" thickBot="1" x14ac:dyDescent="0.25">
      <c r="A37" s="575"/>
      <c r="B37" s="581" t="s">
        <v>575</v>
      </c>
      <c r="C37" s="584" t="s">
        <v>576</v>
      </c>
      <c r="D37" s="585"/>
      <c r="E37" s="585"/>
      <c r="F37" s="585"/>
      <c r="G37" s="585"/>
      <c r="H37" s="585"/>
      <c r="I37" s="586"/>
      <c r="J37" s="571"/>
    </row>
    <row r="38" spans="1:10" ht="13.5" customHeight="1" thickBot="1" x14ac:dyDescent="0.25">
      <c r="A38" s="575"/>
      <c r="B38" s="582"/>
      <c r="C38" s="587" t="str">
        <f>CONCATENATE(KVI_MOD_ALAPADATOK!$A$1,". előtti tervezett forrás, kiadás")</f>
        <v>2020. előtti tervezett forrás, kiadás</v>
      </c>
      <c r="D38" s="368" t="s">
        <v>459</v>
      </c>
      <c r="E38" s="368" t="s">
        <v>570</v>
      </c>
      <c r="F38" s="369" t="s">
        <v>460</v>
      </c>
      <c r="G38" s="369" t="s">
        <v>459</v>
      </c>
      <c r="H38" s="369" t="s">
        <v>570</v>
      </c>
      <c r="I38" s="369" t="s">
        <v>460</v>
      </c>
      <c r="J38" s="571"/>
    </row>
    <row r="39" spans="1:10" ht="25.5" customHeight="1" thickBot="1" x14ac:dyDescent="0.25">
      <c r="A39" s="576"/>
      <c r="B39" s="583"/>
      <c r="C39" s="588"/>
      <c r="D39" s="597" t="str">
        <f>CONCATENATE(KVI_MOD_ALAPADATOK!$A$1,". évi")</f>
        <v>2020. évi</v>
      </c>
      <c r="E39" s="598"/>
      <c r="F39" s="599"/>
      <c r="G39" s="597" t="str">
        <f>CONCATENATE(KVI_MOD_ALAPADATOK!$A$1,". után")</f>
        <v>2020. után</v>
      </c>
      <c r="H39" s="600"/>
      <c r="I39" s="599"/>
      <c r="J39" s="571"/>
    </row>
    <row r="40" spans="1:10" ht="13.5" thickBot="1" x14ac:dyDescent="0.25">
      <c r="A40" s="370" t="s">
        <v>401</v>
      </c>
      <c r="B40" s="371" t="s">
        <v>584</v>
      </c>
      <c r="C40" s="372" t="s">
        <v>403</v>
      </c>
      <c r="D40" s="373" t="s">
        <v>405</v>
      </c>
      <c r="E40" s="373" t="s">
        <v>404</v>
      </c>
      <c r="F40" s="372" t="s">
        <v>577</v>
      </c>
      <c r="G40" s="372" t="s">
        <v>407</v>
      </c>
      <c r="H40" s="372" t="s">
        <v>408</v>
      </c>
      <c r="I40" s="374" t="s">
        <v>578</v>
      </c>
      <c r="J40" s="571"/>
    </row>
    <row r="41" spans="1:10" x14ac:dyDescent="0.2">
      <c r="A41" s="375" t="s">
        <v>87</v>
      </c>
      <c r="B41" s="479">
        <f t="shared" ref="B41:B46" si="5">C41+F41+I41</f>
        <v>0</v>
      </c>
      <c r="C41" s="480"/>
      <c r="D41" s="481"/>
      <c r="E41" s="481"/>
      <c r="F41" s="483">
        <f t="shared" ref="F41:F46" si="6">D41+E41</f>
        <v>0</v>
      </c>
      <c r="G41" s="481"/>
      <c r="H41" s="507"/>
      <c r="I41" s="484">
        <f t="shared" ref="I41:I46" si="7">G41+H41</f>
        <v>0</v>
      </c>
      <c r="J41" s="571"/>
    </row>
    <row r="42" spans="1:10" x14ac:dyDescent="0.2">
      <c r="A42" s="376" t="s">
        <v>98</v>
      </c>
      <c r="B42" s="485">
        <f t="shared" si="5"/>
        <v>0</v>
      </c>
      <c r="C42" s="486"/>
      <c r="D42" s="486"/>
      <c r="E42" s="486"/>
      <c r="F42" s="487">
        <f t="shared" si="6"/>
        <v>0</v>
      </c>
      <c r="G42" s="486"/>
      <c r="H42" s="486"/>
      <c r="I42" s="487">
        <f t="shared" si="7"/>
        <v>0</v>
      </c>
      <c r="J42" s="571"/>
    </row>
    <row r="43" spans="1:10" x14ac:dyDescent="0.2">
      <c r="A43" s="377" t="s">
        <v>88</v>
      </c>
      <c r="B43" s="490">
        <f t="shared" si="5"/>
        <v>148021950</v>
      </c>
      <c r="C43" s="491">
        <v>59513600</v>
      </c>
      <c r="D43" s="491">
        <v>2914800</v>
      </c>
      <c r="E43" s="521">
        <v>85593550</v>
      </c>
      <c r="F43" s="489">
        <f t="shared" si="6"/>
        <v>88508350</v>
      </c>
      <c r="G43" s="491"/>
      <c r="H43" s="491"/>
      <c r="I43" s="489">
        <f t="shared" si="7"/>
        <v>0</v>
      </c>
      <c r="J43" s="571"/>
    </row>
    <row r="44" spans="1:10" x14ac:dyDescent="0.2">
      <c r="A44" s="377" t="s">
        <v>99</v>
      </c>
      <c r="B44" s="490">
        <f t="shared" si="5"/>
        <v>0</v>
      </c>
      <c r="C44" s="491"/>
      <c r="D44" s="491"/>
      <c r="E44" s="491"/>
      <c r="F44" s="489">
        <f t="shared" si="6"/>
        <v>0</v>
      </c>
      <c r="G44" s="491"/>
      <c r="H44" s="491"/>
      <c r="I44" s="489">
        <f t="shared" si="7"/>
        <v>0</v>
      </c>
      <c r="J44" s="571"/>
    </row>
    <row r="45" spans="1:10" x14ac:dyDescent="0.2">
      <c r="A45" s="377" t="s">
        <v>89</v>
      </c>
      <c r="B45" s="490">
        <f t="shared" si="5"/>
        <v>0</v>
      </c>
      <c r="C45" s="491"/>
      <c r="D45" s="491"/>
      <c r="E45" s="491"/>
      <c r="F45" s="489">
        <f t="shared" si="6"/>
        <v>0</v>
      </c>
      <c r="G45" s="491"/>
      <c r="H45" s="491"/>
      <c r="I45" s="489">
        <f t="shared" si="7"/>
        <v>0</v>
      </c>
      <c r="J45" s="571"/>
    </row>
    <row r="46" spans="1:10" ht="13.5" thickBot="1" x14ac:dyDescent="0.25">
      <c r="A46" s="377" t="s">
        <v>90</v>
      </c>
      <c r="B46" s="490">
        <f t="shared" si="5"/>
        <v>34727440</v>
      </c>
      <c r="C46" s="491">
        <v>34727440</v>
      </c>
      <c r="D46" s="491"/>
      <c r="E46" s="491"/>
      <c r="F46" s="489">
        <f t="shared" si="6"/>
        <v>0</v>
      </c>
      <c r="G46" s="491"/>
      <c r="H46" s="491"/>
      <c r="I46" s="489">
        <f t="shared" si="7"/>
        <v>0</v>
      </c>
      <c r="J46" s="571"/>
    </row>
    <row r="47" spans="1:10" ht="13.5" thickBot="1" x14ac:dyDescent="0.25">
      <c r="A47" s="378" t="s">
        <v>91</v>
      </c>
      <c r="B47" s="492">
        <f t="shared" ref="B47:I47" si="8">B41+SUM(B43:B46)</f>
        <v>182749390</v>
      </c>
      <c r="C47" s="492">
        <f t="shared" si="8"/>
        <v>94241040</v>
      </c>
      <c r="D47" s="492">
        <f t="shared" si="8"/>
        <v>2914800</v>
      </c>
      <c r="E47" s="492">
        <f t="shared" si="8"/>
        <v>85593550</v>
      </c>
      <c r="F47" s="492">
        <f t="shared" si="8"/>
        <v>88508350</v>
      </c>
      <c r="G47" s="492">
        <f t="shared" si="8"/>
        <v>0</v>
      </c>
      <c r="H47" s="492">
        <f t="shared" si="8"/>
        <v>0</v>
      </c>
      <c r="I47" s="493">
        <f t="shared" si="8"/>
        <v>0</v>
      </c>
      <c r="J47" s="571"/>
    </row>
    <row r="48" spans="1:10" x14ac:dyDescent="0.2">
      <c r="A48" s="379" t="s">
        <v>94</v>
      </c>
      <c r="B48" s="479">
        <f>C48+F48+I48</f>
        <v>16217924</v>
      </c>
      <c r="C48" s="481">
        <v>11963924</v>
      </c>
      <c r="D48" s="522">
        <v>2914800</v>
      </c>
      <c r="E48" s="522">
        <v>1339200</v>
      </c>
      <c r="F48" s="482">
        <f>D48+E48</f>
        <v>4254000</v>
      </c>
      <c r="G48" s="481"/>
      <c r="H48" s="481"/>
      <c r="I48" s="484">
        <f>G48+H48</f>
        <v>0</v>
      </c>
      <c r="J48" s="571"/>
    </row>
    <row r="49" spans="1:10" x14ac:dyDescent="0.2">
      <c r="A49" s="380" t="s">
        <v>95</v>
      </c>
      <c r="B49" s="490">
        <f>C49+F49+I49</f>
        <v>89919434</v>
      </c>
      <c r="C49" s="491">
        <v>21641006</v>
      </c>
      <c r="D49" s="521"/>
      <c r="E49" s="521">
        <v>68278428</v>
      </c>
      <c r="F49" s="488">
        <f>D49+E49</f>
        <v>68278428</v>
      </c>
      <c r="G49" s="491"/>
      <c r="H49" s="491"/>
      <c r="I49" s="489">
        <f>G49+H49</f>
        <v>0</v>
      </c>
      <c r="J49" s="571"/>
    </row>
    <row r="50" spans="1:10" x14ac:dyDescent="0.2">
      <c r="A50" s="380" t="s">
        <v>96</v>
      </c>
      <c r="B50" s="490">
        <f>C50+F50+I50</f>
        <v>3801653</v>
      </c>
      <c r="C50" s="491">
        <v>1122510</v>
      </c>
      <c r="D50" s="521"/>
      <c r="E50" s="521">
        <v>2679143</v>
      </c>
      <c r="F50" s="488">
        <f>D50+E50</f>
        <v>2679143</v>
      </c>
      <c r="G50" s="491"/>
      <c r="H50" s="491"/>
      <c r="I50" s="489">
        <f>G50+H50</f>
        <v>0</v>
      </c>
      <c r="J50" s="571"/>
    </row>
    <row r="51" spans="1:10" x14ac:dyDescent="0.2">
      <c r="A51" s="380" t="s">
        <v>97</v>
      </c>
      <c r="B51" s="490">
        <f>C51+F51+I51</f>
        <v>0</v>
      </c>
      <c r="C51" s="491"/>
      <c r="D51" s="491"/>
      <c r="E51" s="491"/>
      <c r="F51" s="488">
        <f>D51+E51</f>
        <v>0</v>
      </c>
      <c r="G51" s="491"/>
      <c r="H51" s="491"/>
      <c r="I51" s="489">
        <f>G51+H51</f>
        <v>0</v>
      </c>
      <c r="J51" s="571"/>
    </row>
    <row r="52" spans="1:10" ht="13.5" thickBot="1" x14ac:dyDescent="0.25">
      <c r="A52" s="381"/>
      <c r="B52" s="494">
        <f>C52+F52+I52</f>
        <v>0</v>
      </c>
      <c r="C52" s="495"/>
      <c r="D52" s="495"/>
      <c r="E52" s="491"/>
      <c r="F52" s="496">
        <f>D52+E52</f>
        <v>0</v>
      </c>
      <c r="G52" s="495"/>
      <c r="H52" s="491"/>
      <c r="I52" s="497">
        <f>G52+H52</f>
        <v>0</v>
      </c>
      <c r="J52" s="571"/>
    </row>
    <row r="53" spans="1:10" ht="13.5" thickBot="1" x14ac:dyDescent="0.25">
      <c r="A53" s="382" t="s">
        <v>77</v>
      </c>
      <c r="B53" s="492">
        <f t="shared" ref="B53:I53" si="9">SUM(B48:B52)</f>
        <v>109939011</v>
      </c>
      <c r="C53" s="492">
        <f t="shared" si="9"/>
        <v>34727440</v>
      </c>
      <c r="D53" s="492">
        <f t="shared" si="9"/>
        <v>2914800</v>
      </c>
      <c r="E53" s="492">
        <f t="shared" si="9"/>
        <v>72296771</v>
      </c>
      <c r="F53" s="492">
        <f t="shared" si="9"/>
        <v>75211571</v>
      </c>
      <c r="G53" s="492">
        <f t="shared" si="9"/>
        <v>0</v>
      </c>
      <c r="H53" s="492">
        <f t="shared" si="9"/>
        <v>0</v>
      </c>
      <c r="I53" s="493">
        <f t="shared" si="9"/>
        <v>0</v>
      </c>
      <c r="J53" s="571"/>
    </row>
    <row r="54" spans="1:10" x14ac:dyDescent="0.2">
      <c r="J54" s="571"/>
    </row>
    <row r="55" spans="1:10" x14ac:dyDescent="0.2">
      <c r="J55" s="571"/>
    </row>
    <row r="56" spans="1:10" x14ac:dyDescent="0.2">
      <c r="J56" s="524"/>
    </row>
  </sheetData>
  <mergeCells count="32">
    <mergeCell ref="A10:F10"/>
    <mergeCell ref="A5:I5"/>
    <mergeCell ref="H6:I6"/>
    <mergeCell ref="A14:A17"/>
    <mergeCell ref="B14:I14"/>
    <mergeCell ref="B15:B17"/>
    <mergeCell ref="A7:F7"/>
    <mergeCell ref="A8:F8"/>
    <mergeCell ref="C15:I15"/>
    <mergeCell ref="C16:C17"/>
    <mergeCell ref="D39:F39"/>
    <mergeCell ref="G39:I39"/>
    <mergeCell ref="H35:I35"/>
    <mergeCell ref="A32:I32"/>
    <mergeCell ref="D17:F17"/>
    <mergeCell ref="G17:I17"/>
    <mergeCell ref="J1:J33"/>
    <mergeCell ref="J34:J55"/>
    <mergeCell ref="A34:B34"/>
    <mergeCell ref="C34:I34"/>
    <mergeCell ref="A36:A39"/>
    <mergeCell ref="B36:I36"/>
    <mergeCell ref="B37:B39"/>
    <mergeCell ref="C37:I37"/>
    <mergeCell ref="C38:C39"/>
    <mergeCell ref="A1:I1"/>
    <mergeCell ref="A2:I2"/>
    <mergeCell ref="A3:I3"/>
    <mergeCell ref="A12:B12"/>
    <mergeCell ref="C12:I12"/>
    <mergeCell ref="H13:I13"/>
    <mergeCell ref="A9:F9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>
    <oddHeader xml:space="preserve">&amp;C&amp;"Times New Roman CE,Félkövér"&amp;12
</oddHeader>
  </headerFooter>
  <rowBreaks count="1" manualBreakCount="1">
    <brk id="3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4">
    <tabColor theme="3" tint="0.79998168889431442"/>
  </sheetPr>
  <dimension ref="A1:K158"/>
  <sheetViews>
    <sheetView topLeftCell="A73" zoomScale="120" zoomScaleNormal="120" zoomScaleSheetLayoutView="100" workbookViewId="0">
      <selection activeCell="J109" sqref="J109"/>
    </sheetView>
  </sheetViews>
  <sheetFormatPr defaultRowHeight="12.75" x14ac:dyDescent="0.2"/>
  <cols>
    <col min="1" max="1" width="16.1640625" style="149" customWidth="1"/>
    <col min="2" max="2" width="63.83203125" style="150" customWidth="1"/>
    <col min="3" max="3" width="14.1640625" style="151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2"/>
      <c r="B1" s="617" t="str">
        <f>CONCATENATE("9.1. melléklet ",KVI_MOD_ALAPADATOK!A7," ",KVI_MOD_ALAPADATOK!B7," ",KVI_MOD_ALAPADATOK!C7," ",KVI_MOD_ALAPADATOK!D7," ",KVI_MOD_ALAPADATOK!E7," ",KVI_MOD_ALAPADATOK!F7," ",KVI_MOD_ALAPADATOK!G7," ",KVI_MOD_ALAPADATOK!H7)</f>
        <v>9.1. melléklet a 6 / 2021 ( 05.26. ) polgármesteri  rendelethez</v>
      </c>
      <c r="C1" s="618"/>
      <c r="D1" s="618"/>
      <c r="E1" s="618"/>
    </row>
    <row r="2" spans="1:5" s="49" customFormat="1" ht="21.2" customHeight="1" thickBot="1" x14ac:dyDescent="0.25">
      <c r="A2" s="321" t="s">
        <v>47</v>
      </c>
      <c r="B2" s="616" t="str">
        <f>CONCATENATE(KVI_MOD_ALAPADATOK!A3)</f>
        <v>KORLÁT KÖZSÉG ÖNKORMÁNYZATA</v>
      </c>
      <c r="C2" s="616"/>
      <c r="D2" s="616"/>
      <c r="E2" s="322" t="s">
        <v>41</v>
      </c>
    </row>
    <row r="3" spans="1:5" s="49" customFormat="1" ht="24.75" thickBot="1" x14ac:dyDescent="0.25">
      <c r="A3" s="321" t="s">
        <v>139</v>
      </c>
      <c r="B3" s="616" t="s">
        <v>316</v>
      </c>
      <c r="C3" s="616"/>
      <c r="D3" s="616"/>
      <c r="E3" s="323" t="s">
        <v>41</v>
      </c>
    </row>
    <row r="4" spans="1:5" s="50" customFormat="1" ht="15.95" customHeight="1" thickBot="1" x14ac:dyDescent="0.3">
      <c r="A4" s="315"/>
      <c r="B4" s="315"/>
      <c r="C4" s="316"/>
      <c r="D4" s="317"/>
      <c r="E4" s="326" t="str">
        <f>KVI_MOD_7.sz.mell.!G4</f>
        <v xml:space="preserve"> Forintban!</v>
      </c>
    </row>
    <row r="5" spans="1:5" ht="24.75" thickBot="1" x14ac:dyDescent="0.25">
      <c r="A5" s="318" t="s">
        <v>140</v>
      </c>
      <c r="B5" s="320" t="s">
        <v>495</v>
      </c>
      <c r="C5" s="398" t="s">
        <v>434</v>
      </c>
      <c r="D5" s="399" t="s">
        <v>568</v>
      </c>
      <c r="E5" s="400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5" t="s">
        <v>405</v>
      </c>
      <c r="E6" s="74" t="s">
        <v>404</v>
      </c>
    </row>
    <row r="7" spans="1:5" s="4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46" customFormat="1" ht="12" customHeight="1" thickBot="1" x14ac:dyDescent="0.25">
      <c r="A8" s="25" t="s">
        <v>9</v>
      </c>
      <c r="B8" s="19" t="s">
        <v>173</v>
      </c>
      <c r="C8" s="156">
        <f>+C9+C10+C11+C12+C13+C14</f>
        <v>24336349</v>
      </c>
      <c r="D8" s="243">
        <f>+D9+D10+D11+D12+D13+D14</f>
        <v>1649795</v>
      </c>
      <c r="E8" s="93">
        <f>+E9+E10+E11+E12+E13+E14</f>
        <v>25986144</v>
      </c>
    </row>
    <row r="9" spans="1:5" s="51" customFormat="1" ht="12" customHeight="1" x14ac:dyDescent="0.2">
      <c r="A9" s="186" t="s">
        <v>66</v>
      </c>
      <c r="B9" s="169" t="s">
        <v>174</v>
      </c>
      <c r="C9" s="158">
        <v>9997619</v>
      </c>
      <c r="D9" s="158"/>
      <c r="E9" s="95">
        <v>9997619</v>
      </c>
    </row>
    <row r="10" spans="1:5" s="52" customFormat="1" ht="12" customHeight="1" x14ac:dyDescent="0.2">
      <c r="A10" s="187" t="s">
        <v>67</v>
      </c>
      <c r="B10" s="170" t="s">
        <v>175</v>
      </c>
      <c r="C10" s="157"/>
      <c r="D10" s="157">
        <f>E10-C10</f>
        <v>0</v>
      </c>
      <c r="E10" s="94"/>
    </row>
    <row r="11" spans="1:5" s="52" customFormat="1" ht="12" customHeight="1" x14ac:dyDescent="0.2">
      <c r="A11" s="187" t="s">
        <v>68</v>
      </c>
      <c r="B11" s="170" t="s">
        <v>176</v>
      </c>
      <c r="C11" s="157">
        <v>12538730</v>
      </c>
      <c r="D11" s="157">
        <v>-1952642</v>
      </c>
      <c r="E11" s="94">
        <v>10586088</v>
      </c>
    </row>
    <row r="12" spans="1:5" s="52" customFormat="1" ht="12" customHeight="1" x14ac:dyDescent="0.2">
      <c r="A12" s="187" t="s">
        <v>69</v>
      </c>
      <c r="B12" s="170" t="s">
        <v>177</v>
      </c>
      <c r="C12" s="157">
        <v>1800000</v>
      </c>
      <c r="D12" s="157">
        <v>200000</v>
      </c>
      <c r="E12" s="94">
        <v>2000000</v>
      </c>
    </row>
    <row r="13" spans="1:5" s="52" customFormat="1" ht="12" customHeight="1" x14ac:dyDescent="0.2">
      <c r="A13" s="187" t="s">
        <v>100</v>
      </c>
      <c r="B13" s="170" t="s">
        <v>409</v>
      </c>
      <c r="C13" s="157"/>
      <c r="D13" s="157">
        <v>3214697</v>
      </c>
      <c r="E13" s="94">
        <v>3214697</v>
      </c>
    </row>
    <row r="14" spans="1:5" s="51" customFormat="1" ht="12" customHeight="1" thickBot="1" x14ac:dyDescent="0.25">
      <c r="A14" s="188" t="s">
        <v>70</v>
      </c>
      <c r="B14" s="171" t="s">
        <v>347</v>
      </c>
      <c r="C14" s="157"/>
      <c r="D14" s="157">
        <v>187740</v>
      </c>
      <c r="E14" s="94">
        <v>187740</v>
      </c>
    </row>
    <row r="15" spans="1:5" s="51" customFormat="1" ht="12" customHeight="1" thickBot="1" x14ac:dyDescent="0.25">
      <c r="A15" s="25" t="s">
        <v>10</v>
      </c>
      <c r="B15" s="100" t="s">
        <v>178</v>
      </c>
      <c r="C15" s="156">
        <f>+C16+C17+C18+C19+C20</f>
        <v>0</v>
      </c>
      <c r="D15" s="243">
        <f>+D16+D17+D18+D19+D20</f>
        <v>68929694</v>
      </c>
      <c r="E15" s="93">
        <f>+E16+E17+E18+E19+E20</f>
        <v>68929694</v>
      </c>
    </row>
    <row r="16" spans="1:5" s="51" customFormat="1" ht="12" customHeight="1" x14ac:dyDescent="0.2">
      <c r="A16" s="186" t="s">
        <v>72</v>
      </c>
      <c r="B16" s="169" t="s">
        <v>179</v>
      </c>
      <c r="C16" s="158"/>
      <c r="D16" s="158"/>
      <c r="E16" s="95"/>
    </row>
    <row r="17" spans="1:5" s="51" customFormat="1" ht="12" customHeight="1" x14ac:dyDescent="0.2">
      <c r="A17" s="187" t="s">
        <v>73</v>
      </c>
      <c r="B17" s="170" t="s">
        <v>180</v>
      </c>
      <c r="C17" s="157"/>
      <c r="D17" s="157"/>
      <c r="E17" s="94"/>
    </row>
    <row r="18" spans="1:5" s="51" customFormat="1" ht="12" customHeight="1" x14ac:dyDescent="0.2">
      <c r="A18" s="187" t="s">
        <v>74</v>
      </c>
      <c r="B18" s="170" t="s">
        <v>338</v>
      </c>
      <c r="C18" s="157"/>
      <c r="D18" s="157"/>
      <c r="E18" s="94"/>
    </row>
    <row r="19" spans="1:5" s="51" customFormat="1" ht="12" customHeight="1" x14ac:dyDescent="0.2">
      <c r="A19" s="187" t="s">
        <v>75</v>
      </c>
      <c r="B19" s="170" t="s">
        <v>339</v>
      </c>
      <c r="C19" s="157"/>
      <c r="D19" s="157"/>
      <c r="E19" s="94"/>
    </row>
    <row r="20" spans="1:5" s="51" customFormat="1" ht="12" customHeight="1" x14ac:dyDescent="0.2">
      <c r="A20" s="187" t="s">
        <v>76</v>
      </c>
      <c r="B20" s="170" t="s">
        <v>181</v>
      </c>
      <c r="C20" s="157"/>
      <c r="D20" s="157">
        <v>68929694</v>
      </c>
      <c r="E20" s="94">
        <v>68929694</v>
      </c>
    </row>
    <row r="21" spans="1:5" s="52" customFormat="1" ht="12" customHeight="1" thickBot="1" x14ac:dyDescent="0.25">
      <c r="A21" s="188" t="s">
        <v>83</v>
      </c>
      <c r="B21" s="171" t="s">
        <v>182</v>
      </c>
      <c r="C21" s="159"/>
      <c r="D21" s="159">
        <v>17613903</v>
      </c>
      <c r="E21" s="96">
        <v>17613903</v>
      </c>
    </row>
    <row r="22" spans="1:5" s="52" customFormat="1" ht="12" customHeight="1" thickBot="1" x14ac:dyDescent="0.25">
      <c r="A22" s="25" t="s">
        <v>11</v>
      </c>
      <c r="B22" s="19" t="s">
        <v>183</v>
      </c>
      <c r="C22" s="156">
        <f>+C23+C24+C25+C26+C27</f>
        <v>0</v>
      </c>
      <c r="D22" s="243">
        <f>+D23+D24+D25+D26+D27</f>
        <v>81957532</v>
      </c>
      <c r="E22" s="93">
        <f>+E23+E24+E25+E26+E27</f>
        <v>81957532</v>
      </c>
    </row>
    <row r="23" spans="1:5" s="52" customFormat="1" ht="12" customHeight="1" x14ac:dyDescent="0.2">
      <c r="A23" s="186" t="s">
        <v>55</v>
      </c>
      <c r="B23" s="169" t="s">
        <v>184</v>
      </c>
      <c r="C23" s="158"/>
      <c r="D23" s="158"/>
      <c r="E23" s="95"/>
    </row>
    <row r="24" spans="1:5" s="51" customFormat="1" ht="12" customHeight="1" x14ac:dyDescent="0.2">
      <c r="A24" s="187" t="s">
        <v>56</v>
      </c>
      <c r="B24" s="170" t="s">
        <v>185</v>
      </c>
      <c r="C24" s="157"/>
      <c r="D24" s="157"/>
      <c r="E24" s="94"/>
    </row>
    <row r="25" spans="1:5" s="52" customFormat="1" ht="12" customHeight="1" x14ac:dyDescent="0.2">
      <c r="A25" s="187" t="s">
        <v>57</v>
      </c>
      <c r="B25" s="170" t="s">
        <v>340</v>
      </c>
      <c r="C25" s="157"/>
      <c r="D25" s="157"/>
      <c r="E25" s="94"/>
    </row>
    <row r="26" spans="1:5" s="52" customFormat="1" ht="12" customHeight="1" x14ac:dyDescent="0.2">
      <c r="A26" s="187" t="s">
        <v>58</v>
      </c>
      <c r="B26" s="170" t="s">
        <v>341</v>
      </c>
      <c r="C26" s="157"/>
      <c r="D26" s="157"/>
      <c r="E26" s="94"/>
    </row>
    <row r="27" spans="1:5" s="52" customFormat="1" ht="12" customHeight="1" x14ac:dyDescent="0.2">
      <c r="A27" s="187" t="s">
        <v>114</v>
      </c>
      <c r="B27" s="170" t="s">
        <v>186</v>
      </c>
      <c r="C27" s="157"/>
      <c r="D27" s="157">
        <v>81957532</v>
      </c>
      <c r="E27" s="94">
        <v>81957532</v>
      </c>
    </row>
    <row r="28" spans="1:5" s="52" customFormat="1" ht="12" customHeight="1" thickBot="1" x14ac:dyDescent="0.25">
      <c r="A28" s="188" t="s">
        <v>115</v>
      </c>
      <c r="B28" s="171" t="s">
        <v>187</v>
      </c>
      <c r="C28" s="159"/>
      <c r="D28" s="159">
        <v>80577550</v>
      </c>
      <c r="E28" s="96">
        <v>80577550</v>
      </c>
    </row>
    <row r="29" spans="1:5" s="52" customFormat="1" ht="12" customHeight="1" thickBot="1" x14ac:dyDescent="0.25">
      <c r="A29" s="25" t="s">
        <v>116</v>
      </c>
      <c r="B29" s="19" t="s">
        <v>487</v>
      </c>
      <c r="C29" s="162">
        <f>SUM(C30:C36)</f>
        <v>730000</v>
      </c>
      <c r="D29" s="162">
        <f>SUM(D30:D36)</f>
        <v>-442645</v>
      </c>
      <c r="E29" s="198">
        <f>SUM(E30:E36)</f>
        <v>287355</v>
      </c>
    </row>
    <row r="30" spans="1:5" s="52" customFormat="1" ht="12" customHeight="1" x14ac:dyDescent="0.2">
      <c r="A30" s="186" t="s">
        <v>188</v>
      </c>
      <c r="B30" s="169" t="str">
        <f>KVI_MOD_1.1.sz.mell.!B33</f>
        <v>Építményadó</v>
      </c>
      <c r="C30" s="158"/>
      <c r="D30" s="158"/>
      <c r="E30" s="95"/>
    </row>
    <row r="31" spans="1:5" s="52" customFormat="1" ht="12" customHeight="1" x14ac:dyDescent="0.2">
      <c r="A31" s="187" t="s">
        <v>189</v>
      </c>
      <c r="B31" s="169" t="str">
        <f>KVI_MOD_1.1.sz.mell.!B34</f>
        <v>Idegenforgalmi adó</v>
      </c>
      <c r="C31" s="157"/>
      <c r="D31" s="157"/>
      <c r="E31" s="94"/>
    </row>
    <row r="32" spans="1:5" s="52" customFormat="1" ht="12" customHeight="1" x14ac:dyDescent="0.2">
      <c r="A32" s="187" t="s">
        <v>190</v>
      </c>
      <c r="B32" s="169" t="str">
        <f>KVI_MOD_1.1.sz.mell.!B35</f>
        <v>Iparűzési adó</v>
      </c>
      <c r="C32" s="157"/>
      <c r="D32" s="157"/>
      <c r="E32" s="94"/>
    </row>
    <row r="33" spans="1:5" s="52" customFormat="1" ht="12" customHeight="1" x14ac:dyDescent="0.2">
      <c r="A33" s="187" t="s">
        <v>191</v>
      </c>
      <c r="B33" s="169" t="str">
        <f>KVI_MOD_1.1.sz.mell.!B36</f>
        <v xml:space="preserve">Talajterhelési díj </v>
      </c>
      <c r="C33" s="157"/>
      <c r="D33" s="157"/>
      <c r="E33" s="94"/>
    </row>
    <row r="34" spans="1:5" s="52" customFormat="1" ht="12" customHeight="1" x14ac:dyDescent="0.2">
      <c r="A34" s="187" t="s">
        <v>491</v>
      </c>
      <c r="B34" s="169" t="str">
        <f>KVI_MOD_1.1.sz.mell.!B37</f>
        <v>Gépjárműadó</v>
      </c>
      <c r="C34" s="157">
        <v>450000</v>
      </c>
      <c r="D34" s="157">
        <v>-450000</v>
      </c>
      <c r="E34" s="94"/>
    </row>
    <row r="35" spans="1:5" s="52" customFormat="1" ht="12" customHeight="1" x14ac:dyDescent="0.2">
      <c r="A35" s="187" t="s">
        <v>492</v>
      </c>
      <c r="B35" s="169" t="str">
        <f>KVI_MOD_1.1.sz.mell.!B38</f>
        <v>Egyéb közhatalmi bevétel</v>
      </c>
      <c r="C35" s="157"/>
      <c r="D35" s="157">
        <v>7355</v>
      </c>
      <c r="E35" s="94">
        <v>7355</v>
      </c>
    </row>
    <row r="36" spans="1:5" s="52" customFormat="1" ht="12" customHeight="1" thickBot="1" x14ac:dyDescent="0.25">
      <c r="A36" s="188" t="s">
        <v>493</v>
      </c>
      <c r="B36" s="169" t="str">
        <f>KVI_MOD_1.1.sz.mell.!B39</f>
        <v>Kommunális adó</v>
      </c>
      <c r="C36" s="159">
        <v>280000</v>
      </c>
      <c r="D36" s="159"/>
      <c r="E36" s="96">
        <v>280000</v>
      </c>
    </row>
    <row r="37" spans="1:5" s="52" customFormat="1" ht="12" customHeight="1" thickBot="1" x14ac:dyDescent="0.25">
      <c r="A37" s="25" t="s">
        <v>13</v>
      </c>
      <c r="B37" s="19" t="s">
        <v>348</v>
      </c>
      <c r="C37" s="156">
        <f>SUM(C38:C48)</f>
        <v>0</v>
      </c>
      <c r="D37" s="243">
        <f>SUM(D38:D48)</f>
        <v>1290828</v>
      </c>
      <c r="E37" s="93">
        <f>SUM(E38:E48)</f>
        <v>1290828</v>
      </c>
    </row>
    <row r="38" spans="1:5" s="52" customFormat="1" ht="12" customHeight="1" x14ac:dyDescent="0.2">
      <c r="A38" s="186" t="s">
        <v>59</v>
      </c>
      <c r="B38" s="169" t="s">
        <v>195</v>
      </c>
      <c r="C38" s="158"/>
      <c r="D38" s="158"/>
      <c r="E38" s="95"/>
    </row>
    <row r="39" spans="1:5" s="52" customFormat="1" ht="12" customHeight="1" x14ac:dyDescent="0.2">
      <c r="A39" s="187" t="s">
        <v>60</v>
      </c>
      <c r="B39" s="170" t="s">
        <v>196</v>
      </c>
      <c r="C39" s="157"/>
      <c r="D39" s="157">
        <v>140000</v>
      </c>
      <c r="E39" s="94">
        <v>140000</v>
      </c>
    </row>
    <row r="40" spans="1:5" s="52" customFormat="1" ht="12" customHeight="1" x14ac:dyDescent="0.2">
      <c r="A40" s="187" t="s">
        <v>61</v>
      </c>
      <c r="B40" s="170" t="s">
        <v>197</v>
      </c>
      <c r="C40" s="157"/>
      <c r="D40" s="157"/>
      <c r="E40" s="94"/>
    </row>
    <row r="41" spans="1:5" s="52" customFormat="1" ht="12" customHeight="1" x14ac:dyDescent="0.2">
      <c r="A41" s="187" t="s">
        <v>118</v>
      </c>
      <c r="B41" s="170" t="s">
        <v>198</v>
      </c>
      <c r="C41" s="157"/>
      <c r="D41" s="157"/>
      <c r="E41" s="94"/>
    </row>
    <row r="42" spans="1:5" s="52" customFormat="1" ht="12" customHeight="1" x14ac:dyDescent="0.2">
      <c r="A42" s="187" t="s">
        <v>119</v>
      </c>
      <c r="B42" s="170" t="s">
        <v>199</v>
      </c>
      <c r="C42" s="157"/>
      <c r="D42" s="157"/>
      <c r="E42" s="94"/>
    </row>
    <row r="43" spans="1:5" s="52" customFormat="1" ht="12" customHeight="1" x14ac:dyDescent="0.2">
      <c r="A43" s="187" t="s">
        <v>120</v>
      </c>
      <c r="B43" s="170" t="s">
        <v>200</v>
      </c>
      <c r="C43" s="157"/>
      <c r="D43" s="157"/>
      <c r="E43" s="94"/>
    </row>
    <row r="44" spans="1:5" s="52" customFormat="1" ht="12" customHeight="1" x14ac:dyDescent="0.2">
      <c r="A44" s="187" t="s">
        <v>121</v>
      </c>
      <c r="B44" s="170" t="s">
        <v>201</v>
      </c>
      <c r="C44" s="157"/>
      <c r="D44" s="157"/>
      <c r="E44" s="94"/>
    </row>
    <row r="45" spans="1:5" s="52" customFormat="1" ht="12" customHeight="1" x14ac:dyDescent="0.2">
      <c r="A45" s="187" t="s">
        <v>122</v>
      </c>
      <c r="B45" s="170" t="s">
        <v>494</v>
      </c>
      <c r="C45" s="157"/>
      <c r="D45" s="157">
        <v>819</v>
      </c>
      <c r="E45" s="94">
        <v>819</v>
      </c>
    </row>
    <row r="46" spans="1:5" s="52" customFormat="1" ht="12" customHeight="1" x14ac:dyDescent="0.2">
      <c r="A46" s="187" t="s">
        <v>193</v>
      </c>
      <c r="B46" s="170" t="s">
        <v>203</v>
      </c>
      <c r="C46" s="160"/>
      <c r="D46" s="160">
        <v>1139978</v>
      </c>
      <c r="E46" s="97">
        <v>1139978</v>
      </c>
    </row>
    <row r="47" spans="1:5" s="52" customFormat="1" ht="12" customHeight="1" x14ac:dyDescent="0.2">
      <c r="A47" s="188" t="s">
        <v>194</v>
      </c>
      <c r="B47" s="171" t="s">
        <v>350</v>
      </c>
      <c r="C47" s="161"/>
      <c r="D47" s="161"/>
      <c r="E47" s="98"/>
    </row>
    <row r="48" spans="1:5" s="52" customFormat="1" ht="12" customHeight="1" thickBot="1" x14ac:dyDescent="0.25">
      <c r="A48" s="188" t="s">
        <v>349</v>
      </c>
      <c r="B48" s="171" t="s">
        <v>204</v>
      </c>
      <c r="C48" s="161"/>
      <c r="D48" s="277">
        <v>10031</v>
      </c>
      <c r="E48" s="98">
        <v>10031</v>
      </c>
    </row>
    <row r="49" spans="1:5" s="52" customFormat="1" ht="12" customHeight="1" thickBot="1" x14ac:dyDescent="0.25">
      <c r="A49" s="25" t="s">
        <v>14</v>
      </c>
      <c r="B49" s="19" t="s">
        <v>205</v>
      </c>
      <c r="C49" s="156">
        <f>SUM(C50:C54)</f>
        <v>0</v>
      </c>
      <c r="D49" s="243">
        <f>SUM(D50:D54)</f>
        <v>911000</v>
      </c>
      <c r="E49" s="93">
        <f>SUM(E50:E54)</f>
        <v>911000</v>
      </c>
    </row>
    <row r="50" spans="1:5" s="52" customFormat="1" ht="12" customHeight="1" x14ac:dyDescent="0.2">
      <c r="A50" s="186" t="s">
        <v>62</v>
      </c>
      <c r="B50" s="169" t="s">
        <v>209</v>
      </c>
      <c r="C50" s="209"/>
      <c r="D50" s="209"/>
      <c r="E50" s="99"/>
    </row>
    <row r="51" spans="1:5" s="52" customFormat="1" ht="12" customHeight="1" x14ac:dyDescent="0.2">
      <c r="A51" s="187" t="s">
        <v>63</v>
      </c>
      <c r="B51" s="170" t="s">
        <v>210</v>
      </c>
      <c r="C51" s="160"/>
      <c r="D51" s="160">
        <v>10000</v>
      </c>
      <c r="E51" s="97">
        <v>10000</v>
      </c>
    </row>
    <row r="52" spans="1:5" s="52" customFormat="1" ht="12" customHeight="1" x14ac:dyDescent="0.2">
      <c r="A52" s="187" t="s">
        <v>206</v>
      </c>
      <c r="B52" s="170" t="s">
        <v>211</v>
      </c>
      <c r="C52" s="160"/>
      <c r="D52" s="160"/>
      <c r="E52" s="97"/>
    </row>
    <row r="53" spans="1:5" s="52" customFormat="1" ht="12" customHeight="1" x14ac:dyDescent="0.2">
      <c r="A53" s="187" t="s">
        <v>207</v>
      </c>
      <c r="B53" s="170" t="s">
        <v>212</v>
      </c>
      <c r="C53" s="160"/>
      <c r="D53" s="160">
        <v>901000</v>
      </c>
      <c r="E53" s="97">
        <v>901000</v>
      </c>
    </row>
    <row r="54" spans="1:5" s="52" customFormat="1" ht="12" customHeight="1" thickBot="1" x14ac:dyDescent="0.25">
      <c r="A54" s="188" t="s">
        <v>208</v>
      </c>
      <c r="B54" s="171" t="s">
        <v>213</v>
      </c>
      <c r="C54" s="161"/>
      <c r="D54" s="161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6">
        <f>SUM(C56:C58)</f>
        <v>0</v>
      </c>
      <c r="D55" s="243">
        <f>SUM(D56:D58)</f>
        <v>2148450</v>
      </c>
      <c r="E55" s="93">
        <f>SUM(E56:E58)</f>
        <v>2148450</v>
      </c>
    </row>
    <row r="56" spans="1:5" s="52" customFormat="1" ht="12" customHeight="1" x14ac:dyDescent="0.2">
      <c r="A56" s="186" t="s">
        <v>64</v>
      </c>
      <c r="B56" s="169" t="s">
        <v>215</v>
      </c>
      <c r="C56" s="158"/>
      <c r="D56" s="158"/>
      <c r="E56" s="95"/>
    </row>
    <row r="57" spans="1:5" s="52" customFormat="1" ht="12" customHeight="1" x14ac:dyDescent="0.2">
      <c r="A57" s="187" t="s">
        <v>65</v>
      </c>
      <c r="B57" s="170" t="s">
        <v>342</v>
      </c>
      <c r="C57" s="157"/>
      <c r="D57" s="157"/>
      <c r="E57" s="94"/>
    </row>
    <row r="58" spans="1:5" s="52" customFormat="1" ht="12" customHeight="1" x14ac:dyDescent="0.2">
      <c r="A58" s="187" t="s">
        <v>218</v>
      </c>
      <c r="B58" s="170" t="s">
        <v>216</v>
      </c>
      <c r="C58" s="157"/>
      <c r="D58" s="157">
        <v>2148450</v>
      </c>
      <c r="E58" s="94">
        <v>2148450</v>
      </c>
    </row>
    <row r="59" spans="1:5" s="52" customFormat="1" ht="12" customHeight="1" thickBot="1" x14ac:dyDescent="0.25">
      <c r="A59" s="188" t="s">
        <v>219</v>
      </c>
      <c r="B59" s="171" t="s">
        <v>217</v>
      </c>
      <c r="C59" s="159"/>
      <c r="D59" s="159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6">
        <f>SUM(C61:C63)</f>
        <v>0</v>
      </c>
      <c r="D60" s="243">
        <f>SUM(D61:D63)</f>
        <v>0</v>
      </c>
      <c r="E60" s="93">
        <f>SUM(E61:E63)</f>
        <v>0</v>
      </c>
    </row>
    <row r="61" spans="1:5" s="52" customFormat="1" ht="12" customHeight="1" x14ac:dyDescent="0.2">
      <c r="A61" s="186" t="s">
        <v>124</v>
      </c>
      <c r="B61" s="169" t="s">
        <v>222</v>
      </c>
      <c r="C61" s="160"/>
      <c r="D61" s="276"/>
      <c r="E61" s="97"/>
    </row>
    <row r="62" spans="1:5" s="52" customFormat="1" ht="12" customHeight="1" x14ac:dyDescent="0.2">
      <c r="A62" s="187" t="s">
        <v>125</v>
      </c>
      <c r="B62" s="170" t="s">
        <v>343</v>
      </c>
      <c r="C62" s="160"/>
      <c r="D62" s="276"/>
      <c r="E62" s="97"/>
    </row>
    <row r="63" spans="1:5" s="52" customFormat="1" ht="12" customHeight="1" x14ac:dyDescent="0.2">
      <c r="A63" s="187" t="s">
        <v>156</v>
      </c>
      <c r="B63" s="170" t="s">
        <v>223</v>
      </c>
      <c r="C63" s="160"/>
      <c r="D63" s="276"/>
      <c r="E63" s="97"/>
    </row>
    <row r="64" spans="1:5" s="52" customFormat="1" ht="12" customHeight="1" thickBot="1" x14ac:dyDescent="0.25">
      <c r="A64" s="188" t="s">
        <v>221</v>
      </c>
      <c r="B64" s="171" t="s">
        <v>224</v>
      </c>
      <c r="C64" s="160"/>
      <c r="D64" s="276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2">
        <f>+C8+C15+C22+C29+C37+C49+C55+C60</f>
        <v>25066349</v>
      </c>
      <c r="D65" s="247">
        <f>+D8+D15+D22+D29+D37+D49+D55+D60</f>
        <v>156444654</v>
      </c>
      <c r="E65" s="198">
        <f>+E8+E15+E22+E29+E37+E49+E55+E60</f>
        <v>181511003</v>
      </c>
    </row>
    <row r="66" spans="1:5" s="52" customFormat="1" ht="12" customHeight="1" thickBot="1" x14ac:dyDescent="0.2">
      <c r="A66" s="189" t="s">
        <v>312</v>
      </c>
      <c r="B66" s="100" t="s">
        <v>227</v>
      </c>
      <c r="C66" s="156">
        <f>SUM(C67:C69)</f>
        <v>0</v>
      </c>
      <c r="D66" s="243">
        <f>SUM(D67:D69)</f>
        <v>0</v>
      </c>
      <c r="E66" s="93">
        <f>SUM(E67:E69)</f>
        <v>0</v>
      </c>
    </row>
    <row r="67" spans="1:5" s="52" customFormat="1" ht="12" customHeight="1" x14ac:dyDescent="0.2">
      <c r="A67" s="186" t="s">
        <v>255</v>
      </c>
      <c r="B67" s="169" t="s">
        <v>228</v>
      </c>
      <c r="C67" s="160"/>
      <c r="D67" s="276"/>
      <c r="E67" s="97"/>
    </row>
    <row r="68" spans="1:5" s="52" customFormat="1" ht="12" customHeight="1" x14ac:dyDescent="0.2">
      <c r="A68" s="187" t="s">
        <v>264</v>
      </c>
      <c r="B68" s="170" t="s">
        <v>229</v>
      </c>
      <c r="C68" s="160"/>
      <c r="D68" s="276"/>
      <c r="E68" s="97"/>
    </row>
    <row r="69" spans="1:5" s="52" customFormat="1" ht="12" customHeight="1" thickBot="1" x14ac:dyDescent="0.25">
      <c r="A69" s="196" t="s">
        <v>265</v>
      </c>
      <c r="B69" s="309" t="s">
        <v>375</v>
      </c>
      <c r="C69" s="310"/>
      <c r="D69" s="279"/>
      <c r="E69" s="311"/>
    </row>
    <row r="70" spans="1:5" s="52" customFormat="1" ht="12" customHeight="1" thickBot="1" x14ac:dyDescent="0.2">
      <c r="A70" s="189" t="s">
        <v>231</v>
      </c>
      <c r="B70" s="100" t="s">
        <v>232</v>
      </c>
      <c r="C70" s="156">
        <f>SUM(C71:C74)</f>
        <v>0</v>
      </c>
      <c r="D70" s="156">
        <f>SUM(D71:D74)</f>
        <v>0</v>
      </c>
      <c r="E70" s="93">
        <f>SUM(E71:E74)</f>
        <v>0</v>
      </c>
    </row>
    <row r="71" spans="1:5" s="52" customFormat="1" ht="12" customHeight="1" x14ac:dyDescent="0.2">
      <c r="A71" s="186" t="s">
        <v>101</v>
      </c>
      <c r="B71" s="298" t="s">
        <v>233</v>
      </c>
      <c r="C71" s="160"/>
      <c r="D71" s="160"/>
      <c r="E71" s="97"/>
    </row>
    <row r="72" spans="1:5" s="52" customFormat="1" ht="12" customHeight="1" x14ac:dyDescent="0.2">
      <c r="A72" s="187" t="s">
        <v>102</v>
      </c>
      <c r="B72" s="298" t="s">
        <v>501</v>
      </c>
      <c r="C72" s="160"/>
      <c r="D72" s="160"/>
      <c r="E72" s="97"/>
    </row>
    <row r="73" spans="1:5" s="52" customFormat="1" ht="12" customHeight="1" x14ac:dyDescent="0.2">
      <c r="A73" s="187" t="s">
        <v>256</v>
      </c>
      <c r="B73" s="298" t="s">
        <v>234</v>
      </c>
      <c r="C73" s="160"/>
      <c r="D73" s="160"/>
      <c r="E73" s="97"/>
    </row>
    <row r="74" spans="1:5" s="52" customFormat="1" ht="12" customHeight="1" thickBot="1" x14ac:dyDescent="0.25">
      <c r="A74" s="188" t="s">
        <v>257</v>
      </c>
      <c r="B74" s="299" t="s">
        <v>502</v>
      </c>
      <c r="C74" s="160"/>
      <c r="D74" s="160"/>
      <c r="E74" s="97"/>
    </row>
    <row r="75" spans="1:5" s="52" customFormat="1" ht="12" customHeight="1" thickBot="1" x14ac:dyDescent="0.2">
      <c r="A75" s="189" t="s">
        <v>235</v>
      </c>
      <c r="B75" s="100" t="s">
        <v>236</v>
      </c>
      <c r="C75" s="156">
        <f>SUM(C76:C77)</f>
        <v>29957879</v>
      </c>
      <c r="D75" s="156">
        <f>SUM(D76:D77)</f>
        <v>516860</v>
      </c>
      <c r="E75" s="93">
        <f>SUM(E76:E77)</f>
        <v>30474739</v>
      </c>
    </row>
    <row r="76" spans="1:5" s="52" customFormat="1" ht="12" customHeight="1" x14ac:dyDescent="0.2">
      <c r="A76" s="186" t="s">
        <v>258</v>
      </c>
      <c r="B76" s="169" t="s">
        <v>237</v>
      </c>
      <c r="C76" s="160">
        <v>29957879</v>
      </c>
      <c r="D76" s="160">
        <v>516860</v>
      </c>
      <c r="E76" s="97">
        <v>30474739</v>
      </c>
    </row>
    <row r="77" spans="1:5" s="52" customFormat="1" ht="12" customHeight="1" thickBot="1" x14ac:dyDescent="0.25">
      <c r="A77" s="188" t="s">
        <v>259</v>
      </c>
      <c r="B77" s="171" t="s">
        <v>238</v>
      </c>
      <c r="C77" s="160"/>
      <c r="D77" s="160"/>
      <c r="E77" s="97"/>
    </row>
    <row r="78" spans="1:5" s="51" customFormat="1" ht="12" customHeight="1" thickBot="1" x14ac:dyDescent="0.2">
      <c r="A78" s="189" t="s">
        <v>239</v>
      </c>
      <c r="B78" s="100" t="s">
        <v>240</v>
      </c>
      <c r="C78" s="156">
        <f>SUM(C79:C81)</f>
        <v>0</v>
      </c>
      <c r="D78" s="156">
        <f>SUM(D79:D81)</f>
        <v>0</v>
      </c>
      <c r="E78" s="93">
        <f>SUM(E79:E81)</f>
        <v>0</v>
      </c>
    </row>
    <row r="79" spans="1:5" s="52" customFormat="1" ht="12" customHeight="1" x14ac:dyDescent="0.2">
      <c r="A79" s="186" t="s">
        <v>260</v>
      </c>
      <c r="B79" s="169" t="s">
        <v>241</v>
      </c>
      <c r="C79" s="160"/>
      <c r="D79" s="160"/>
      <c r="E79" s="97"/>
    </row>
    <row r="80" spans="1:5" s="52" customFormat="1" ht="12" customHeight="1" x14ac:dyDescent="0.2">
      <c r="A80" s="187" t="s">
        <v>261</v>
      </c>
      <c r="B80" s="170" t="s">
        <v>242</v>
      </c>
      <c r="C80" s="160"/>
      <c r="D80" s="160"/>
      <c r="E80" s="97"/>
    </row>
    <row r="81" spans="1:5" s="52" customFormat="1" ht="12" customHeight="1" thickBot="1" x14ac:dyDescent="0.25">
      <c r="A81" s="188" t="s">
        <v>262</v>
      </c>
      <c r="B81" s="171" t="s">
        <v>503</v>
      </c>
      <c r="C81" s="160"/>
      <c r="D81" s="160"/>
      <c r="E81" s="97"/>
    </row>
    <row r="82" spans="1:5" s="52" customFormat="1" ht="12" customHeight="1" thickBot="1" x14ac:dyDescent="0.2">
      <c r="A82" s="189" t="s">
        <v>243</v>
      </c>
      <c r="B82" s="100" t="s">
        <v>263</v>
      </c>
      <c r="C82" s="156">
        <f>SUM(C83:C86)</f>
        <v>0</v>
      </c>
      <c r="D82" s="156">
        <f>SUM(D83:D86)</f>
        <v>0</v>
      </c>
      <c r="E82" s="93">
        <f>SUM(E83:E86)</f>
        <v>0</v>
      </c>
    </row>
    <row r="83" spans="1:5" s="52" customFormat="1" ht="12" customHeight="1" x14ac:dyDescent="0.2">
      <c r="A83" s="190" t="s">
        <v>244</v>
      </c>
      <c r="B83" s="169" t="s">
        <v>245</v>
      </c>
      <c r="C83" s="160"/>
      <c r="D83" s="160"/>
      <c r="E83" s="97"/>
    </row>
    <row r="84" spans="1:5" s="52" customFormat="1" ht="12" customHeight="1" x14ac:dyDescent="0.2">
      <c r="A84" s="191" t="s">
        <v>246</v>
      </c>
      <c r="B84" s="170" t="s">
        <v>247</v>
      </c>
      <c r="C84" s="160"/>
      <c r="D84" s="160"/>
      <c r="E84" s="97"/>
    </row>
    <row r="85" spans="1:5" s="52" customFormat="1" ht="12" customHeight="1" x14ac:dyDescent="0.2">
      <c r="A85" s="191" t="s">
        <v>248</v>
      </c>
      <c r="B85" s="170" t="s">
        <v>249</v>
      </c>
      <c r="C85" s="160"/>
      <c r="D85" s="160"/>
      <c r="E85" s="97"/>
    </row>
    <row r="86" spans="1:5" s="51" customFormat="1" ht="12" customHeight="1" thickBot="1" x14ac:dyDescent="0.25">
      <c r="A86" s="192" t="s">
        <v>250</v>
      </c>
      <c r="B86" s="171" t="s">
        <v>251</v>
      </c>
      <c r="C86" s="160"/>
      <c r="D86" s="160"/>
      <c r="E86" s="97"/>
    </row>
    <row r="87" spans="1:5" s="51" customFormat="1" ht="12" customHeight="1" thickBot="1" x14ac:dyDescent="0.2">
      <c r="A87" s="189" t="s">
        <v>252</v>
      </c>
      <c r="B87" s="100" t="s">
        <v>389</v>
      </c>
      <c r="C87" s="212"/>
      <c r="D87" s="212"/>
      <c r="E87" s="213"/>
    </row>
    <row r="88" spans="1:5" s="51" customFormat="1" ht="12" customHeight="1" thickBot="1" x14ac:dyDescent="0.2">
      <c r="A88" s="189" t="s">
        <v>410</v>
      </c>
      <c r="B88" s="100" t="s">
        <v>253</v>
      </c>
      <c r="C88" s="212"/>
      <c r="D88" s="212"/>
      <c r="E88" s="213"/>
    </row>
    <row r="89" spans="1:5" s="51" customFormat="1" ht="12" customHeight="1" thickBot="1" x14ac:dyDescent="0.2">
      <c r="A89" s="189" t="s">
        <v>411</v>
      </c>
      <c r="B89" s="176" t="s">
        <v>392</v>
      </c>
      <c r="C89" s="162">
        <f>+C66+C70+C75+C78+C82+C88+C87</f>
        <v>29957879</v>
      </c>
      <c r="D89" s="162">
        <f>+D66+D70+D75+D78+D82+D88+D87</f>
        <v>516860</v>
      </c>
      <c r="E89" s="198">
        <f>+E66+E70+E75+E78+E82+E88+E87</f>
        <v>30474739</v>
      </c>
    </row>
    <row r="90" spans="1:5" s="51" customFormat="1" ht="12" customHeight="1" thickBot="1" x14ac:dyDescent="0.2">
      <c r="A90" s="193" t="s">
        <v>412</v>
      </c>
      <c r="B90" s="177" t="s">
        <v>413</v>
      </c>
      <c r="C90" s="162">
        <f>+C65+C89</f>
        <v>55024228</v>
      </c>
      <c r="D90" s="162">
        <f>+D65+D89</f>
        <v>156961514</v>
      </c>
      <c r="E90" s="198">
        <f>+E65+E89</f>
        <v>211985742</v>
      </c>
    </row>
    <row r="91" spans="1:5" s="52" customFormat="1" ht="15.2" customHeight="1" thickBot="1" x14ac:dyDescent="0.25">
      <c r="A91" s="83"/>
      <c r="B91" s="84"/>
      <c r="C91" s="138"/>
    </row>
    <row r="92" spans="1:5" s="46" customFormat="1" ht="16.5" customHeight="1" thickBot="1" x14ac:dyDescent="0.25">
      <c r="A92" s="613" t="s">
        <v>43</v>
      </c>
      <c r="B92" s="614"/>
      <c r="C92" s="614"/>
      <c r="D92" s="614"/>
      <c r="E92" s="615"/>
    </row>
    <row r="93" spans="1:5" s="53" customFormat="1" ht="12" customHeight="1" thickBot="1" x14ac:dyDescent="0.25">
      <c r="A93" s="163" t="s">
        <v>9</v>
      </c>
      <c r="B93" s="24" t="s">
        <v>417</v>
      </c>
      <c r="C93" s="155">
        <f>+C94+C95+C96+C97+C98+C111</f>
        <v>40686774</v>
      </c>
      <c r="D93" s="155">
        <f>+D94+D95+D96+D97+D98+D111</f>
        <v>75241529</v>
      </c>
      <c r="E93" s="226">
        <f>+E94+E95+E96+E97+E98+E111</f>
        <v>115928303</v>
      </c>
    </row>
    <row r="94" spans="1:5" ht="12" customHeight="1" x14ac:dyDescent="0.2">
      <c r="A94" s="194" t="s">
        <v>66</v>
      </c>
      <c r="B94" s="8" t="s">
        <v>38</v>
      </c>
      <c r="C94" s="233">
        <v>17709000</v>
      </c>
      <c r="D94" s="159">
        <f>E94-C94</f>
        <v>45008366</v>
      </c>
      <c r="E94" s="227">
        <v>62717366</v>
      </c>
    </row>
    <row r="95" spans="1:5" ht="12" customHeight="1" x14ac:dyDescent="0.2">
      <c r="A95" s="187" t="s">
        <v>67</v>
      </c>
      <c r="B95" s="6" t="s">
        <v>126</v>
      </c>
      <c r="C95" s="157">
        <v>3108000</v>
      </c>
      <c r="D95" s="159">
        <f>E95-C95</f>
        <v>4650699</v>
      </c>
      <c r="E95" s="94">
        <v>7758699</v>
      </c>
    </row>
    <row r="96" spans="1:5" ht="12" customHeight="1" x14ac:dyDescent="0.2">
      <c r="A96" s="187" t="s">
        <v>68</v>
      </c>
      <c r="B96" s="6" t="s">
        <v>93</v>
      </c>
      <c r="C96" s="159">
        <v>14103774</v>
      </c>
      <c r="D96" s="159">
        <f>E96-C96</f>
        <v>27654569</v>
      </c>
      <c r="E96" s="96">
        <v>41758343</v>
      </c>
    </row>
    <row r="97" spans="1:5" ht="12" customHeight="1" thickBot="1" x14ac:dyDescent="0.25">
      <c r="A97" s="187" t="s">
        <v>69</v>
      </c>
      <c r="B97" s="9" t="s">
        <v>127</v>
      </c>
      <c r="C97" s="159">
        <v>5766000</v>
      </c>
      <c r="D97" s="159">
        <f>E97-C97</f>
        <v>-4626000</v>
      </c>
      <c r="E97" s="96">
        <v>1140000</v>
      </c>
    </row>
    <row r="98" spans="1:5" ht="12" customHeight="1" x14ac:dyDescent="0.2">
      <c r="A98" s="187" t="s">
        <v>78</v>
      </c>
      <c r="B98" s="17" t="s">
        <v>128</v>
      </c>
      <c r="C98" s="233"/>
      <c r="D98" s="159">
        <f t="shared" ref="D98:D112" si="0">E98-C98</f>
        <v>2553895</v>
      </c>
      <c r="E98" s="96">
        <v>2553895</v>
      </c>
    </row>
    <row r="99" spans="1:5" ht="12" customHeight="1" x14ac:dyDescent="0.2">
      <c r="A99" s="187" t="s">
        <v>70</v>
      </c>
      <c r="B99" s="6" t="s">
        <v>414</v>
      </c>
      <c r="C99" s="157"/>
      <c r="D99" s="159">
        <f t="shared" si="0"/>
        <v>911329</v>
      </c>
      <c r="E99" s="96">
        <v>911329</v>
      </c>
    </row>
    <row r="100" spans="1:5" ht="12" customHeight="1" x14ac:dyDescent="0.2">
      <c r="A100" s="187" t="s">
        <v>71</v>
      </c>
      <c r="B100" s="63" t="s">
        <v>355</v>
      </c>
      <c r="C100" s="159"/>
      <c r="D100" s="159">
        <f t="shared" si="0"/>
        <v>0</v>
      </c>
      <c r="E100" s="96"/>
    </row>
    <row r="101" spans="1:5" ht="12" customHeight="1" x14ac:dyDescent="0.2">
      <c r="A101" s="187" t="s">
        <v>79</v>
      </c>
      <c r="B101" s="63" t="s">
        <v>354</v>
      </c>
      <c r="C101" s="159"/>
      <c r="D101" s="159">
        <f t="shared" si="0"/>
        <v>0</v>
      </c>
      <c r="E101" s="96"/>
    </row>
    <row r="102" spans="1:5" ht="12" customHeight="1" x14ac:dyDescent="0.2">
      <c r="A102" s="187" t="s">
        <v>80</v>
      </c>
      <c r="B102" s="63" t="s">
        <v>269</v>
      </c>
      <c r="C102" s="159"/>
      <c r="D102" s="159">
        <f t="shared" si="0"/>
        <v>0</v>
      </c>
      <c r="E102" s="96"/>
    </row>
    <row r="103" spans="1:5" ht="12" customHeight="1" x14ac:dyDescent="0.2">
      <c r="A103" s="187" t="s">
        <v>81</v>
      </c>
      <c r="B103" s="64" t="s">
        <v>270</v>
      </c>
      <c r="C103" s="159"/>
      <c r="D103" s="159">
        <f t="shared" si="0"/>
        <v>0</v>
      </c>
      <c r="E103" s="96"/>
    </row>
    <row r="104" spans="1:5" ht="12" customHeight="1" x14ac:dyDescent="0.2">
      <c r="A104" s="187" t="s">
        <v>82</v>
      </c>
      <c r="B104" s="64" t="s">
        <v>271</v>
      </c>
      <c r="C104" s="159"/>
      <c r="D104" s="159">
        <f t="shared" si="0"/>
        <v>0</v>
      </c>
      <c r="E104" s="96"/>
    </row>
    <row r="105" spans="1:5" ht="12" customHeight="1" x14ac:dyDescent="0.2">
      <c r="A105" s="187" t="s">
        <v>84</v>
      </c>
      <c r="B105" s="63" t="s">
        <v>272</v>
      </c>
      <c r="C105" s="159"/>
      <c r="D105" s="159">
        <f t="shared" si="0"/>
        <v>1592566</v>
      </c>
      <c r="E105" s="96">
        <v>1592566</v>
      </c>
    </row>
    <row r="106" spans="1:5" ht="12" customHeight="1" x14ac:dyDescent="0.2">
      <c r="A106" s="187" t="s">
        <v>129</v>
      </c>
      <c r="B106" s="63" t="s">
        <v>273</v>
      </c>
      <c r="C106" s="159"/>
      <c r="D106" s="159">
        <f t="shared" si="0"/>
        <v>0</v>
      </c>
      <c r="E106" s="96"/>
    </row>
    <row r="107" spans="1:5" ht="12" customHeight="1" x14ac:dyDescent="0.2">
      <c r="A107" s="187" t="s">
        <v>267</v>
      </c>
      <c r="B107" s="64" t="s">
        <v>274</v>
      </c>
      <c r="C107" s="159"/>
      <c r="D107" s="159">
        <f t="shared" si="0"/>
        <v>0</v>
      </c>
      <c r="E107" s="96"/>
    </row>
    <row r="108" spans="1:5" ht="12" customHeight="1" x14ac:dyDescent="0.2">
      <c r="A108" s="195" t="s">
        <v>268</v>
      </c>
      <c r="B108" s="65" t="s">
        <v>275</v>
      </c>
      <c r="C108" s="159"/>
      <c r="D108" s="159">
        <f t="shared" si="0"/>
        <v>0</v>
      </c>
      <c r="E108" s="96"/>
    </row>
    <row r="109" spans="1:5" ht="12" customHeight="1" x14ac:dyDescent="0.2">
      <c r="A109" s="187" t="s">
        <v>352</v>
      </c>
      <c r="B109" s="65" t="s">
        <v>276</v>
      </c>
      <c r="C109" s="159"/>
      <c r="D109" s="159">
        <f t="shared" si="0"/>
        <v>0</v>
      </c>
      <c r="E109" s="96"/>
    </row>
    <row r="110" spans="1:5" ht="12" customHeight="1" x14ac:dyDescent="0.2">
      <c r="A110" s="187" t="s">
        <v>353</v>
      </c>
      <c r="B110" s="64" t="s">
        <v>277</v>
      </c>
      <c r="C110" s="159"/>
      <c r="D110" s="159">
        <f t="shared" si="0"/>
        <v>50000</v>
      </c>
      <c r="E110" s="96">
        <v>50000</v>
      </c>
    </row>
    <row r="111" spans="1:5" ht="12" customHeight="1" x14ac:dyDescent="0.2">
      <c r="A111" s="187" t="s">
        <v>357</v>
      </c>
      <c r="B111" s="9" t="s">
        <v>39</v>
      </c>
      <c r="C111" s="157"/>
      <c r="D111" s="159">
        <f t="shared" si="0"/>
        <v>0</v>
      </c>
      <c r="E111" s="94"/>
    </row>
    <row r="112" spans="1:5" ht="12" customHeight="1" x14ac:dyDescent="0.2">
      <c r="A112" s="188" t="s">
        <v>358</v>
      </c>
      <c r="B112" s="6" t="s">
        <v>415</v>
      </c>
      <c r="C112" s="157"/>
      <c r="D112" s="159">
        <f t="shared" si="0"/>
        <v>0</v>
      </c>
      <c r="E112" s="94"/>
    </row>
    <row r="113" spans="1:5" ht="12" customHeight="1" thickBot="1" x14ac:dyDescent="0.25">
      <c r="A113" s="196" t="s">
        <v>359</v>
      </c>
      <c r="B113" s="66" t="s">
        <v>416</v>
      </c>
      <c r="C113" s="234"/>
      <c r="D113" s="159">
        <f>E113-C113</f>
        <v>0</v>
      </c>
      <c r="E113" s="228"/>
    </row>
    <row r="114" spans="1:5" ht="12" customHeight="1" thickBot="1" x14ac:dyDescent="0.25">
      <c r="A114" s="25" t="s">
        <v>10</v>
      </c>
      <c r="B114" s="23" t="s">
        <v>278</v>
      </c>
      <c r="C114" s="156">
        <f>+C115+C117+C119</f>
        <v>13364000</v>
      </c>
      <c r="D114" s="243">
        <f>+D115+D117+D119</f>
        <v>81719985</v>
      </c>
      <c r="E114" s="93">
        <f>+E115+E117+E119</f>
        <v>95083985</v>
      </c>
    </row>
    <row r="115" spans="1:5" ht="12" customHeight="1" x14ac:dyDescent="0.2">
      <c r="A115" s="186" t="s">
        <v>72</v>
      </c>
      <c r="B115" s="6" t="s">
        <v>155</v>
      </c>
      <c r="C115" s="158">
        <v>13364000</v>
      </c>
      <c r="D115" s="244">
        <v>25675690</v>
      </c>
      <c r="E115" s="95">
        <v>39039690</v>
      </c>
    </row>
    <row r="116" spans="1:5" ht="12" customHeight="1" x14ac:dyDescent="0.2">
      <c r="A116" s="186" t="s">
        <v>73</v>
      </c>
      <c r="B116" s="10" t="s">
        <v>282</v>
      </c>
      <c r="C116" s="158"/>
      <c r="D116" s="244"/>
      <c r="E116" s="95"/>
    </row>
    <row r="117" spans="1:5" ht="12" customHeight="1" x14ac:dyDescent="0.2">
      <c r="A117" s="186" t="s">
        <v>74</v>
      </c>
      <c r="B117" s="10" t="s">
        <v>130</v>
      </c>
      <c r="C117" s="157"/>
      <c r="D117" s="94">
        <v>56044295</v>
      </c>
      <c r="E117" s="94">
        <v>56044295</v>
      </c>
    </row>
    <row r="118" spans="1:5" ht="12" customHeight="1" x14ac:dyDescent="0.2">
      <c r="A118" s="186" t="s">
        <v>75</v>
      </c>
      <c r="B118" s="10" t="s">
        <v>283</v>
      </c>
      <c r="C118" s="157"/>
      <c r="D118" s="245"/>
      <c r="E118" s="94"/>
    </row>
    <row r="119" spans="1:5" ht="12" customHeight="1" x14ac:dyDescent="0.2">
      <c r="A119" s="186" t="s">
        <v>76</v>
      </c>
      <c r="B119" s="102" t="s">
        <v>157</v>
      </c>
      <c r="C119" s="157"/>
      <c r="D119" s="245"/>
      <c r="E119" s="94"/>
    </row>
    <row r="120" spans="1:5" ht="12" customHeight="1" x14ac:dyDescent="0.2">
      <c r="A120" s="186" t="s">
        <v>83</v>
      </c>
      <c r="B120" s="101" t="s">
        <v>344</v>
      </c>
      <c r="C120" s="157"/>
      <c r="D120" s="245"/>
      <c r="E120" s="94"/>
    </row>
    <row r="121" spans="1:5" ht="12" customHeight="1" x14ac:dyDescent="0.2">
      <c r="A121" s="186" t="s">
        <v>85</v>
      </c>
      <c r="B121" s="165" t="s">
        <v>288</v>
      </c>
      <c r="C121" s="157"/>
      <c r="D121" s="245"/>
      <c r="E121" s="94"/>
    </row>
    <row r="122" spans="1:5" ht="12" customHeight="1" x14ac:dyDescent="0.2">
      <c r="A122" s="186" t="s">
        <v>131</v>
      </c>
      <c r="B122" s="64" t="s">
        <v>271</v>
      </c>
      <c r="C122" s="157"/>
      <c r="D122" s="245"/>
      <c r="E122" s="94"/>
    </row>
    <row r="123" spans="1:5" ht="12" customHeight="1" x14ac:dyDescent="0.2">
      <c r="A123" s="186" t="s">
        <v>132</v>
      </c>
      <c r="B123" s="64" t="s">
        <v>287</v>
      </c>
      <c r="C123" s="157"/>
      <c r="D123" s="245"/>
      <c r="E123" s="94"/>
    </row>
    <row r="124" spans="1:5" ht="12" customHeight="1" x14ac:dyDescent="0.2">
      <c r="A124" s="186" t="s">
        <v>133</v>
      </c>
      <c r="B124" s="64" t="s">
        <v>286</v>
      </c>
      <c r="C124" s="157"/>
      <c r="D124" s="245"/>
      <c r="E124" s="94"/>
    </row>
    <row r="125" spans="1:5" ht="12" customHeight="1" x14ac:dyDescent="0.2">
      <c r="A125" s="186" t="s">
        <v>279</v>
      </c>
      <c r="B125" s="64" t="s">
        <v>274</v>
      </c>
      <c r="C125" s="157"/>
      <c r="D125" s="245"/>
      <c r="E125" s="94"/>
    </row>
    <row r="126" spans="1:5" ht="12" customHeight="1" x14ac:dyDescent="0.2">
      <c r="A126" s="186" t="s">
        <v>280</v>
      </c>
      <c r="B126" s="64" t="s">
        <v>285</v>
      </c>
      <c r="C126" s="157"/>
      <c r="D126" s="245"/>
      <c r="E126" s="94"/>
    </row>
    <row r="127" spans="1:5" ht="12" customHeight="1" thickBot="1" x14ac:dyDescent="0.25">
      <c r="A127" s="195" t="s">
        <v>281</v>
      </c>
      <c r="B127" s="64" t="s">
        <v>284</v>
      </c>
      <c r="C127" s="159"/>
      <c r="D127" s="246"/>
      <c r="E127" s="96"/>
    </row>
    <row r="128" spans="1:5" ht="12" customHeight="1" thickBot="1" x14ac:dyDescent="0.25">
      <c r="A128" s="25" t="s">
        <v>11</v>
      </c>
      <c r="B128" s="57" t="s">
        <v>362</v>
      </c>
      <c r="C128" s="156">
        <f>+C93+C114</f>
        <v>54050774</v>
      </c>
      <c r="D128" s="243">
        <f>+D93+D114</f>
        <v>156961514</v>
      </c>
      <c r="E128" s="93">
        <f>+E93+E114</f>
        <v>211012288</v>
      </c>
    </row>
    <row r="129" spans="1:11" ht="12" customHeight="1" thickBot="1" x14ac:dyDescent="0.25">
      <c r="A129" s="25" t="s">
        <v>12</v>
      </c>
      <c r="B129" s="57" t="s">
        <v>363</v>
      </c>
      <c r="C129" s="156">
        <f>+C130+C131+C132</f>
        <v>0</v>
      </c>
      <c r="D129" s="243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6" t="s">
        <v>188</v>
      </c>
      <c r="B130" s="7" t="s">
        <v>420</v>
      </c>
      <c r="C130" s="157"/>
      <c r="D130" s="245"/>
      <c r="E130" s="94"/>
    </row>
    <row r="131" spans="1:11" ht="12" customHeight="1" x14ac:dyDescent="0.2">
      <c r="A131" s="186" t="s">
        <v>189</v>
      </c>
      <c r="B131" s="7" t="s">
        <v>371</v>
      </c>
      <c r="C131" s="157"/>
      <c r="D131" s="245"/>
      <c r="E131" s="94"/>
    </row>
    <row r="132" spans="1:11" ht="12" customHeight="1" thickBot="1" x14ac:dyDescent="0.25">
      <c r="A132" s="195" t="s">
        <v>190</v>
      </c>
      <c r="B132" s="5" t="s">
        <v>419</v>
      </c>
      <c r="C132" s="157"/>
      <c r="D132" s="245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6">
        <f>+C134+C135+C136+C137+C138+C139</f>
        <v>0</v>
      </c>
      <c r="D133" s="243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6" t="s">
        <v>59</v>
      </c>
      <c r="B134" s="7" t="s">
        <v>373</v>
      </c>
      <c r="C134" s="157"/>
      <c r="D134" s="245"/>
      <c r="E134" s="94"/>
    </row>
    <row r="135" spans="1:11" ht="12" customHeight="1" x14ac:dyDescent="0.2">
      <c r="A135" s="186" t="s">
        <v>60</v>
      </c>
      <c r="B135" s="7" t="s">
        <v>365</v>
      </c>
      <c r="C135" s="157"/>
      <c r="D135" s="245"/>
      <c r="E135" s="94"/>
    </row>
    <row r="136" spans="1:11" ht="12" customHeight="1" x14ac:dyDescent="0.2">
      <c r="A136" s="186" t="s">
        <v>61</v>
      </c>
      <c r="B136" s="7" t="s">
        <v>366</v>
      </c>
      <c r="C136" s="157"/>
      <c r="D136" s="245"/>
      <c r="E136" s="94"/>
    </row>
    <row r="137" spans="1:11" ht="12" customHeight="1" x14ac:dyDescent="0.2">
      <c r="A137" s="186" t="s">
        <v>118</v>
      </c>
      <c r="B137" s="7" t="s">
        <v>418</v>
      </c>
      <c r="C137" s="157"/>
      <c r="D137" s="245"/>
      <c r="E137" s="94"/>
    </row>
    <row r="138" spans="1:11" ht="12" customHeight="1" x14ac:dyDescent="0.2">
      <c r="A138" s="186" t="s">
        <v>119</v>
      </c>
      <c r="B138" s="7" t="s">
        <v>368</v>
      </c>
      <c r="C138" s="157"/>
      <c r="D138" s="245"/>
      <c r="E138" s="94"/>
    </row>
    <row r="139" spans="1:11" s="53" customFormat="1" ht="12" customHeight="1" thickBot="1" x14ac:dyDescent="0.25">
      <c r="A139" s="195" t="s">
        <v>120</v>
      </c>
      <c r="B139" s="5" t="s">
        <v>369</v>
      </c>
      <c r="C139" s="157"/>
      <c r="D139" s="245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2">
        <f>+C141+C142+C144+C145+C143</f>
        <v>973454</v>
      </c>
      <c r="D140" s="247">
        <f>+D141+D142+D144+D145+D143</f>
        <v>0</v>
      </c>
      <c r="E140" s="198">
        <f>+E141+E142+E144+E145+E143</f>
        <v>973454</v>
      </c>
      <c r="K140" s="92"/>
    </row>
    <row r="141" spans="1:11" x14ac:dyDescent="0.2">
      <c r="A141" s="186" t="s">
        <v>62</v>
      </c>
      <c r="B141" s="7" t="s">
        <v>289</v>
      </c>
      <c r="C141" s="157"/>
      <c r="D141" s="245"/>
      <c r="E141" s="94"/>
    </row>
    <row r="142" spans="1:11" ht="12" customHeight="1" x14ac:dyDescent="0.2">
      <c r="A142" s="186" t="s">
        <v>63</v>
      </c>
      <c r="B142" s="7" t="s">
        <v>290</v>
      </c>
      <c r="C142" s="157">
        <v>973454</v>
      </c>
      <c r="D142" s="245"/>
      <c r="E142" s="94">
        <v>973454</v>
      </c>
    </row>
    <row r="143" spans="1:11" ht="12" customHeight="1" x14ac:dyDescent="0.2">
      <c r="A143" s="186" t="s">
        <v>206</v>
      </c>
      <c r="B143" s="7" t="s">
        <v>432</v>
      </c>
      <c r="C143" s="157"/>
      <c r="D143" s="245"/>
      <c r="E143" s="94"/>
    </row>
    <row r="144" spans="1:11" s="53" customFormat="1" ht="12" customHeight="1" x14ac:dyDescent="0.2">
      <c r="A144" s="186" t="s">
        <v>207</v>
      </c>
      <c r="B144" s="7" t="s">
        <v>378</v>
      </c>
      <c r="C144" s="157"/>
      <c r="D144" s="245"/>
      <c r="E144" s="94"/>
    </row>
    <row r="145" spans="1:5" s="53" customFormat="1" ht="12" customHeight="1" thickBot="1" x14ac:dyDescent="0.25">
      <c r="A145" s="195" t="s">
        <v>208</v>
      </c>
      <c r="B145" s="5" t="s">
        <v>308</v>
      </c>
      <c r="C145" s="157"/>
      <c r="D145" s="245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6">
        <f>+C147+C148+C149+C150+C151</f>
        <v>0</v>
      </c>
      <c r="D146" s="248">
        <f>+D147+D148+D149+D150+D151</f>
        <v>0</v>
      </c>
      <c r="E146" s="230">
        <f>+E147+E148+E149+E150+E151</f>
        <v>0</v>
      </c>
    </row>
    <row r="147" spans="1:5" s="53" customFormat="1" ht="12" customHeight="1" x14ac:dyDescent="0.2">
      <c r="A147" s="186" t="s">
        <v>64</v>
      </c>
      <c r="B147" s="7" t="s">
        <v>374</v>
      </c>
      <c r="C147" s="157"/>
      <c r="D147" s="245"/>
      <c r="E147" s="94"/>
    </row>
    <row r="148" spans="1:5" s="53" customFormat="1" ht="12" customHeight="1" x14ac:dyDescent="0.2">
      <c r="A148" s="186" t="s">
        <v>65</v>
      </c>
      <c r="B148" s="7" t="s">
        <v>381</v>
      </c>
      <c r="C148" s="157"/>
      <c r="D148" s="245"/>
      <c r="E148" s="94"/>
    </row>
    <row r="149" spans="1:5" s="53" customFormat="1" ht="12" customHeight="1" x14ac:dyDescent="0.2">
      <c r="A149" s="186" t="s">
        <v>218</v>
      </c>
      <c r="B149" s="7" t="s">
        <v>376</v>
      </c>
      <c r="C149" s="157"/>
      <c r="D149" s="245"/>
      <c r="E149" s="94"/>
    </row>
    <row r="150" spans="1:5" s="53" customFormat="1" ht="12" customHeight="1" x14ac:dyDescent="0.2">
      <c r="A150" s="186" t="s">
        <v>219</v>
      </c>
      <c r="B150" s="7" t="s">
        <v>421</v>
      </c>
      <c r="C150" s="157"/>
      <c r="D150" s="245"/>
      <c r="E150" s="94"/>
    </row>
    <row r="151" spans="1:5" ht="12.75" customHeight="1" thickBot="1" x14ac:dyDescent="0.25">
      <c r="A151" s="195" t="s">
        <v>380</v>
      </c>
      <c r="B151" s="5" t="s">
        <v>383</v>
      </c>
      <c r="C151" s="159"/>
      <c r="D151" s="246"/>
      <c r="E151" s="96"/>
    </row>
    <row r="152" spans="1:5" ht="12.75" customHeight="1" thickBot="1" x14ac:dyDescent="0.25">
      <c r="A152" s="225" t="s">
        <v>16</v>
      </c>
      <c r="B152" s="57" t="s">
        <v>384</v>
      </c>
      <c r="C152" s="236"/>
      <c r="D152" s="248"/>
      <c r="E152" s="230"/>
    </row>
    <row r="153" spans="1:5" ht="12.75" customHeight="1" thickBot="1" x14ac:dyDescent="0.25">
      <c r="A153" s="225" t="s">
        <v>17</v>
      </c>
      <c r="B153" s="57" t="s">
        <v>385</v>
      </c>
      <c r="C153" s="236"/>
      <c r="D153" s="248"/>
      <c r="E153" s="230"/>
    </row>
    <row r="154" spans="1:5" ht="12" customHeight="1" thickBot="1" x14ac:dyDescent="0.25">
      <c r="A154" s="25" t="s">
        <v>18</v>
      </c>
      <c r="B154" s="57" t="s">
        <v>387</v>
      </c>
      <c r="C154" s="238">
        <f>+C129+C133+C140+C146+C152+C153</f>
        <v>973454</v>
      </c>
      <c r="D154" s="250">
        <f>+D129+D133+D140+D146+D152+D153</f>
        <v>0</v>
      </c>
      <c r="E154" s="232">
        <f>+E129+E133+E140+E146+E152+E153</f>
        <v>973454</v>
      </c>
    </row>
    <row r="155" spans="1:5" ht="15.2" customHeight="1" thickBot="1" x14ac:dyDescent="0.25">
      <c r="A155" s="197" t="s">
        <v>19</v>
      </c>
      <c r="B155" s="143" t="s">
        <v>386</v>
      </c>
      <c r="C155" s="238">
        <f>+C128+C154</f>
        <v>55024228</v>
      </c>
      <c r="D155" s="250">
        <f>+D128+D154</f>
        <v>156961514</v>
      </c>
      <c r="E155" s="232">
        <f>+E128+E154</f>
        <v>211985742</v>
      </c>
    </row>
    <row r="156" spans="1:5" ht="13.5" thickBot="1" x14ac:dyDescent="0.25">
      <c r="A156" s="146"/>
      <c r="B156" s="147"/>
      <c r="C156" s="361">
        <f>C90-C155</f>
        <v>0</v>
      </c>
      <c r="D156" s="361">
        <f>D90-D155</f>
        <v>0</v>
      </c>
      <c r="E156" s="148"/>
    </row>
    <row r="157" spans="1:5" ht="15.2" customHeight="1" thickBot="1" x14ac:dyDescent="0.25">
      <c r="A157" s="90" t="s">
        <v>496</v>
      </c>
      <c r="B157" s="91"/>
      <c r="C157" s="281">
        <v>8</v>
      </c>
      <c r="D157" s="281">
        <v>-3</v>
      </c>
      <c r="E157" s="280">
        <v>5</v>
      </c>
    </row>
    <row r="158" spans="1:5" ht="14.45" customHeight="1" thickBot="1" x14ac:dyDescent="0.25">
      <c r="A158" s="90" t="s">
        <v>497</v>
      </c>
      <c r="B158" s="91"/>
      <c r="C158" s="281">
        <v>50</v>
      </c>
      <c r="D158" s="281">
        <v>4</v>
      </c>
      <c r="E158" s="280">
        <v>54</v>
      </c>
    </row>
  </sheetData>
  <sheetProtection sheet="1"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 tint="0.79998168889431442"/>
  </sheetPr>
  <dimension ref="A1:K158"/>
  <sheetViews>
    <sheetView zoomScale="120" zoomScaleNormal="120" zoomScaleSheetLayoutView="100" workbookViewId="0">
      <selection activeCell="G5" sqref="G5"/>
    </sheetView>
  </sheetViews>
  <sheetFormatPr defaultRowHeight="12.75" x14ac:dyDescent="0.2"/>
  <cols>
    <col min="1" max="1" width="16.1640625" style="149" customWidth="1"/>
    <col min="2" max="2" width="62" style="150" customWidth="1"/>
    <col min="3" max="3" width="14.1640625" style="151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2"/>
      <c r="B1" s="619" t="str">
        <f>CONCATENATE("9.1.1. melléklet ",KVI_MOD_ALAPADATOK!A7," ",KVI_MOD_ALAPADATOK!B7," ",KVI_MOD_ALAPADATOK!C7," ",KVI_MOD_ALAPADATOK!D7," ",KVI_MOD_ALAPADATOK!E7," ",KVI_MOD_ALAPADATOK!F7," ",KVI_MOD_ALAPADATOK!G7," ",KVI_MOD_ALAPADATOK!H7)</f>
        <v>9.1.1. melléklet a 6 / 2021 ( 05.26. ) polgármesteri  rendelethez</v>
      </c>
      <c r="C1" s="620"/>
      <c r="D1" s="620"/>
      <c r="E1" s="620"/>
    </row>
    <row r="2" spans="1:5" s="49" customFormat="1" ht="21.2" customHeight="1" thickBot="1" x14ac:dyDescent="0.25">
      <c r="A2" s="321" t="s">
        <v>47</v>
      </c>
      <c r="B2" s="616" t="str">
        <f>CONCATENATE(KVI_MOD_ALAPADATOK!A3)</f>
        <v>KORLÁT KÖZSÉG ÖNKORMÁNYZATA</v>
      </c>
      <c r="C2" s="616"/>
      <c r="D2" s="616"/>
      <c r="E2" s="322" t="s">
        <v>41</v>
      </c>
    </row>
    <row r="3" spans="1:5" s="49" customFormat="1" ht="24.75" thickBot="1" x14ac:dyDescent="0.25">
      <c r="A3" s="321" t="s">
        <v>139</v>
      </c>
      <c r="B3" s="616" t="s">
        <v>335</v>
      </c>
      <c r="C3" s="616"/>
      <c r="D3" s="616"/>
      <c r="E3" s="323" t="s">
        <v>45</v>
      </c>
    </row>
    <row r="4" spans="1:5" s="50" customFormat="1" ht="15.95" customHeight="1" thickBot="1" x14ac:dyDescent="0.3">
      <c r="A4" s="315"/>
      <c r="B4" s="315"/>
      <c r="C4" s="316"/>
      <c r="D4" s="317"/>
      <c r="E4" s="316" t="str">
        <f>KVI_MOD_9.1.sz.mell!E4</f>
        <v xml:space="preserve"> Forintban!</v>
      </c>
    </row>
    <row r="5" spans="1:5" ht="24.75" thickBot="1" x14ac:dyDescent="0.25">
      <c r="A5" s="318" t="s">
        <v>140</v>
      </c>
      <c r="B5" s="320" t="s">
        <v>495</v>
      </c>
      <c r="C5" s="398" t="s">
        <v>434</v>
      </c>
      <c r="D5" s="399" t="s">
        <v>568</v>
      </c>
      <c r="E5" s="400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5" t="s">
        <v>405</v>
      </c>
      <c r="E6" s="74" t="s">
        <v>404</v>
      </c>
    </row>
    <row r="7" spans="1:5" s="4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46" customFormat="1" ht="12" customHeight="1" thickBot="1" x14ac:dyDescent="0.25">
      <c r="A8" s="25" t="s">
        <v>9</v>
      </c>
      <c r="B8" s="19" t="s">
        <v>173</v>
      </c>
      <c r="C8" s="156">
        <f>+C9+C10+C11+C12+C13+C14</f>
        <v>24336349</v>
      </c>
      <c r="D8" s="243">
        <f>+D9+D10+D11+D12+D13+D14</f>
        <v>1649795</v>
      </c>
      <c r="E8" s="93">
        <f>+E9+E10+E11+E12+E13+E14</f>
        <v>25986144</v>
      </c>
    </row>
    <row r="9" spans="1:5" s="51" customFormat="1" ht="12" customHeight="1" x14ac:dyDescent="0.2">
      <c r="A9" s="186" t="s">
        <v>66</v>
      </c>
      <c r="B9" s="169" t="s">
        <v>174</v>
      </c>
      <c r="C9" s="158">
        <v>9997619</v>
      </c>
      <c r="D9" s="158"/>
      <c r="E9" s="95">
        <v>9997619</v>
      </c>
    </row>
    <row r="10" spans="1:5" s="52" customFormat="1" ht="12" customHeight="1" x14ac:dyDescent="0.2">
      <c r="A10" s="187" t="s">
        <v>67</v>
      </c>
      <c r="B10" s="170" t="s">
        <v>175</v>
      </c>
      <c r="C10" s="157"/>
      <c r="D10" s="157">
        <f>E10-C10</f>
        <v>0</v>
      </c>
      <c r="E10" s="94"/>
    </row>
    <row r="11" spans="1:5" s="52" customFormat="1" ht="12" customHeight="1" x14ac:dyDescent="0.2">
      <c r="A11" s="187" t="s">
        <v>68</v>
      </c>
      <c r="B11" s="170" t="s">
        <v>176</v>
      </c>
      <c r="C11" s="157">
        <v>12538730</v>
      </c>
      <c r="D11" s="157">
        <f>E11-C11</f>
        <v>-1952642</v>
      </c>
      <c r="E11" s="94">
        <v>10586088</v>
      </c>
    </row>
    <row r="12" spans="1:5" s="52" customFormat="1" ht="12" customHeight="1" x14ac:dyDescent="0.2">
      <c r="A12" s="187" t="s">
        <v>69</v>
      </c>
      <c r="B12" s="170" t="s">
        <v>177</v>
      </c>
      <c r="C12" s="157">
        <v>1800000</v>
      </c>
      <c r="D12" s="157">
        <f>E12-C12</f>
        <v>200000</v>
      </c>
      <c r="E12" s="94">
        <v>2000000</v>
      </c>
    </row>
    <row r="13" spans="1:5" s="52" customFormat="1" ht="12" customHeight="1" x14ac:dyDescent="0.2">
      <c r="A13" s="187" t="s">
        <v>100</v>
      </c>
      <c r="B13" s="170" t="s">
        <v>409</v>
      </c>
      <c r="C13" s="157"/>
      <c r="D13" s="157">
        <f>E13-C13</f>
        <v>3214697</v>
      </c>
      <c r="E13" s="94">
        <v>3214697</v>
      </c>
    </row>
    <row r="14" spans="1:5" s="51" customFormat="1" ht="12" customHeight="1" thickBot="1" x14ac:dyDescent="0.25">
      <c r="A14" s="188" t="s">
        <v>70</v>
      </c>
      <c r="B14" s="171" t="s">
        <v>347</v>
      </c>
      <c r="C14" s="157"/>
      <c r="D14" s="157">
        <f>E14-C14</f>
        <v>187740</v>
      </c>
      <c r="E14" s="94">
        <v>187740</v>
      </c>
    </row>
    <row r="15" spans="1:5" s="51" customFormat="1" ht="12" customHeight="1" thickBot="1" x14ac:dyDescent="0.25">
      <c r="A15" s="25" t="s">
        <v>10</v>
      </c>
      <c r="B15" s="100" t="s">
        <v>178</v>
      </c>
      <c r="C15" s="156">
        <f>+C16+C17+C18+C19+C20</f>
        <v>0</v>
      </c>
      <c r="D15" s="243">
        <f>+D16+D17+D18+D19+D20</f>
        <v>68929694</v>
      </c>
      <c r="E15" s="93">
        <f>+E16+E17+E18+E19+E20</f>
        <v>68929694</v>
      </c>
    </row>
    <row r="16" spans="1:5" s="51" customFormat="1" ht="12" customHeight="1" x14ac:dyDescent="0.2">
      <c r="A16" s="186" t="s">
        <v>72</v>
      </c>
      <c r="B16" s="169" t="s">
        <v>179</v>
      </c>
      <c r="C16" s="158"/>
      <c r="D16" s="158"/>
      <c r="E16" s="95"/>
    </row>
    <row r="17" spans="1:5" s="51" customFormat="1" ht="12" customHeight="1" x14ac:dyDescent="0.2">
      <c r="A17" s="187" t="s">
        <v>73</v>
      </c>
      <c r="B17" s="170" t="s">
        <v>180</v>
      </c>
      <c r="C17" s="157"/>
      <c r="D17" s="157"/>
      <c r="E17" s="94"/>
    </row>
    <row r="18" spans="1:5" s="51" customFormat="1" ht="12" customHeight="1" x14ac:dyDescent="0.2">
      <c r="A18" s="187" t="s">
        <v>74</v>
      </c>
      <c r="B18" s="170" t="s">
        <v>338</v>
      </c>
      <c r="C18" s="157"/>
      <c r="D18" s="157"/>
      <c r="E18" s="94"/>
    </row>
    <row r="19" spans="1:5" s="51" customFormat="1" ht="12" customHeight="1" x14ac:dyDescent="0.2">
      <c r="A19" s="187" t="s">
        <v>75</v>
      </c>
      <c r="B19" s="170" t="s">
        <v>339</v>
      </c>
      <c r="C19" s="157"/>
      <c r="D19" s="157"/>
      <c r="E19" s="94"/>
    </row>
    <row r="20" spans="1:5" s="51" customFormat="1" ht="12" customHeight="1" x14ac:dyDescent="0.2">
      <c r="A20" s="187" t="s">
        <v>76</v>
      </c>
      <c r="B20" s="170" t="s">
        <v>181</v>
      </c>
      <c r="C20" s="157"/>
      <c r="D20" s="157">
        <v>68929694</v>
      </c>
      <c r="E20" s="94">
        <v>68929694</v>
      </c>
    </row>
    <row r="21" spans="1:5" s="52" customFormat="1" ht="12" customHeight="1" thickBot="1" x14ac:dyDescent="0.25">
      <c r="A21" s="188" t="s">
        <v>83</v>
      </c>
      <c r="B21" s="171" t="s">
        <v>182</v>
      </c>
      <c r="C21" s="159"/>
      <c r="D21" s="159">
        <v>2000000</v>
      </c>
      <c r="E21" s="96">
        <v>17613903</v>
      </c>
    </row>
    <row r="22" spans="1:5" s="52" customFormat="1" ht="12" customHeight="1" thickBot="1" x14ac:dyDescent="0.25">
      <c r="A22" s="25" t="s">
        <v>11</v>
      </c>
      <c r="B22" s="19" t="s">
        <v>183</v>
      </c>
      <c r="C22" s="156">
        <f>+C23+C24+C25+C26+C27</f>
        <v>0</v>
      </c>
      <c r="D22" s="243">
        <f>+D23+D24+D25+D26+D27</f>
        <v>81957532</v>
      </c>
      <c r="E22" s="93">
        <f>+E23+E24+E25+E26+E27</f>
        <v>81957532</v>
      </c>
    </row>
    <row r="23" spans="1:5" s="52" customFormat="1" ht="12" customHeight="1" x14ac:dyDescent="0.2">
      <c r="A23" s="186" t="s">
        <v>55</v>
      </c>
      <c r="B23" s="169" t="s">
        <v>184</v>
      </c>
      <c r="C23" s="158"/>
      <c r="D23" s="158"/>
      <c r="E23" s="95"/>
    </row>
    <row r="24" spans="1:5" s="51" customFormat="1" ht="12" customHeight="1" x14ac:dyDescent="0.2">
      <c r="A24" s="187" t="s">
        <v>56</v>
      </c>
      <c r="B24" s="170" t="s">
        <v>185</v>
      </c>
      <c r="C24" s="157"/>
      <c r="D24" s="157"/>
      <c r="E24" s="94"/>
    </row>
    <row r="25" spans="1:5" s="52" customFormat="1" ht="12" customHeight="1" x14ac:dyDescent="0.2">
      <c r="A25" s="187" t="s">
        <v>57</v>
      </c>
      <c r="B25" s="170" t="s">
        <v>340</v>
      </c>
      <c r="C25" s="157"/>
      <c r="D25" s="157"/>
      <c r="E25" s="94"/>
    </row>
    <row r="26" spans="1:5" s="52" customFormat="1" ht="12" customHeight="1" x14ac:dyDescent="0.2">
      <c r="A26" s="187" t="s">
        <v>58</v>
      </c>
      <c r="B26" s="170" t="s">
        <v>341</v>
      </c>
      <c r="C26" s="157"/>
      <c r="D26" s="157"/>
      <c r="E26" s="94"/>
    </row>
    <row r="27" spans="1:5" s="52" customFormat="1" ht="12" customHeight="1" x14ac:dyDescent="0.2">
      <c r="A27" s="187" t="s">
        <v>114</v>
      </c>
      <c r="B27" s="170" t="s">
        <v>186</v>
      </c>
      <c r="C27" s="157"/>
      <c r="D27" s="157">
        <v>81957532</v>
      </c>
      <c r="E27" s="94">
        <v>81957532</v>
      </c>
    </row>
    <row r="28" spans="1:5" s="52" customFormat="1" ht="12" customHeight="1" thickBot="1" x14ac:dyDescent="0.25">
      <c r="A28" s="188" t="s">
        <v>115</v>
      </c>
      <c r="B28" s="171" t="s">
        <v>187</v>
      </c>
      <c r="C28" s="159"/>
      <c r="D28" s="159">
        <v>80577550</v>
      </c>
      <c r="E28" s="96">
        <v>80577550</v>
      </c>
    </row>
    <row r="29" spans="1:5" s="52" customFormat="1" ht="12" customHeight="1" thickBot="1" x14ac:dyDescent="0.25">
      <c r="A29" s="25" t="s">
        <v>116</v>
      </c>
      <c r="B29" s="19" t="s">
        <v>487</v>
      </c>
      <c r="C29" s="162">
        <f>SUM(C30:C36)</f>
        <v>730000</v>
      </c>
      <c r="D29" s="162">
        <f>SUM(D30:D36)</f>
        <v>-442645</v>
      </c>
      <c r="E29" s="198">
        <f>SUM(E30:E36)</f>
        <v>287355</v>
      </c>
    </row>
    <row r="30" spans="1:5" s="52" customFormat="1" ht="12" customHeight="1" x14ac:dyDescent="0.2">
      <c r="A30" s="186" t="s">
        <v>188</v>
      </c>
      <c r="B30" s="169" t="str">
        <f>KVI_MOD_1.1.sz.mell.!B33</f>
        <v>Építményadó</v>
      </c>
      <c r="C30" s="158"/>
      <c r="D30" s="158"/>
      <c r="E30" s="95"/>
    </row>
    <row r="31" spans="1:5" s="52" customFormat="1" ht="12" customHeight="1" x14ac:dyDescent="0.2">
      <c r="A31" s="187" t="s">
        <v>189</v>
      </c>
      <c r="B31" s="169" t="str">
        <f>KVI_MOD_1.1.sz.mell.!B34</f>
        <v>Idegenforgalmi adó</v>
      </c>
      <c r="C31" s="157"/>
      <c r="D31" s="157"/>
      <c r="E31" s="94"/>
    </row>
    <row r="32" spans="1:5" s="52" customFormat="1" ht="12" customHeight="1" x14ac:dyDescent="0.2">
      <c r="A32" s="187" t="s">
        <v>190</v>
      </c>
      <c r="B32" s="169" t="str">
        <f>KVI_MOD_1.1.sz.mell.!B35</f>
        <v>Iparűzési adó</v>
      </c>
      <c r="C32" s="157"/>
      <c r="D32" s="157"/>
      <c r="E32" s="94"/>
    </row>
    <row r="33" spans="1:5" s="52" customFormat="1" ht="12" customHeight="1" x14ac:dyDescent="0.2">
      <c r="A33" s="187" t="s">
        <v>191</v>
      </c>
      <c r="B33" s="169" t="str">
        <f>KVI_MOD_1.1.sz.mell.!B36</f>
        <v xml:space="preserve">Talajterhelési díj </v>
      </c>
      <c r="C33" s="157"/>
      <c r="D33" s="157"/>
      <c r="E33" s="94"/>
    </row>
    <row r="34" spans="1:5" s="52" customFormat="1" ht="12" customHeight="1" x14ac:dyDescent="0.2">
      <c r="A34" s="187" t="s">
        <v>491</v>
      </c>
      <c r="B34" s="169" t="str">
        <f>KVI_MOD_1.1.sz.mell.!B37</f>
        <v>Gépjárműadó</v>
      </c>
      <c r="C34" s="157">
        <v>450000</v>
      </c>
      <c r="D34" s="157">
        <v>-450000</v>
      </c>
      <c r="E34" s="94">
        <v>0</v>
      </c>
    </row>
    <row r="35" spans="1:5" s="52" customFormat="1" ht="12" customHeight="1" x14ac:dyDescent="0.2">
      <c r="A35" s="187" t="s">
        <v>492</v>
      </c>
      <c r="B35" s="169" t="str">
        <f>KVI_MOD_1.1.sz.mell.!B38</f>
        <v>Egyéb közhatalmi bevétel</v>
      </c>
      <c r="C35" s="157"/>
      <c r="D35" s="157">
        <v>7355</v>
      </c>
      <c r="E35" s="94">
        <v>7355</v>
      </c>
    </row>
    <row r="36" spans="1:5" s="52" customFormat="1" ht="12" customHeight="1" thickBot="1" x14ac:dyDescent="0.25">
      <c r="A36" s="188" t="s">
        <v>493</v>
      </c>
      <c r="B36" s="169" t="str">
        <f>KVI_MOD_1.1.sz.mell.!B39</f>
        <v>Kommunális adó</v>
      </c>
      <c r="C36" s="159">
        <v>280000</v>
      </c>
      <c r="D36" s="159"/>
      <c r="E36" s="96">
        <v>280000</v>
      </c>
    </row>
    <row r="37" spans="1:5" s="52" customFormat="1" ht="12" customHeight="1" thickBot="1" x14ac:dyDescent="0.25">
      <c r="A37" s="25" t="s">
        <v>13</v>
      </c>
      <c r="B37" s="19" t="s">
        <v>348</v>
      </c>
      <c r="C37" s="156">
        <f>SUM(C38:C48)</f>
        <v>0</v>
      </c>
      <c r="D37" s="243">
        <f>SUM(D38:D48)</f>
        <v>1290828</v>
      </c>
      <c r="E37" s="93">
        <f>SUM(E38:E48)</f>
        <v>1290828</v>
      </c>
    </row>
    <row r="38" spans="1:5" s="52" customFormat="1" ht="12" customHeight="1" x14ac:dyDescent="0.2">
      <c r="A38" s="186" t="s">
        <v>59</v>
      </c>
      <c r="B38" s="169" t="s">
        <v>195</v>
      </c>
      <c r="C38" s="158"/>
      <c r="D38" s="158"/>
      <c r="E38" s="95"/>
    </row>
    <row r="39" spans="1:5" s="52" customFormat="1" ht="12" customHeight="1" x14ac:dyDescent="0.2">
      <c r="A39" s="187" t="s">
        <v>60</v>
      </c>
      <c r="B39" s="170" t="s">
        <v>196</v>
      </c>
      <c r="C39" s="157"/>
      <c r="D39" s="157">
        <v>140000</v>
      </c>
      <c r="E39" s="94">
        <v>140000</v>
      </c>
    </row>
    <row r="40" spans="1:5" s="52" customFormat="1" ht="12" customHeight="1" x14ac:dyDescent="0.2">
      <c r="A40" s="187" t="s">
        <v>61</v>
      </c>
      <c r="B40" s="170" t="s">
        <v>197</v>
      </c>
      <c r="C40" s="157"/>
      <c r="D40" s="157"/>
      <c r="E40" s="94"/>
    </row>
    <row r="41" spans="1:5" s="52" customFormat="1" ht="12" customHeight="1" x14ac:dyDescent="0.2">
      <c r="A41" s="187" t="s">
        <v>118</v>
      </c>
      <c r="B41" s="170" t="s">
        <v>198</v>
      </c>
      <c r="C41" s="157"/>
      <c r="D41" s="157"/>
      <c r="E41" s="94"/>
    </row>
    <row r="42" spans="1:5" s="52" customFormat="1" ht="12" customHeight="1" x14ac:dyDescent="0.2">
      <c r="A42" s="187" t="s">
        <v>119</v>
      </c>
      <c r="B42" s="170" t="s">
        <v>199</v>
      </c>
      <c r="C42" s="157"/>
      <c r="D42" s="157"/>
      <c r="E42" s="94"/>
    </row>
    <row r="43" spans="1:5" s="52" customFormat="1" ht="12" customHeight="1" x14ac:dyDescent="0.2">
      <c r="A43" s="187" t="s">
        <v>120</v>
      </c>
      <c r="B43" s="170" t="s">
        <v>200</v>
      </c>
      <c r="C43" s="157"/>
      <c r="D43" s="157"/>
      <c r="E43" s="94"/>
    </row>
    <row r="44" spans="1:5" s="52" customFormat="1" ht="12" customHeight="1" x14ac:dyDescent="0.2">
      <c r="A44" s="187" t="s">
        <v>121</v>
      </c>
      <c r="B44" s="170" t="s">
        <v>201</v>
      </c>
      <c r="C44" s="157"/>
      <c r="D44" s="157"/>
      <c r="E44" s="94"/>
    </row>
    <row r="45" spans="1:5" s="52" customFormat="1" ht="12" customHeight="1" x14ac:dyDescent="0.2">
      <c r="A45" s="187" t="s">
        <v>122</v>
      </c>
      <c r="B45" s="170" t="s">
        <v>494</v>
      </c>
      <c r="C45" s="157"/>
      <c r="D45" s="157">
        <v>819</v>
      </c>
      <c r="E45" s="94">
        <v>819</v>
      </c>
    </row>
    <row r="46" spans="1:5" s="52" customFormat="1" ht="12" customHeight="1" x14ac:dyDescent="0.2">
      <c r="A46" s="187" t="s">
        <v>193</v>
      </c>
      <c r="B46" s="170" t="s">
        <v>203</v>
      </c>
      <c r="C46" s="160"/>
      <c r="D46" s="160">
        <v>1139978</v>
      </c>
      <c r="E46" s="97">
        <v>1139978</v>
      </c>
    </row>
    <row r="47" spans="1:5" s="52" customFormat="1" ht="12" customHeight="1" x14ac:dyDescent="0.2">
      <c r="A47" s="188" t="s">
        <v>194</v>
      </c>
      <c r="B47" s="171" t="s">
        <v>350</v>
      </c>
      <c r="C47" s="161"/>
      <c r="D47" s="161"/>
      <c r="E47" s="98"/>
    </row>
    <row r="48" spans="1:5" s="52" customFormat="1" ht="12" customHeight="1" thickBot="1" x14ac:dyDescent="0.25">
      <c r="A48" s="188" t="s">
        <v>349</v>
      </c>
      <c r="B48" s="171" t="s">
        <v>204</v>
      </c>
      <c r="C48" s="161"/>
      <c r="D48" s="277">
        <v>10031</v>
      </c>
      <c r="E48" s="98">
        <v>10031</v>
      </c>
    </row>
    <row r="49" spans="1:5" s="52" customFormat="1" ht="12" customHeight="1" thickBot="1" x14ac:dyDescent="0.25">
      <c r="A49" s="25" t="s">
        <v>14</v>
      </c>
      <c r="B49" s="19" t="s">
        <v>205</v>
      </c>
      <c r="C49" s="156">
        <f>SUM(C50:C54)</f>
        <v>0</v>
      </c>
      <c r="D49" s="243">
        <f>SUM(D50:D54)</f>
        <v>911000</v>
      </c>
      <c r="E49" s="93">
        <f>SUM(E50:E54)</f>
        <v>911000</v>
      </c>
    </row>
    <row r="50" spans="1:5" s="52" customFormat="1" ht="12" customHeight="1" x14ac:dyDescent="0.2">
      <c r="A50" s="186" t="s">
        <v>62</v>
      </c>
      <c r="B50" s="169" t="s">
        <v>209</v>
      </c>
      <c r="C50" s="209"/>
      <c r="D50" s="209"/>
      <c r="E50" s="99"/>
    </row>
    <row r="51" spans="1:5" s="52" customFormat="1" ht="12" customHeight="1" x14ac:dyDescent="0.2">
      <c r="A51" s="187" t="s">
        <v>63</v>
      </c>
      <c r="B51" s="170" t="s">
        <v>210</v>
      </c>
      <c r="C51" s="160"/>
      <c r="D51" s="160">
        <v>10000</v>
      </c>
      <c r="E51" s="97">
        <v>10000</v>
      </c>
    </row>
    <row r="52" spans="1:5" s="52" customFormat="1" ht="12" customHeight="1" x14ac:dyDescent="0.2">
      <c r="A52" s="187" t="s">
        <v>206</v>
      </c>
      <c r="B52" s="170" t="s">
        <v>211</v>
      </c>
      <c r="C52" s="160"/>
      <c r="D52" s="160"/>
      <c r="E52" s="97"/>
    </row>
    <row r="53" spans="1:5" s="52" customFormat="1" ht="12" customHeight="1" x14ac:dyDescent="0.2">
      <c r="A53" s="187" t="s">
        <v>207</v>
      </c>
      <c r="B53" s="170" t="s">
        <v>212</v>
      </c>
      <c r="C53" s="160"/>
      <c r="D53" s="160">
        <v>901000</v>
      </c>
      <c r="E53" s="97">
        <v>901000</v>
      </c>
    </row>
    <row r="54" spans="1:5" s="52" customFormat="1" ht="12" customHeight="1" thickBot="1" x14ac:dyDescent="0.25">
      <c r="A54" s="188" t="s">
        <v>208</v>
      </c>
      <c r="B54" s="171" t="s">
        <v>213</v>
      </c>
      <c r="C54" s="161"/>
      <c r="D54" s="161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6">
        <f>SUM(C56:C58)</f>
        <v>0</v>
      </c>
      <c r="D55" s="243">
        <f>SUM(D56:D58)</f>
        <v>2148450</v>
      </c>
      <c r="E55" s="93">
        <f>SUM(E56:E58)</f>
        <v>2148450</v>
      </c>
    </row>
    <row r="56" spans="1:5" s="52" customFormat="1" ht="12" customHeight="1" x14ac:dyDescent="0.2">
      <c r="A56" s="186" t="s">
        <v>64</v>
      </c>
      <c r="B56" s="169" t="s">
        <v>215</v>
      </c>
      <c r="C56" s="158"/>
      <c r="D56" s="158"/>
      <c r="E56" s="95"/>
    </row>
    <row r="57" spans="1:5" s="52" customFormat="1" ht="12" customHeight="1" x14ac:dyDescent="0.2">
      <c r="A57" s="187" t="s">
        <v>65</v>
      </c>
      <c r="B57" s="170" t="s">
        <v>342</v>
      </c>
      <c r="C57" s="157"/>
      <c r="D57" s="157"/>
      <c r="E57" s="94"/>
    </row>
    <row r="58" spans="1:5" s="52" customFormat="1" ht="12" customHeight="1" x14ac:dyDescent="0.2">
      <c r="A58" s="187" t="s">
        <v>218</v>
      </c>
      <c r="B58" s="170" t="s">
        <v>216</v>
      </c>
      <c r="C58" s="157"/>
      <c r="D58" s="157">
        <v>2148450</v>
      </c>
      <c r="E58" s="94">
        <v>2148450</v>
      </c>
    </row>
    <row r="59" spans="1:5" s="52" customFormat="1" ht="12" customHeight="1" thickBot="1" x14ac:dyDescent="0.25">
      <c r="A59" s="188" t="s">
        <v>219</v>
      </c>
      <c r="B59" s="171" t="s">
        <v>217</v>
      </c>
      <c r="C59" s="159"/>
      <c r="D59" s="159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6">
        <f>SUM(C61:C63)</f>
        <v>0</v>
      </c>
      <c r="D60" s="243">
        <f>SUM(D61:D63)</f>
        <v>0</v>
      </c>
      <c r="E60" s="93">
        <f>SUM(E61:E63)</f>
        <v>0</v>
      </c>
    </row>
    <row r="61" spans="1:5" s="52" customFormat="1" ht="12" customHeight="1" x14ac:dyDescent="0.2">
      <c r="A61" s="186" t="s">
        <v>124</v>
      </c>
      <c r="B61" s="169" t="s">
        <v>222</v>
      </c>
      <c r="C61" s="160"/>
      <c r="D61" s="276"/>
      <c r="E61" s="97"/>
    </row>
    <row r="62" spans="1:5" s="52" customFormat="1" ht="12" customHeight="1" x14ac:dyDescent="0.2">
      <c r="A62" s="187" t="s">
        <v>125</v>
      </c>
      <c r="B62" s="170" t="s">
        <v>343</v>
      </c>
      <c r="C62" s="160"/>
      <c r="D62" s="276"/>
      <c r="E62" s="97"/>
    </row>
    <row r="63" spans="1:5" s="52" customFormat="1" ht="12" customHeight="1" x14ac:dyDescent="0.2">
      <c r="A63" s="187" t="s">
        <v>156</v>
      </c>
      <c r="B63" s="170" t="s">
        <v>223</v>
      </c>
      <c r="C63" s="160"/>
      <c r="D63" s="276"/>
      <c r="E63" s="97"/>
    </row>
    <row r="64" spans="1:5" s="52" customFormat="1" ht="12" customHeight="1" thickBot="1" x14ac:dyDescent="0.25">
      <c r="A64" s="188" t="s">
        <v>221</v>
      </c>
      <c r="B64" s="171" t="s">
        <v>224</v>
      </c>
      <c r="C64" s="160"/>
      <c r="D64" s="276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2">
        <f>+C8+C15+C22+C29+C37+C49+C55+C60</f>
        <v>25066349</v>
      </c>
      <c r="D65" s="247">
        <f>+D8+D15+D22+D29+D37+D49+D55+D60</f>
        <v>156444654</v>
      </c>
      <c r="E65" s="198">
        <f>+E8+E15+E22+E29+E37+E49+E55+E60</f>
        <v>181511003</v>
      </c>
    </row>
    <row r="66" spans="1:5" s="52" customFormat="1" ht="12" customHeight="1" thickBot="1" x14ac:dyDescent="0.2">
      <c r="A66" s="189" t="s">
        <v>312</v>
      </c>
      <c r="B66" s="100" t="s">
        <v>227</v>
      </c>
      <c r="C66" s="156">
        <f>SUM(C67:C69)</f>
        <v>0</v>
      </c>
      <c r="D66" s="243">
        <f>SUM(D67:D69)</f>
        <v>0</v>
      </c>
      <c r="E66" s="93">
        <f>SUM(E67:E69)</f>
        <v>0</v>
      </c>
    </row>
    <row r="67" spans="1:5" s="52" customFormat="1" ht="12" customHeight="1" x14ac:dyDescent="0.2">
      <c r="A67" s="186" t="s">
        <v>255</v>
      </c>
      <c r="B67" s="169" t="s">
        <v>228</v>
      </c>
      <c r="C67" s="160"/>
      <c r="D67" s="276"/>
      <c r="E67" s="97"/>
    </row>
    <row r="68" spans="1:5" s="52" customFormat="1" ht="12" customHeight="1" x14ac:dyDescent="0.2">
      <c r="A68" s="187" t="s">
        <v>264</v>
      </c>
      <c r="B68" s="170" t="s">
        <v>229</v>
      </c>
      <c r="C68" s="160"/>
      <c r="D68" s="276"/>
      <c r="E68" s="97"/>
    </row>
    <row r="69" spans="1:5" s="52" customFormat="1" ht="12" customHeight="1" thickBot="1" x14ac:dyDescent="0.25">
      <c r="A69" s="196" t="s">
        <v>265</v>
      </c>
      <c r="B69" s="309" t="s">
        <v>230</v>
      </c>
      <c r="C69" s="310"/>
      <c r="D69" s="279"/>
      <c r="E69" s="311"/>
    </row>
    <row r="70" spans="1:5" s="52" customFormat="1" ht="12" customHeight="1" thickBot="1" x14ac:dyDescent="0.2">
      <c r="A70" s="189" t="s">
        <v>231</v>
      </c>
      <c r="B70" s="100" t="s">
        <v>232</v>
      </c>
      <c r="C70" s="156">
        <f>SUM(C71:C74)</f>
        <v>0</v>
      </c>
      <c r="D70" s="156">
        <f>SUM(D71:D74)</f>
        <v>0</v>
      </c>
      <c r="E70" s="93">
        <f>SUM(E71:E74)</f>
        <v>0</v>
      </c>
    </row>
    <row r="71" spans="1:5" s="52" customFormat="1" ht="12" customHeight="1" x14ac:dyDescent="0.2">
      <c r="A71" s="186" t="s">
        <v>101</v>
      </c>
      <c r="B71" s="298" t="s">
        <v>233</v>
      </c>
      <c r="C71" s="160"/>
      <c r="D71" s="160"/>
      <c r="E71" s="97"/>
    </row>
    <row r="72" spans="1:5" s="52" customFormat="1" ht="12" customHeight="1" x14ac:dyDescent="0.2">
      <c r="A72" s="187" t="s">
        <v>102</v>
      </c>
      <c r="B72" s="298" t="s">
        <v>501</v>
      </c>
      <c r="C72" s="160"/>
      <c r="D72" s="160"/>
      <c r="E72" s="97"/>
    </row>
    <row r="73" spans="1:5" s="52" customFormat="1" ht="12" customHeight="1" x14ac:dyDescent="0.2">
      <c r="A73" s="187" t="s">
        <v>256</v>
      </c>
      <c r="B73" s="298" t="s">
        <v>234</v>
      </c>
      <c r="C73" s="160"/>
      <c r="D73" s="160"/>
      <c r="E73" s="97"/>
    </row>
    <row r="74" spans="1:5" s="52" customFormat="1" ht="12" customHeight="1" thickBot="1" x14ac:dyDescent="0.25">
      <c r="A74" s="188" t="s">
        <v>257</v>
      </c>
      <c r="B74" s="299" t="s">
        <v>502</v>
      </c>
      <c r="C74" s="160"/>
      <c r="D74" s="160"/>
      <c r="E74" s="97"/>
    </row>
    <row r="75" spans="1:5" s="52" customFormat="1" ht="12" customHeight="1" thickBot="1" x14ac:dyDescent="0.2">
      <c r="A75" s="189" t="s">
        <v>235</v>
      </c>
      <c r="B75" s="100" t="s">
        <v>236</v>
      </c>
      <c r="C75" s="156">
        <f>SUM(C76:C77)</f>
        <v>29957879</v>
      </c>
      <c r="D75" s="156">
        <f>SUM(D76:D77)</f>
        <v>516860</v>
      </c>
      <c r="E75" s="93">
        <f>SUM(E76:E77)</f>
        <v>30474739</v>
      </c>
    </row>
    <row r="76" spans="1:5" s="52" customFormat="1" ht="12" customHeight="1" x14ac:dyDescent="0.2">
      <c r="A76" s="186" t="s">
        <v>258</v>
      </c>
      <c r="B76" s="169" t="s">
        <v>237</v>
      </c>
      <c r="C76" s="160">
        <v>29957879</v>
      </c>
      <c r="D76" s="160">
        <v>516860</v>
      </c>
      <c r="E76" s="97">
        <v>30474739</v>
      </c>
    </row>
    <row r="77" spans="1:5" s="52" customFormat="1" ht="12" customHeight="1" thickBot="1" x14ac:dyDescent="0.25">
      <c r="A77" s="188" t="s">
        <v>259</v>
      </c>
      <c r="B77" s="171" t="s">
        <v>238</v>
      </c>
      <c r="C77" s="160"/>
      <c r="D77" s="160"/>
      <c r="E77" s="97"/>
    </row>
    <row r="78" spans="1:5" s="51" customFormat="1" ht="12" customHeight="1" thickBot="1" x14ac:dyDescent="0.2">
      <c r="A78" s="189" t="s">
        <v>239</v>
      </c>
      <c r="B78" s="100" t="s">
        <v>240</v>
      </c>
      <c r="C78" s="156">
        <f>SUM(C79:C81)</f>
        <v>0</v>
      </c>
      <c r="D78" s="156">
        <f>SUM(D79:D81)</f>
        <v>0</v>
      </c>
      <c r="E78" s="93">
        <f>SUM(E79:E81)</f>
        <v>0</v>
      </c>
    </row>
    <row r="79" spans="1:5" s="52" customFormat="1" ht="12" customHeight="1" x14ac:dyDescent="0.2">
      <c r="A79" s="186" t="s">
        <v>260</v>
      </c>
      <c r="B79" s="169" t="s">
        <v>241</v>
      </c>
      <c r="C79" s="160"/>
      <c r="D79" s="160"/>
      <c r="E79" s="97"/>
    </row>
    <row r="80" spans="1:5" s="52" customFormat="1" ht="12" customHeight="1" x14ac:dyDescent="0.2">
      <c r="A80" s="187" t="s">
        <v>261</v>
      </c>
      <c r="B80" s="170" t="s">
        <v>242</v>
      </c>
      <c r="C80" s="160"/>
      <c r="D80" s="160"/>
      <c r="E80" s="97"/>
    </row>
    <row r="81" spans="1:5" s="52" customFormat="1" ht="12" customHeight="1" thickBot="1" x14ac:dyDescent="0.25">
      <c r="A81" s="188" t="s">
        <v>262</v>
      </c>
      <c r="B81" s="171" t="s">
        <v>503</v>
      </c>
      <c r="C81" s="160"/>
      <c r="D81" s="160"/>
      <c r="E81" s="97"/>
    </row>
    <row r="82" spans="1:5" s="52" customFormat="1" ht="12" customHeight="1" thickBot="1" x14ac:dyDescent="0.2">
      <c r="A82" s="189" t="s">
        <v>243</v>
      </c>
      <c r="B82" s="100" t="s">
        <v>263</v>
      </c>
      <c r="C82" s="156">
        <f>SUM(C83:C86)</f>
        <v>0</v>
      </c>
      <c r="D82" s="156">
        <f>SUM(D83:D86)</f>
        <v>0</v>
      </c>
      <c r="E82" s="93">
        <f>SUM(E83:E86)</f>
        <v>0</v>
      </c>
    </row>
    <row r="83" spans="1:5" s="52" customFormat="1" ht="12" customHeight="1" x14ac:dyDescent="0.2">
      <c r="A83" s="190" t="s">
        <v>244</v>
      </c>
      <c r="B83" s="169" t="s">
        <v>245</v>
      </c>
      <c r="C83" s="160"/>
      <c r="D83" s="160"/>
      <c r="E83" s="97"/>
    </row>
    <row r="84" spans="1:5" s="52" customFormat="1" ht="12" customHeight="1" x14ac:dyDescent="0.2">
      <c r="A84" s="191" t="s">
        <v>246</v>
      </c>
      <c r="B84" s="170" t="s">
        <v>247</v>
      </c>
      <c r="C84" s="160"/>
      <c r="D84" s="160"/>
      <c r="E84" s="97"/>
    </row>
    <row r="85" spans="1:5" s="52" customFormat="1" ht="12" customHeight="1" x14ac:dyDescent="0.2">
      <c r="A85" s="191" t="s">
        <v>248</v>
      </c>
      <c r="B85" s="170" t="s">
        <v>249</v>
      </c>
      <c r="C85" s="160"/>
      <c r="D85" s="160"/>
      <c r="E85" s="97"/>
    </row>
    <row r="86" spans="1:5" s="51" customFormat="1" ht="12" customHeight="1" thickBot="1" x14ac:dyDescent="0.25">
      <c r="A86" s="192" t="s">
        <v>250</v>
      </c>
      <c r="B86" s="171" t="s">
        <v>251</v>
      </c>
      <c r="C86" s="160"/>
      <c r="D86" s="160"/>
      <c r="E86" s="97"/>
    </row>
    <row r="87" spans="1:5" s="51" customFormat="1" ht="12" customHeight="1" thickBot="1" x14ac:dyDescent="0.2">
      <c r="A87" s="189" t="s">
        <v>252</v>
      </c>
      <c r="B87" s="100" t="s">
        <v>389</v>
      </c>
      <c r="C87" s="212"/>
      <c r="D87" s="212"/>
      <c r="E87" s="213"/>
    </row>
    <row r="88" spans="1:5" s="51" customFormat="1" ht="12" customHeight="1" thickBot="1" x14ac:dyDescent="0.2">
      <c r="A88" s="189" t="s">
        <v>410</v>
      </c>
      <c r="B88" s="100" t="s">
        <v>253</v>
      </c>
      <c r="C88" s="212"/>
      <c r="D88" s="212"/>
      <c r="E88" s="213"/>
    </row>
    <row r="89" spans="1:5" s="51" customFormat="1" ht="12" customHeight="1" thickBot="1" x14ac:dyDescent="0.2">
      <c r="A89" s="189" t="s">
        <v>411</v>
      </c>
      <c r="B89" s="176" t="s">
        <v>392</v>
      </c>
      <c r="C89" s="162">
        <f>+C66+C70+C75+C78+C82+C88+C87</f>
        <v>29957879</v>
      </c>
      <c r="D89" s="162">
        <f>+D66+D70+D75+D78+D82+D88+D87</f>
        <v>516860</v>
      </c>
      <c r="E89" s="198">
        <f>+E66+E70+E75+E78+E82+E88+E87</f>
        <v>30474739</v>
      </c>
    </row>
    <row r="90" spans="1:5" s="51" customFormat="1" ht="12" customHeight="1" thickBot="1" x14ac:dyDescent="0.2">
      <c r="A90" s="193" t="s">
        <v>412</v>
      </c>
      <c r="B90" s="177" t="s">
        <v>413</v>
      </c>
      <c r="C90" s="162">
        <f>+C65+C89</f>
        <v>55024228</v>
      </c>
      <c r="D90" s="162">
        <f>+D65+D89</f>
        <v>156961514</v>
      </c>
      <c r="E90" s="198">
        <f>+E65+E89</f>
        <v>211985742</v>
      </c>
    </row>
    <row r="91" spans="1:5" s="52" customFormat="1" ht="15.2" customHeight="1" thickBot="1" x14ac:dyDescent="0.25">
      <c r="A91" s="83"/>
      <c r="B91" s="84"/>
      <c r="C91" s="138"/>
    </row>
    <row r="92" spans="1:5" s="46" customFormat="1" ht="16.5" customHeight="1" thickBot="1" x14ac:dyDescent="0.25">
      <c r="A92" s="613" t="s">
        <v>43</v>
      </c>
      <c r="B92" s="614"/>
      <c r="C92" s="614"/>
      <c r="D92" s="614"/>
      <c r="E92" s="615"/>
    </row>
    <row r="93" spans="1:5" s="53" customFormat="1" ht="12" customHeight="1" thickBot="1" x14ac:dyDescent="0.25">
      <c r="A93" s="163" t="s">
        <v>9</v>
      </c>
      <c r="B93" s="24" t="s">
        <v>417</v>
      </c>
      <c r="C93" s="155">
        <f>+C94+C95+C96+C97+C98+C111</f>
        <v>40686774</v>
      </c>
      <c r="D93" s="155">
        <f>+D94+D95+D96+D97+D98+D111</f>
        <v>75241529</v>
      </c>
      <c r="E93" s="226">
        <f>+E94+E95+E96+E97+E98+E111</f>
        <v>115928303</v>
      </c>
    </row>
    <row r="94" spans="1:5" ht="12" customHeight="1" x14ac:dyDescent="0.2">
      <c r="A94" s="194" t="s">
        <v>66</v>
      </c>
      <c r="B94" s="8" t="s">
        <v>38</v>
      </c>
      <c r="C94" s="233">
        <v>17709000</v>
      </c>
      <c r="D94" s="159">
        <f>E94-C94</f>
        <v>45008366</v>
      </c>
      <c r="E94" s="227">
        <v>62717366</v>
      </c>
    </row>
    <row r="95" spans="1:5" ht="12" customHeight="1" x14ac:dyDescent="0.2">
      <c r="A95" s="187" t="s">
        <v>67</v>
      </c>
      <c r="B95" s="6" t="s">
        <v>126</v>
      </c>
      <c r="C95" s="157">
        <v>3108000</v>
      </c>
      <c r="D95" s="159">
        <f>E95-C95</f>
        <v>4650699</v>
      </c>
      <c r="E95" s="94">
        <v>7758699</v>
      </c>
    </row>
    <row r="96" spans="1:5" ht="12" customHeight="1" x14ac:dyDescent="0.2">
      <c r="A96" s="187" t="s">
        <v>68</v>
      </c>
      <c r="B96" s="6" t="s">
        <v>93</v>
      </c>
      <c r="C96" s="159">
        <v>14103774</v>
      </c>
      <c r="D96" s="159">
        <f>E96-C96</f>
        <v>27654569</v>
      </c>
      <c r="E96" s="96">
        <v>41758343</v>
      </c>
    </row>
    <row r="97" spans="1:5" ht="12" customHeight="1" thickBot="1" x14ac:dyDescent="0.25">
      <c r="A97" s="187" t="s">
        <v>69</v>
      </c>
      <c r="B97" s="9" t="s">
        <v>127</v>
      </c>
      <c r="C97" s="159">
        <v>5766000</v>
      </c>
      <c r="D97" s="159">
        <f>E97-C97</f>
        <v>-4626000</v>
      </c>
      <c r="E97" s="96">
        <v>1140000</v>
      </c>
    </row>
    <row r="98" spans="1:5" ht="12" customHeight="1" x14ac:dyDescent="0.2">
      <c r="A98" s="187" t="s">
        <v>78</v>
      </c>
      <c r="B98" s="17" t="s">
        <v>128</v>
      </c>
      <c r="C98" s="233"/>
      <c r="D98" s="159">
        <f t="shared" ref="D98:D111" si="0">E98-C98</f>
        <v>2553895</v>
      </c>
      <c r="E98" s="96">
        <v>2553895</v>
      </c>
    </row>
    <row r="99" spans="1:5" ht="12" customHeight="1" x14ac:dyDescent="0.2">
      <c r="A99" s="187" t="s">
        <v>70</v>
      </c>
      <c r="B99" s="6" t="s">
        <v>414</v>
      </c>
      <c r="C99" s="157"/>
      <c r="D99" s="159">
        <f t="shared" si="0"/>
        <v>911329</v>
      </c>
      <c r="E99" s="96">
        <v>911329</v>
      </c>
    </row>
    <row r="100" spans="1:5" ht="12" customHeight="1" x14ac:dyDescent="0.2">
      <c r="A100" s="187" t="s">
        <v>71</v>
      </c>
      <c r="B100" s="63" t="s">
        <v>355</v>
      </c>
      <c r="C100" s="159"/>
      <c r="D100" s="159">
        <f t="shared" si="0"/>
        <v>0</v>
      </c>
      <c r="E100" s="96"/>
    </row>
    <row r="101" spans="1:5" ht="12" customHeight="1" x14ac:dyDescent="0.2">
      <c r="A101" s="187" t="s">
        <v>79</v>
      </c>
      <c r="B101" s="63" t="s">
        <v>354</v>
      </c>
      <c r="C101" s="159"/>
      <c r="D101" s="159">
        <f t="shared" si="0"/>
        <v>0</v>
      </c>
      <c r="E101" s="96"/>
    </row>
    <row r="102" spans="1:5" ht="12" customHeight="1" x14ac:dyDescent="0.2">
      <c r="A102" s="187" t="s">
        <v>80</v>
      </c>
      <c r="B102" s="63" t="s">
        <v>269</v>
      </c>
      <c r="C102" s="159"/>
      <c r="D102" s="159">
        <f t="shared" si="0"/>
        <v>0</v>
      </c>
      <c r="E102" s="96"/>
    </row>
    <row r="103" spans="1:5" ht="12" customHeight="1" x14ac:dyDescent="0.2">
      <c r="A103" s="187" t="s">
        <v>81</v>
      </c>
      <c r="B103" s="64" t="s">
        <v>270</v>
      </c>
      <c r="C103" s="159"/>
      <c r="D103" s="159">
        <f t="shared" si="0"/>
        <v>0</v>
      </c>
      <c r="E103" s="96"/>
    </row>
    <row r="104" spans="1:5" ht="12" customHeight="1" x14ac:dyDescent="0.2">
      <c r="A104" s="187" t="s">
        <v>82</v>
      </c>
      <c r="B104" s="64" t="s">
        <v>271</v>
      </c>
      <c r="C104" s="159"/>
      <c r="D104" s="159">
        <f t="shared" si="0"/>
        <v>0</v>
      </c>
      <c r="E104" s="96"/>
    </row>
    <row r="105" spans="1:5" ht="12" customHeight="1" x14ac:dyDescent="0.2">
      <c r="A105" s="187" t="s">
        <v>84</v>
      </c>
      <c r="B105" s="63" t="s">
        <v>272</v>
      </c>
      <c r="C105" s="159"/>
      <c r="D105" s="159">
        <f t="shared" si="0"/>
        <v>1592566</v>
      </c>
      <c r="E105" s="96">
        <v>1592566</v>
      </c>
    </row>
    <row r="106" spans="1:5" ht="12" customHeight="1" x14ac:dyDescent="0.2">
      <c r="A106" s="187" t="s">
        <v>129</v>
      </c>
      <c r="B106" s="63" t="s">
        <v>273</v>
      </c>
      <c r="C106" s="159"/>
      <c r="D106" s="159">
        <f t="shared" si="0"/>
        <v>0</v>
      </c>
      <c r="E106" s="96"/>
    </row>
    <row r="107" spans="1:5" ht="12" customHeight="1" x14ac:dyDescent="0.2">
      <c r="A107" s="187" t="s">
        <v>267</v>
      </c>
      <c r="B107" s="64" t="s">
        <v>274</v>
      </c>
      <c r="C107" s="159"/>
      <c r="D107" s="159">
        <f t="shared" si="0"/>
        <v>0</v>
      </c>
      <c r="E107" s="96"/>
    </row>
    <row r="108" spans="1:5" ht="12" customHeight="1" x14ac:dyDescent="0.2">
      <c r="A108" s="195" t="s">
        <v>268</v>
      </c>
      <c r="B108" s="65" t="s">
        <v>275</v>
      </c>
      <c r="C108" s="159"/>
      <c r="D108" s="159">
        <f t="shared" si="0"/>
        <v>0</v>
      </c>
      <c r="E108" s="96"/>
    </row>
    <row r="109" spans="1:5" ht="12" customHeight="1" x14ac:dyDescent="0.2">
      <c r="A109" s="187" t="s">
        <v>352</v>
      </c>
      <c r="B109" s="65" t="s">
        <v>276</v>
      </c>
      <c r="C109" s="159"/>
      <c r="D109" s="159">
        <f t="shared" si="0"/>
        <v>0</v>
      </c>
      <c r="E109" s="96"/>
    </row>
    <row r="110" spans="1:5" ht="12" customHeight="1" x14ac:dyDescent="0.2">
      <c r="A110" s="187" t="s">
        <v>353</v>
      </c>
      <c r="B110" s="64" t="s">
        <v>277</v>
      </c>
      <c r="C110" s="159"/>
      <c r="D110" s="159">
        <f t="shared" si="0"/>
        <v>50000</v>
      </c>
      <c r="E110" s="96">
        <v>50000</v>
      </c>
    </row>
    <row r="111" spans="1:5" ht="12" customHeight="1" x14ac:dyDescent="0.2">
      <c r="A111" s="187" t="s">
        <v>357</v>
      </c>
      <c r="B111" s="9" t="s">
        <v>39</v>
      </c>
      <c r="C111" s="157"/>
      <c r="D111" s="159">
        <f t="shared" si="0"/>
        <v>0</v>
      </c>
      <c r="E111" s="94"/>
    </row>
    <row r="112" spans="1:5" ht="12" customHeight="1" x14ac:dyDescent="0.2">
      <c r="A112" s="188" t="s">
        <v>358</v>
      </c>
      <c r="B112" s="6" t="s">
        <v>415</v>
      </c>
      <c r="C112" s="157"/>
      <c r="D112" s="159">
        <f>E112-C112</f>
        <v>0</v>
      </c>
      <c r="E112" s="94"/>
    </row>
    <row r="113" spans="1:5" ht="12" customHeight="1" thickBot="1" x14ac:dyDescent="0.25">
      <c r="A113" s="196" t="s">
        <v>359</v>
      </c>
      <c r="B113" s="66" t="s">
        <v>416</v>
      </c>
      <c r="C113" s="234"/>
      <c r="D113" s="159">
        <f>E113-C113</f>
        <v>0</v>
      </c>
      <c r="E113" s="228"/>
    </row>
    <row r="114" spans="1:5" ht="12" customHeight="1" thickBot="1" x14ac:dyDescent="0.25">
      <c r="A114" s="25" t="s">
        <v>10</v>
      </c>
      <c r="B114" s="23" t="s">
        <v>278</v>
      </c>
      <c r="C114" s="156">
        <f>+C115+C117+C119</f>
        <v>13364000</v>
      </c>
      <c r="D114" s="243">
        <f>+D115+D117+D119</f>
        <v>81719985</v>
      </c>
      <c r="E114" s="93">
        <f>+E115+E117+E119</f>
        <v>95083985</v>
      </c>
    </row>
    <row r="115" spans="1:5" ht="12" customHeight="1" x14ac:dyDescent="0.2">
      <c r="A115" s="186" t="s">
        <v>72</v>
      </c>
      <c r="B115" s="6" t="s">
        <v>155</v>
      </c>
      <c r="C115" s="158">
        <v>13364000</v>
      </c>
      <c r="D115" s="244">
        <v>25675690</v>
      </c>
      <c r="E115" s="95">
        <v>39039690</v>
      </c>
    </row>
    <row r="116" spans="1:5" ht="12" customHeight="1" x14ac:dyDescent="0.2">
      <c r="A116" s="186" t="s">
        <v>73</v>
      </c>
      <c r="B116" s="10" t="s">
        <v>282</v>
      </c>
      <c r="C116" s="158"/>
      <c r="D116" s="244"/>
      <c r="E116" s="95"/>
    </row>
    <row r="117" spans="1:5" ht="12" customHeight="1" x14ac:dyDescent="0.2">
      <c r="A117" s="186" t="s">
        <v>74</v>
      </c>
      <c r="B117" s="10" t="s">
        <v>130</v>
      </c>
      <c r="C117" s="157"/>
      <c r="D117" s="94">
        <v>56044295</v>
      </c>
      <c r="E117" s="94">
        <v>56044295</v>
      </c>
    </row>
    <row r="118" spans="1:5" ht="12" customHeight="1" x14ac:dyDescent="0.2">
      <c r="A118" s="186" t="s">
        <v>75</v>
      </c>
      <c r="B118" s="10" t="s">
        <v>283</v>
      </c>
      <c r="C118" s="157"/>
      <c r="D118" s="245"/>
      <c r="E118" s="94"/>
    </row>
    <row r="119" spans="1:5" ht="12" customHeight="1" x14ac:dyDescent="0.2">
      <c r="A119" s="186" t="s">
        <v>76</v>
      </c>
      <c r="B119" s="102" t="s">
        <v>157</v>
      </c>
      <c r="C119" s="157"/>
      <c r="D119" s="245"/>
      <c r="E119" s="94"/>
    </row>
    <row r="120" spans="1:5" ht="12" customHeight="1" x14ac:dyDescent="0.2">
      <c r="A120" s="186" t="s">
        <v>83</v>
      </c>
      <c r="B120" s="101" t="s">
        <v>344</v>
      </c>
      <c r="C120" s="157"/>
      <c r="D120" s="245"/>
      <c r="E120" s="94"/>
    </row>
    <row r="121" spans="1:5" ht="12" customHeight="1" x14ac:dyDescent="0.2">
      <c r="A121" s="186" t="s">
        <v>85</v>
      </c>
      <c r="B121" s="165" t="s">
        <v>288</v>
      </c>
      <c r="C121" s="157"/>
      <c r="D121" s="245"/>
      <c r="E121" s="94"/>
    </row>
    <row r="122" spans="1:5" ht="12" customHeight="1" x14ac:dyDescent="0.2">
      <c r="A122" s="186" t="s">
        <v>131</v>
      </c>
      <c r="B122" s="64" t="s">
        <v>271</v>
      </c>
      <c r="C122" s="157"/>
      <c r="D122" s="245"/>
      <c r="E122" s="94"/>
    </row>
    <row r="123" spans="1:5" ht="12" customHeight="1" x14ac:dyDescent="0.2">
      <c r="A123" s="186" t="s">
        <v>132</v>
      </c>
      <c r="B123" s="64" t="s">
        <v>287</v>
      </c>
      <c r="C123" s="157"/>
      <c r="D123" s="245"/>
      <c r="E123" s="94"/>
    </row>
    <row r="124" spans="1:5" ht="12" customHeight="1" x14ac:dyDescent="0.2">
      <c r="A124" s="186" t="s">
        <v>133</v>
      </c>
      <c r="B124" s="64" t="s">
        <v>286</v>
      </c>
      <c r="C124" s="157"/>
      <c r="D124" s="245"/>
      <c r="E124" s="94"/>
    </row>
    <row r="125" spans="1:5" ht="12" customHeight="1" x14ac:dyDescent="0.2">
      <c r="A125" s="186" t="s">
        <v>279</v>
      </c>
      <c r="B125" s="64" t="s">
        <v>274</v>
      </c>
      <c r="C125" s="157"/>
      <c r="D125" s="245"/>
      <c r="E125" s="94"/>
    </row>
    <row r="126" spans="1:5" ht="12" customHeight="1" x14ac:dyDescent="0.2">
      <c r="A126" s="186" t="s">
        <v>280</v>
      </c>
      <c r="B126" s="64" t="s">
        <v>285</v>
      </c>
      <c r="C126" s="157"/>
      <c r="D126" s="245"/>
      <c r="E126" s="94"/>
    </row>
    <row r="127" spans="1:5" ht="12" customHeight="1" thickBot="1" x14ac:dyDescent="0.25">
      <c r="A127" s="195" t="s">
        <v>281</v>
      </c>
      <c r="B127" s="64" t="s">
        <v>284</v>
      </c>
      <c r="C127" s="159"/>
      <c r="D127" s="246"/>
      <c r="E127" s="96"/>
    </row>
    <row r="128" spans="1:5" ht="12" customHeight="1" thickBot="1" x14ac:dyDescent="0.25">
      <c r="A128" s="25" t="s">
        <v>11</v>
      </c>
      <c r="B128" s="57" t="s">
        <v>362</v>
      </c>
      <c r="C128" s="156">
        <f>+C93+C114</f>
        <v>54050774</v>
      </c>
      <c r="D128" s="243">
        <f>+D93+D114</f>
        <v>156961514</v>
      </c>
      <c r="E128" s="93">
        <f>+E93+E114</f>
        <v>211012288</v>
      </c>
    </row>
    <row r="129" spans="1:11" ht="12" customHeight="1" thickBot="1" x14ac:dyDescent="0.25">
      <c r="A129" s="25" t="s">
        <v>12</v>
      </c>
      <c r="B129" s="57" t="s">
        <v>363</v>
      </c>
      <c r="C129" s="156">
        <f>+C130+C131+C132</f>
        <v>0</v>
      </c>
      <c r="D129" s="243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6" t="s">
        <v>188</v>
      </c>
      <c r="B130" s="7" t="s">
        <v>420</v>
      </c>
      <c r="C130" s="157"/>
      <c r="D130" s="245"/>
      <c r="E130" s="94"/>
    </row>
    <row r="131" spans="1:11" ht="12" customHeight="1" x14ac:dyDescent="0.2">
      <c r="A131" s="186" t="s">
        <v>189</v>
      </c>
      <c r="B131" s="7" t="s">
        <v>371</v>
      </c>
      <c r="C131" s="157"/>
      <c r="D131" s="245"/>
      <c r="E131" s="94"/>
    </row>
    <row r="132" spans="1:11" ht="12" customHeight="1" thickBot="1" x14ac:dyDescent="0.25">
      <c r="A132" s="195" t="s">
        <v>190</v>
      </c>
      <c r="B132" s="5" t="s">
        <v>419</v>
      </c>
      <c r="C132" s="157"/>
      <c r="D132" s="245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6">
        <f>+C134+C135+C136+C137+C138+C139</f>
        <v>0</v>
      </c>
      <c r="D133" s="243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6" t="s">
        <v>59</v>
      </c>
      <c r="B134" s="7" t="s">
        <v>373</v>
      </c>
      <c r="C134" s="157"/>
      <c r="D134" s="245"/>
      <c r="E134" s="94"/>
    </row>
    <row r="135" spans="1:11" ht="12" customHeight="1" x14ac:dyDescent="0.2">
      <c r="A135" s="186" t="s">
        <v>60</v>
      </c>
      <c r="B135" s="7" t="s">
        <v>365</v>
      </c>
      <c r="C135" s="157"/>
      <c r="D135" s="245"/>
      <c r="E135" s="94"/>
    </row>
    <row r="136" spans="1:11" ht="12" customHeight="1" x14ac:dyDescent="0.2">
      <c r="A136" s="186" t="s">
        <v>61</v>
      </c>
      <c r="B136" s="7" t="s">
        <v>366</v>
      </c>
      <c r="C136" s="157"/>
      <c r="D136" s="245"/>
      <c r="E136" s="94"/>
    </row>
    <row r="137" spans="1:11" ht="12" customHeight="1" x14ac:dyDescent="0.2">
      <c r="A137" s="186" t="s">
        <v>118</v>
      </c>
      <c r="B137" s="7" t="s">
        <v>418</v>
      </c>
      <c r="C137" s="157"/>
      <c r="D137" s="245"/>
      <c r="E137" s="94"/>
    </row>
    <row r="138" spans="1:11" ht="12" customHeight="1" x14ac:dyDescent="0.2">
      <c r="A138" s="186" t="s">
        <v>119</v>
      </c>
      <c r="B138" s="7" t="s">
        <v>368</v>
      </c>
      <c r="C138" s="157"/>
      <c r="D138" s="245"/>
      <c r="E138" s="94"/>
    </row>
    <row r="139" spans="1:11" s="53" customFormat="1" ht="12" customHeight="1" thickBot="1" x14ac:dyDescent="0.25">
      <c r="A139" s="195" t="s">
        <v>120</v>
      </c>
      <c r="B139" s="5" t="s">
        <v>369</v>
      </c>
      <c r="C139" s="157"/>
      <c r="D139" s="245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2">
        <f>+C141+C142+C144+C145+C143</f>
        <v>973454</v>
      </c>
      <c r="D140" s="247">
        <f>+D141+D142+D144+D145+D143</f>
        <v>0</v>
      </c>
      <c r="E140" s="198">
        <f>+E141+E142+E144+E145+E143</f>
        <v>973454</v>
      </c>
      <c r="K140" s="92"/>
    </row>
    <row r="141" spans="1:11" x14ac:dyDescent="0.2">
      <c r="A141" s="186" t="s">
        <v>62</v>
      </c>
      <c r="B141" s="7" t="s">
        <v>289</v>
      </c>
      <c r="C141" s="157"/>
      <c r="D141" s="245"/>
      <c r="E141" s="94"/>
    </row>
    <row r="142" spans="1:11" ht="12" customHeight="1" x14ac:dyDescent="0.2">
      <c r="A142" s="186" t="s">
        <v>63</v>
      </c>
      <c r="B142" s="7" t="s">
        <v>290</v>
      </c>
      <c r="C142" s="157">
        <v>973454</v>
      </c>
      <c r="D142" s="245"/>
      <c r="E142" s="94">
        <v>973454</v>
      </c>
    </row>
    <row r="143" spans="1:11" ht="12" customHeight="1" x14ac:dyDescent="0.2">
      <c r="A143" s="186" t="s">
        <v>206</v>
      </c>
      <c r="B143" s="7" t="s">
        <v>432</v>
      </c>
      <c r="C143" s="157"/>
      <c r="D143" s="245"/>
      <c r="E143" s="94"/>
    </row>
    <row r="144" spans="1:11" s="53" customFormat="1" ht="12" customHeight="1" x14ac:dyDescent="0.2">
      <c r="A144" s="186" t="s">
        <v>207</v>
      </c>
      <c r="B144" s="7" t="s">
        <v>378</v>
      </c>
      <c r="C144" s="157"/>
      <c r="D144" s="245"/>
      <c r="E144" s="94"/>
    </row>
    <row r="145" spans="1:5" s="53" customFormat="1" ht="12" customHeight="1" thickBot="1" x14ac:dyDescent="0.25">
      <c r="A145" s="195" t="s">
        <v>208</v>
      </c>
      <c r="B145" s="5" t="s">
        <v>308</v>
      </c>
      <c r="C145" s="157"/>
      <c r="D145" s="245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6">
        <f>+C147+C148+C149+C150+C151</f>
        <v>0</v>
      </c>
      <c r="D146" s="248">
        <f>+D147+D148+D149+D150+D151</f>
        <v>0</v>
      </c>
      <c r="E146" s="230">
        <f>+E147+E148+E149+E150+E151</f>
        <v>0</v>
      </c>
    </row>
    <row r="147" spans="1:5" s="53" customFormat="1" ht="12" customHeight="1" x14ac:dyDescent="0.2">
      <c r="A147" s="186" t="s">
        <v>64</v>
      </c>
      <c r="B147" s="7" t="s">
        <v>374</v>
      </c>
      <c r="C147" s="157"/>
      <c r="D147" s="245"/>
      <c r="E147" s="94"/>
    </row>
    <row r="148" spans="1:5" s="53" customFormat="1" ht="12" customHeight="1" x14ac:dyDescent="0.2">
      <c r="A148" s="186" t="s">
        <v>65</v>
      </c>
      <c r="B148" s="7" t="s">
        <v>381</v>
      </c>
      <c r="C148" s="157"/>
      <c r="D148" s="245"/>
      <c r="E148" s="94"/>
    </row>
    <row r="149" spans="1:5" s="53" customFormat="1" ht="12" customHeight="1" x14ac:dyDescent="0.2">
      <c r="A149" s="186" t="s">
        <v>218</v>
      </c>
      <c r="B149" s="7" t="s">
        <v>376</v>
      </c>
      <c r="C149" s="157"/>
      <c r="D149" s="245"/>
      <c r="E149" s="94"/>
    </row>
    <row r="150" spans="1:5" s="53" customFormat="1" ht="12" customHeight="1" x14ac:dyDescent="0.2">
      <c r="A150" s="186" t="s">
        <v>219</v>
      </c>
      <c r="B150" s="7" t="s">
        <v>421</v>
      </c>
      <c r="C150" s="157"/>
      <c r="D150" s="245"/>
      <c r="E150" s="94"/>
    </row>
    <row r="151" spans="1:5" ht="12.75" customHeight="1" thickBot="1" x14ac:dyDescent="0.25">
      <c r="A151" s="195" t="s">
        <v>380</v>
      </c>
      <c r="B151" s="5" t="s">
        <v>383</v>
      </c>
      <c r="C151" s="159"/>
      <c r="D151" s="246"/>
      <c r="E151" s="96"/>
    </row>
    <row r="152" spans="1:5" ht="12.75" customHeight="1" thickBot="1" x14ac:dyDescent="0.25">
      <c r="A152" s="225" t="s">
        <v>16</v>
      </c>
      <c r="B152" s="57" t="s">
        <v>384</v>
      </c>
      <c r="C152" s="236"/>
      <c r="D152" s="248"/>
      <c r="E152" s="230"/>
    </row>
    <row r="153" spans="1:5" ht="12.75" customHeight="1" thickBot="1" x14ac:dyDescent="0.25">
      <c r="A153" s="225" t="s">
        <v>17</v>
      </c>
      <c r="B153" s="57" t="s">
        <v>385</v>
      </c>
      <c r="C153" s="236"/>
      <c r="D153" s="248"/>
      <c r="E153" s="230"/>
    </row>
    <row r="154" spans="1:5" ht="12" customHeight="1" thickBot="1" x14ac:dyDescent="0.25">
      <c r="A154" s="25" t="s">
        <v>18</v>
      </c>
      <c r="B154" s="57" t="s">
        <v>387</v>
      </c>
      <c r="C154" s="238">
        <f>+C129+C133+C140+C146+C152+C153</f>
        <v>973454</v>
      </c>
      <c r="D154" s="250">
        <f>+D129+D133+D140+D146+D152+D153</f>
        <v>0</v>
      </c>
      <c r="E154" s="232">
        <f>+E129+E133+E140+E146+E152+E153</f>
        <v>973454</v>
      </c>
    </row>
    <row r="155" spans="1:5" ht="15.2" customHeight="1" thickBot="1" x14ac:dyDescent="0.25">
      <c r="A155" s="197" t="s">
        <v>19</v>
      </c>
      <c r="B155" s="143" t="s">
        <v>386</v>
      </c>
      <c r="C155" s="238">
        <f>+C128+C154</f>
        <v>55024228</v>
      </c>
      <c r="D155" s="250">
        <f>+D128+D154</f>
        <v>156961514</v>
      </c>
      <c r="E155" s="232">
        <f>+E128+E154</f>
        <v>211985742</v>
      </c>
    </row>
    <row r="156" spans="1:5" ht="13.5" thickBot="1" x14ac:dyDescent="0.25">
      <c r="A156" s="146"/>
      <c r="B156" s="147"/>
      <c r="C156" s="361">
        <f>C90-C155</f>
        <v>0</v>
      </c>
      <c r="D156" s="361">
        <f>D90-D155</f>
        <v>0</v>
      </c>
      <c r="E156" s="148"/>
    </row>
    <row r="157" spans="1:5" ht="15.2" customHeight="1" thickBot="1" x14ac:dyDescent="0.25">
      <c r="A157" s="292" t="s">
        <v>496</v>
      </c>
      <c r="B157" s="293"/>
      <c r="C157" s="281">
        <v>8</v>
      </c>
      <c r="D157" s="281">
        <v>-3</v>
      </c>
      <c r="E157" s="280">
        <v>5</v>
      </c>
    </row>
    <row r="158" spans="1:5" ht="14.45" customHeight="1" thickBot="1" x14ac:dyDescent="0.25">
      <c r="A158" s="294" t="s">
        <v>497</v>
      </c>
      <c r="B158" s="295"/>
      <c r="C158" s="281">
        <v>50</v>
      </c>
      <c r="D158" s="281">
        <v>4</v>
      </c>
      <c r="E158" s="280">
        <v>54</v>
      </c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 tint="0.79998168889431442"/>
  </sheetPr>
  <dimension ref="A1:K158"/>
  <sheetViews>
    <sheetView zoomScale="120" zoomScaleNormal="120" zoomScaleSheetLayoutView="100" workbookViewId="0">
      <selection activeCell="J44" sqref="J44"/>
    </sheetView>
  </sheetViews>
  <sheetFormatPr defaultRowHeight="12.75" x14ac:dyDescent="0.2"/>
  <cols>
    <col min="1" max="1" width="16.1640625" style="149" customWidth="1"/>
    <col min="2" max="2" width="62" style="150" customWidth="1"/>
    <col min="3" max="3" width="14.1640625" style="151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312"/>
      <c r="B1" s="324"/>
      <c r="C1" s="325"/>
      <c r="D1" s="325"/>
      <c r="E1" s="363" t="str">
        <f>CONCATENATE("9.1.2. melléklet ",KVI_MOD_ALAPADATOK!A7," ",KVI_MOD_ALAPADATOK!B7," ",KVI_MOD_ALAPADATOK!C7," ",KVI_MOD_ALAPADATOK!D7," ",KVI_MOD_ALAPADATOK!E7," ",KVI_MOD_ALAPADATOK!F7," ",KVI_MOD_ALAPADATOK!G7," ",KVI_MOD_ALAPADATOK!H7)</f>
        <v>9.1.2. melléklet a 6 / 2021 ( 05.26. ) polgármesteri  rendelethez</v>
      </c>
    </row>
    <row r="2" spans="1:5" s="49" customFormat="1" ht="21.2" customHeight="1" thickBot="1" x14ac:dyDescent="0.25">
      <c r="A2" s="321" t="s">
        <v>47</v>
      </c>
      <c r="B2" s="616" t="str">
        <f>CONCATENATE(KVI_MOD_ALAPADATOK!A3)</f>
        <v>KORLÁT KÖZSÉG ÖNKORMÁNYZATA</v>
      </c>
      <c r="C2" s="616"/>
      <c r="D2" s="616"/>
      <c r="E2" s="322" t="s">
        <v>41</v>
      </c>
    </row>
    <row r="3" spans="1:5" s="49" customFormat="1" ht="24.75" thickBot="1" x14ac:dyDescent="0.25">
      <c r="A3" s="321" t="s">
        <v>139</v>
      </c>
      <c r="B3" s="616" t="s">
        <v>336</v>
      </c>
      <c r="C3" s="616"/>
      <c r="D3" s="616"/>
      <c r="E3" s="323" t="s">
        <v>45</v>
      </c>
    </row>
    <row r="4" spans="1:5" s="50" customFormat="1" ht="15.95" customHeight="1" thickBot="1" x14ac:dyDescent="0.3">
      <c r="A4" s="315"/>
      <c r="B4" s="315"/>
      <c r="C4" s="316"/>
      <c r="D4" s="317"/>
      <c r="E4" s="316" t="str">
        <f>KVI_MOD_9.1.1.sz.mell!E4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5" t="s">
        <v>405</v>
      </c>
      <c r="E6" s="74" t="s">
        <v>404</v>
      </c>
    </row>
    <row r="7" spans="1:5" s="4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46" customFormat="1" ht="12" customHeight="1" thickBot="1" x14ac:dyDescent="0.25">
      <c r="A8" s="25" t="s">
        <v>9</v>
      </c>
      <c r="B8" s="19" t="s">
        <v>173</v>
      </c>
      <c r="C8" s="156">
        <f>+C9+C10+C11+C12+C13+C14</f>
        <v>0</v>
      </c>
      <c r="D8" s="243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6" t="s">
        <v>66</v>
      </c>
      <c r="B9" s="169" t="s">
        <v>174</v>
      </c>
      <c r="C9" s="158"/>
      <c r="D9" s="244"/>
      <c r="E9" s="95"/>
    </row>
    <row r="10" spans="1:5" s="52" customFormat="1" ht="12" customHeight="1" x14ac:dyDescent="0.2">
      <c r="A10" s="187" t="s">
        <v>67</v>
      </c>
      <c r="B10" s="170" t="s">
        <v>175</v>
      </c>
      <c r="C10" s="157"/>
      <c r="D10" s="245"/>
      <c r="E10" s="94"/>
    </row>
    <row r="11" spans="1:5" s="52" customFormat="1" ht="12" customHeight="1" x14ac:dyDescent="0.2">
      <c r="A11" s="187" t="s">
        <v>68</v>
      </c>
      <c r="B11" s="170" t="s">
        <v>176</v>
      </c>
      <c r="C11" s="157"/>
      <c r="D11" s="245"/>
      <c r="E11" s="94"/>
    </row>
    <row r="12" spans="1:5" s="52" customFormat="1" ht="12" customHeight="1" x14ac:dyDescent="0.2">
      <c r="A12" s="187" t="s">
        <v>69</v>
      </c>
      <c r="B12" s="170" t="s">
        <v>177</v>
      </c>
      <c r="C12" s="157"/>
      <c r="D12" s="245"/>
      <c r="E12" s="94"/>
    </row>
    <row r="13" spans="1:5" s="52" customFormat="1" ht="12" customHeight="1" x14ac:dyDescent="0.2">
      <c r="A13" s="187" t="s">
        <v>100</v>
      </c>
      <c r="B13" s="170" t="s">
        <v>409</v>
      </c>
      <c r="C13" s="157"/>
      <c r="D13" s="245"/>
      <c r="E13" s="94"/>
    </row>
    <row r="14" spans="1:5" s="51" customFormat="1" ht="12" customHeight="1" thickBot="1" x14ac:dyDescent="0.25">
      <c r="A14" s="188" t="s">
        <v>70</v>
      </c>
      <c r="B14" s="171" t="s">
        <v>347</v>
      </c>
      <c r="C14" s="157"/>
      <c r="D14" s="245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6">
        <f>+C16+C17+C18+C19+C20</f>
        <v>0</v>
      </c>
      <c r="D15" s="243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6" t="s">
        <v>72</v>
      </c>
      <c r="B16" s="169" t="s">
        <v>179</v>
      </c>
      <c r="C16" s="158"/>
      <c r="D16" s="244"/>
      <c r="E16" s="95"/>
    </row>
    <row r="17" spans="1:5" s="51" customFormat="1" ht="12" customHeight="1" x14ac:dyDescent="0.2">
      <c r="A17" s="187" t="s">
        <v>73</v>
      </c>
      <c r="B17" s="170" t="s">
        <v>180</v>
      </c>
      <c r="C17" s="157"/>
      <c r="D17" s="245"/>
      <c r="E17" s="94"/>
    </row>
    <row r="18" spans="1:5" s="51" customFormat="1" ht="12" customHeight="1" x14ac:dyDescent="0.2">
      <c r="A18" s="187" t="s">
        <v>74</v>
      </c>
      <c r="B18" s="170" t="s">
        <v>338</v>
      </c>
      <c r="C18" s="157"/>
      <c r="D18" s="245"/>
      <c r="E18" s="94"/>
    </row>
    <row r="19" spans="1:5" s="51" customFormat="1" ht="12" customHeight="1" x14ac:dyDescent="0.2">
      <c r="A19" s="187" t="s">
        <v>75</v>
      </c>
      <c r="B19" s="170" t="s">
        <v>339</v>
      </c>
      <c r="C19" s="157"/>
      <c r="D19" s="245"/>
      <c r="E19" s="94"/>
    </row>
    <row r="20" spans="1:5" s="51" customFormat="1" ht="12" customHeight="1" x14ac:dyDescent="0.2">
      <c r="A20" s="187" t="s">
        <v>76</v>
      </c>
      <c r="B20" s="170" t="s">
        <v>181</v>
      </c>
      <c r="C20" s="157"/>
      <c r="D20" s="245"/>
      <c r="E20" s="94"/>
    </row>
    <row r="21" spans="1:5" s="52" customFormat="1" ht="12" customHeight="1" thickBot="1" x14ac:dyDescent="0.25">
      <c r="A21" s="188" t="s">
        <v>83</v>
      </c>
      <c r="B21" s="171" t="s">
        <v>182</v>
      </c>
      <c r="C21" s="159"/>
      <c r="D21" s="246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6">
        <f>+C23+C24+C25+C26+C27</f>
        <v>0</v>
      </c>
      <c r="D22" s="243">
        <f>+D23+D24+D25+D26+D27</f>
        <v>0</v>
      </c>
      <c r="E22" s="93">
        <f>+E23+E24+E25+E26+E27</f>
        <v>0</v>
      </c>
    </row>
    <row r="23" spans="1:5" s="52" customFormat="1" ht="12" customHeight="1" x14ac:dyDescent="0.2">
      <c r="A23" s="186" t="s">
        <v>55</v>
      </c>
      <c r="B23" s="169" t="s">
        <v>184</v>
      </c>
      <c r="C23" s="158"/>
      <c r="D23" s="244"/>
      <c r="E23" s="95"/>
    </row>
    <row r="24" spans="1:5" s="51" customFormat="1" ht="12" customHeight="1" x14ac:dyDescent="0.2">
      <c r="A24" s="187" t="s">
        <v>56</v>
      </c>
      <c r="B24" s="170" t="s">
        <v>185</v>
      </c>
      <c r="C24" s="157"/>
      <c r="D24" s="245"/>
      <c r="E24" s="94"/>
    </row>
    <row r="25" spans="1:5" s="52" customFormat="1" ht="12" customHeight="1" x14ac:dyDescent="0.2">
      <c r="A25" s="187" t="s">
        <v>57</v>
      </c>
      <c r="B25" s="170" t="s">
        <v>340</v>
      </c>
      <c r="C25" s="157"/>
      <c r="D25" s="245"/>
      <c r="E25" s="94"/>
    </row>
    <row r="26" spans="1:5" s="52" customFormat="1" ht="12" customHeight="1" x14ac:dyDescent="0.2">
      <c r="A26" s="187" t="s">
        <v>58</v>
      </c>
      <c r="B26" s="170" t="s">
        <v>341</v>
      </c>
      <c r="C26" s="157"/>
      <c r="D26" s="245"/>
      <c r="E26" s="94"/>
    </row>
    <row r="27" spans="1:5" s="52" customFormat="1" ht="12" customHeight="1" x14ac:dyDescent="0.2">
      <c r="A27" s="187" t="s">
        <v>114</v>
      </c>
      <c r="B27" s="170" t="s">
        <v>186</v>
      </c>
      <c r="C27" s="157"/>
      <c r="D27" s="245"/>
      <c r="E27" s="94"/>
    </row>
    <row r="28" spans="1:5" s="52" customFormat="1" ht="12" customHeight="1" thickBot="1" x14ac:dyDescent="0.25">
      <c r="A28" s="188" t="s">
        <v>115</v>
      </c>
      <c r="B28" s="171" t="s">
        <v>187</v>
      </c>
      <c r="C28" s="159"/>
      <c r="D28" s="246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2">
        <f>SUM(C30:C36)</f>
        <v>0</v>
      </c>
      <c r="D29" s="162">
        <f>SUM(D30:D36)</f>
        <v>0</v>
      </c>
      <c r="E29" s="198">
        <f>SUM(E30:E36)</f>
        <v>0</v>
      </c>
    </row>
    <row r="30" spans="1:5" s="52" customFormat="1" ht="12" customHeight="1" x14ac:dyDescent="0.2">
      <c r="A30" s="186" t="s">
        <v>188</v>
      </c>
      <c r="B30" s="169" t="str">
        <f>KVI_MOD_1.1.sz.mell.!B33</f>
        <v>Építményadó</v>
      </c>
      <c r="C30" s="158"/>
      <c r="D30" s="158"/>
      <c r="E30" s="95"/>
    </row>
    <row r="31" spans="1:5" s="52" customFormat="1" ht="12" customHeight="1" x14ac:dyDescent="0.2">
      <c r="A31" s="187" t="s">
        <v>189</v>
      </c>
      <c r="B31" s="169" t="str">
        <f>KVI_MOD_1.1.sz.mell.!B34</f>
        <v>Idegenforgalmi adó</v>
      </c>
      <c r="C31" s="157"/>
      <c r="D31" s="157"/>
      <c r="E31" s="94"/>
    </row>
    <row r="32" spans="1:5" s="52" customFormat="1" ht="12" customHeight="1" x14ac:dyDescent="0.2">
      <c r="A32" s="187" t="s">
        <v>190</v>
      </c>
      <c r="B32" s="169" t="str">
        <f>KVI_MOD_1.1.sz.mell.!B35</f>
        <v>Iparűzési adó</v>
      </c>
      <c r="C32" s="157"/>
      <c r="D32" s="157"/>
      <c r="E32" s="94"/>
    </row>
    <row r="33" spans="1:5" s="52" customFormat="1" ht="12" customHeight="1" x14ac:dyDescent="0.2">
      <c r="A33" s="187" t="s">
        <v>191</v>
      </c>
      <c r="B33" s="169" t="str">
        <f>KVI_MOD_1.1.sz.mell.!B36</f>
        <v xml:space="preserve">Talajterhelési díj </v>
      </c>
      <c r="C33" s="157"/>
      <c r="D33" s="157"/>
      <c r="E33" s="94"/>
    </row>
    <row r="34" spans="1:5" s="52" customFormat="1" ht="12" customHeight="1" x14ac:dyDescent="0.2">
      <c r="A34" s="187" t="s">
        <v>491</v>
      </c>
      <c r="B34" s="169" t="str">
        <f>KVI_MOD_1.1.sz.mell.!B37</f>
        <v>Gépjárműadó</v>
      </c>
      <c r="C34" s="157"/>
      <c r="D34" s="157"/>
      <c r="E34" s="94"/>
    </row>
    <row r="35" spans="1:5" s="52" customFormat="1" ht="12" customHeight="1" x14ac:dyDescent="0.2">
      <c r="A35" s="187" t="s">
        <v>492</v>
      </c>
      <c r="B35" s="169" t="str">
        <f>KVI_MOD_1.1.sz.mell.!B38</f>
        <v>Egyéb közhatalmi bevétel</v>
      </c>
      <c r="C35" s="157"/>
      <c r="D35" s="157"/>
      <c r="E35" s="94"/>
    </row>
    <row r="36" spans="1:5" s="52" customFormat="1" ht="12" customHeight="1" thickBot="1" x14ac:dyDescent="0.25">
      <c r="A36" s="188" t="s">
        <v>493</v>
      </c>
      <c r="B36" s="169" t="str">
        <f>KVI_MOD_1.1.sz.mell.!B39</f>
        <v>Kommunális adó</v>
      </c>
      <c r="C36" s="159"/>
      <c r="D36" s="159"/>
      <c r="E36" s="96"/>
    </row>
    <row r="37" spans="1:5" s="52" customFormat="1" ht="12" customHeight="1" thickBot="1" x14ac:dyDescent="0.25">
      <c r="A37" s="25" t="s">
        <v>13</v>
      </c>
      <c r="B37" s="19" t="s">
        <v>348</v>
      </c>
      <c r="C37" s="156">
        <f>SUM(C38:C48)</f>
        <v>0</v>
      </c>
      <c r="D37" s="243">
        <f>SUM(D38:D48)</f>
        <v>0</v>
      </c>
      <c r="E37" s="93">
        <f>SUM(E38:E48)</f>
        <v>0</v>
      </c>
    </row>
    <row r="38" spans="1:5" s="52" customFormat="1" ht="12" customHeight="1" x14ac:dyDescent="0.2">
      <c r="A38" s="186" t="s">
        <v>59</v>
      </c>
      <c r="B38" s="169" t="s">
        <v>195</v>
      </c>
      <c r="C38" s="158"/>
      <c r="D38" s="244"/>
      <c r="E38" s="95"/>
    </row>
    <row r="39" spans="1:5" s="52" customFormat="1" ht="12" customHeight="1" x14ac:dyDescent="0.2">
      <c r="A39" s="187" t="s">
        <v>60</v>
      </c>
      <c r="B39" s="170" t="s">
        <v>196</v>
      </c>
      <c r="C39" s="157"/>
      <c r="D39" s="245"/>
      <c r="E39" s="94"/>
    </row>
    <row r="40" spans="1:5" s="52" customFormat="1" ht="12" customHeight="1" x14ac:dyDescent="0.2">
      <c r="A40" s="187" t="s">
        <v>61</v>
      </c>
      <c r="B40" s="170" t="s">
        <v>197</v>
      </c>
      <c r="C40" s="157"/>
      <c r="D40" s="245"/>
      <c r="E40" s="94"/>
    </row>
    <row r="41" spans="1:5" s="52" customFormat="1" ht="12" customHeight="1" x14ac:dyDescent="0.2">
      <c r="A41" s="187" t="s">
        <v>118</v>
      </c>
      <c r="B41" s="170" t="s">
        <v>198</v>
      </c>
      <c r="C41" s="157"/>
      <c r="D41" s="245"/>
      <c r="E41" s="94"/>
    </row>
    <row r="42" spans="1:5" s="52" customFormat="1" ht="12" customHeight="1" x14ac:dyDescent="0.2">
      <c r="A42" s="187" t="s">
        <v>119</v>
      </c>
      <c r="B42" s="170" t="s">
        <v>199</v>
      </c>
      <c r="C42" s="157"/>
      <c r="D42" s="245"/>
      <c r="E42" s="94"/>
    </row>
    <row r="43" spans="1:5" s="52" customFormat="1" ht="12" customHeight="1" x14ac:dyDescent="0.2">
      <c r="A43" s="187" t="s">
        <v>120</v>
      </c>
      <c r="B43" s="170" t="s">
        <v>200</v>
      </c>
      <c r="C43" s="157"/>
      <c r="D43" s="245"/>
      <c r="E43" s="94"/>
    </row>
    <row r="44" spans="1:5" s="52" customFormat="1" ht="12" customHeight="1" x14ac:dyDescent="0.2">
      <c r="A44" s="187" t="s">
        <v>121</v>
      </c>
      <c r="B44" s="170" t="s">
        <v>201</v>
      </c>
      <c r="C44" s="157"/>
      <c r="D44" s="245"/>
      <c r="E44" s="94"/>
    </row>
    <row r="45" spans="1:5" s="52" customFormat="1" ht="12" customHeight="1" x14ac:dyDescent="0.2">
      <c r="A45" s="187" t="s">
        <v>122</v>
      </c>
      <c r="B45" s="170" t="s">
        <v>494</v>
      </c>
      <c r="C45" s="157"/>
      <c r="D45" s="245"/>
      <c r="E45" s="94"/>
    </row>
    <row r="46" spans="1:5" s="52" customFormat="1" ht="12" customHeight="1" x14ac:dyDescent="0.2">
      <c r="A46" s="187" t="s">
        <v>193</v>
      </c>
      <c r="B46" s="170" t="s">
        <v>203</v>
      </c>
      <c r="C46" s="160"/>
      <c r="D46" s="276"/>
      <c r="E46" s="97"/>
    </row>
    <row r="47" spans="1:5" s="52" customFormat="1" ht="12" customHeight="1" x14ac:dyDescent="0.2">
      <c r="A47" s="188" t="s">
        <v>194</v>
      </c>
      <c r="B47" s="171" t="s">
        <v>350</v>
      </c>
      <c r="C47" s="161"/>
      <c r="D47" s="277"/>
      <c r="E47" s="98"/>
    </row>
    <row r="48" spans="1:5" s="52" customFormat="1" ht="12" customHeight="1" thickBot="1" x14ac:dyDescent="0.25">
      <c r="A48" s="188" t="s">
        <v>349</v>
      </c>
      <c r="B48" s="171" t="s">
        <v>204</v>
      </c>
      <c r="C48" s="161"/>
      <c r="D48" s="277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6">
        <f>SUM(C50:C54)</f>
        <v>0</v>
      </c>
      <c r="D49" s="243">
        <f>SUM(D50:D54)</f>
        <v>0</v>
      </c>
      <c r="E49" s="93">
        <f>SUM(E50:E54)</f>
        <v>0</v>
      </c>
    </row>
    <row r="50" spans="1:5" s="52" customFormat="1" ht="12" customHeight="1" x14ac:dyDescent="0.2">
      <c r="A50" s="186" t="s">
        <v>62</v>
      </c>
      <c r="B50" s="169" t="s">
        <v>209</v>
      </c>
      <c r="C50" s="209"/>
      <c r="D50" s="278"/>
      <c r="E50" s="99"/>
    </row>
    <row r="51" spans="1:5" s="52" customFormat="1" ht="12" customHeight="1" x14ac:dyDescent="0.2">
      <c r="A51" s="187" t="s">
        <v>63</v>
      </c>
      <c r="B51" s="170" t="s">
        <v>210</v>
      </c>
      <c r="C51" s="160"/>
      <c r="D51" s="276"/>
      <c r="E51" s="97"/>
    </row>
    <row r="52" spans="1:5" s="52" customFormat="1" ht="12" customHeight="1" x14ac:dyDescent="0.2">
      <c r="A52" s="187" t="s">
        <v>206</v>
      </c>
      <c r="B52" s="170" t="s">
        <v>211</v>
      </c>
      <c r="C52" s="160"/>
      <c r="D52" s="276"/>
      <c r="E52" s="97"/>
    </row>
    <row r="53" spans="1:5" s="52" customFormat="1" ht="12" customHeight="1" x14ac:dyDescent="0.2">
      <c r="A53" s="187" t="s">
        <v>207</v>
      </c>
      <c r="B53" s="170" t="s">
        <v>212</v>
      </c>
      <c r="C53" s="160"/>
      <c r="D53" s="276"/>
      <c r="E53" s="97"/>
    </row>
    <row r="54" spans="1:5" s="52" customFormat="1" ht="12" customHeight="1" thickBot="1" x14ac:dyDescent="0.25">
      <c r="A54" s="188" t="s">
        <v>208</v>
      </c>
      <c r="B54" s="171" t="s">
        <v>213</v>
      </c>
      <c r="C54" s="161"/>
      <c r="D54" s="277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6">
        <f>SUM(C56:C58)</f>
        <v>0</v>
      </c>
      <c r="D55" s="243">
        <f>SUM(D56:D58)</f>
        <v>0</v>
      </c>
      <c r="E55" s="93">
        <f>SUM(E56:E58)</f>
        <v>0</v>
      </c>
    </row>
    <row r="56" spans="1:5" s="52" customFormat="1" ht="12" customHeight="1" x14ac:dyDescent="0.2">
      <c r="A56" s="186" t="s">
        <v>64</v>
      </c>
      <c r="B56" s="169" t="s">
        <v>215</v>
      </c>
      <c r="C56" s="158"/>
      <c r="D56" s="244"/>
      <c r="E56" s="95"/>
    </row>
    <row r="57" spans="1:5" s="52" customFormat="1" ht="12" customHeight="1" x14ac:dyDescent="0.2">
      <c r="A57" s="187" t="s">
        <v>65</v>
      </c>
      <c r="B57" s="170" t="s">
        <v>342</v>
      </c>
      <c r="C57" s="157"/>
      <c r="D57" s="245"/>
      <c r="E57" s="94"/>
    </row>
    <row r="58" spans="1:5" s="52" customFormat="1" ht="12" customHeight="1" x14ac:dyDescent="0.2">
      <c r="A58" s="187" t="s">
        <v>218</v>
      </c>
      <c r="B58" s="170" t="s">
        <v>216</v>
      </c>
      <c r="C58" s="157"/>
      <c r="D58" s="245"/>
      <c r="E58" s="94"/>
    </row>
    <row r="59" spans="1:5" s="52" customFormat="1" ht="12" customHeight="1" thickBot="1" x14ac:dyDescent="0.25">
      <c r="A59" s="188" t="s">
        <v>219</v>
      </c>
      <c r="B59" s="171" t="s">
        <v>217</v>
      </c>
      <c r="C59" s="159"/>
      <c r="D59" s="246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6">
        <f>SUM(C61:C63)</f>
        <v>0</v>
      </c>
      <c r="D60" s="243">
        <f>SUM(D61:D63)</f>
        <v>0</v>
      </c>
      <c r="E60" s="93">
        <f>SUM(E61:E63)</f>
        <v>0</v>
      </c>
    </row>
    <row r="61" spans="1:5" s="52" customFormat="1" ht="12" customHeight="1" x14ac:dyDescent="0.2">
      <c r="A61" s="186" t="s">
        <v>124</v>
      </c>
      <c r="B61" s="169" t="s">
        <v>222</v>
      </c>
      <c r="C61" s="160"/>
      <c r="D61" s="276"/>
      <c r="E61" s="97"/>
    </row>
    <row r="62" spans="1:5" s="52" customFormat="1" ht="12" customHeight="1" x14ac:dyDescent="0.2">
      <c r="A62" s="187" t="s">
        <v>125</v>
      </c>
      <c r="B62" s="170" t="s">
        <v>343</v>
      </c>
      <c r="C62" s="160"/>
      <c r="D62" s="276"/>
      <c r="E62" s="97"/>
    </row>
    <row r="63" spans="1:5" s="52" customFormat="1" ht="12" customHeight="1" x14ac:dyDescent="0.2">
      <c r="A63" s="187" t="s">
        <v>156</v>
      </c>
      <c r="B63" s="170" t="s">
        <v>223</v>
      </c>
      <c r="C63" s="160"/>
      <c r="D63" s="276"/>
      <c r="E63" s="97"/>
    </row>
    <row r="64" spans="1:5" s="52" customFormat="1" ht="12" customHeight="1" thickBot="1" x14ac:dyDescent="0.25">
      <c r="A64" s="188" t="s">
        <v>221</v>
      </c>
      <c r="B64" s="171" t="s">
        <v>224</v>
      </c>
      <c r="C64" s="160"/>
      <c r="D64" s="276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2">
        <f>+C8+C15+C22+C29+C37+C49+C55+C60</f>
        <v>0</v>
      </c>
      <c r="D65" s="247">
        <f>+D8+D15+D22+D29+D37+D49+D55+D60</f>
        <v>0</v>
      </c>
      <c r="E65" s="198">
        <f>+E8+E15+E22+E29+E37+E49+E55+E60</f>
        <v>0</v>
      </c>
    </row>
    <row r="66" spans="1:5" s="52" customFormat="1" ht="12" customHeight="1" thickBot="1" x14ac:dyDescent="0.2">
      <c r="A66" s="189" t="s">
        <v>312</v>
      </c>
      <c r="B66" s="100" t="s">
        <v>227</v>
      </c>
      <c r="C66" s="156">
        <f>SUM(C67:C69)</f>
        <v>0</v>
      </c>
      <c r="D66" s="243">
        <f>SUM(D67:D69)</f>
        <v>0</v>
      </c>
      <c r="E66" s="93">
        <f>SUM(E67:E69)</f>
        <v>0</v>
      </c>
    </row>
    <row r="67" spans="1:5" s="52" customFormat="1" ht="12" customHeight="1" x14ac:dyDescent="0.2">
      <c r="A67" s="186" t="s">
        <v>255</v>
      </c>
      <c r="B67" s="169" t="s">
        <v>228</v>
      </c>
      <c r="C67" s="160"/>
      <c r="D67" s="276"/>
      <c r="E67" s="97"/>
    </row>
    <row r="68" spans="1:5" s="52" customFormat="1" ht="12" customHeight="1" x14ac:dyDescent="0.2">
      <c r="A68" s="187" t="s">
        <v>264</v>
      </c>
      <c r="B68" s="170" t="s">
        <v>229</v>
      </c>
      <c r="C68" s="160"/>
      <c r="D68" s="276"/>
      <c r="E68" s="97"/>
    </row>
    <row r="69" spans="1:5" s="52" customFormat="1" ht="12" customHeight="1" thickBot="1" x14ac:dyDescent="0.25">
      <c r="A69" s="188" t="s">
        <v>265</v>
      </c>
      <c r="B69" s="172" t="s">
        <v>230</v>
      </c>
      <c r="C69" s="160"/>
      <c r="D69" s="279"/>
      <c r="E69" s="97"/>
    </row>
    <row r="70" spans="1:5" s="52" customFormat="1" ht="12" customHeight="1" thickBot="1" x14ac:dyDescent="0.2">
      <c r="A70" s="189" t="s">
        <v>231</v>
      </c>
      <c r="B70" s="100" t="s">
        <v>232</v>
      </c>
      <c r="C70" s="156">
        <f>SUM(C71:C74)</f>
        <v>0</v>
      </c>
      <c r="D70" s="156">
        <f>SUM(D71:D74)</f>
        <v>0</v>
      </c>
      <c r="E70" s="93">
        <f>SUM(E71:E74)</f>
        <v>0</v>
      </c>
    </row>
    <row r="71" spans="1:5" s="52" customFormat="1" ht="12" customHeight="1" x14ac:dyDescent="0.2">
      <c r="A71" s="186" t="s">
        <v>101</v>
      </c>
      <c r="B71" s="298" t="s">
        <v>233</v>
      </c>
      <c r="C71" s="160"/>
      <c r="D71" s="160"/>
      <c r="E71" s="97"/>
    </row>
    <row r="72" spans="1:5" s="52" customFormat="1" ht="12" customHeight="1" x14ac:dyDescent="0.2">
      <c r="A72" s="187" t="s">
        <v>102</v>
      </c>
      <c r="B72" s="298" t="s">
        <v>501</v>
      </c>
      <c r="C72" s="160"/>
      <c r="D72" s="160"/>
      <c r="E72" s="97"/>
    </row>
    <row r="73" spans="1:5" s="52" customFormat="1" ht="12" customHeight="1" x14ac:dyDescent="0.2">
      <c r="A73" s="187" t="s">
        <v>256</v>
      </c>
      <c r="B73" s="298" t="s">
        <v>234</v>
      </c>
      <c r="C73" s="160"/>
      <c r="D73" s="160"/>
      <c r="E73" s="97"/>
    </row>
    <row r="74" spans="1:5" s="52" customFormat="1" ht="12" customHeight="1" thickBot="1" x14ac:dyDescent="0.25">
      <c r="A74" s="188" t="s">
        <v>257</v>
      </c>
      <c r="B74" s="299" t="s">
        <v>502</v>
      </c>
      <c r="C74" s="160"/>
      <c r="D74" s="160"/>
      <c r="E74" s="97"/>
    </row>
    <row r="75" spans="1:5" s="52" customFormat="1" ht="12" customHeight="1" thickBot="1" x14ac:dyDescent="0.2">
      <c r="A75" s="189" t="s">
        <v>235</v>
      </c>
      <c r="B75" s="100" t="s">
        <v>236</v>
      </c>
      <c r="C75" s="156">
        <f>SUM(C76:C77)</f>
        <v>0</v>
      </c>
      <c r="D75" s="156">
        <f>SUM(D76:D77)</f>
        <v>0</v>
      </c>
      <c r="E75" s="93">
        <f>SUM(E76:E77)</f>
        <v>0</v>
      </c>
    </row>
    <row r="76" spans="1:5" s="52" customFormat="1" ht="12" customHeight="1" x14ac:dyDescent="0.2">
      <c r="A76" s="186" t="s">
        <v>258</v>
      </c>
      <c r="B76" s="169" t="s">
        <v>237</v>
      </c>
      <c r="C76" s="160"/>
      <c r="D76" s="160"/>
      <c r="E76" s="97"/>
    </row>
    <row r="77" spans="1:5" s="52" customFormat="1" ht="12" customHeight="1" thickBot="1" x14ac:dyDescent="0.25">
      <c r="A77" s="188" t="s">
        <v>259</v>
      </c>
      <c r="B77" s="171" t="s">
        <v>238</v>
      </c>
      <c r="C77" s="160"/>
      <c r="D77" s="160"/>
      <c r="E77" s="97"/>
    </row>
    <row r="78" spans="1:5" s="51" customFormat="1" ht="12" customHeight="1" thickBot="1" x14ac:dyDescent="0.2">
      <c r="A78" s="189" t="s">
        <v>239</v>
      </c>
      <c r="B78" s="100" t="s">
        <v>240</v>
      </c>
      <c r="C78" s="156">
        <f>SUM(C79:C81)</f>
        <v>0</v>
      </c>
      <c r="D78" s="156">
        <f>SUM(D79:D81)</f>
        <v>0</v>
      </c>
      <c r="E78" s="93">
        <f>SUM(E79:E81)</f>
        <v>0</v>
      </c>
    </row>
    <row r="79" spans="1:5" s="52" customFormat="1" ht="12" customHeight="1" x14ac:dyDescent="0.2">
      <c r="A79" s="186" t="s">
        <v>260</v>
      </c>
      <c r="B79" s="169" t="s">
        <v>241</v>
      </c>
      <c r="C79" s="160"/>
      <c r="D79" s="160"/>
      <c r="E79" s="97"/>
    </row>
    <row r="80" spans="1:5" s="52" customFormat="1" ht="12" customHeight="1" x14ac:dyDescent="0.2">
      <c r="A80" s="187" t="s">
        <v>261</v>
      </c>
      <c r="B80" s="170" t="s">
        <v>242</v>
      </c>
      <c r="C80" s="160"/>
      <c r="D80" s="160"/>
      <c r="E80" s="97"/>
    </row>
    <row r="81" spans="1:5" s="52" customFormat="1" ht="12" customHeight="1" thickBot="1" x14ac:dyDescent="0.25">
      <c r="A81" s="188" t="s">
        <v>262</v>
      </c>
      <c r="B81" s="171" t="s">
        <v>503</v>
      </c>
      <c r="C81" s="160"/>
      <c r="D81" s="160"/>
      <c r="E81" s="97"/>
    </row>
    <row r="82" spans="1:5" s="52" customFormat="1" ht="12" customHeight="1" thickBot="1" x14ac:dyDescent="0.2">
      <c r="A82" s="189" t="s">
        <v>243</v>
      </c>
      <c r="B82" s="100" t="s">
        <v>263</v>
      </c>
      <c r="C82" s="156">
        <f>SUM(C83:C86)</f>
        <v>0</v>
      </c>
      <c r="D82" s="156">
        <f>SUM(D83:D86)</f>
        <v>0</v>
      </c>
      <c r="E82" s="93">
        <f>SUM(E83:E86)</f>
        <v>0</v>
      </c>
    </row>
    <row r="83" spans="1:5" s="52" customFormat="1" ht="12" customHeight="1" x14ac:dyDescent="0.2">
      <c r="A83" s="190" t="s">
        <v>244</v>
      </c>
      <c r="B83" s="169" t="s">
        <v>245</v>
      </c>
      <c r="C83" s="160"/>
      <c r="D83" s="160"/>
      <c r="E83" s="97"/>
    </row>
    <row r="84" spans="1:5" s="52" customFormat="1" ht="12" customHeight="1" x14ac:dyDescent="0.2">
      <c r="A84" s="191" t="s">
        <v>246</v>
      </c>
      <c r="B84" s="170" t="s">
        <v>247</v>
      </c>
      <c r="C84" s="160"/>
      <c r="D84" s="160"/>
      <c r="E84" s="97"/>
    </row>
    <row r="85" spans="1:5" s="52" customFormat="1" ht="12" customHeight="1" x14ac:dyDescent="0.2">
      <c r="A85" s="191" t="s">
        <v>248</v>
      </c>
      <c r="B85" s="170" t="s">
        <v>249</v>
      </c>
      <c r="C85" s="160"/>
      <c r="D85" s="160"/>
      <c r="E85" s="97"/>
    </row>
    <row r="86" spans="1:5" s="51" customFormat="1" ht="12" customHeight="1" thickBot="1" x14ac:dyDescent="0.25">
      <c r="A86" s="192" t="s">
        <v>250</v>
      </c>
      <c r="B86" s="171" t="s">
        <v>251</v>
      </c>
      <c r="C86" s="160"/>
      <c r="D86" s="160"/>
      <c r="E86" s="97"/>
    </row>
    <row r="87" spans="1:5" s="51" customFormat="1" ht="12" customHeight="1" thickBot="1" x14ac:dyDescent="0.2">
      <c r="A87" s="189" t="s">
        <v>252</v>
      </c>
      <c r="B87" s="100" t="s">
        <v>389</v>
      </c>
      <c r="C87" s="212"/>
      <c r="D87" s="212"/>
      <c r="E87" s="213"/>
    </row>
    <row r="88" spans="1:5" s="51" customFormat="1" ht="12" customHeight="1" thickBot="1" x14ac:dyDescent="0.2">
      <c r="A88" s="189" t="s">
        <v>410</v>
      </c>
      <c r="B88" s="100" t="s">
        <v>253</v>
      </c>
      <c r="C88" s="212"/>
      <c r="D88" s="212"/>
      <c r="E88" s="213"/>
    </row>
    <row r="89" spans="1:5" s="51" customFormat="1" ht="12" customHeight="1" thickBot="1" x14ac:dyDescent="0.2">
      <c r="A89" s="189" t="s">
        <v>411</v>
      </c>
      <c r="B89" s="176" t="s">
        <v>392</v>
      </c>
      <c r="C89" s="162">
        <f>+C66+C70+C75+C78+C82+C88+C87</f>
        <v>0</v>
      </c>
      <c r="D89" s="162">
        <f>+D66+D70+D75+D78+D82+D88+D87</f>
        <v>0</v>
      </c>
      <c r="E89" s="198">
        <f>+E66+E70+E75+E78+E82+E88+E87</f>
        <v>0</v>
      </c>
    </row>
    <row r="90" spans="1:5" s="51" customFormat="1" ht="12" customHeight="1" thickBot="1" x14ac:dyDescent="0.2">
      <c r="A90" s="193" t="s">
        <v>412</v>
      </c>
      <c r="B90" s="177" t="s">
        <v>413</v>
      </c>
      <c r="C90" s="162">
        <f>+C65+C89</f>
        <v>0</v>
      </c>
      <c r="D90" s="162">
        <f>+D65+D89</f>
        <v>0</v>
      </c>
      <c r="E90" s="198">
        <f>+E65+E89</f>
        <v>0</v>
      </c>
    </row>
    <row r="91" spans="1:5" s="52" customFormat="1" ht="15.2" customHeight="1" thickBot="1" x14ac:dyDescent="0.25">
      <c r="A91" s="83"/>
      <c r="B91" s="84"/>
      <c r="C91" s="138"/>
    </row>
    <row r="92" spans="1:5" s="46" customFormat="1" ht="16.5" customHeight="1" thickBot="1" x14ac:dyDescent="0.25">
      <c r="A92" s="613" t="s">
        <v>43</v>
      </c>
      <c r="B92" s="614"/>
      <c r="C92" s="614"/>
      <c r="D92" s="614"/>
      <c r="E92" s="615"/>
    </row>
    <row r="93" spans="1:5" s="53" customFormat="1" ht="12" customHeight="1" thickBot="1" x14ac:dyDescent="0.25">
      <c r="A93" s="163" t="s">
        <v>9</v>
      </c>
      <c r="B93" s="24" t="s">
        <v>417</v>
      </c>
      <c r="C93" s="155">
        <f>+C94+C95+C96+C97+C98+C111</f>
        <v>0</v>
      </c>
      <c r="D93" s="155">
        <f>+D94+D95+D96+D97+D98+D111</f>
        <v>0</v>
      </c>
      <c r="E93" s="226">
        <f>+E94+E95+E96+E97+E98+E111</f>
        <v>0</v>
      </c>
    </row>
    <row r="94" spans="1:5" ht="12" customHeight="1" x14ac:dyDescent="0.2">
      <c r="A94" s="194" t="s">
        <v>66</v>
      </c>
      <c r="B94" s="8" t="s">
        <v>38</v>
      </c>
      <c r="C94" s="233"/>
      <c r="D94" s="233"/>
      <c r="E94" s="227"/>
    </row>
    <row r="95" spans="1:5" ht="12" customHeight="1" x14ac:dyDescent="0.2">
      <c r="A95" s="187" t="s">
        <v>67</v>
      </c>
      <c r="B95" s="6" t="s">
        <v>126</v>
      </c>
      <c r="C95" s="157"/>
      <c r="D95" s="157"/>
      <c r="E95" s="94"/>
    </row>
    <row r="96" spans="1:5" ht="12" customHeight="1" x14ac:dyDescent="0.2">
      <c r="A96" s="187" t="s">
        <v>68</v>
      </c>
      <c r="B96" s="6" t="s">
        <v>93</v>
      </c>
      <c r="C96" s="159"/>
      <c r="D96" s="157"/>
      <c r="E96" s="96"/>
    </row>
    <row r="97" spans="1:5" ht="12" customHeight="1" x14ac:dyDescent="0.2">
      <c r="A97" s="187" t="s">
        <v>69</v>
      </c>
      <c r="B97" s="9" t="s">
        <v>127</v>
      </c>
      <c r="C97" s="159"/>
      <c r="D97" s="246"/>
      <c r="E97" s="96"/>
    </row>
    <row r="98" spans="1:5" ht="12" customHeight="1" x14ac:dyDescent="0.2">
      <c r="A98" s="187" t="s">
        <v>78</v>
      </c>
      <c r="B98" s="17" t="s">
        <v>128</v>
      </c>
      <c r="C98" s="159"/>
      <c r="D98" s="246"/>
      <c r="E98" s="96"/>
    </row>
    <row r="99" spans="1:5" ht="12" customHeight="1" x14ac:dyDescent="0.2">
      <c r="A99" s="187" t="s">
        <v>70</v>
      </c>
      <c r="B99" s="6" t="s">
        <v>414</v>
      </c>
      <c r="C99" s="159"/>
      <c r="D99" s="246"/>
      <c r="E99" s="96"/>
    </row>
    <row r="100" spans="1:5" ht="12" customHeight="1" x14ac:dyDescent="0.2">
      <c r="A100" s="187" t="s">
        <v>71</v>
      </c>
      <c r="B100" s="63" t="s">
        <v>355</v>
      </c>
      <c r="C100" s="159"/>
      <c r="D100" s="246"/>
      <c r="E100" s="96"/>
    </row>
    <row r="101" spans="1:5" ht="12" customHeight="1" x14ac:dyDescent="0.2">
      <c r="A101" s="187" t="s">
        <v>79</v>
      </c>
      <c r="B101" s="63" t="s">
        <v>354</v>
      </c>
      <c r="C101" s="159"/>
      <c r="D101" s="246"/>
      <c r="E101" s="96"/>
    </row>
    <row r="102" spans="1:5" ht="12" customHeight="1" x14ac:dyDescent="0.2">
      <c r="A102" s="187" t="s">
        <v>80</v>
      </c>
      <c r="B102" s="63" t="s">
        <v>269</v>
      </c>
      <c r="C102" s="159"/>
      <c r="D102" s="246"/>
      <c r="E102" s="96"/>
    </row>
    <row r="103" spans="1:5" ht="12" customHeight="1" x14ac:dyDescent="0.2">
      <c r="A103" s="187" t="s">
        <v>81</v>
      </c>
      <c r="B103" s="64" t="s">
        <v>270</v>
      </c>
      <c r="C103" s="159"/>
      <c r="D103" s="246"/>
      <c r="E103" s="96"/>
    </row>
    <row r="104" spans="1:5" ht="12" customHeight="1" x14ac:dyDescent="0.2">
      <c r="A104" s="187" t="s">
        <v>82</v>
      </c>
      <c r="B104" s="64" t="s">
        <v>271</v>
      </c>
      <c r="C104" s="159"/>
      <c r="D104" s="246"/>
      <c r="E104" s="96"/>
    </row>
    <row r="105" spans="1:5" ht="12" customHeight="1" x14ac:dyDescent="0.2">
      <c r="A105" s="187" t="s">
        <v>84</v>
      </c>
      <c r="B105" s="63" t="s">
        <v>272</v>
      </c>
      <c r="C105" s="159"/>
      <c r="D105" s="246"/>
      <c r="E105" s="96"/>
    </row>
    <row r="106" spans="1:5" ht="12" customHeight="1" x14ac:dyDescent="0.2">
      <c r="A106" s="187" t="s">
        <v>129</v>
      </c>
      <c r="B106" s="63" t="s">
        <v>273</v>
      </c>
      <c r="C106" s="159"/>
      <c r="D106" s="246"/>
      <c r="E106" s="96"/>
    </row>
    <row r="107" spans="1:5" ht="12" customHeight="1" x14ac:dyDescent="0.2">
      <c r="A107" s="187" t="s">
        <v>267</v>
      </c>
      <c r="B107" s="64" t="s">
        <v>274</v>
      </c>
      <c r="C107" s="157"/>
      <c r="D107" s="246"/>
      <c r="E107" s="96"/>
    </row>
    <row r="108" spans="1:5" ht="12" customHeight="1" x14ac:dyDescent="0.2">
      <c r="A108" s="195" t="s">
        <v>268</v>
      </c>
      <c r="B108" s="65" t="s">
        <v>275</v>
      </c>
      <c r="C108" s="159"/>
      <c r="D108" s="246"/>
      <c r="E108" s="96"/>
    </row>
    <row r="109" spans="1:5" ht="12" customHeight="1" x14ac:dyDescent="0.2">
      <c r="A109" s="187" t="s">
        <v>352</v>
      </c>
      <c r="B109" s="65" t="s">
        <v>276</v>
      </c>
      <c r="C109" s="159"/>
      <c r="D109" s="246"/>
      <c r="E109" s="96"/>
    </row>
    <row r="110" spans="1:5" ht="12" customHeight="1" x14ac:dyDescent="0.2">
      <c r="A110" s="187" t="s">
        <v>353</v>
      </c>
      <c r="B110" s="64" t="s">
        <v>277</v>
      </c>
      <c r="C110" s="157"/>
      <c r="D110" s="245"/>
      <c r="E110" s="94"/>
    </row>
    <row r="111" spans="1:5" ht="12" customHeight="1" x14ac:dyDescent="0.2">
      <c r="A111" s="187" t="s">
        <v>357</v>
      </c>
      <c r="B111" s="9" t="s">
        <v>39</v>
      </c>
      <c r="C111" s="157"/>
      <c r="D111" s="245"/>
      <c r="E111" s="94"/>
    </row>
    <row r="112" spans="1:5" ht="12" customHeight="1" x14ac:dyDescent="0.2">
      <c r="A112" s="188" t="s">
        <v>358</v>
      </c>
      <c r="B112" s="6" t="s">
        <v>415</v>
      </c>
      <c r="C112" s="159"/>
      <c r="D112" s="246"/>
      <c r="E112" s="96"/>
    </row>
    <row r="113" spans="1:5" ht="12" customHeight="1" thickBot="1" x14ac:dyDescent="0.25">
      <c r="A113" s="196" t="s">
        <v>359</v>
      </c>
      <c r="B113" s="66" t="s">
        <v>416</v>
      </c>
      <c r="C113" s="234"/>
      <c r="D113" s="282"/>
      <c r="E113" s="228"/>
    </row>
    <row r="114" spans="1:5" ht="12" customHeight="1" thickBot="1" x14ac:dyDescent="0.25">
      <c r="A114" s="25" t="s">
        <v>10</v>
      </c>
      <c r="B114" s="23" t="s">
        <v>278</v>
      </c>
      <c r="C114" s="156">
        <f>+C115+C117+C119</f>
        <v>0</v>
      </c>
      <c r="D114" s="243">
        <f>+D115+D117+D119</f>
        <v>0</v>
      </c>
      <c r="E114" s="93">
        <f>+E115+E117+E119</f>
        <v>0</v>
      </c>
    </row>
    <row r="115" spans="1:5" ht="12" customHeight="1" x14ac:dyDescent="0.2">
      <c r="A115" s="186" t="s">
        <v>72</v>
      </c>
      <c r="B115" s="6" t="s">
        <v>155</v>
      </c>
      <c r="C115" s="158"/>
      <c r="D115" s="244"/>
      <c r="E115" s="95"/>
    </row>
    <row r="116" spans="1:5" ht="12" customHeight="1" x14ac:dyDescent="0.2">
      <c r="A116" s="186" t="s">
        <v>73</v>
      </c>
      <c r="B116" s="10" t="s">
        <v>282</v>
      </c>
      <c r="C116" s="158"/>
      <c r="D116" s="244"/>
      <c r="E116" s="95"/>
    </row>
    <row r="117" spans="1:5" ht="12" customHeight="1" x14ac:dyDescent="0.2">
      <c r="A117" s="186" t="s">
        <v>74</v>
      </c>
      <c r="B117" s="10" t="s">
        <v>130</v>
      </c>
      <c r="C117" s="157"/>
      <c r="D117" s="245"/>
      <c r="E117" s="94"/>
    </row>
    <row r="118" spans="1:5" ht="12" customHeight="1" x14ac:dyDescent="0.2">
      <c r="A118" s="186" t="s">
        <v>75</v>
      </c>
      <c r="B118" s="10" t="s">
        <v>283</v>
      </c>
      <c r="C118" s="157"/>
      <c r="D118" s="245"/>
      <c r="E118" s="94"/>
    </row>
    <row r="119" spans="1:5" ht="12" customHeight="1" x14ac:dyDescent="0.2">
      <c r="A119" s="186" t="s">
        <v>76</v>
      </c>
      <c r="B119" s="102" t="s">
        <v>157</v>
      </c>
      <c r="C119" s="157"/>
      <c r="D119" s="245"/>
      <c r="E119" s="94"/>
    </row>
    <row r="120" spans="1:5" ht="12" customHeight="1" x14ac:dyDescent="0.2">
      <c r="A120" s="186" t="s">
        <v>83</v>
      </c>
      <c r="B120" s="101" t="s">
        <v>344</v>
      </c>
      <c r="C120" s="157"/>
      <c r="D120" s="245"/>
      <c r="E120" s="94"/>
    </row>
    <row r="121" spans="1:5" ht="12" customHeight="1" x14ac:dyDescent="0.2">
      <c r="A121" s="186" t="s">
        <v>85</v>
      </c>
      <c r="B121" s="165" t="s">
        <v>288</v>
      </c>
      <c r="C121" s="157"/>
      <c r="D121" s="245"/>
      <c r="E121" s="94"/>
    </row>
    <row r="122" spans="1:5" ht="12" customHeight="1" x14ac:dyDescent="0.2">
      <c r="A122" s="186" t="s">
        <v>131</v>
      </c>
      <c r="B122" s="64" t="s">
        <v>271</v>
      </c>
      <c r="C122" s="157"/>
      <c r="D122" s="245"/>
      <c r="E122" s="94"/>
    </row>
    <row r="123" spans="1:5" ht="12" customHeight="1" x14ac:dyDescent="0.2">
      <c r="A123" s="186" t="s">
        <v>132</v>
      </c>
      <c r="B123" s="64" t="s">
        <v>287</v>
      </c>
      <c r="C123" s="157"/>
      <c r="D123" s="245"/>
      <c r="E123" s="94"/>
    </row>
    <row r="124" spans="1:5" ht="12" customHeight="1" x14ac:dyDescent="0.2">
      <c r="A124" s="186" t="s">
        <v>133</v>
      </c>
      <c r="B124" s="64" t="s">
        <v>286</v>
      </c>
      <c r="C124" s="157"/>
      <c r="D124" s="245"/>
      <c r="E124" s="94"/>
    </row>
    <row r="125" spans="1:5" ht="12" customHeight="1" x14ac:dyDescent="0.2">
      <c r="A125" s="186" t="s">
        <v>279</v>
      </c>
      <c r="B125" s="64" t="s">
        <v>274</v>
      </c>
      <c r="C125" s="157"/>
      <c r="D125" s="245"/>
      <c r="E125" s="94"/>
    </row>
    <row r="126" spans="1:5" ht="12" customHeight="1" x14ac:dyDescent="0.2">
      <c r="A126" s="186" t="s">
        <v>280</v>
      </c>
      <c r="B126" s="64" t="s">
        <v>285</v>
      </c>
      <c r="C126" s="157"/>
      <c r="D126" s="245"/>
      <c r="E126" s="94"/>
    </row>
    <row r="127" spans="1:5" ht="12" customHeight="1" thickBot="1" x14ac:dyDescent="0.25">
      <c r="A127" s="195" t="s">
        <v>281</v>
      </c>
      <c r="B127" s="64" t="s">
        <v>284</v>
      </c>
      <c r="C127" s="159"/>
      <c r="D127" s="246"/>
      <c r="E127" s="96"/>
    </row>
    <row r="128" spans="1:5" ht="12" customHeight="1" thickBot="1" x14ac:dyDescent="0.25">
      <c r="A128" s="25" t="s">
        <v>11</v>
      </c>
      <c r="B128" s="57" t="s">
        <v>362</v>
      </c>
      <c r="C128" s="156">
        <f>+C93+C114</f>
        <v>0</v>
      </c>
      <c r="D128" s="243">
        <f>+D93+D114</f>
        <v>0</v>
      </c>
      <c r="E128" s="93">
        <f>+E93+E114</f>
        <v>0</v>
      </c>
    </row>
    <row r="129" spans="1:11" ht="12" customHeight="1" thickBot="1" x14ac:dyDescent="0.25">
      <c r="A129" s="25" t="s">
        <v>12</v>
      </c>
      <c r="B129" s="57" t="s">
        <v>363</v>
      </c>
      <c r="C129" s="156">
        <f>+C130+C131+C132</f>
        <v>0</v>
      </c>
      <c r="D129" s="243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6" t="s">
        <v>188</v>
      </c>
      <c r="B130" s="7" t="s">
        <v>420</v>
      </c>
      <c r="C130" s="157"/>
      <c r="D130" s="245"/>
      <c r="E130" s="94"/>
    </row>
    <row r="131" spans="1:11" ht="12" customHeight="1" x14ac:dyDescent="0.2">
      <c r="A131" s="186" t="s">
        <v>189</v>
      </c>
      <c r="B131" s="7" t="s">
        <v>371</v>
      </c>
      <c r="C131" s="157"/>
      <c r="D131" s="245"/>
      <c r="E131" s="94"/>
    </row>
    <row r="132" spans="1:11" ht="12" customHeight="1" thickBot="1" x14ac:dyDescent="0.25">
      <c r="A132" s="195" t="s">
        <v>190</v>
      </c>
      <c r="B132" s="5" t="s">
        <v>419</v>
      </c>
      <c r="C132" s="157"/>
      <c r="D132" s="245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6">
        <f>+C134+C135+C136+C137+C138+C139</f>
        <v>0</v>
      </c>
      <c r="D133" s="243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6" t="s">
        <v>59</v>
      </c>
      <c r="B134" s="7" t="s">
        <v>373</v>
      </c>
      <c r="C134" s="157"/>
      <c r="D134" s="245"/>
      <c r="E134" s="94"/>
    </row>
    <row r="135" spans="1:11" ht="12" customHeight="1" x14ac:dyDescent="0.2">
      <c r="A135" s="186" t="s">
        <v>60</v>
      </c>
      <c r="B135" s="7" t="s">
        <v>365</v>
      </c>
      <c r="C135" s="157"/>
      <c r="D135" s="245"/>
      <c r="E135" s="94"/>
    </row>
    <row r="136" spans="1:11" ht="12" customHeight="1" x14ac:dyDescent="0.2">
      <c r="A136" s="186" t="s">
        <v>61</v>
      </c>
      <c r="B136" s="7" t="s">
        <v>366</v>
      </c>
      <c r="C136" s="157"/>
      <c r="D136" s="245"/>
      <c r="E136" s="94"/>
    </row>
    <row r="137" spans="1:11" ht="12" customHeight="1" x14ac:dyDescent="0.2">
      <c r="A137" s="186" t="s">
        <v>118</v>
      </c>
      <c r="B137" s="7" t="s">
        <v>418</v>
      </c>
      <c r="C137" s="157"/>
      <c r="D137" s="245"/>
      <c r="E137" s="94"/>
    </row>
    <row r="138" spans="1:11" ht="12" customHeight="1" x14ac:dyDescent="0.2">
      <c r="A138" s="186" t="s">
        <v>119</v>
      </c>
      <c r="B138" s="7" t="s">
        <v>368</v>
      </c>
      <c r="C138" s="157"/>
      <c r="D138" s="245"/>
      <c r="E138" s="94"/>
    </row>
    <row r="139" spans="1:11" s="53" customFormat="1" ht="12" customHeight="1" thickBot="1" x14ac:dyDescent="0.25">
      <c r="A139" s="195" t="s">
        <v>120</v>
      </c>
      <c r="B139" s="5" t="s">
        <v>369</v>
      </c>
      <c r="C139" s="157"/>
      <c r="D139" s="245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2">
        <f>+C141+C142+C144+C145+C143</f>
        <v>0</v>
      </c>
      <c r="D140" s="247">
        <f>+D141+D142+D144+D145+D143</f>
        <v>0</v>
      </c>
      <c r="E140" s="198">
        <f>+E141+E142+E144+E145+E143</f>
        <v>0</v>
      </c>
      <c r="K140" s="92"/>
    </row>
    <row r="141" spans="1:11" x14ac:dyDescent="0.2">
      <c r="A141" s="186" t="s">
        <v>62</v>
      </c>
      <c r="B141" s="7" t="s">
        <v>289</v>
      </c>
      <c r="C141" s="157"/>
      <c r="D141" s="245"/>
      <c r="E141" s="94"/>
    </row>
    <row r="142" spans="1:11" ht="12" customHeight="1" x14ac:dyDescent="0.2">
      <c r="A142" s="186" t="s">
        <v>63</v>
      </c>
      <c r="B142" s="7" t="s">
        <v>290</v>
      </c>
      <c r="C142" s="157"/>
      <c r="D142" s="245"/>
      <c r="E142" s="94"/>
    </row>
    <row r="143" spans="1:11" ht="12" customHeight="1" x14ac:dyDescent="0.2">
      <c r="A143" s="186" t="s">
        <v>206</v>
      </c>
      <c r="B143" s="7" t="s">
        <v>432</v>
      </c>
      <c r="C143" s="157"/>
      <c r="D143" s="245"/>
      <c r="E143" s="94"/>
    </row>
    <row r="144" spans="1:11" s="53" customFormat="1" ht="12" customHeight="1" x14ac:dyDescent="0.2">
      <c r="A144" s="186" t="s">
        <v>207</v>
      </c>
      <c r="B144" s="7" t="s">
        <v>378</v>
      </c>
      <c r="C144" s="157"/>
      <c r="D144" s="245"/>
      <c r="E144" s="94"/>
    </row>
    <row r="145" spans="1:5" s="53" customFormat="1" ht="12" customHeight="1" thickBot="1" x14ac:dyDescent="0.25">
      <c r="A145" s="195" t="s">
        <v>208</v>
      </c>
      <c r="B145" s="5" t="s">
        <v>308</v>
      </c>
      <c r="C145" s="157"/>
      <c r="D145" s="245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6">
        <f>+C147+C148+C149+C150+C151</f>
        <v>0</v>
      </c>
      <c r="D146" s="248">
        <f>+D147+D148+D149+D150+D151</f>
        <v>0</v>
      </c>
      <c r="E146" s="230">
        <f>+E147+E148+E149+E150+E151</f>
        <v>0</v>
      </c>
    </row>
    <row r="147" spans="1:5" s="53" customFormat="1" ht="12" customHeight="1" x14ac:dyDescent="0.2">
      <c r="A147" s="186" t="s">
        <v>64</v>
      </c>
      <c r="B147" s="7" t="s">
        <v>374</v>
      </c>
      <c r="C147" s="157"/>
      <c r="D147" s="245"/>
      <c r="E147" s="94"/>
    </row>
    <row r="148" spans="1:5" s="53" customFormat="1" ht="12" customHeight="1" x14ac:dyDescent="0.2">
      <c r="A148" s="186" t="s">
        <v>65</v>
      </c>
      <c r="B148" s="7" t="s">
        <v>381</v>
      </c>
      <c r="C148" s="157"/>
      <c r="D148" s="245"/>
      <c r="E148" s="94"/>
    </row>
    <row r="149" spans="1:5" s="53" customFormat="1" ht="12" customHeight="1" x14ac:dyDescent="0.2">
      <c r="A149" s="186" t="s">
        <v>218</v>
      </c>
      <c r="B149" s="7" t="s">
        <v>376</v>
      </c>
      <c r="C149" s="157"/>
      <c r="D149" s="245"/>
      <c r="E149" s="94"/>
    </row>
    <row r="150" spans="1:5" s="53" customFormat="1" ht="12" customHeight="1" x14ac:dyDescent="0.2">
      <c r="A150" s="186" t="s">
        <v>219</v>
      </c>
      <c r="B150" s="7" t="s">
        <v>421</v>
      </c>
      <c r="C150" s="157"/>
      <c r="D150" s="245"/>
      <c r="E150" s="94"/>
    </row>
    <row r="151" spans="1:5" ht="12.75" customHeight="1" thickBot="1" x14ac:dyDescent="0.25">
      <c r="A151" s="195" t="s">
        <v>380</v>
      </c>
      <c r="B151" s="5" t="s">
        <v>383</v>
      </c>
      <c r="C151" s="159"/>
      <c r="D151" s="246"/>
      <c r="E151" s="96"/>
    </row>
    <row r="152" spans="1:5" ht="12.75" customHeight="1" thickBot="1" x14ac:dyDescent="0.25">
      <c r="A152" s="225" t="s">
        <v>16</v>
      </c>
      <c r="B152" s="57" t="s">
        <v>384</v>
      </c>
      <c r="C152" s="236"/>
      <c r="D152" s="248"/>
      <c r="E152" s="230"/>
    </row>
    <row r="153" spans="1:5" ht="12.75" customHeight="1" thickBot="1" x14ac:dyDescent="0.25">
      <c r="A153" s="225" t="s">
        <v>17</v>
      </c>
      <c r="B153" s="57" t="s">
        <v>385</v>
      </c>
      <c r="C153" s="236"/>
      <c r="D153" s="248"/>
      <c r="E153" s="230"/>
    </row>
    <row r="154" spans="1:5" ht="12" customHeight="1" thickBot="1" x14ac:dyDescent="0.25">
      <c r="A154" s="25" t="s">
        <v>18</v>
      </c>
      <c r="B154" s="57" t="s">
        <v>387</v>
      </c>
      <c r="C154" s="238">
        <f>+C129+C133+C140+C146+C152+C153</f>
        <v>0</v>
      </c>
      <c r="D154" s="250">
        <f>+D129+D133+D140+D146+D152+D153</f>
        <v>0</v>
      </c>
      <c r="E154" s="232">
        <f>+E129+E133+E140+E146+E152+E153</f>
        <v>0</v>
      </c>
    </row>
    <row r="155" spans="1:5" ht="15.2" customHeight="1" thickBot="1" x14ac:dyDescent="0.25">
      <c r="A155" s="197" t="s">
        <v>19</v>
      </c>
      <c r="B155" s="143" t="s">
        <v>386</v>
      </c>
      <c r="C155" s="238">
        <f>+C128+C154</f>
        <v>0</v>
      </c>
      <c r="D155" s="250">
        <f>+D128+D154</f>
        <v>0</v>
      </c>
      <c r="E155" s="232">
        <f>+E128+E154</f>
        <v>0</v>
      </c>
    </row>
    <row r="156" spans="1:5" ht="13.5" thickBot="1" x14ac:dyDescent="0.25">
      <c r="A156" s="146"/>
      <c r="B156" s="147"/>
      <c r="C156" s="361">
        <f>C90-C155</f>
        <v>0</v>
      </c>
      <c r="D156" s="361">
        <f>D90-D155</f>
        <v>0</v>
      </c>
      <c r="E156" s="148"/>
    </row>
    <row r="157" spans="1:5" ht="15.2" customHeight="1" thickBot="1" x14ac:dyDescent="0.25">
      <c r="A157" s="292" t="s">
        <v>496</v>
      </c>
      <c r="B157" s="293"/>
      <c r="C157" s="281"/>
      <c r="D157" s="281"/>
      <c r="E157" s="280"/>
    </row>
    <row r="158" spans="1:5" ht="14.45" customHeight="1" thickBot="1" x14ac:dyDescent="0.25">
      <c r="A158" s="294" t="s">
        <v>497</v>
      </c>
      <c r="B158" s="295"/>
      <c r="C158" s="281"/>
      <c r="D158" s="281"/>
      <c r="E158" s="280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9"/>
  <sheetViews>
    <sheetView zoomScale="61" zoomScaleNormal="61" workbookViewId="0">
      <selection activeCell="F37" sqref="F37"/>
    </sheetView>
  </sheetViews>
  <sheetFormatPr defaultRowHeight="12.75" x14ac:dyDescent="0.2"/>
  <cols>
    <col min="1" max="1" width="43.33203125" customWidth="1"/>
    <col min="2" max="2" width="49.1640625" customWidth="1"/>
    <col min="3" max="3" width="1.5" customWidth="1"/>
    <col min="4" max="4" width="5.33203125" customWidth="1"/>
    <col min="5" max="5" width="1.5" bestFit="1" customWidth="1"/>
    <col min="7" max="7" width="1.5" bestFit="1" customWidth="1"/>
    <col min="10" max="13" width="9.33203125" customWidth="1"/>
  </cols>
  <sheetData>
    <row r="1" spans="1:13" x14ac:dyDescent="0.2">
      <c r="A1" s="365">
        <v>2020</v>
      </c>
      <c r="B1" s="508" t="s">
        <v>582</v>
      </c>
      <c r="C1" s="509"/>
      <c r="D1" s="509">
        <f>KVI_MOD_TARTALOMJEGYZÉK!A1</f>
        <v>2020</v>
      </c>
      <c r="E1" s="509"/>
      <c r="F1" s="509">
        <v>2021</v>
      </c>
      <c r="G1" s="365"/>
      <c r="H1" s="365"/>
      <c r="I1" s="365"/>
      <c r="J1" s="365"/>
      <c r="K1" s="365"/>
      <c r="L1" s="365"/>
      <c r="M1" s="365"/>
    </row>
    <row r="2" spans="1:13" ht="15.75" x14ac:dyDescent="0.25">
      <c r="A2" s="531" t="s">
        <v>504</v>
      </c>
      <c r="B2" s="531"/>
      <c r="C2" s="531"/>
      <c r="D2" s="531"/>
      <c r="E2" s="531"/>
      <c r="F2" s="531"/>
      <c r="G2" s="365"/>
      <c r="H2" s="365"/>
      <c r="I2" s="365"/>
      <c r="J2" s="365"/>
      <c r="K2" s="365"/>
      <c r="L2" s="365"/>
      <c r="M2" s="365"/>
    </row>
    <row r="3" spans="1:13" ht="15.75" x14ac:dyDescent="0.25">
      <c r="A3" s="528" t="s">
        <v>625</v>
      </c>
      <c r="B3" s="528"/>
      <c r="C3" s="528"/>
      <c r="D3" s="528"/>
      <c r="E3" s="528"/>
      <c r="F3" s="528"/>
      <c r="G3" s="528"/>
      <c r="H3" s="365"/>
      <c r="I3" s="365"/>
      <c r="J3" s="365"/>
      <c r="K3" s="365"/>
      <c r="L3" s="365"/>
      <c r="M3" s="365"/>
    </row>
    <row r="4" spans="1:13" x14ac:dyDescent="0.2">
      <c r="A4" s="365"/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</row>
    <row r="5" spans="1:13" x14ac:dyDescent="0.2">
      <c r="A5" s="365"/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</row>
    <row r="6" spans="1:13" ht="15" x14ac:dyDescent="0.25">
      <c r="A6" s="510"/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</row>
    <row r="7" spans="1:13" x14ac:dyDescent="0.2">
      <c r="A7" s="395" t="s">
        <v>538</v>
      </c>
      <c r="B7" s="393">
        <v>6</v>
      </c>
      <c r="C7" s="68" t="s">
        <v>579</v>
      </c>
      <c r="D7" s="68">
        <f>F1</f>
        <v>2021</v>
      </c>
      <c r="E7" s="68" t="s">
        <v>580</v>
      </c>
      <c r="F7" s="525" t="s">
        <v>643</v>
      </c>
      <c r="G7" s="68" t="s">
        <v>581</v>
      </c>
      <c r="H7" s="68" t="s">
        <v>644</v>
      </c>
      <c r="I7" s="68"/>
      <c r="J7" s="394"/>
      <c r="K7" s="365"/>
      <c r="L7" s="365"/>
      <c r="M7" s="365"/>
    </row>
    <row r="8" spans="1:13" s="31" customFormat="1" x14ac:dyDescent="0.2">
      <c r="A8" s="395"/>
      <c r="B8" s="396"/>
      <c r="C8" s="68"/>
      <c r="D8" s="68"/>
      <c r="E8" s="68"/>
      <c r="F8" s="396"/>
      <c r="G8" s="68"/>
      <c r="H8" s="68"/>
      <c r="I8" s="68"/>
      <c r="J8" s="68"/>
      <c r="K8" s="68"/>
      <c r="L8" s="68"/>
      <c r="M8" s="68"/>
    </row>
    <row r="9" spans="1:13" x14ac:dyDescent="0.2">
      <c r="A9" s="511"/>
      <c r="B9" s="365" t="s">
        <v>624</v>
      </c>
      <c r="C9" s="509" t="str">
        <f>IF(C7="I. negyedévi","I. negyedéves",IF(C7="I. félévi","I. féléves","III. negyedéves"))</f>
        <v>III. negyedéves</v>
      </c>
      <c r="D9" s="365"/>
      <c r="E9" s="365"/>
      <c r="F9" s="365"/>
      <c r="G9" s="365"/>
      <c r="H9" s="365"/>
      <c r="I9" s="365"/>
      <c r="J9" s="365"/>
      <c r="K9" s="365"/>
      <c r="L9" s="365"/>
      <c r="M9" s="365"/>
    </row>
    <row r="10" spans="1:13" x14ac:dyDescent="0.2">
      <c r="A10" s="365"/>
      <c r="B10" s="365"/>
      <c r="C10" s="365"/>
      <c r="D10" s="365"/>
      <c r="E10" s="365"/>
      <c r="F10" s="365"/>
      <c r="G10" s="365"/>
      <c r="H10" s="365"/>
      <c r="I10" s="365"/>
      <c r="J10" s="365"/>
      <c r="K10" s="365"/>
      <c r="L10" s="365"/>
      <c r="M10" s="365"/>
    </row>
    <row r="11" spans="1:13" ht="13.5" thickBot="1" x14ac:dyDescent="0.25">
      <c r="A11" s="365"/>
      <c r="B11" s="365"/>
      <c r="C11" s="365"/>
      <c r="D11" s="365"/>
      <c r="E11" s="365"/>
      <c r="F11" s="365"/>
      <c r="G11" s="365"/>
      <c r="H11" s="364" t="s">
        <v>565</v>
      </c>
      <c r="I11" s="365"/>
      <c r="J11" s="365"/>
      <c r="K11" s="365"/>
      <c r="L11" s="365"/>
      <c r="M11" s="365"/>
    </row>
    <row r="12" spans="1:13" ht="17.25" thickTop="1" thickBot="1" x14ac:dyDescent="0.3">
      <c r="A12" s="529" t="s">
        <v>505</v>
      </c>
      <c r="B12" s="530"/>
      <c r="C12" s="530"/>
      <c r="D12" s="530"/>
      <c r="E12" s="530"/>
      <c r="F12" s="530"/>
      <c r="G12" s="530"/>
      <c r="H12" s="512" t="s">
        <v>567</v>
      </c>
      <c r="I12" s="365"/>
      <c r="J12" s="513" t="s">
        <v>17</v>
      </c>
      <c r="K12" s="514">
        <f>IF($H$12="Nem","",2)</f>
        <v>2</v>
      </c>
      <c r="L12" s="514" t="s">
        <v>566</v>
      </c>
      <c r="M12" s="514" t="str">
        <f>CONCATENATE(J12,K12,L12)</f>
        <v>9.2.</v>
      </c>
    </row>
    <row r="13" spans="1:13" ht="13.5" thickTop="1" x14ac:dyDescent="0.2">
      <c r="A13" s="365"/>
      <c r="B13" s="365"/>
      <c r="C13" s="365"/>
      <c r="D13" s="365"/>
      <c r="E13" s="365"/>
      <c r="F13" s="365"/>
      <c r="G13" s="365"/>
      <c r="H13" s="365"/>
      <c r="I13" s="365"/>
      <c r="J13" s="514"/>
      <c r="K13" s="514"/>
      <c r="L13" s="514"/>
      <c r="M13" s="514"/>
    </row>
    <row r="14" spans="1:13" ht="14.25" x14ac:dyDescent="0.2">
      <c r="A14" s="449" t="s">
        <v>506</v>
      </c>
      <c r="B14" s="358" t="s">
        <v>507</v>
      </c>
      <c r="C14" s="365"/>
      <c r="D14" s="365"/>
      <c r="E14" s="365"/>
      <c r="F14" s="365"/>
      <c r="G14" s="365"/>
      <c r="H14" s="365"/>
      <c r="I14" s="365"/>
      <c r="J14" s="513" t="s">
        <v>17</v>
      </c>
      <c r="K14" s="514">
        <f>IF(H12="Nem",2,3)</f>
        <v>3</v>
      </c>
      <c r="L14" s="514" t="s">
        <v>566</v>
      </c>
      <c r="M14" s="514" t="str">
        <f>CONCATENATE(J14,K14,L14)</f>
        <v>9.3.</v>
      </c>
    </row>
    <row r="15" spans="1:13" ht="14.25" x14ac:dyDescent="0.2">
      <c r="A15" s="365"/>
      <c r="B15" s="359"/>
      <c r="C15" s="365"/>
      <c r="D15" s="365"/>
      <c r="E15" s="365"/>
      <c r="F15" s="365"/>
      <c r="G15" s="365"/>
      <c r="H15" s="365"/>
      <c r="I15" s="365"/>
      <c r="J15" s="514"/>
      <c r="K15" s="514"/>
      <c r="L15" s="514"/>
      <c r="M15" s="514"/>
    </row>
    <row r="16" spans="1:13" ht="14.25" x14ac:dyDescent="0.2">
      <c r="A16" s="449" t="s">
        <v>508</v>
      </c>
      <c r="B16" s="358" t="s">
        <v>509</v>
      </c>
      <c r="C16" s="365"/>
      <c r="D16" s="365"/>
      <c r="E16" s="365"/>
      <c r="F16" s="365"/>
      <c r="G16" s="365"/>
      <c r="H16" s="365"/>
      <c r="I16" s="365"/>
      <c r="J16" s="513" t="s">
        <v>17</v>
      </c>
      <c r="K16" s="514">
        <f>K14+1</f>
        <v>4</v>
      </c>
      <c r="L16" s="514" t="s">
        <v>566</v>
      </c>
      <c r="M16" s="514" t="str">
        <f>CONCATENATE(J16,K16,L16)</f>
        <v>9.4.</v>
      </c>
    </row>
    <row r="17" spans="1:13" ht="14.25" x14ac:dyDescent="0.2">
      <c r="A17" s="365"/>
      <c r="B17" s="359"/>
      <c r="C17" s="365"/>
      <c r="D17" s="365"/>
      <c r="E17" s="365"/>
      <c r="F17" s="365"/>
      <c r="G17" s="365"/>
      <c r="H17" s="365"/>
      <c r="I17" s="365"/>
      <c r="J17" s="514"/>
      <c r="K17" s="514"/>
      <c r="L17" s="514"/>
      <c r="M17" s="514"/>
    </row>
    <row r="18" spans="1:13" ht="14.25" x14ac:dyDescent="0.2">
      <c r="A18" s="449" t="s">
        <v>510</v>
      </c>
      <c r="B18" s="358" t="s">
        <v>511</v>
      </c>
      <c r="C18" s="365"/>
      <c r="D18" s="365"/>
      <c r="E18" s="365"/>
      <c r="F18" s="365"/>
      <c r="G18" s="365"/>
      <c r="H18" s="365"/>
      <c r="I18" s="365"/>
      <c r="J18" s="513" t="s">
        <v>17</v>
      </c>
      <c r="K18" s="514">
        <f>K16+1</f>
        <v>5</v>
      </c>
      <c r="L18" s="514" t="s">
        <v>566</v>
      </c>
      <c r="M18" s="514" t="str">
        <f>CONCATENATE(J18,K18,L18)</f>
        <v>9.5.</v>
      </c>
    </row>
    <row r="19" spans="1:13" ht="14.25" x14ac:dyDescent="0.2">
      <c r="A19" s="365"/>
      <c r="B19" s="359"/>
      <c r="C19" s="365"/>
      <c r="D19" s="365"/>
      <c r="E19" s="365"/>
      <c r="F19" s="365"/>
      <c r="G19" s="365"/>
      <c r="H19" s="365"/>
      <c r="I19" s="365"/>
      <c r="J19" s="514"/>
      <c r="K19" s="514"/>
      <c r="L19" s="514"/>
      <c r="M19" s="514"/>
    </row>
    <row r="20" spans="1:13" ht="14.25" x14ac:dyDescent="0.2">
      <c r="A20" s="449" t="s">
        <v>512</v>
      </c>
      <c r="B20" s="358" t="s">
        <v>513</v>
      </c>
      <c r="C20" s="365"/>
      <c r="D20" s="365"/>
      <c r="E20" s="365"/>
      <c r="F20" s="365"/>
      <c r="G20" s="365"/>
      <c r="H20" s="365"/>
      <c r="I20" s="365"/>
      <c r="J20" s="513" t="s">
        <v>17</v>
      </c>
      <c r="K20" s="514">
        <f>K18+1</f>
        <v>6</v>
      </c>
      <c r="L20" s="514" t="s">
        <v>566</v>
      </c>
      <c r="M20" s="514" t="str">
        <f>CONCATENATE(J20,K20,L20)</f>
        <v>9.6.</v>
      </c>
    </row>
    <row r="21" spans="1:13" ht="14.25" x14ac:dyDescent="0.2">
      <c r="A21" s="365"/>
      <c r="B21" s="359"/>
      <c r="C21" s="365"/>
      <c r="D21" s="365"/>
      <c r="E21" s="365"/>
      <c r="F21" s="365"/>
      <c r="G21" s="365"/>
      <c r="H21" s="365"/>
      <c r="I21" s="365"/>
      <c r="J21" s="514"/>
      <c r="K21" s="514"/>
      <c r="L21" s="514"/>
      <c r="M21" s="514"/>
    </row>
    <row r="22" spans="1:13" ht="14.25" x14ac:dyDescent="0.2">
      <c r="A22" s="449" t="s">
        <v>514</v>
      </c>
      <c r="B22" s="358" t="s">
        <v>515</v>
      </c>
      <c r="C22" s="365"/>
      <c r="D22" s="365"/>
      <c r="E22" s="365"/>
      <c r="F22" s="365"/>
      <c r="G22" s="365"/>
      <c r="H22" s="365"/>
      <c r="I22" s="365"/>
      <c r="J22" s="513" t="s">
        <v>17</v>
      </c>
      <c r="K22" s="514">
        <f>K20+1</f>
        <v>7</v>
      </c>
      <c r="L22" s="514" t="s">
        <v>566</v>
      </c>
      <c r="M22" s="514" t="str">
        <f>CONCATENATE(J22,K22,L22)</f>
        <v>9.7.</v>
      </c>
    </row>
    <row r="23" spans="1:13" ht="14.25" x14ac:dyDescent="0.2">
      <c r="A23" s="365"/>
      <c r="B23" s="359"/>
      <c r="C23" s="365"/>
      <c r="D23" s="365"/>
      <c r="E23" s="365"/>
      <c r="F23" s="365"/>
      <c r="G23" s="365"/>
      <c r="H23" s="365"/>
      <c r="I23" s="365"/>
      <c r="J23" s="514"/>
      <c r="K23" s="514"/>
      <c r="L23" s="514"/>
      <c r="M23" s="514"/>
    </row>
    <row r="24" spans="1:13" ht="14.25" x14ac:dyDescent="0.2">
      <c r="A24" s="449" t="s">
        <v>516</v>
      </c>
      <c r="B24" s="358" t="s">
        <v>517</v>
      </c>
      <c r="C24" s="365"/>
      <c r="D24" s="365"/>
      <c r="E24" s="365"/>
      <c r="F24" s="365"/>
      <c r="G24" s="365"/>
      <c r="H24" s="365"/>
      <c r="I24" s="365"/>
      <c r="J24" s="513" t="s">
        <v>17</v>
      </c>
      <c r="K24" s="514">
        <f>K22+1</f>
        <v>8</v>
      </c>
      <c r="L24" s="514" t="s">
        <v>566</v>
      </c>
      <c r="M24" s="514" t="str">
        <f>CONCATENATE(J24,K24,L24)</f>
        <v>9.8.</v>
      </c>
    </row>
    <row r="25" spans="1:13" ht="14.25" x14ac:dyDescent="0.2">
      <c r="A25" s="365"/>
      <c r="B25" s="359"/>
      <c r="C25" s="365"/>
      <c r="D25" s="365"/>
      <c r="E25" s="365"/>
      <c r="F25" s="365"/>
      <c r="G25" s="365"/>
      <c r="H25" s="365"/>
      <c r="I25" s="365"/>
      <c r="J25" s="514"/>
      <c r="K25" s="514"/>
      <c r="L25" s="514"/>
      <c r="M25" s="514"/>
    </row>
    <row r="26" spans="1:13" ht="14.25" x14ac:dyDescent="0.2">
      <c r="A26" s="449" t="s">
        <v>518</v>
      </c>
      <c r="B26" s="358" t="s">
        <v>519</v>
      </c>
      <c r="C26" s="365"/>
      <c r="D26" s="365"/>
      <c r="E26" s="365"/>
      <c r="F26" s="365"/>
      <c r="G26" s="365"/>
      <c r="H26" s="365"/>
      <c r="I26" s="365"/>
      <c r="J26" s="513" t="s">
        <v>17</v>
      </c>
      <c r="K26" s="514">
        <f>K24+1</f>
        <v>9</v>
      </c>
      <c r="L26" s="514" t="s">
        <v>566</v>
      </c>
      <c r="M26" s="514" t="str">
        <f>CONCATENATE(J26,K26,L26)</f>
        <v>9.9.</v>
      </c>
    </row>
    <row r="27" spans="1:13" ht="14.25" x14ac:dyDescent="0.2">
      <c r="A27" s="365"/>
      <c r="B27" s="359"/>
      <c r="C27" s="365"/>
      <c r="D27" s="365"/>
      <c r="E27" s="365"/>
      <c r="F27" s="365"/>
      <c r="G27" s="365"/>
      <c r="H27" s="365"/>
      <c r="I27" s="365"/>
      <c r="J27" s="514"/>
      <c r="K27" s="514"/>
      <c r="L27" s="514"/>
      <c r="M27" s="514"/>
    </row>
    <row r="28" spans="1:13" ht="14.25" x14ac:dyDescent="0.2">
      <c r="A28" s="449" t="s">
        <v>520</v>
      </c>
      <c r="B28" s="358" t="s">
        <v>521</v>
      </c>
      <c r="C28" s="365"/>
      <c r="D28" s="365"/>
      <c r="E28" s="365"/>
      <c r="F28" s="365"/>
      <c r="G28" s="365"/>
      <c r="H28" s="365"/>
      <c r="I28" s="365"/>
      <c r="J28" s="513" t="s">
        <v>17</v>
      </c>
      <c r="K28" s="514">
        <f>K26+1</f>
        <v>10</v>
      </c>
      <c r="L28" s="514" t="s">
        <v>566</v>
      </c>
      <c r="M28" s="514" t="str">
        <f>CONCATENATE(J28,K28,L28)</f>
        <v>9.10.</v>
      </c>
    </row>
    <row r="29" spans="1:13" ht="14.25" x14ac:dyDescent="0.2">
      <c r="A29" s="365"/>
      <c r="B29" s="359"/>
      <c r="C29" s="365"/>
      <c r="D29" s="365"/>
      <c r="E29" s="365"/>
      <c r="F29" s="365"/>
      <c r="G29" s="365"/>
      <c r="H29" s="365"/>
      <c r="I29" s="365"/>
      <c r="J29" s="514"/>
      <c r="K29" s="514"/>
      <c r="L29" s="514"/>
      <c r="M29" s="514"/>
    </row>
    <row r="30" spans="1:13" ht="14.25" x14ac:dyDescent="0.2">
      <c r="A30" s="449" t="s">
        <v>520</v>
      </c>
      <c r="B30" s="358" t="s">
        <v>522</v>
      </c>
      <c r="C30" s="365"/>
      <c r="D30" s="365"/>
      <c r="E30" s="365"/>
      <c r="F30" s="365"/>
      <c r="G30" s="365"/>
      <c r="H30" s="365"/>
      <c r="I30" s="365"/>
      <c r="J30" s="513" t="s">
        <v>17</v>
      </c>
      <c r="K30" s="514">
        <f>K28+1</f>
        <v>11</v>
      </c>
      <c r="L30" s="514" t="s">
        <v>566</v>
      </c>
      <c r="M30" s="514" t="str">
        <f>CONCATENATE(J30,K30,L30)</f>
        <v>9.11.</v>
      </c>
    </row>
    <row r="31" spans="1:13" ht="14.25" x14ac:dyDescent="0.2">
      <c r="A31" s="365"/>
      <c r="B31" s="359"/>
      <c r="C31" s="365"/>
      <c r="D31" s="365"/>
      <c r="E31" s="365"/>
      <c r="F31" s="365"/>
      <c r="G31" s="365"/>
      <c r="H31" s="365"/>
      <c r="I31" s="365"/>
      <c r="J31" s="514"/>
      <c r="K31" s="514"/>
      <c r="L31" s="514"/>
      <c r="M31" s="514"/>
    </row>
    <row r="32" spans="1:13" ht="14.25" x14ac:dyDescent="0.2">
      <c r="A32" s="449" t="s">
        <v>523</v>
      </c>
      <c r="B32" s="358" t="s">
        <v>524</v>
      </c>
      <c r="C32" s="365"/>
      <c r="D32" s="365"/>
      <c r="E32" s="365"/>
      <c r="F32" s="365"/>
      <c r="G32" s="365"/>
      <c r="H32" s="365"/>
      <c r="I32" s="365"/>
      <c r="J32" s="513" t="s">
        <v>17</v>
      </c>
      <c r="K32" s="514">
        <f>K30+1</f>
        <v>12</v>
      </c>
      <c r="L32" s="514" t="s">
        <v>566</v>
      </c>
      <c r="M32" s="514" t="str">
        <f>CONCATENATE(J32,K32,L32)</f>
        <v>9.12.</v>
      </c>
    </row>
    <row r="33" spans="1:13" x14ac:dyDescent="0.2">
      <c r="A33" s="365"/>
      <c r="B33" s="365"/>
      <c r="C33" s="365"/>
      <c r="D33" s="365"/>
      <c r="E33" s="365"/>
      <c r="F33" s="365"/>
      <c r="G33" s="365"/>
      <c r="H33" s="365"/>
      <c r="I33" s="365"/>
      <c r="J33" s="509"/>
      <c r="K33" s="509"/>
      <c r="L33" s="509"/>
      <c r="M33" s="509"/>
    </row>
    <row r="34" spans="1:13" x14ac:dyDescent="0.2">
      <c r="A34" s="365"/>
      <c r="B34" s="365"/>
      <c r="C34" s="365"/>
      <c r="D34" s="365"/>
      <c r="E34" s="365"/>
      <c r="F34" s="365"/>
      <c r="G34" s="365"/>
      <c r="H34" s="365"/>
      <c r="I34" s="365"/>
      <c r="J34" s="365"/>
      <c r="K34" s="365"/>
      <c r="L34" s="365"/>
      <c r="M34" s="365"/>
    </row>
    <row r="35" spans="1:13" x14ac:dyDescent="0.2">
      <c r="A35" s="365"/>
      <c r="B35" s="365"/>
      <c r="C35" s="365"/>
      <c r="D35" s="365"/>
      <c r="E35" s="365"/>
      <c r="F35" s="365"/>
      <c r="G35" s="365"/>
      <c r="H35" s="365"/>
      <c r="I35" s="365"/>
      <c r="J35" s="365"/>
      <c r="K35" s="365"/>
      <c r="L35" s="365"/>
      <c r="M35" s="365"/>
    </row>
    <row r="36" spans="1:13" x14ac:dyDescent="0.2">
      <c r="A36" s="365"/>
      <c r="B36" s="365"/>
      <c r="C36" s="365"/>
      <c r="D36" s="365"/>
      <c r="E36" s="365"/>
      <c r="F36" s="365"/>
      <c r="G36" s="365"/>
      <c r="H36" s="365"/>
      <c r="I36" s="365"/>
      <c r="J36" s="365"/>
      <c r="K36" s="365"/>
      <c r="L36" s="365"/>
      <c r="M36" s="365"/>
    </row>
    <row r="37" spans="1:13" x14ac:dyDescent="0.2">
      <c r="A37" s="365"/>
      <c r="B37" s="365"/>
      <c r="C37" s="365"/>
      <c r="D37" s="365"/>
      <c r="E37" s="365"/>
      <c r="F37" s="365"/>
      <c r="G37" s="365"/>
      <c r="H37" s="365"/>
      <c r="I37" s="365"/>
      <c r="J37" s="365"/>
      <c r="K37" s="365"/>
      <c r="L37" s="365"/>
      <c r="M37" s="365"/>
    </row>
    <row r="38" spans="1:13" x14ac:dyDescent="0.2">
      <c r="A38" s="365"/>
      <c r="B38" s="365"/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</row>
    <row r="39" spans="1:13" x14ac:dyDescent="0.2">
      <c r="A39" s="365"/>
      <c r="B39" s="365"/>
      <c r="C39" s="365"/>
      <c r="D39" s="365"/>
      <c r="E39" s="365"/>
      <c r="F39" s="365"/>
      <c r="G39" s="365"/>
      <c r="H39" s="365"/>
      <c r="I39" s="365"/>
      <c r="J39" s="365"/>
      <c r="K39" s="365"/>
      <c r="L39" s="365"/>
      <c r="M39" s="365"/>
    </row>
  </sheetData>
  <mergeCells count="3">
    <mergeCell ref="A3:G3"/>
    <mergeCell ref="A12:G12"/>
    <mergeCell ref="A2:F2"/>
  </mergeCells>
  <phoneticPr fontId="24" type="noConversion"/>
  <conditionalFormatting sqref="A12:G12">
    <cfRule type="expression" dxfId="2" priority="1" stopIfTrue="1">
      <formula>$H$12="Nem"</formula>
    </cfRule>
  </conditionalFormatting>
  <dataValidations count="1">
    <dataValidation type="list" allowBlank="1" showInputMessage="1" showErrorMessage="1" sqref="H12" xr:uid="{00000000-0002-0000-0100-000000000000}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 tint="0.79998168889431442"/>
  </sheetPr>
  <dimension ref="A1:K158"/>
  <sheetViews>
    <sheetView zoomScale="120" zoomScaleNormal="120" zoomScaleSheetLayoutView="100" workbookViewId="0">
      <selection activeCell="N31" sqref="N31"/>
    </sheetView>
  </sheetViews>
  <sheetFormatPr defaultRowHeight="12.75" x14ac:dyDescent="0.2"/>
  <cols>
    <col min="1" max="1" width="16.1640625" style="149" customWidth="1"/>
    <col min="2" max="2" width="62" style="150" customWidth="1"/>
    <col min="3" max="3" width="14.1640625" style="151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2"/>
      <c r="B1" s="617" t="str">
        <f>CONCATENATE("9.1.3. melléklet ",KVI_MOD_ALAPADATOK!A7," ",KVI_MOD_ALAPADATOK!B7," ",KVI_MOD_ALAPADATOK!C7," ",KVI_MOD_ALAPADATOK!D7," ",KVI_MOD_ALAPADATOK!E7," ",KVI_MOD_ALAPADATOK!F7," ",KVI_MOD_ALAPADATOK!G7," ",KVI_MOD_ALAPADATOK!H7)</f>
        <v>9.1.3. melléklet a 6 / 2021 ( 05.26. ) polgármesteri  rendelethez</v>
      </c>
      <c r="C1" s="618"/>
      <c r="D1" s="618"/>
      <c r="E1" s="618"/>
    </row>
    <row r="2" spans="1:5" s="49" customFormat="1" ht="21.2" customHeight="1" thickBot="1" x14ac:dyDescent="0.25">
      <c r="A2" s="321" t="s">
        <v>47</v>
      </c>
      <c r="B2" s="616" t="str">
        <f>CONCATENATE(KVI_MOD_ALAPADATOK!A3)</f>
        <v>KORLÁT KÖZSÉG ÖNKORMÁNYZATA</v>
      </c>
      <c r="C2" s="616"/>
      <c r="D2" s="616"/>
      <c r="E2" s="322" t="s">
        <v>41</v>
      </c>
    </row>
    <row r="3" spans="1:5" s="49" customFormat="1" ht="24.75" thickBot="1" x14ac:dyDescent="0.25">
      <c r="A3" s="321" t="s">
        <v>139</v>
      </c>
      <c r="B3" s="616" t="s">
        <v>431</v>
      </c>
      <c r="C3" s="616"/>
      <c r="D3" s="616"/>
      <c r="E3" s="323" t="s">
        <v>45</v>
      </c>
    </row>
    <row r="4" spans="1:5" s="50" customFormat="1" ht="15.95" customHeight="1" thickBot="1" x14ac:dyDescent="0.3">
      <c r="A4" s="315"/>
      <c r="B4" s="315"/>
      <c r="C4" s="316"/>
      <c r="D4" s="317"/>
      <c r="E4" s="316" t="str">
        <f>KVI_MOD_9.1.2.sz.mell!E4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5" t="s">
        <v>405</v>
      </c>
      <c r="E6" s="74" t="s">
        <v>404</v>
      </c>
    </row>
    <row r="7" spans="1:5" s="4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46" customFormat="1" ht="12" customHeight="1" thickBot="1" x14ac:dyDescent="0.25">
      <c r="A8" s="25" t="s">
        <v>9</v>
      </c>
      <c r="B8" s="19" t="s">
        <v>173</v>
      </c>
      <c r="C8" s="156">
        <f>+C9+C10+C11+C12+C13+C14</f>
        <v>0</v>
      </c>
      <c r="D8" s="243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6" t="s">
        <v>66</v>
      </c>
      <c r="B9" s="169" t="s">
        <v>174</v>
      </c>
      <c r="C9" s="158"/>
      <c r="D9" s="244"/>
      <c r="E9" s="95"/>
    </row>
    <row r="10" spans="1:5" s="52" customFormat="1" ht="12" customHeight="1" x14ac:dyDescent="0.2">
      <c r="A10" s="187" t="s">
        <v>67</v>
      </c>
      <c r="B10" s="170" t="s">
        <v>175</v>
      </c>
      <c r="C10" s="157"/>
      <c r="D10" s="245"/>
      <c r="E10" s="94"/>
    </row>
    <row r="11" spans="1:5" s="52" customFormat="1" ht="12" customHeight="1" x14ac:dyDescent="0.2">
      <c r="A11" s="187" t="s">
        <v>68</v>
      </c>
      <c r="B11" s="170" t="s">
        <v>176</v>
      </c>
      <c r="C11" s="157"/>
      <c r="D11" s="245"/>
      <c r="E11" s="94"/>
    </row>
    <row r="12" spans="1:5" s="52" customFormat="1" ht="12" customHeight="1" x14ac:dyDescent="0.2">
      <c r="A12" s="187" t="s">
        <v>69</v>
      </c>
      <c r="B12" s="170" t="s">
        <v>177</v>
      </c>
      <c r="C12" s="157"/>
      <c r="D12" s="245"/>
      <c r="E12" s="94"/>
    </row>
    <row r="13" spans="1:5" s="52" customFormat="1" ht="12" customHeight="1" x14ac:dyDescent="0.2">
      <c r="A13" s="187" t="s">
        <v>100</v>
      </c>
      <c r="B13" s="170" t="s">
        <v>409</v>
      </c>
      <c r="C13" s="157"/>
      <c r="D13" s="245"/>
      <c r="E13" s="94"/>
    </row>
    <row r="14" spans="1:5" s="51" customFormat="1" ht="12" customHeight="1" thickBot="1" x14ac:dyDescent="0.25">
      <c r="A14" s="188" t="s">
        <v>70</v>
      </c>
      <c r="B14" s="171" t="s">
        <v>347</v>
      </c>
      <c r="C14" s="157"/>
      <c r="D14" s="245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6">
        <f>+C16+C17+C18+C19+C20</f>
        <v>0</v>
      </c>
      <c r="D15" s="243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6" t="s">
        <v>72</v>
      </c>
      <c r="B16" s="169" t="s">
        <v>179</v>
      </c>
      <c r="C16" s="158"/>
      <c r="D16" s="244"/>
      <c r="E16" s="95"/>
    </row>
    <row r="17" spans="1:5" s="51" customFormat="1" ht="12" customHeight="1" x14ac:dyDescent="0.2">
      <c r="A17" s="187" t="s">
        <v>73</v>
      </c>
      <c r="B17" s="170" t="s">
        <v>180</v>
      </c>
      <c r="C17" s="157"/>
      <c r="D17" s="245"/>
      <c r="E17" s="94"/>
    </row>
    <row r="18" spans="1:5" s="51" customFormat="1" ht="12" customHeight="1" x14ac:dyDescent="0.2">
      <c r="A18" s="187" t="s">
        <v>74</v>
      </c>
      <c r="B18" s="170" t="s">
        <v>338</v>
      </c>
      <c r="C18" s="157"/>
      <c r="D18" s="245"/>
      <c r="E18" s="94"/>
    </row>
    <row r="19" spans="1:5" s="51" customFormat="1" ht="12" customHeight="1" x14ac:dyDescent="0.2">
      <c r="A19" s="187" t="s">
        <v>75</v>
      </c>
      <c r="B19" s="170" t="s">
        <v>339</v>
      </c>
      <c r="C19" s="157"/>
      <c r="D19" s="245"/>
      <c r="E19" s="94"/>
    </row>
    <row r="20" spans="1:5" s="51" customFormat="1" ht="12" customHeight="1" x14ac:dyDescent="0.2">
      <c r="A20" s="187" t="s">
        <v>76</v>
      </c>
      <c r="B20" s="170" t="s">
        <v>181</v>
      </c>
      <c r="C20" s="157"/>
      <c r="D20" s="245"/>
      <c r="E20" s="94"/>
    </row>
    <row r="21" spans="1:5" s="52" customFormat="1" ht="12" customHeight="1" thickBot="1" x14ac:dyDescent="0.25">
      <c r="A21" s="188" t="s">
        <v>83</v>
      </c>
      <c r="B21" s="171" t="s">
        <v>182</v>
      </c>
      <c r="C21" s="159"/>
      <c r="D21" s="246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6">
        <f>+C23+C24+C25+C26+C27</f>
        <v>0</v>
      </c>
      <c r="D22" s="243">
        <f>+D23+D24+D25+D26+D27</f>
        <v>0</v>
      </c>
      <c r="E22" s="93">
        <f>+E23+E24+E25+E26+E27</f>
        <v>0</v>
      </c>
    </row>
    <row r="23" spans="1:5" s="52" customFormat="1" ht="12" customHeight="1" x14ac:dyDescent="0.2">
      <c r="A23" s="186" t="s">
        <v>55</v>
      </c>
      <c r="B23" s="169" t="s">
        <v>184</v>
      </c>
      <c r="C23" s="158"/>
      <c r="D23" s="244"/>
      <c r="E23" s="95"/>
    </row>
    <row r="24" spans="1:5" s="51" customFormat="1" ht="12" customHeight="1" x14ac:dyDescent="0.2">
      <c r="A24" s="187" t="s">
        <v>56</v>
      </c>
      <c r="B24" s="170" t="s">
        <v>185</v>
      </c>
      <c r="C24" s="157"/>
      <c r="D24" s="245"/>
      <c r="E24" s="94"/>
    </row>
    <row r="25" spans="1:5" s="52" customFormat="1" ht="12" customHeight="1" x14ac:dyDescent="0.2">
      <c r="A25" s="187" t="s">
        <v>57</v>
      </c>
      <c r="B25" s="170" t="s">
        <v>340</v>
      </c>
      <c r="C25" s="157"/>
      <c r="D25" s="245"/>
      <c r="E25" s="94"/>
    </row>
    <row r="26" spans="1:5" s="52" customFormat="1" ht="12" customHeight="1" x14ac:dyDescent="0.2">
      <c r="A26" s="187" t="s">
        <v>58</v>
      </c>
      <c r="B26" s="170" t="s">
        <v>341</v>
      </c>
      <c r="C26" s="157"/>
      <c r="D26" s="245"/>
      <c r="E26" s="94"/>
    </row>
    <row r="27" spans="1:5" s="52" customFormat="1" ht="12" customHeight="1" x14ac:dyDescent="0.2">
      <c r="A27" s="187" t="s">
        <v>114</v>
      </c>
      <c r="B27" s="170" t="s">
        <v>186</v>
      </c>
      <c r="C27" s="157"/>
      <c r="D27" s="245"/>
      <c r="E27" s="94"/>
    </row>
    <row r="28" spans="1:5" s="52" customFormat="1" ht="12" customHeight="1" thickBot="1" x14ac:dyDescent="0.25">
      <c r="A28" s="188" t="s">
        <v>115</v>
      </c>
      <c r="B28" s="171" t="s">
        <v>187</v>
      </c>
      <c r="C28" s="159"/>
      <c r="D28" s="246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2">
        <f>SUM(C30:C36)</f>
        <v>0</v>
      </c>
      <c r="D29" s="162">
        <f>SUM(D30:D36)</f>
        <v>0</v>
      </c>
      <c r="E29" s="198">
        <f>SUM(E30:E36)</f>
        <v>0</v>
      </c>
    </row>
    <row r="30" spans="1:5" s="52" customFormat="1" ht="12" customHeight="1" x14ac:dyDescent="0.2">
      <c r="A30" s="186" t="s">
        <v>188</v>
      </c>
      <c r="B30" s="169" t="str">
        <f>KVI_MOD_1.1.sz.mell.!B33</f>
        <v>Építményadó</v>
      </c>
      <c r="C30" s="158"/>
      <c r="D30" s="158"/>
      <c r="E30" s="95"/>
    </row>
    <row r="31" spans="1:5" s="52" customFormat="1" ht="12" customHeight="1" x14ac:dyDescent="0.2">
      <c r="A31" s="187" t="s">
        <v>189</v>
      </c>
      <c r="B31" s="169" t="str">
        <f>KVI_MOD_1.1.sz.mell.!B34</f>
        <v>Idegenforgalmi adó</v>
      </c>
      <c r="C31" s="157"/>
      <c r="D31" s="157"/>
      <c r="E31" s="94"/>
    </row>
    <row r="32" spans="1:5" s="52" customFormat="1" ht="12" customHeight="1" x14ac:dyDescent="0.2">
      <c r="A32" s="187" t="s">
        <v>190</v>
      </c>
      <c r="B32" s="169" t="str">
        <f>KVI_MOD_1.1.sz.mell.!B35</f>
        <v>Iparűzési adó</v>
      </c>
      <c r="C32" s="157"/>
      <c r="D32" s="157"/>
      <c r="E32" s="94"/>
    </row>
    <row r="33" spans="1:5" s="52" customFormat="1" ht="12" customHeight="1" x14ac:dyDescent="0.2">
      <c r="A33" s="187" t="s">
        <v>191</v>
      </c>
      <c r="B33" s="169" t="str">
        <f>KVI_MOD_1.1.sz.mell.!B36</f>
        <v xml:space="preserve">Talajterhelési díj </v>
      </c>
      <c r="C33" s="157"/>
      <c r="D33" s="157"/>
      <c r="E33" s="94"/>
    </row>
    <row r="34" spans="1:5" s="52" customFormat="1" ht="12" customHeight="1" x14ac:dyDescent="0.2">
      <c r="A34" s="187" t="s">
        <v>491</v>
      </c>
      <c r="B34" s="169" t="str">
        <f>KVI_MOD_1.1.sz.mell.!B37</f>
        <v>Gépjárműadó</v>
      </c>
      <c r="C34" s="157"/>
      <c r="D34" s="157"/>
      <c r="E34" s="94"/>
    </row>
    <row r="35" spans="1:5" s="52" customFormat="1" ht="12" customHeight="1" x14ac:dyDescent="0.2">
      <c r="A35" s="187" t="s">
        <v>492</v>
      </c>
      <c r="B35" s="169" t="str">
        <f>KVI_MOD_1.1.sz.mell.!B38</f>
        <v>Egyéb közhatalmi bevétel</v>
      </c>
      <c r="C35" s="157"/>
      <c r="D35" s="157"/>
      <c r="E35" s="94"/>
    </row>
    <row r="36" spans="1:5" s="52" customFormat="1" ht="12" customHeight="1" thickBot="1" x14ac:dyDescent="0.25">
      <c r="A36" s="188" t="s">
        <v>493</v>
      </c>
      <c r="B36" s="169" t="str">
        <f>KVI_MOD_1.1.sz.mell.!B39</f>
        <v>Kommunális adó</v>
      </c>
      <c r="C36" s="159"/>
      <c r="D36" s="159"/>
      <c r="E36" s="96"/>
    </row>
    <row r="37" spans="1:5" s="52" customFormat="1" ht="12" customHeight="1" thickBot="1" x14ac:dyDescent="0.25">
      <c r="A37" s="25" t="s">
        <v>13</v>
      </c>
      <c r="B37" s="19" t="s">
        <v>348</v>
      </c>
      <c r="C37" s="156">
        <f>SUM(C38:C48)</f>
        <v>0</v>
      </c>
      <c r="D37" s="243">
        <f>SUM(D38:D48)</f>
        <v>0</v>
      </c>
      <c r="E37" s="93">
        <f>SUM(E38:E48)</f>
        <v>0</v>
      </c>
    </row>
    <row r="38" spans="1:5" s="52" customFormat="1" ht="12" customHeight="1" x14ac:dyDescent="0.2">
      <c r="A38" s="186" t="s">
        <v>59</v>
      </c>
      <c r="B38" s="169" t="s">
        <v>195</v>
      </c>
      <c r="C38" s="158"/>
      <c r="D38" s="244"/>
      <c r="E38" s="95"/>
    </row>
    <row r="39" spans="1:5" s="52" customFormat="1" ht="12" customHeight="1" x14ac:dyDescent="0.2">
      <c r="A39" s="187" t="s">
        <v>60</v>
      </c>
      <c r="B39" s="170" t="s">
        <v>196</v>
      </c>
      <c r="C39" s="157"/>
      <c r="D39" s="245"/>
      <c r="E39" s="94"/>
    </row>
    <row r="40" spans="1:5" s="52" customFormat="1" ht="12" customHeight="1" x14ac:dyDescent="0.2">
      <c r="A40" s="187" t="s">
        <v>61</v>
      </c>
      <c r="B40" s="170" t="s">
        <v>197</v>
      </c>
      <c r="C40" s="157"/>
      <c r="D40" s="245"/>
      <c r="E40" s="94"/>
    </row>
    <row r="41" spans="1:5" s="52" customFormat="1" ht="12" customHeight="1" x14ac:dyDescent="0.2">
      <c r="A41" s="187" t="s">
        <v>118</v>
      </c>
      <c r="B41" s="170" t="s">
        <v>198</v>
      </c>
      <c r="C41" s="157"/>
      <c r="D41" s="245"/>
      <c r="E41" s="94"/>
    </row>
    <row r="42" spans="1:5" s="52" customFormat="1" ht="12" customHeight="1" x14ac:dyDescent="0.2">
      <c r="A42" s="187" t="s">
        <v>119</v>
      </c>
      <c r="B42" s="170" t="s">
        <v>199</v>
      </c>
      <c r="C42" s="157"/>
      <c r="D42" s="245"/>
      <c r="E42" s="94"/>
    </row>
    <row r="43" spans="1:5" s="52" customFormat="1" ht="12" customHeight="1" x14ac:dyDescent="0.2">
      <c r="A43" s="187" t="s">
        <v>120</v>
      </c>
      <c r="B43" s="170" t="s">
        <v>200</v>
      </c>
      <c r="C43" s="157"/>
      <c r="D43" s="245"/>
      <c r="E43" s="94"/>
    </row>
    <row r="44" spans="1:5" s="52" customFormat="1" ht="12" customHeight="1" x14ac:dyDescent="0.2">
      <c r="A44" s="187" t="s">
        <v>121</v>
      </c>
      <c r="B44" s="170" t="s">
        <v>201</v>
      </c>
      <c r="C44" s="157"/>
      <c r="D44" s="245"/>
      <c r="E44" s="94"/>
    </row>
    <row r="45" spans="1:5" s="52" customFormat="1" ht="12" customHeight="1" x14ac:dyDescent="0.2">
      <c r="A45" s="187" t="s">
        <v>122</v>
      </c>
      <c r="B45" s="170" t="s">
        <v>494</v>
      </c>
      <c r="C45" s="157"/>
      <c r="D45" s="245"/>
      <c r="E45" s="94"/>
    </row>
    <row r="46" spans="1:5" s="52" customFormat="1" ht="12" customHeight="1" x14ac:dyDescent="0.2">
      <c r="A46" s="187" t="s">
        <v>193</v>
      </c>
      <c r="B46" s="170" t="s">
        <v>203</v>
      </c>
      <c r="C46" s="160"/>
      <c r="D46" s="276"/>
      <c r="E46" s="97"/>
    </row>
    <row r="47" spans="1:5" s="52" customFormat="1" ht="12" customHeight="1" x14ac:dyDescent="0.2">
      <c r="A47" s="188" t="s">
        <v>194</v>
      </c>
      <c r="B47" s="171" t="s">
        <v>350</v>
      </c>
      <c r="C47" s="161"/>
      <c r="D47" s="277"/>
      <c r="E47" s="98"/>
    </row>
    <row r="48" spans="1:5" s="52" customFormat="1" ht="12" customHeight="1" thickBot="1" x14ac:dyDescent="0.25">
      <c r="A48" s="188" t="s">
        <v>349</v>
      </c>
      <c r="B48" s="171" t="s">
        <v>204</v>
      </c>
      <c r="C48" s="161"/>
      <c r="D48" s="277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6">
        <f>SUM(C50:C54)</f>
        <v>0</v>
      </c>
      <c r="D49" s="243">
        <f>SUM(D50:D54)</f>
        <v>0</v>
      </c>
      <c r="E49" s="93">
        <f>SUM(E50:E54)</f>
        <v>0</v>
      </c>
    </row>
    <row r="50" spans="1:5" s="52" customFormat="1" ht="12" customHeight="1" x14ac:dyDescent="0.2">
      <c r="A50" s="186" t="s">
        <v>62</v>
      </c>
      <c r="B50" s="169" t="s">
        <v>209</v>
      </c>
      <c r="C50" s="209"/>
      <c r="D50" s="278"/>
      <c r="E50" s="99"/>
    </row>
    <row r="51" spans="1:5" s="52" customFormat="1" ht="12" customHeight="1" x14ac:dyDescent="0.2">
      <c r="A51" s="187" t="s">
        <v>63</v>
      </c>
      <c r="B51" s="170" t="s">
        <v>210</v>
      </c>
      <c r="C51" s="160"/>
      <c r="D51" s="276"/>
      <c r="E51" s="97"/>
    </row>
    <row r="52" spans="1:5" s="52" customFormat="1" ht="12" customHeight="1" x14ac:dyDescent="0.2">
      <c r="A52" s="187" t="s">
        <v>206</v>
      </c>
      <c r="B52" s="170" t="s">
        <v>211</v>
      </c>
      <c r="C52" s="160"/>
      <c r="D52" s="276"/>
      <c r="E52" s="97"/>
    </row>
    <row r="53" spans="1:5" s="52" customFormat="1" ht="12" customHeight="1" x14ac:dyDescent="0.2">
      <c r="A53" s="187" t="s">
        <v>207</v>
      </c>
      <c r="B53" s="170" t="s">
        <v>212</v>
      </c>
      <c r="C53" s="160"/>
      <c r="D53" s="276"/>
      <c r="E53" s="97"/>
    </row>
    <row r="54" spans="1:5" s="52" customFormat="1" ht="12" customHeight="1" thickBot="1" x14ac:dyDescent="0.25">
      <c r="A54" s="188" t="s">
        <v>208</v>
      </c>
      <c r="B54" s="171" t="s">
        <v>213</v>
      </c>
      <c r="C54" s="161"/>
      <c r="D54" s="277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6">
        <f>SUM(C56:C58)</f>
        <v>0</v>
      </c>
      <c r="D55" s="243">
        <f>SUM(D56:D58)</f>
        <v>0</v>
      </c>
      <c r="E55" s="93">
        <f>SUM(E56:E58)</f>
        <v>0</v>
      </c>
    </row>
    <row r="56" spans="1:5" s="52" customFormat="1" ht="12" customHeight="1" x14ac:dyDescent="0.2">
      <c r="A56" s="186" t="s">
        <v>64</v>
      </c>
      <c r="B56" s="169" t="s">
        <v>215</v>
      </c>
      <c r="C56" s="158"/>
      <c r="D56" s="244"/>
      <c r="E56" s="95"/>
    </row>
    <row r="57" spans="1:5" s="52" customFormat="1" ht="12" customHeight="1" x14ac:dyDescent="0.2">
      <c r="A57" s="187" t="s">
        <v>65</v>
      </c>
      <c r="B57" s="170" t="s">
        <v>342</v>
      </c>
      <c r="C57" s="157"/>
      <c r="D57" s="245"/>
      <c r="E57" s="94"/>
    </row>
    <row r="58" spans="1:5" s="52" customFormat="1" ht="12" customHeight="1" x14ac:dyDescent="0.2">
      <c r="A58" s="187" t="s">
        <v>218</v>
      </c>
      <c r="B58" s="170" t="s">
        <v>216</v>
      </c>
      <c r="C58" s="157"/>
      <c r="D58" s="245"/>
      <c r="E58" s="94"/>
    </row>
    <row r="59" spans="1:5" s="52" customFormat="1" ht="12" customHeight="1" thickBot="1" x14ac:dyDescent="0.25">
      <c r="A59" s="188" t="s">
        <v>219</v>
      </c>
      <c r="B59" s="171" t="s">
        <v>217</v>
      </c>
      <c r="C59" s="159"/>
      <c r="D59" s="246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6">
        <f>SUM(C61:C63)</f>
        <v>0</v>
      </c>
      <c r="D60" s="243">
        <f>SUM(D61:D63)</f>
        <v>0</v>
      </c>
      <c r="E60" s="93">
        <f>SUM(E61:E63)</f>
        <v>0</v>
      </c>
    </row>
    <row r="61" spans="1:5" s="52" customFormat="1" ht="12" customHeight="1" x14ac:dyDescent="0.2">
      <c r="A61" s="186" t="s">
        <v>124</v>
      </c>
      <c r="B61" s="169" t="s">
        <v>222</v>
      </c>
      <c r="C61" s="160"/>
      <c r="D61" s="276"/>
      <c r="E61" s="97"/>
    </row>
    <row r="62" spans="1:5" s="52" customFormat="1" ht="12" customHeight="1" x14ac:dyDescent="0.2">
      <c r="A62" s="187" t="s">
        <v>125</v>
      </c>
      <c r="B62" s="170" t="s">
        <v>343</v>
      </c>
      <c r="C62" s="160"/>
      <c r="D62" s="276"/>
      <c r="E62" s="97"/>
    </row>
    <row r="63" spans="1:5" s="52" customFormat="1" ht="12" customHeight="1" x14ac:dyDescent="0.2">
      <c r="A63" s="187" t="s">
        <v>156</v>
      </c>
      <c r="B63" s="170" t="s">
        <v>223</v>
      </c>
      <c r="C63" s="160"/>
      <c r="D63" s="276"/>
      <c r="E63" s="97"/>
    </row>
    <row r="64" spans="1:5" s="52" customFormat="1" ht="12" customHeight="1" thickBot="1" x14ac:dyDescent="0.25">
      <c r="A64" s="188" t="s">
        <v>221</v>
      </c>
      <c r="B64" s="171" t="s">
        <v>224</v>
      </c>
      <c r="C64" s="160"/>
      <c r="D64" s="276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2">
        <f>+C8+C15+C22+C29+C37+C49+C55+C60</f>
        <v>0</v>
      </c>
      <c r="D65" s="247">
        <f>+D8+D15+D22+D29+D37+D49+D55+D60</f>
        <v>0</v>
      </c>
      <c r="E65" s="198">
        <f>+E8+E15+E22+E29+E37+E49+E55+E60</f>
        <v>0</v>
      </c>
    </row>
    <row r="66" spans="1:5" s="52" customFormat="1" ht="12" customHeight="1" thickBot="1" x14ac:dyDescent="0.2">
      <c r="A66" s="189" t="s">
        <v>312</v>
      </c>
      <c r="B66" s="100" t="s">
        <v>227</v>
      </c>
      <c r="C66" s="156">
        <f>SUM(C67:C69)</f>
        <v>0</v>
      </c>
      <c r="D66" s="243">
        <f>SUM(D67:D69)</f>
        <v>0</v>
      </c>
      <c r="E66" s="93">
        <f>SUM(E67:E69)</f>
        <v>0</v>
      </c>
    </row>
    <row r="67" spans="1:5" s="52" customFormat="1" ht="12" customHeight="1" x14ac:dyDescent="0.2">
      <c r="A67" s="186" t="s">
        <v>255</v>
      </c>
      <c r="B67" s="169" t="s">
        <v>228</v>
      </c>
      <c r="C67" s="160"/>
      <c r="D67" s="276"/>
      <c r="E67" s="97"/>
    </row>
    <row r="68" spans="1:5" s="52" customFormat="1" ht="12" customHeight="1" x14ac:dyDescent="0.2">
      <c r="A68" s="187" t="s">
        <v>264</v>
      </c>
      <c r="B68" s="170" t="s">
        <v>229</v>
      </c>
      <c r="C68" s="160"/>
      <c r="D68" s="276"/>
      <c r="E68" s="97"/>
    </row>
    <row r="69" spans="1:5" s="52" customFormat="1" ht="12" customHeight="1" thickBot="1" x14ac:dyDescent="0.25">
      <c r="A69" s="188" t="s">
        <v>265</v>
      </c>
      <c r="B69" s="172" t="s">
        <v>230</v>
      </c>
      <c r="C69" s="160"/>
      <c r="D69" s="279"/>
      <c r="E69" s="97"/>
    </row>
    <row r="70" spans="1:5" s="52" customFormat="1" ht="12" customHeight="1" thickBot="1" x14ac:dyDescent="0.2">
      <c r="A70" s="189" t="s">
        <v>231</v>
      </c>
      <c r="B70" s="100" t="s">
        <v>232</v>
      </c>
      <c r="C70" s="156">
        <f>SUM(C71:C74)</f>
        <v>0</v>
      </c>
      <c r="D70" s="156">
        <f>SUM(D71:D74)</f>
        <v>0</v>
      </c>
      <c r="E70" s="93">
        <f>SUM(E71:E74)</f>
        <v>0</v>
      </c>
    </row>
    <row r="71" spans="1:5" s="52" customFormat="1" ht="12" customHeight="1" x14ac:dyDescent="0.2">
      <c r="A71" s="186" t="s">
        <v>101</v>
      </c>
      <c r="B71" s="298" t="s">
        <v>233</v>
      </c>
      <c r="C71" s="160"/>
      <c r="D71" s="160"/>
      <c r="E71" s="97"/>
    </row>
    <row r="72" spans="1:5" s="52" customFormat="1" ht="12" customHeight="1" x14ac:dyDescent="0.2">
      <c r="A72" s="187" t="s">
        <v>102</v>
      </c>
      <c r="B72" s="298" t="s">
        <v>501</v>
      </c>
      <c r="C72" s="160"/>
      <c r="D72" s="160"/>
      <c r="E72" s="97"/>
    </row>
    <row r="73" spans="1:5" s="52" customFormat="1" ht="12" customHeight="1" x14ac:dyDescent="0.2">
      <c r="A73" s="187" t="s">
        <v>256</v>
      </c>
      <c r="B73" s="298" t="s">
        <v>234</v>
      </c>
      <c r="C73" s="160"/>
      <c r="D73" s="160"/>
      <c r="E73" s="97"/>
    </row>
    <row r="74" spans="1:5" s="52" customFormat="1" ht="12" customHeight="1" thickBot="1" x14ac:dyDescent="0.25">
      <c r="A74" s="188" t="s">
        <v>257</v>
      </c>
      <c r="B74" s="299" t="s">
        <v>502</v>
      </c>
      <c r="C74" s="160"/>
      <c r="D74" s="160"/>
      <c r="E74" s="97"/>
    </row>
    <row r="75" spans="1:5" s="52" customFormat="1" ht="12" customHeight="1" thickBot="1" x14ac:dyDescent="0.2">
      <c r="A75" s="189" t="s">
        <v>235</v>
      </c>
      <c r="B75" s="100" t="s">
        <v>236</v>
      </c>
      <c r="C75" s="156">
        <f>SUM(C76:C77)</f>
        <v>0</v>
      </c>
      <c r="D75" s="156">
        <f>SUM(D76:D77)</f>
        <v>0</v>
      </c>
      <c r="E75" s="93">
        <f>SUM(E76:E77)</f>
        <v>0</v>
      </c>
    </row>
    <row r="76" spans="1:5" s="52" customFormat="1" ht="12" customHeight="1" x14ac:dyDescent="0.2">
      <c r="A76" s="186" t="s">
        <v>258</v>
      </c>
      <c r="B76" s="169" t="s">
        <v>237</v>
      </c>
      <c r="C76" s="160"/>
      <c r="D76" s="160"/>
      <c r="E76" s="97"/>
    </row>
    <row r="77" spans="1:5" s="52" customFormat="1" ht="12" customHeight="1" thickBot="1" x14ac:dyDescent="0.25">
      <c r="A77" s="188" t="s">
        <v>259</v>
      </c>
      <c r="B77" s="171" t="s">
        <v>238</v>
      </c>
      <c r="C77" s="160"/>
      <c r="D77" s="160"/>
      <c r="E77" s="97"/>
    </row>
    <row r="78" spans="1:5" s="51" customFormat="1" ht="12" customHeight="1" thickBot="1" x14ac:dyDescent="0.2">
      <c r="A78" s="189" t="s">
        <v>239</v>
      </c>
      <c r="B78" s="100" t="s">
        <v>240</v>
      </c>
      <c r="C78" s="156">
        <f>SUM(C79:C81)</f>
        <v>0</v>
      </c>
      <c r="D78" s="156">
        <f>SUM(D79:D81)</f>
        <v>0</v>
      </c>
      <c r="E78" s="93">
        <f>SUM(E79:E81)</f>
        <v>0</v>
      </c>
    </row>
    <row r="79" spans="1:5" s="52" customFormat="1" ht="12" customHeight="1" x14ac:dyDescent="0.2">
      <c r="A79" s="186" t="s">
        <v>260</v>
      </c>
      <c r="B79" s="169" t="s">
        <v>241</v>
      </c>
      <c r="C79" s="160"/>
      <c r="D79" s="160"/>
      <c r="E79" s="97"/>
    </row>
    <row r="80" spans="1:5" s="52" customFormat="1" ht="12" customHeight="1" x14ac:dyDescent="0.2">
      <c r="A80" s="187" t="s">
        <v>261</v>
      </c>
      <c r="B80" s="170" t="s">
        <v>242</v>
      </c>
      <c r="C80" s="160"/>
      <c r="D80" s="160"/>
      <c r="E80" s="97"/>
    </row>
    <row r="81" spans="1:5" s="52" customFormat="1" ht="12" customHeight="1" thickBot="1" x14ac:dyDescent="0.25">
      <c r="A81" s="188" t="s">
        <v>262</v>
      </c>
      <c r="B81" s="171" t="s">
        <v>503</v>
      </c>
      <c r="C81" s="160"/>
      <c r="D81" s="160"/>
      <c r="E81" s="97"/>
    </row>
    <row r="82" spans="1:5" s="52" customFormat="1" ht="12" customHeight="1" thickBot="1" x14ac:dyDescent="0.2">
      <c r="A82" s="189" t="s">
        <v>243</v>
      </c>
      <c r="B82" s="100" t="s">
        <v>263</v>
      </c>
      <c r="C82" s="156">
        <f>SUM(C83:C86)</f>
        <v>0</v>
      </c>
      <c r="D82" s="156">
        <f>SUM(D83:D86)</f>
        <v>0</v>
      </c>
      <c r="E82" s="93">
        <f>SUM(E83:E86)</f>
        <v>0</v>
      </c>
    </row>
    <row r="83" spans="1:5" s="52" customFormat="1" ht="12" customHeight="1" x14ac:dyDescent="0.2">
      <c r="A83" s="190" t="s">
        <v>244</v>
      </c>
      <c r="B83" s="169" t="s">
        <v>245</v>
      </c>
      <c r="C83" s="160"/>
      <c r="D83" s="160"/>
      <c r="E83" s="97"/>
    </row>
    <row r="84" spans="1:5" s="52" customFormat="1" ht="12" customHeight="1" x14ac:dyDescent="0.2">
      <c r="A84" s="191" t="s">
        <v>246</v>
      </c>
      <c r="B84" s="170" t="s">
        <v>247</v>
      </c>
      <c r="C84" s="160"/>
      <c r="D84" s="160"/>
      <c r="E84" s="97"/>
    </row>
    <row r="85" spans="1:5" s="52" customFormat="1" ht="12" customHeight="1" x14ac:dyDescent="0.2">
      <c r="A85" s="191" t="s">
        <v>248</v>
      </c>
      <c r="B85" s="170" t="s">
        <v>249</v>
      </c>
      <c r="C85" s="160"/>
      <c r="D85" s="160"/>
      <c r="E85" s="97"/>
    </row>
    <row r="86" spans="1:5" s="51" customFormat="1" ht="12" customHeight="1" thickBot="1" x14ac:dyDescent="0.25">
      <c r="A86" s="192" t="s">
        <v>250</v>
      </c>
      <c r="B86" s="171" t="s">
        <v>251</v>
      </c>
      <c r="C86" s="160"/>
      <c r="D86" s="160"/>
      <c r="E86" s="97"/>
    </row>
    <row r="87" spans="1:5" s="51" customFormat="1" ht="12" customHeight="1" thickBot="1" x14ac:dyDescent="0.2">
      <c r="A87" s="189" t="s">
        <v>252</v>
      </c>
      <c r="B87" s="100" t="s">
        <v>389</v>
      </c>
      <c r="C87" s="212"/>
      <c r="D87" s="212"/>
      <c r="E87" s="213"/>
    </row>
    <row r="88" spans="1:5" s="51" customFormat="1" ht="12" customHeight="1" thickBot="1" x14ac:dyDescent="0.2">
      <c r="A88" s="189" t="s">
        <v>410</v>
      </c>
      <c r="B88" s="100" t="s">
        <v>253</v>
      </c>
      <c r="C88" s="212"/>
      <c r="D88" s="212"/>
      <c r="E88" s="213"/>
    </row>
    <row r="89" spans="1:5" s="51" customFormat="1" ht="12" customHeight="1" thickBot="1" x14ac:dyDescent="0.2">
      <c r="A89" s="189" t="s">
        <v>411</v>
      </c>
      <c r="B89" s="176" t="s">
        <v>392</v>
      </c>
      <c r="C89" s="162">
        <f>+C66+C70+C75+C78+C82+C88+C87</f>
        <v>0</v>
      </c>
      <c r="D89" s="162">
        <f>+D66+D70+D75+D78+D82+D88+D87</f>
        <v>0</v>
      </c>
      <c r="E89" s="198">
        <f>+E66+E70+E75+E78+E82+E88+E87</f>
        <v>0</v>
      </c>
    </row>
    <row r="90" spans="1:5" s="51" customFormat="1" ht="12" customHeight="1" thickBot="1" x14ac:dyDescent="0.2">
      <c r="A90" s="193" t="s">
        <v>412</v>
      </c>
      <c r="B90" s="177" t="s">
        <v>413</v>
      </c>
      <c r="C90" s="162">
        <f>+C65+C89</f>
        <v>0</v>
      </c>
      <c r="D90" s="162">
        <f>+D65+D89</f>
        <v>0</v>
      </c>
      <c r="E90" s="198">
        <f>+E65+E89</f>
        <v>0</v>
      </c>
    </row>
    <row r="91" spans="1:5" s="52" customFormat="1" ht="15.2" customHeight="1" thickBot="1" x14ac:dyDescent="0.25">
      <c r="A91" s="83"/>
      <c r="B91" s="84"/>
      <c r="C91" s="138"/>
    </row>
    <row r="92" spans="1:5" s="46" customFormat="1" ht="16.5" customHeight="1" thickBot="1" x14ac:dyDescent="0.25">
      <c r="A92" s="613" t="s">
        <v>43</v>
      </c>
      <c r="B92" s="614"/>
      <c r="C92" s="614"/>
      <c r="D92" s="614"/>
      <c r="E92" s="615"/>
    </row>
    <row r="93" spans="1:5" s="53" customFormat="1" ht="12" customHeight="1" thickBot="1" x14ac:dyDescent="0.25">
      <c r="A93" s="163" t="s">
        <v>9</v>
      </c>
      <c r="B93" s="24" t="s">
        <v>417</v>
      </c>
      <c r="C93" s="155">
        <f>+C94+C95+C96+C97+C98+C111</f>
        <v>0</v>
      </c>
      <c r="D93" s="155">
        <f>+D94+D95+D96+D97+D98+D111</f>
        <v>0</v>
      </c>
      <c r="E93" s="226">
        <f>+E94+E95+E96+E97+E98+E111</f>
        <v>0</v>
      </c>
    </row>
    <row r="94" spans="1:5" ht="12" customHeight="1" x14ac:dyDescent="0.2">
      <c r="A94" s="194" t="s">
        <v>66</v>
      </c>
      <c r="B94" s="8" t="s">
        <v>38</v>
      </c>
      <c r="C94" s="233"/>
      <c r="D94" s="233"/>
      <c r="E94" s="227"/>
    </row>
    <row r="95" spans="1:5" ht="12" customHeight="1" x14ac:dyDescent="0.2">
      <c r="A95" s="187" t="s">
        <v>67</v>
      </c>
      <c r="B95" s="6" t="s">
        <v>126</v>
      </c>
      <c r="C95" s="157"/>
      <c r="D95" s="157"/>
      <c r="E95" s="94"/>
    </row>
    <row r="96" spans="1:5" ht="12" customHeight="1" x14ac:dyDescent="0.2">
      <c r="A96" s="187" t="s">
        <v>68</v>
      </c>
      <c r="B96" s="6" t="s">
        <v>93</v>
      </c>
      <c r="C96" s="159"/>
      <c r="D96" s="157"/>
      <c r="E96" s="96"/>
    </row>
    <row r="97" spans="1:5" ht="12" customHeight="1" x14ac:dyDescent="0.2">
      <c r="A97" s="187" t="s">
        <v>69</v>
      </c>
      <c r="B97" s="9" t="s">
        <v>127</v>
      </c>
      <c r="C97" s="159"/>
      <c r="D97" s="246"/>
      <c r="E97" s="96"/>
    </row>
    <row r="98" spans="1:5" ht="12" customHeight="1" x14ac:dyDescent="0.2">
      <c r="A98" s="187" t="s">
        <v>78</v>
      </c>
      <c r="B98" s="17" t="s">
        <v>128</v>
      </c>
      <c r="C98" s="159"/>
      <c r="D98" s="246"/>
      <c r="E98" s="96"/>
    </row>
    <row r="99" spans="1:5" ht="12" customHeight="1" x14ac:dyDescent="0.2">
      <c r="A99" s="187" t="s">
        <v>70</v>
      </c>
      <c r="B99" s="6" t="s">
        <v>414</v>
      </c>
      <c r="C99" s="159"/>
      <c r="D99" s="246"/>
      <c r="E99" s="96"/>
    </row>
    <row r="100" spans="1:5" ht="12" customHeight="1" x14ac:dyDescent="0.2">
      <c r="A100" s="187" t="s">
        <v>71</v>
      </c>
      <c r="B100" s="63" t="s">
        <v>355</v>
      </c>
      <c r="C100" s="159"/>
      <c r="D100" s="246"/>
      <c r="E100" s="96"/>
    </row>
    <row r="101" spans="1:5" ht="12" customHeight="1" x14ac:dyDescent="0.2">
      <c r="A101" s="187" t="s">
        <v>79</v>
      </c>
      <c r="B101" s="63" t="s">
        <v>354</v>
      </c>
      <c r="C101" s="159"/>
      <c r="D101" s="246"/>
      <c r="E101" s="96"/>
    </row>
    <row r="102" spans="1:5" ht="12" customHeight="1" x14ac:dyDescent="0.2">
      <c r="A102" s="187" t="s">
        <v>80</v>
      </c>
      <c r="B102" s="63" t="s">
        <v>269</v>
      </c>
      <c r="C102" s="159"/>
      <c r="D102" s="246"/>
      <c r="E102" s="96"/>
    </row>
    <row r="103" spans="1:5" ht="12" customHeight="1" x14ac:dyDescent="0.2">
      <c r="A103" s="187" t="s">
        <v>81</v>
      </c>
      <c r="B103" s="64" t="s">
        <v>270</v>
      </c>
      <c r="C103" s="159"/>
      <c r="D103" s="246"/>
      <c r="E103" s="96"/>
    </row>
    <row r="104" spans="1:5" ht="12" customHeight="1" x14ac:dyDescent="0.2">
      <c r="A104" s="187" t="s">
        <v>82</v>
      </c>
      <c r="B104" s="64" t="s">
        <v>271</v>
      </c>
      <c r="C104" s="159"/>
      <c r="D104" s="246"/>
      <c r="E104" s="96"/>
    </row>
    <row r="105" spans="1:5" ht="12" customHeight="1" x14ac:dyDescent="0.2">
      <c r="A105" s="187" t="s">
        <v>84</v>
      </c>
      <c r="B105" s="63" t="s">
        <v>272</v>
      </c>
      <c r="C105" s="159"/>
      <c r="D105" s="246"/>
      <c r="E105" s="96"/>
    </row>
    <row r="106" spans="1:5" ht="12" customHeight="1" x14ac:dyDescent="0.2">
      <c r="A106" s="187" t="s">
        <v>129</v>
      </c>
      <c r="B106" s="63" t="s">
        <v>273</v>
      </c>
      <c r="C106" s="159"/>
      <c r="D106" s="246"/>
      <c r="E106" s="96"/>
    </row>
    <row r="107" spans="1:5" ht="12" customHeight="1" x14ac:dyDescent="0.2">
      <c r="A107" s="187" t="s">
        <v>267</v>
      </c>
      <c r="B107" s="64" t="s">
        <v>274</v>
      </c>
      <c r="C107" s="157"/>
      <c r="D107" s="246"/>
      <c r="E107" s="96"/>
    </row>
    <row r="108" spans="1:5" ht="12" customHeight="1" x14ac:dyDescent="0.2">
      <c r="A108" s="195" t="s">
        <v>268</v>
      </c>
      <c r="B108" s="65" t="s">
        <v>275</v>
      </c>
      <c r="C108" s="159"/>
      <c r="D108" s="246"/>
      <c r="E108" s="96"/>
    </row>
    <row r="109" spans="1:5" ht="12" customHeight="1" x14ac:dyDescent="0.2">
      <c r="A109" s="187" t="s">
        <v>352</v>
      </c>
      <c r="B109" s="65" t="s">
        <v>276</v>
      </c>
      <c r="C109" s="159"/>
      <c r="D109" s="246"/>
      <c r="E109" s="96"/>
    </row>
    <row r="110" spans="1:5" ht="12" customHeight="1" x14ac:dyDescent="0.2">
      <c r="A110" s="187" t="s">
        <v>353</v>
      </c>
      <c r="B110" s="64" t="s">
        <v>277</v>
      </c>
      <c r="C110" s="157"/>
      <c r="D110" s="245"/>
      <c r="E110" s="94"/>
    </row>
    <row r="111" spans="1:5" ht="12" customHeight="1" x14ac:dyDescent="0.2">
      <c r="A111" s="187" t="s">
        <v>357</v>
      </c>
      <c r="B111" s="9" t="s">
        <v>39</v>
      </c>
      <c r="C111" s="157"/>
      <c r="D111" s="245"/>
      <c r="E111" s="94"/>
    </row>
    <row r="112" spans="1:5" ht="12" customHeight="1" x14ac:dyDescent="0.2">
      <c r="A112" s="188" t="s">
        <v>358</v>
      </c>
      <c r="B112" s="6" t="s">
        <v>415</v>
      </c>
      <c r="C112" s="159"/>
      <c r="D112" s="246"/>
      <c r="E112" s="96"/>
    </row>
    <row r="113" spans="1:5" ht="12" customHeight="1" thickBot="1" x14ac:dyDescent="0.25">
      <c r="A113" s="196" t="s">
        <v>359</v>
      </c>
      <c r="B113" s="66" t="s">
        <v>416</v>
      </c>
      <c r="C113" s="234"/>
      <c r="D113" s="282"/>
      <c r="E113" s="228"/>
    </row>
    <row r="114" spans="1:5" ht="12" customHeight="1" thickBot="1" x14ac:dyDescent="0.25">
      <c r="A114" s="25" t="s">
        <v>10</v>
      </c>
      <c r="B114" s="23" t="s">
        <v>278</v>
      </c>
      <c r="C114" s="156">
        <f>+C115+C117+C119</f>
        <v>0</v>
      </c>
      <c r="D114" s="243">
        <f>+D115+D117+D119</f>
        <v>0</v>
      </c>
      <c r="E114" s="93">
        <f>+E115+E117+E119</f>
        <v>0</v>
      </c>
    </row>
    <row r="115" spans="1:5" ht="12" customHeight="1" x14ac:dyDescent="0.2">
      <c r="A115" s="186" t="s">
        <v>72</v>
      </c>
      <c r="B115" s="6" t="s">
        <v>155</v>
      </c>
      <c r="C115" s="158"/>
      <c r="D115" s="244"/>
      <c r="E115" s="95"/>
    </row>
    <row r="116" spans="1:5" ht="12" customHeight="1" x14ac:dyDescent="0.2">
      <c r="A116" s="186" t="s">
        <v>73</v>
      </c>
      <c r="B116" s="10" t="s">
        <v>282</v>
      </c>
      <c r="C116" s="158"/>
      <c r="D116" s="244"/>
      <c r="E116" s="95"/>
    </row>
    <row r="117" spans="1:5" ht="12" customHeight="1" x14ac:dyDescent="0.2">
      <c r="A117" s="186" t="s">
        <v>74</v>
      </c>
      <c r="B117" s="10" t="s">
        <v>130</v>
      </c>
      <c r="C117" s="157"/>
      <c r="D117" s="245"/>
      <c r="E117" s="94"/>
    </row>
    <row r="118" spans="1:5" ht="12" customHeight="1" x14ac:dyDescent="0.2">
      <c r="A118" s="186" t="s">
        <v>75</v>
      </c>
      <c r="B118" s="10" t="s">
        <v>283</v>
      </c>
      <c r="C118" s="157"/>
      <c r="D118" s="245"/>
      <c r="E118" s="94"/>
    </row>
    <row r="119" spans="1:5" ht="12" customHeight="1" x14ac:dyDescent="0.2">
      <c r="A119" s="186" t="s">
        <v>76</v>
      </c>
      <c r="B119" s="102" t="s">
        <v>157</v>
      </c>
      <c r="C119" s="157"/>
      <c r="D119" s="245"/>
      <c r="E119" s="94"/>
    </row>
    <row r="120" spans="1:5" ht="12" customHeight="1" x14ac:dyDescent="0.2">
      <c r="A120" s="186" t="s">
        <v>83</v>
      </c>
      <c r="B120" s="101" t="s">
        <v>344</v>
      </c>
      <c r="C120" s="157"/>
      <c r="D120" s="245"/>
      <c r="E120" s="94"/>
    </row>
    <row r="121" spans="1:5" ht="12" customHeight="1" x14ac:dyDescent="0.2">
      <c r="A121" s="186" t="s">
        <v>85</v>
      </c>
      <c r="B121" s="165" t="s">
        <v>288</v>
      </c>
      <c r="C121" s="157"/>
      <c r="D121" s="245"/>
      <c r="E121" s="94"/>
    </row>
    <row r="122" spans="1:5" ht="12" customHeight="1" x14ac:dyDescent="0.2">
      <c r="A122" s="186" t="s">
        <v>131</v>
      </c>
      <c r="B122" s="64" t="s">
        <v>271</v>
      </c>
      <c r="C122" s="157"/>
      <c r="D122" s="245"/>
      <c r="E122" s="94"/>
    </row>
    <row r="123" spans="1:5" ht="12" customHeight="1" x14ac:dyDescent="0.2">
      <c r="A123" s="186" t="s">
        <v>132</v>
      </c>
      <c r="B123" s="64" t="s">
        <v>287</v>
      </c>
      <c r="C123" s="157"/>
      <c r="D123" s="245"/>
      <c r="E123" s="94"/>
    </row>
    <row r="124" spans="1:5" ht="12" customHeight="1" x14ac:dyDescent="0.2">
      <c r="A124" s="186" t="s">
        <v>133</v>
      </c>
      <c r="B124" s="64" t="s">
        <v>286</v>
      </c>
      <c r="C124" s="157"/>
      <c r="D124" s="245"/>
      <c r="E124" s="94"/>
    </row>
    <row r="125" spans="1:5" ht="12" customHeight="1" x14ac:dyDescent="0.2">
      <c r="A125" s="186" t="s">
        <v>279</v>
      </c>
      <c r="B125" s="64" t="s">
        <v>274</v>
      </c>
      <c r="C125" s="157"/>
      <c r="D125" s="245"/>
      <c r="E125" s="94"/>
    </row>
    <row r="126" spans="1:5" ht="12" customHeight="1" x14ac:dyDescent="0.2">
      <c r="A126" s="186" t="s">
        <v>280</v>
      </c>
      <c r="B126" s="64" t="s">
        <v>285</v>
      </c>
      <c r="C126" s="157"/>
      <c r="D126" s="245"/>
      <c r="E126" s="94"/>
    </row>
    <row r="127" spans="1:5" ht="12" customHeight="1" thickBot="1" x14ac:dyDescent="0.25">
      <c r="A127" s="195" t="s">
        <v>281</v>
      </c>
      <c r="B127" s="64" t="s">
        <v>284</v>
      </c>
      <c r="C127" s="159"/>
      <c r="D127" s="246"/>
      <c r="E127" s="96"/>
    </row>
    <row r="128" spans="1:5" ht="12" customHeight="1" thickBot="1" x14ac:dyDescent="0.25">
      <c r="A128" s="25" t="s">
        <v>11</v>
      </c>
      <c r="B128" s="57" t="s">
        <v>362</v>
      </c>
      <c r="C128" s="156">
        <f>+C93+C114</f>
        <v>0</v>
      </c>
      <c r="D128" s="243">
        <f>+D93+D114</f>
        <v>0</v>
      </c>
      <c r="E128" s="93">
        <f>+E93+E114</f>
        <v>0</v>
      </c>
    </row>
    <row r="129" spans="1:11" ht="12" customHeight="1" thickBot="1" x14ac:dyDescent="0.25">
      <c r="A129" s="25" t="s">
        <v>12</v>
      </c>
      <c r="B129" s="57" t="s">
        <v>363</v>
      </c>
      <c r="C129" s="156">
        <f>+C130+C131+C132</f>
        <v>0</v>
      </c>
      <c r="D129" s="243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6" t="s">
        <v>188</v>
      </c>
      <c r="B130" s="7" t="s">
        <v>420</v>
      </c>
      <c r="C130" s="157"/>
      <c r="D130" s="245"/>
      <c r="E130" s="94"/>
    </row>
    <row r="131" spans="1:11" ht="12" customHeight="1" x14ac:dyDescent="0.2">
      <c r="A131" s="186" t="s">
        <v>189</v>
      </c>
      <c r="B131" s="7" t="s">
        <v>371</v>
      </c>
      <c r="C131" s="157"/>
      <c r="D131" s="245"/>
      <c r="E131" s="94"/>
    </row>
    <row r="132" spans="1:11" ht="12" customHeight="1" thickBot="1" x14ac:dyDescent="0.25">
      <c r="A132" s="195" t="s">
        <v>190</v>
      </c>
      <c r="B132" s="5" t="s">
        <v>419</v>
      </c>
      <c r="C132" s="157"/>
      <c r="D132" s="245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6">
        <f>+C134+C135+C136+C137+C138+C139</f>
        <v>0</v>
      </c>
      <c r="D133" s="243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6" t="s">
        <v>59</v>
      </c>
      <c r="B134" s="7" t="s">
        <v>373</v>
      </c>
      <c r="C134" s="157"/>
      <c r="D134" s="245"/>
      <c r="E134" s="94"/>
    </row>
    <row r="135" spans="1:11" ht="12" customHeight="1" x14ac:dyDescent="0.2">
      <c r="A135" s="186" t="s">
        <v>60</v>
      </c>
      <c r="B135" s="7" t="s">
        <v>365</v>
      </c>
      <c r="C135" s="157"/>
      <c r="D135" s="245"/>
      <c r="E135" s="94"/>
    </row>
    <row r="136" spans="1:11" ht="12" customHeight="1" x14ac:dyDescent="0.2">
      <c r="A136" s="186" t="s">
        <v>61</v>
      </c>
      <c r="B136" s="7" t="s">
        <v>366</v>
      </c>
      <c r="C136" s="157"/>
      <c r="D136" s="245"/>
      <c r="E136" s="94"/>
    </row>
    <row r="137" spans="1:11" ht="12" customHeight="1" x14ac:dyDescent="0.2">
      <c r="A137" s="186" t="s">
        <v>118</v>
      </c>
      <c r="B137" s="7" t="s">
        <v>418</v>
      </c>
      <c r="C137" s="157"/>
      <c r="D137" s="245"/>
      <c r="E137" s="94"/>
    </row>
    <row r="138" spans="1:11" ht="12" customHeight="1" x14ac:dyDescent="0.2">
      <c r="A138" s="186" t="s">
        <v>119</v>
      </c>
      <c r="B138" s="7" t="s">
        <v>368</v>
      </c>
      <c r="C138" s="157"/>
      <c r="D138" s="245"/>
      <c r="E138" s="94"/>
    </row>
    <row r="139" spans="1:11" s="53" customFormat="1" ht="12" customHeight="1" thickBot="1" x14ac:dyDescent="0.25">
      <c r="A139" s="195" t="s">
        <v>120</v>
      </c>
      <c r="B139" s="5" t="s">
        <v>369</v>
      </c>
      <c r="C139" s="157"/>
      <c r="D139" s="245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2">
        <f>+C141+C142+C144+C145+C143</f>
        <v>0</v>
      </c>
      <c r="D140" s="247">
        <f>+D141+D142+D144+D145+D143</f>
        <v>0</v>
      </c>
      <c r="E140" s="198">
        <f>+E141+E142+E144+E145+E143</f>
        <v>0</v>
      </c>
      <c r="K140" s="92"/>
    </row>
    <row r="141" spans="1:11" x14ac:dyDescent="0.2">
      <c r="A141" s="186" t="s">
        <v>62</v>
      </c>
      <c r="B141" s="7" t="s">
        <v>289</v>
      </c>
      <c r="C141" s="157"/>
      <c r="D141" s="245"/>
      <c r="E141" s="94"/>
    </row>
    <row r="142" spans="1:11" ht="12" customHeight="1" x14ac:dyDescent="0.2">
      <c r="A142" s="186" t="s">
        <v>63</v>
      </c>
      <c r="B142" s="7" t="s">
        <v>290</v>
      </c>
      <c r="C142" s="157"/>
      <c r="D142" s="245"/>
      <c r="E142" s="94"/>
    </row>
    <row r="143" spans="1:11" ht="12" customHeight="1" x14ac:dyDescent="0.2">
      <c r="A143" s="186" t="s">
        <v>206</v>
      </c>
      <c r="B143" s="7" t="s">
        <v>432</v>
      </c>
      <c r="C143" s="157"/>
      <c r="D143" s="245"/>
      <c r="E143" s="94"/>
    </row>
    <row r="144" spans="1:11" s="53" customFormat="1" ht="12" customHeight="1" x14ac:dyDescent="0.2">
      <c r="A144" s="186" t="s">
        <v>207</v>
      </c>
      <c r="B144" s="7" t="s">
        <v>378</v>
      </c>
      <c r="C144" s="157"/>
      <c r="D144" s="245"/>
      <c r="E144" s="94"/>
    </row>
    <row r="145" spans="1:5" s="53" customFormat="1" ht="12" customHeight="1" thickBot="1" x14ac:dyDescent="0.25">
      <c r="A145" s="195" t="s">
        <v>208</v>
      </c>
      <c r="B145" s="5" t="s">
        <v>308</v>
      </c>
      <c r="C145" s="157"/>
      <c r="D145" s="245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6">
        <f>+C147+C148+C149+C150+C151</f>
        <v>0</v>
      </c>
      <c r="D146" s="248">
        <f>+D147+D148+D149+D150+D151</f>
        <v>0</v>
      </c>
      <c r="E146" s="230">
        <f>+E147+E148+E149+E150+E151</f>
        <v>0</v>
      </c>
    </row>
    <row r="147" spans="1:5" s="53" customFormat="1" ht="12" customHeight="1" x14ac:dyDescent="0.2">
      <c r="A147" s="186" t="s">
        <v>64</v>
      </c>
      <c r="B147" s="7" t="s">
        <v>374</v>
      </c>
      <c r="C147" s="157"/>
      <c r="D147" s="245"/>
      <c r="E147" s="94"/>
    </row>
    <row r="148" spans="1:5" s="53" customFormat="1" ht="12" customHeight="1" x14ac:dyDescent="0.2">
      <c r="A148" s="186" t="s">
        <v>65</v>
      </c>
      <c r="B148" s="7" t="s">
        <v>381</v>
      </c>
      <c r="C148" s="157"/>
      <c r="D148" s="245"/>
      <c r="E148" s="94"/>
    </row>
    <row r="149" spans="1:5" s="53" customFormat="1" ht="12" customHeight="1" x14ac:dyDescent="0.2">
      <c r="A149" s="186" t="s">
        <v>218</v>
      </c>
      <c r="B149" s="7" t="s">
        <v>376</v>
      </c>
      <c r="C149" s="157"/>
      <c r="D149" s="245"/>
      <c r="E149" s="94"/>
    </row>
    <row r="150" spans="1:5" s="53" customFormat="1" ht="12" customHeight="1" x14ac:dyDescent="0.2">
      <c r="A150" s="186" t="s">
        <v>219</v>
      </c>
      <c r="B150" s="7" t="s">
        <v>421</v>
      </c>
      <c r="C150" s="157"/>
      <c r="D150" s="245"/>
      <c r="E150" s="94"/>
    </row>
    <row r="151" spans="1:5" ht="12.75" customHeight="1" thickBot="1" x14ac:dyDescent="0.25">
      <c r="A151" s="195" t="s">
        <v>380</v>
      </c>
      <c r="B151" s="5" t="s">
        <v>383</v>
      </c>
      <c r="C151" s="159"/>
      <c r="D151" s="246"/>
      <c r="E151" s="96"/>
    </row>
    <row r="152" spans="1:5" ht="12.75" customHeight="1" thickBot="1" x14ac:dyDescent="0.25">
      <c r="A152" s="225" t="s">
        <v>16</v>
      </c>
      <c r="B152" s="57" t="s">
        <v>384</v>
      </c>
      <c r="C152" s="236"/>
      <c r="D152" s="248"/>
      <c r="E152" s="230"/>
    </row>
    <row r="153" spans="1:5" ht="12.75" customHeight="1" thickBot="1" x14ac:dyDescent="0.25">
      <c r="A153" s="225" t="s">
        <v>17</v>
      </c>
      <c r="B153" s="57" t="s">
        <v>385</v>
      </c>
      <c r="C153" s="236"/>
      <c r="D153" s="248"/>
      <c r="E153" s="230"/>
    </row>
    <row r="154" spans="1:5" ht="12" customHeight="1" thickBot="1" x14ac:dyDescent="0.25">
      <c r="A154" s="25" t="s">
        <v>18</v>
      </c>
      <c r="B154" s="57" t="s">
        <v>387</v>
      </c>
      <c r="C154" s="238">
        <f>+C129+C133+C140+C146+C152+C153</f>
        <v>0</v>
      </c>
      <c r="D154" s="250">
        <f>+D129+D133+D140+D146+D152+D153</f>
        <v>0</v>
      </c>
      <c r="E154" s="232">
        <f>+E129+E133+E140+E146+E152+E153</f>
        <v>0</v>
      </c>
    </row>
    <row r="155" spans="1:5" ht="15.2" customHeight="1" thickBot="1" x14ac:dyDescent="0.25">
      <c r="A155" s="197" t="s">
        <v>19</v>
      </c>
      <c r="B155" s="143" t="s">
        <v>386</v>
      </c>
      <c r="C155" s="238">
        <f>+C128+C154</f>
        <v>0</v>
      </c>
      <c r="D155" s="250">
        <f>+D128+D154</f>
        <v>0</v>
      </c>
      <c r="E155" s="232">
        <f>+E128+E154</f>
        <v>0</v>
      </c>
    </row>
    <row r="156" spans="1:5" ht="13.5" thickBot="1" x14ac:dyDescent="0.25">
      <c r="A156" s="146"/>
      <c r="B156" s="147"/>
      <c r="C156" s="361">
        <f>C90-C155</f>
        <v>0</v>
      </c>
      <c r="D156" s="361">
        <f>D90-D155</f>
        <v>0</v>
      </c>
      <c r="E156" s="148"/>
    </row>
    <row r="157" spans="1:5" ht="15.2" customHeight="1" thickBot="1" x14ac:dyDescent="0.25">
      <c r="A157" s="292" t="s">
        <v>496</v>
      </c>
      <c r="B157" s="293"/>
      <c r="C157" s="281"/>
      <c r="D157" s="281"/>
      <c r="E157" s="280"/>
    </row>
    <row r="158" spans="1:5" ht="14.45" customHeight="1" thickBot="1" x14ac:dyDescent="0.25">
      <c r="A158" s="294" t="s">
        <v>497</v>
      </c>
      <c r="B158" s="295"/>
      <c r="C158" s="281"/>
      <c r="D158" s="281"/>
      <c r="E158" s="280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 tint="0.79998168889431442"/>
  </sheetPr>
  <dimension ref="A1:E61"/>
  <sheetViews>
    <sheetView zoomScale="120" zoomScaleNormal="120" zoomScaleSheetLayoutView="100" workbookViewId="0">
      <selection activeCell="B2" sqref="B2:D2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2"/>
      <c r="B1" s="617" t="str">
        <f>CONCATENATE("9.2. melléklet ",KVI_MOD_ALAPADATOK!A7," ",KVI_MOD_ALAPADATOK!B7," ",KVI_MOD_ALAPADATOK!C7," ",KVI_MOD_ALAPADATOK!D7," ",KVI_MOD_ALAPADATOK!E7," ",KVI_MOD_ALAPADATOK!F7," ",KVI_MOD_ALAPADATOK!G7," ",KVI_MOD_ALAPADATOK!H7)</f>
        <v>9.2. melléklet a 6 / 2021 ( 05.26. ) polgármesteri  rendelethez</v>
      </c>
      <c r="C1" s="618"/>
      <c r="D1" s="618"/>
      <c r="E1" s="618"/>
    </row>
    <row r="2" spans="1:5" s="204" customFormat="1" ht="24.75" thickBot="1" x14ac:dyDescent="0.25">
      <c r="A2" s="313" t="s">
        <v>464</v>
      </c>
      <c r="B2" s="621" t="str">
        <f>KVI_MOD_ALAPADATOK!A12</f>
        <v>……………………. Polgármesteri /Közös Önkormányzati Hivatal</v>
      </c>
      <c r="C2" s="622"/>
      <c r="D2" s="623"/>
      <c r="E2" s="314" t="s">
        <v>45</v>
      </c>
    </row>
    <row r="3" spans="1:5" s="204" customFormat="1" ht="24.75" thickBot="1" x14ac:dyDescent="0.25">
      <c r="A3" s="313" t="s">
        <v>139</v>
      </c>
      <c r="B3" s="621" t="s">
        <v>316</v>
      </c>
      <c r="C3" s="622"/>
      <c r="D3" s="623"/>
      <c r="E3" s="314" t="s">
        <v>41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KVI_MOD_9.1.3.sz.mell!E4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7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107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107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107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107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107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107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62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107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109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109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107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107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107"/>
      <c r="E23" s="256"/>
    </row>
    <row r="24" spans="1:5" s="207" customFormat="1" ht="12" customHeight="1" thickBot="1" x14ac:dyDescent="0.25">
      <c r="A24" s="200" t="s">
        <v>75</v>
      </c>
      <c r="B24" s="6" t="s">
        <v>423</v>
      </c>
      <c r="C24" s="107"/>
      <c r="D24" s="107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6"/>
      <c r="E25" s="136"/>
    </row>
    <row r="26" spans="1:5" s="207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7">
        <f>+E27+E28+E29</f>
        <v>0</v>
      </c>
    </row>
    <row r="27" spans="1:5" s="207" customFormat="1" ht="12" customHeight="1" x14ac:dyDescent="0.2">
      <c r="A27" s="201" t="s">
        <v>188</v>
      </c>
      <c r="B27" s="202" t="s">
        <v>184</v>
      </c>
      <c r="C27" s="263"/>
      <c r="D27" s="263"/>
      <c r="E27" s="261"/>
    </row>
    <row r="28" spans="1:5" s="207" customFormat="1" ht="12" customHeight="1" x14ac:dyDescent="0.2">
      <c r="A28" s="201" t="s">
        <v>189</v>
      </c>
      <c r="B28" s="202" t="s">
        <v>320</v>
      </c>
      <c r="C28" s="107"/>
      <c r="D28" s="107"/>
      <c r="E28" s="256"/>
    </row>
    <row r="29" spans="1:5" s="207" customFormat="1" ht="12" customHeight="1" x14ac:dyDescent="0.2">
      <c r="A29" s="201" t="s">
        <v>190</v>
      </c>
      <c r="B29" s="203" t="s">
        <v>323</v>
      </c>
      <c r="C29" s="107"/>
      <c r="D29" s="107"/>
      <c r="E29" s="256"/>
    </row>
    <row r="30" spans="1:5" s="207" customFormat="1" ht="12" customHeight="1" thickBot="1" x14ac:dyDescent="0.25">
      <c r="A30" s="200" t="s">
        <v>191</v>
      </c>
      <c r="B30" s="62" t="s">
        <v>425</v>
      </c>
      <c r="C30" s="48"/>
      <c r="D30" s="48"/>
      <c r="E30" s="285"/>
    </row>
    <row r="31" spans="1:5" s="207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7">
        <f>+E32+E33+E34</f>
        <v>0</v>
      </c>
    </row>
    <row r="32" spans="1:5" s="207" customFormat="1" ht="12" customHeight="1" x14ac:dyDescent="0.2">
      <c r="A32" s="201" t="s">
        <v>59</v>
      </c>
      <c r="B32" s="202" t="s">
        <v>209</v>
      </c>
      <c r="C32" s="263"/>
      <c r="D32" s="263"/>
      <c r="E32" s="261"/>
    </row>
    <row r="33" spans="1:5" s="207" customFormat="1" ht="12" customHeight="1" x14ac:dyDescent="0.2">
      <c r="A33" s="201" t="s">
        <v>60</v>
      </c>
      <c r="B33" s="203" t="s">
        <v>210</v>
      </c>
      <c r="C33" s="111"/>
      <c r="D33" s="111"/>
      <c r="E33" s="258"/>
    </row>
    <row r="34" spans="1:5" s="207" customFormat="1" ht="12" customHeight="1" thickBot="1" x14ac:dyDescent="0.25">
      <c r="A34" s="200" t="s">
        <v>61</v>
      </c>
      <c r="B34" s="62" t="s">
        <v>211</v>
      </c>
      <c r="C34" s="48"/>
      <c r="D34" s="48"/>
      <c r="E34" s="285"/>
    </row>
    <row r="35" spans="1:5" s="142" customFormat="1" ht="12" customHeight="1" thickBot="1" x14ac:dyDescent="0.25">
      <c r="A35" s="75" t="s">
        <v>14</v>
      </c>
      <c r="B35" s="57" t="s">
        <v>294</v>
      </c>
      <c r="C35" s="286"/>
      <c r="D35" s="286"/>
      <c r="E35" s="136"/>
    </row>
    <row r="36" spans="1:5" s="142" customFormat="1" ht="12" customHeight="1" thickBot="1" x14ac:dyDescent="0.25">
      <c r="A36" s="75" t="s">
        <v>15</v>
      </c>
      <c r="B36" s="57" t="s">
        <v>325</v>
      </c>
      <c r="C36" s="286"/>
      <c r="D36" s="286"/>
      <c r="E36" s="136"/>
    </row>
    <row r="37" spans="1:5" s="142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7">
        <f>+E8+E20+E25+E26+E31+E35+E36</f>
        <v>0</v>
      </c>
    </row>
    <row r="38" spans="1:5" s="142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7">
        <f>+E39+E40+E41</f>
        <v>0</v>
      </c>
    </row>
    <row r="39" spans="1:5" s="142" customFormat="1" ht="12" customHeight="1" x14ac:dyDescent="0.2">
      <c r="A39" s="201" t="s">
        <v>328</v>
      </c>
      <c r="B39" s="202" t="s">
        <v>161</v>
      </c>
      <c r="C39" s="263"/>
      <c r="D39" s="263"/>
      <c r="E39" s="261"/>
    </row>
    <row r="40" spans="1:5" s="142" customFormat="1" ht="12" customHeight="1" x14ac:dyDescent="0.2">
      <c r="A40" s="201" t="s">
        <v>329</v>
      </c>
      <c r="B40" s="203" t="s">
        <v>2</v>
      </c>
      <c r="C40" s="111"/>
      <c r="D40" s="111"/>
      <c r="E40" s="258"/>
    </row>
    <row r="41" spans="1:5" s="207" customFormat="1" ht="12" customHeight="1" thickBot="1" x14ac:dyDescent="0.25">
      <c r="A41" s="200" t="s">
        <v>330</v>
      </c>
      <c r="B41" s="62" t="s">
        <v>331</v>
      </c>
      <c r="C41" s="48"/>
      <c r="D41" s="48"/>
      <c r="E41" s="285"/>
    </row>
    <row r="42" spans="1:5" s="207" customFormat="1" ht="15.2" customHeight="1" thickBot="1" x14ac:dyDescent="0.25">
      <c r="A42" s="81" t="s">
        <v>18</v>
      </c>
      <c r="B42" s="82" t="s">
        <v>332</v>
      </c>
      <c r="C42" s="287">
        <f>+C37+C38</f>
        <v>0</v>
      </c>
      <c r="D42" s="287">
        <f>+D37+D38</f>
        <v>0</v>
      </c>
      <c r="E42" s="140">
        <f>+E37+E38</f>
        <v>0</v>
      </c>
    </row>
    <row r="43" spans="1:5" s="207" customFormat="1" ht="15.2" customHeight="1" x14ac:dyDescent="0.2">
      <c r="A43" s="83"/>
      <c r="B43" s="84"/>
      <c r="C43" s="138"/>
    </row>
    <row r="44" spans="1:5" ht="13.5" thickBot="1" x14ac:dyDescent="0.25">
      <c r="A44" s="85"/>
      <c r="B44" s="86"/>
      <c r="C44" s="139"/>
    </row>
    <row r="45" spans="1:5" s="206" customFormat="1" ht="16.5" customHeight="1" thickBot="1" x14ac:dyDescent="0.25">
      <c r="A45" s="613" t="s">
        <v>43</v>
      </c>
      <c r="B45" s="614"/>
      <c r="C45" s="614"/>
      <c r="D45" s="614"/>
      <c r="E45" s="615"/>
    </row>
    <row r="46" spans="1:5" s="208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7">
        <f>SUM(E47:E51)</f>
        <v>0</v>
      </c>
    </row>
    <row r="47" spans="1:5" ht="12" customHeight="1" x14ac:dyDescent="0.2">
      <c r="A47" s="200" t="s">
        <v>66</v>
      </c>
      <c r="B47" s="7" t="s">
        <v>38</v>
      </c>
      <c r="C47" s="263"/>
      <c r="D47" s="263"/>
      <c r="E47" s="261"/>
    </row>
    <row r="48" spans="1:5" ht="12" customHeight="1" x14ac:dyDescent="0.2">
      <c r="A48" s="200" t="s">
        <v>67</v>
      </c>
      <c r="B48" s="6" t="s">
        <v>126</v>
      </c>
      <c r="C48" s="47"/>
      <c r="D48" s="47"/>
      <c r="E48" s="259"/>
    </row>
    <row r="49" spans="1:5" ht="12" customHeight="1" x14ac:dyDescent="0.2">
      <c r="A49" s="200" t="s">
        <v>68</v>
      </c>
      <c r="B49" s="6" t="s">
        <v>93</v>
      </c>
      <c r="C49" s="47"/>
      <c r="D49" s="47"/>
      <c r="E49" s="259"/>
    </row>
    <row r="50" spans="1:5" ht="12" customHeight="1" x14ac:dyDescent="0.2">
      <c r="A50" s="200" t="s">
        <v>69</v>
      </c>
      <c r="B50" s="6" t="s">
        <v>127</v>
      </c>
      <c r="C50" s="47"/>
      <c r="D50" s="47"/>
      <c r="E50" s="259"/>
    </row>
    <row r="51" spans="1:5" ht="12" customHeight="1" thickBot="1" x14ac:dyDescent="0.25">
      <c r="A51" s="200" t="s">
        <v>100</v>
      </c>
      <c r="B51" s="6" t="s">
        <v>128</v>
      </c>
      <c r="C51" s="47"/>
      <c r="D51" s="47"/>
      <c r="E51" s="259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7">
        <f>SUM(E53:E55)</f>
        <v>0</v>
      </c>
    </row>
    <row r="53" spans="1:5" s="208" customFormat="1" ht="12" customHeight="1" x14ac:dyDescent="0.2">
      <c r="A53" s="200" t="s">
        <v>72</v>
      </c>
      <c r="B53" s="7" t="s">
        <v>155</v>
      </c>
      <c r="C53" s="263"/>
      <c r="D53" s="263"/>
      <c r="E53" s="261"/>
    </row>
    <row r="54" spans="1:5" ht="12" customHeight="1" x14ac:dyDescent="0.2">
      <c r="A54" s="200" t="s">
        <v>73</v>
      </c>
      <c r="B54" s="6" t="s">
        <v>130</v>
      </c>
      <c r="C54" s="47"/>
      <c r="D54" s="47"/>
      <c r="E54" s="259"/>
    </row>
    <row r="55" spans="1:5" ht="12" customHeight="1" x14ac:dyDescent="0.2">
      <c r="A55" s="200" t="s">
        <v>74</v>
      </c>
      <c r="B55" s="6" t="s">
        <v>44</v>
      </c>
      <c r="C55" s="47"/>
      <c r="D55" s="47"/>
      <c r="E55" s="259"/>
    </row>
    <row r="56" spans="1:5" ht="12" customHeight="1" thickBot="1" x14ac:dyDescent="0.25">
      <c r="A56" s="200" t="s">
        <v>75</v>
      </c>
      <c r="B56" s="6" t="s">
        <v>426</v>
      </c>
      <c r="C56" s="47"/>
      <c r="D56" s="47"/>
      <c r="E56" s="259"/>
    </row>
    <row r="57" spans="1:5" ht="12" customHeight="1" thickBot="1" x14ac:dyDescent="0.25">
      <c r="A57" s="75" t="s">
        <v>11</v>
      </c>
      <c r="B57" s="57" t="s">
        <v>5</v>
      </c>
      <c r="C57" s="286"/>
      <c r="D57" s="286"/>
      <c r="E57" s="136"/>
    </row>
    <row r="58" spans="1:5" ht="15.2" customHeight="1" thickBot="1" x14ac:dyDescent="0.25">
      <c r="A58" s="75" t="s">
        <v>12</v>
      </c>
      <c r="B58" s="87" t="s">
        <v>430</v>
      </c>
      <c r="C58" s="287">
        <f>+C46+C52+C57</f>
        <v>0</v>
      </c>
      <c r="D58" s="287">
        <f>+D46+D52+D57</f>
        <v>0</v>
      </c>
      <c r="E58" s="140">
        <f>+E46+E52+E57</f>
        <v>0</v>
      </c>
    </row>
    <row r="59" spans="1:5" ht="13.5" thickBot="1" x14ac:dyDescent="0.25">
      <c r="C59" s="361">
        <f>C42-C58</f>
        <v>0</v>
      </c>
      <c r="D59" s="361">
        <f>D42-D58</f>
        <v>0</v>
      </c>
      <c r="E59" s="141"/>
    </row>
    <row r="60" spans="1:5" ht="15.2" customHeight="1" thickBot="1" x14ac:dyDescent="0.25">
      <c r="A60" s="292" t="s">
        <v>496</v>
      </c>
      <c r="B60" s="293"/>
      <c r="C60" s="281"/>
      <c r="D60" s="281"/>
      <c r="E60" s="280"/>
    </row>
    <row r="61" spans="1:5" ht="14.45" customHeight="1" thickBot="1" x14ac:dyDescent="0.25">
      <c r="A61" s="294" t="s">
        <v>497</v>
      </c>
      <c r="B61" s="295"/>
      <c r="C61" s="281"/>
      <c r="D61" s="281"/>
      <c r="E61" s="280"/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 tint="0.79998168889431442"/>
  </sheetPr>
  <dimension ref="A1:E61"/>
  <sheetViews>
    <sheetView zoomScale="120" zoomScaleNormal="120" workbookViewId="0">
      <selection activeCell="B2" sqref="B2:D2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2"/>
      <c r="B1" s="624" t="str">
        <f>CONCATENATE("9.2.1. melléklet ",KVI_MOD_ALAPADATOK!A7," ",KVI_MOD_ALAPADATOK!B7," ",KVI_MOD_ALAPADATOK!C7," ",KVI_MOD_ALAPADATOK!D7," ",KVI_MOD_ALAPADATOK!E7," ",KVI_MOD_ALAPADATOK!F7," ",KVI_MOD_ALAPADATOK!G7," ",KVI_MOD_ALAPADATOK!H7)</f>
        <v>9.2.1. melléklet a 6 / 2021 ( 05.26. ) polgármesteri  rendelethez</v>
      </c>
      <c r="C1" s="625"/>
      <c r="D1" s="625"/>
      <c r="E1" s="625"/>
    </row>
    <row r="2" spans="1:5" s="204" customFormat="1" ht="24.75" thickBot="1" x14ac:dyDescent="0.25">
      <c r="A2" s="313" t="s">
        <v>464</v>
      </c>
      <c r="B2" s="621" t="str">
        <f>CONCATENATE(KVI_MOD_9.2.sz.mell!B2:D2)</f>
        <v>……………………. Polgármesteri /Közös Önkormányzati Hivatal</v>
      </c>
      <c r="C2" s="622"/>
      <c r="D2" s="623"/>
      <c r="E2" s="314" t="s">
        <v>45</v>
      </c>
    </row>
    <row r="3" spans="1:5" s="204" customFormat="1" ht="24.75" thickBot="1" x14ac:dyDescent="0.25">
      <c r="A3" s="313" t="s">
        <v>139</v>
      </c>
      <c r="B3" s="621" t="s">
        <v>335</v>
      </c>
      <c r="C3" s="622"/>
      <c r="D3" s="623"/>
      <c r="E3" s="314" t="s">
        <v>45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KVI_MOD_9.2.sz.mell!E4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7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107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107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107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107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107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107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62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107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109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109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107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107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107"/>
      <c r="E23" s="256"/>
    </row>
    <row r="24" spans="1:5" s="207" customFormat="1" ht="12" customHeight="1" thickBot="1" x14ac:dyDescent="0.25">
      <c r="A24" s="200" t="s">
        <v>75</v>
      </c>
      <c r="B24" s="6" t="s">
        <v>423</v>
      </c>
      <c r="C24" s="107"/>
      <c r="D24" s="107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6"/>
      <c r="E25" s="136"/>
    </row>
    <row r="26" spans="1:5" s="207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7">
        <f>+E27+E28+E29</f>
        <v>0</v>
      </c>
    </row>
    <row r="27" spans="1:5" s="207" customFormat="1" ht="12" customHeight="1" x14ac:dyDescent="0.2">
      <c r="A27" s="201" t="s">
        <v>188</v>
      </c>
      <c r="B27" s="202" t="s">
        <v>184</v>
      </c>
      <c r="C27" s="263"/>
      <c r="D27" s="263"/>
      <c r="E27" s="261"/>
    </row>
    <row r="28" spans="1:5" s="207" customFormat="1" ht="12" customHeight="1" x14ac:dyDescent="0.2">
      <c r="A28" s="201" t="s">
        <v>189</v>
      </c>
      <c r="B28" s="202" t="s">
        <v>320</v>
      </c>
      <c r="C28" s="107"/>
      <c r="D28" s="107"/>
      <c r="E28" s="256"/>
    </row>
    <row r="29" spans="1:5" s="207" customFormat="1" ht="12" customHeight="1" x14ac:dyDescent="0.2">
      <c r="A29" s="201" t="s">
        <v>190</v>
      </c>
      <c r="B29" s="203" t="s">
        <v>323</v>
      </c>
      <c r="C29" s="107"/>
      <c r="D29" s="107"/>
      <c r="E29" s="256"/>
    </row>
    <row r="30" spans="1:5" s="207" customFormat="1" ht="12" customHeight="1" thickBot="1" x14ac:dyDescent="0.25">
      <c r="A30" s="200" t="s">
        <v>191</v>
      </c>
      <c r="B30" s="62" t="s">
        <v>425</v>
      </c>
      <c r="C30" s="48"/>
      <c r="D30" s="48"/>
      <c r="E30" s="285"/>
    </row>
    <row r="31" spans="1:5" s="207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7">
        <f>+E32+E33+E34</f>
        <v>0</v>
      </c>
    </row>
    <row r="32" spans="1:5" s="207" customFormat="1" ht="12" customHeight="1" x14ac:dyDescent="0.2">
      <c r="A32" s="201" t="s">
        <v>59</v>
      </c>
      <c r="B32" s="202" t="s">
        <v>209</v>
      </c>
      <c r="C32" s="263"/>
      <c r="D32" s="263"/>
      <c r="E32" s="261"/>
    </row>
    <row r="33" spans="1:5" s="207" customFormat="1" ht="12" customHeight="1" x14ac:dyDescent="0.2">
      <c r="A33" s="201" t="s">
        <v>60</v>
      </c>
      <c r="B33" s="203" t="s">
        <v>210</v>
      </c>
      <c r="C33" s="111"/>
      <c r="D33" s="111"/>
      <c r="E33" s="258"/>
    </row>
    <row r="34" spans="1:5" s="207" customFormat="1" ht="12" customHeight="1" thickBot="1" x14ac:dyDescent="0.25">
      <c r="A34" s="200" t="s">
        <v>61</v>
      </c>
      <c r="B34" s="62" t="s">
        <v>211</v>
      </c>
      <c r="C34" s="48"/>
      <c r="D34" s="48"/>
      <c r="E34" s="285"/>
    </row>
    <row r="35" spans="1:5" s="142" customFormat="1" ht="12" customHeight="1" thickBot="1" x14ac:dyDescent="0.25">
      <c r="A35" s="75" t="s">
        <v>14</v>
      </c>
      <c r="B35" s="57" t="s">
        <v>294</v>
      </c>
      <c r="C35" s="286"/>
      <c r="D35" s="286"/>
      <c r="E35" s="136"/>
    </row>
    <row r="36" spans="1:5" s="142" customFormat="1" ht="12" customHeight="1" thickBot="1" x14ac:dyDescent="0.25">
      <c r="A36" s="75" t="s">
        <v>15</v>
      </c>
      <c r="B36" s="57" t="s">
        <v>325</v>
      </c>
      <c r="C36" s="286"/>
      <c r="D36" s="286"/>
      <c r="E36" s="136"/>
    </row>
    <row r="37" spans="1:5" s="142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7">
        <f>+E8+E20+E25+E26+E31+E35+E36</f>
        <v>0</v>
      </c>
    </row>
    <row r="38" spans="1:5" s="142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7">
        <f>+E39+E40+E41</f>
        <v>0</v>
      </c>
    </row>
    <row r="39" spans="1:5" s="142" customFormat="1" ht="12" customHeight="1" x14ac:dyDescent="0.2">
      <c r="A39" s="201" t="s">
        <v>328</v>
      </c>
      <c r="B39" s="202" t="s">
        <v>161</v>
      </c>
      <c r="C39" s="263"/>
      <c r="D39" s="263"/>
      <c r="E39" s="261"/>
    </row>
    <row r="40" spans="1:5" s="142" customFormat="1" ht="12" customHeight="1" x14ac:dyDescent="0.2">
      <c r="A40" s="201" t="s">
        <v>329</v>
      </c>
      <c r="B40" s="203" t="s">
        <v>2</v>
      </c>
      <c r="C40" s="111"/>
      <c r="D40" s="111"/>
      <c r="E40" s="258"/>
    </row>
    <row r="41" spans="1:5" s="207" customFormat="1" ht="12" customHeight="1" thickBot="1" x14ac:dyDescent="0.25">
      <c r="A41" s="200" t="s">
        <v>330</v>
      </c>
      <c r="B41" s="62" t="s">
        <v>331</v>
      </c>
      <c r="C41" s="48"/>
      <c r="D41" s="48"/>
      <c r="E41" s="285"/>
    </row>
    <row r="42" spans="1:5" s="207" customFormat="1" ht="15.2" customHeight="1" thickBot="1" x14ac:dyDescent="0.25">
      <c r="A42" s="81" t="s">
        <v>18</v>
      </c>
      <c r="B42" s="82" t="s">
        <v>332</v>
      </c>
      <c r="C42" s="287">
        <f>+C37+C38</f>
        <v>0</v>
      </c>
      <c r="D42" s="287">
        <f>+D37+D38</f>
        <v>0</v>
      </c>
      <c r="E42" s="140">
        <f>+E37+E38</f>
        <v>0</v>
      </c>
    </row>
    <row r="43" spans="1:5" s="207" customFormat="1" ht="15.2" customHeight="1" x14ac:dyDescent="0.2">
      <c r="A43" s="83"/>
      <c r="B43" s="84"/>
      <c r="C43" s="138"/>
    </row>
    <row r="44" spans="1:5" ht="13.5" thickBot="1" x14ac:dyDescent="0.25">
      <c r="A44" s="85"/>
      <c r="B44" s="86"/>
      <c r="C44" s="139"/>
    </row>
    <row r="45" spans="1:5" s="206" customFormat="1" ht="16.5" customHeight="1" thickBot="1" x14ac:dyDescent="0.25">
      <c r="A45" s="613" t="s">
        <v>43</v>
      </c>
      <c r="B45" s="614"/>
      <c r="C45" s="614"/>
      <c r="D45" s="614"/>
      <c r="E45" s="615"/>
    </row>
    <row r="46" spans="1:5" s="208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7">
        <f>SUM(E47:E51)</f>
        <v>0</v>
      </c>
    </row>
    <row r="47" spans="1:5" ht="12" customHeight="1" x14ac:dyDescent="0.2">
      <c r="A47" s="200" t="s">
        <v>66</v>
      </c>
      <c r="B47" s="7" t="s">
        <v>38</v>
      </c>
      <c r="C47" s="263"/>
      <c r="D47" s="263"/>
      <c r="E47" s="261"/>
    </row>
    <row r="48" spans="1:5" ht="12" customHeight="1" x14ac:dyDescent="0.2">
      <c r="A48" s="200" t="s">
        <v>67</v>
      </c>
      <c r="B48" s="6" t="s">
        <v>126</v>
      </c>
      <c r="C48" s="47"/>
      <c r="D48" s="47"/>
      <c r="E48" s="259"/>
    </row>
    <row r="49" spans="1:5" ht="12" customHeight="1" x14ac:dyDescent="0.2">
      <c r="A49" s="200" t="s">
        <v>68</v>
      </c>
      <c r="B49" s="6" t="s">
        <v>93</v>
      </c>
      <c r="C49" s="47"/>
      <c r="D49" s="47"/>
      <c r="E49" s="259"/>
    </row>
    <row r="50" spans="1:5" ht="12" customHeight="1" x14ac:dyDescent="0.2">
      <c r="A50" s="200" t="s">
        <v>69</v>
      </c>
      <c r="B50" s="6" t="s">
        <v>127</v>
      </c>
      <c r="C50" s="47"/>
      <c r="D50" s="47"/>
      <c r="E50" s="259"/>
    </row>
    <row r="51" spans="1:5" ht="12" customHeight="1" thickBot="1" x14ac:dyDescent="0.25">
      <c r="A51" s="200" t="s">
        <v>100</v>
      </c>
      <c r="B51" s="6" t="s">
        <v>128</v>
      </c>
      <c r="C51" s="47"/>
      <c r="D51" s="47"/>
      <c r="E51" s="259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7">
        <f>SUM(E53:E55)</f>
        <v>0</v>
      </c>
    </row>
    <row r="53" spans="1:5" s="208" customFormat="1" ht="12" customHeight="1" x14ac:dyDescent="0.2">
      <c r="A53" s="200" t="s">
        <v>72</v>
      </c>
      <c r="B53" s="7" t="s">
        <v>155</v>
      </c>
      <c r="C53" s="263"/>
      <c r="D53" s="263"/>
      <c r="E53" s="261"/>
    </row>
    <row r="54" spans="1:5" ht="12" customHeight="1" x14ac:dyDescent="0.2">
      <c r="A54" s="200" t="s">
        <v>73</v>
      </c>
      <c r="B54" s="6" t="s">
        <v>130</v>
      </c>
      <c r="C54" s="47"/>
      <c r="D54" s="47"/>
      <c r="E54" s="259"/>
    </row>
    <row r="55" spans="1:5" ht="12" customHeight="1" x14ac:dyDescent="0.2">
      <c r="A55" s="200" t="s">
        <v>74</v>
      </c>
      <c r="B55" s="6" t="s">
        <v>44</v>
      </c>
      <c r="C55" s="47"/>
      <c r="D55" s="47"/>
      <c r="E55" s="259"/>
    </row>
    <row r="56" spans="1:5" ht="12" customHeight="1" thickBot="1" x14ac:dyDescent="0.25">
      <c r="A56" s="200" t="s">
        <v>75</v>
      </c>
      <c r="B56" s="6" t="s">
        <v>426</v>
      </c>
      <c r="C56" s="47"/>
      <c r="D56" s="47"/>
      <c r="E56" s="259"/>
    </row>
    <row r="57" spans="1:5" ht="12" customHeight="1" thickBot="1" x14ac:dyDescent="0.25">
      <c r="A57" s="75" t="s">
        <v>11</v>
      </c>
      <c r="B57" s="57" t="s">
        <v>5</v>
      </c>
      <c r="C57" s="286"/>
      <c r="D57" s="286"/>
      <c r="E57" s="136"/>
    </row>
    <row r="58" spans="1:5" ht="15.2" customHeight="1" thickBot="1" x14ac:dyDescent="0.25">
      <c r="A58" s="75" t="s">
        <v>12</v>
      </c>
      <c r="B58" s="87" t="s">
        <v>430</v>
      </c>
      <c r="C58" s="287">
        <f>+C46+C52+C57</f>
        <v>0</v>
      </c>
      <c r="D58" s="287">
        <f>+D46+D52+D57</f>
        <v>0</v>
      </c>
      <c r="E58" s="140">
        <f>+E46+E52+E57</f>
        <v>0</v>
      </c>
    </row>
    <row r="59" spans="1:5" ht="13.5" thickBot="1" x14ac:dyDescent="0.25">
      <c r="C59" s="361">
        <f>C42-C58</f>
        <v>0</v>
      </c>
      <c r="D59" s="361">
        <f>D42-D58</f>
        <v>0</v>
      </c>
      <c r="E59" s="141"/>
    </row>
    <row r="60" spans="1:5" ht="15.2" customHeight="1" thickBot="1" x14ac:dyDescent="0.25">
      <c r="A60" s="292" t="s">
        <v>496</v>
      </c>
      <c r="B60" s="293"/>
      <c r="C60" s="281"/>
      <c r="D60" s="281"/>
      <c r="E60" s="280"/>
    </row>
    <row r="61" spans="1:5" ht="14.45" customHeight="1" thickBot="1" x14ac:dyDescent="0.25">
      <c r="A61" s="294" t="s">
        <v>497</v>
      </c>
      <c r="B61" s="295"/>
      <c r="C61" s="281"/>
      <c r="D61" s="281"/>
      <c r="E61" s="280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 tint="0.79998168889431442"/>
  </sheetPr>
  <dimension ref="A1:E61"/>
  <sheetViews>
    <sheetView zoomScale="120" zoomScaleNormal="120" workbookViewId="0">
      <selection activeCell="N34" sqref="N34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2"/>
      <c r="B1" s="617" t="str">
        <f>CONCATENATE("9.2.2. melléklet ",KVI_MOD_ALAPADATOK!A7," ",KVI_MOD_ALAPADATOK!B7," ",KVI_MOD_ALAPADATOK!C7," ",KVI_MOD_ALAPADATOK!D7," ",KVI_MOD_ALAPADATOK!E7," ",KVI_MOD_ALAPADATOK!F7," ",KVI_MOD_ALAPADATOK!G7," ",KVI_MOD_ALAPADATOK!H7)</f>
        <v>9.2.2. melléklet a 6 / 2021 ( 05.26. ) polgármesteri  rendelethez</v>
      </c>
      <c r="C1" s="618"/>
      <c r="D1" s="618"/>
      <c r="E1" s="618"/>
    </row>
    <row r="2" spans="1:5" s="204" customFormat="1" ht="24.75" thickBot="1" x14ac:dyDescent="0.25">
      <c r="A2" s="313" t="s">
        <v>464</v>
      </c>
      <c r="B2" s="621" t="str">
        <f>CONCATENATE(KVI_MOD_9.2.1.sz.mell!B2:D2)</f>
        <v>……………………. Polgármesteri /Közös Önkormányzati Hivatal</v>
      </c>
      <c r="C2" s="622"/>
      <c r="D2" s="623"/>
      <c r="E2" s="314" t="s">
        <v>45</v>
      </c>
    </row>
    <row r="3" spans="1:5" s="204" customFormat="1" ht="24.75" thickBot="1" x14ac:dyDescent="0.25">
      <c r="A3" s="313" t="s">
        <v>139</v>
      </c>
      <c r="B3" s="621" t="s">
        <v>336</v>
      </c>
      <c r="C3" s="622"/>
      <c r="D3" s="623"/>
      <c r="E3" s="314" t="s">
        <v>46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KVI_MOD_9.2.1.sz.mell!E4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7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107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107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107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107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107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107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62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107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109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109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107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107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107"/>
      <c r="E23" s="256"/>
    </row>
    <row r="24" spans="1:5" s="207" customFormat="1" ht="12" customHeight="1" thickBot="1" x14ac:dyDescent="0.25">
      <c r="A24" s="200" t="s">
        <v>75</v>
      </c>
      <c r="B24" s="6" t="s">
        <v>423</v>
      </c>
      <c r="C24" s="107"/>
      <c r="D24" s="107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6"/>
      <c r="E25" s="136"/>
    </row>
    <row r="26" spans="1:5" s="207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7">
        <f>+E27+E28+E29</f>
        <v>0</v>
      </c>
    </row>
    <row r="27" spans="1:5" s="207" customFormat="1" ht="12" customHeight="1" x14ac:dyDescent="0.2">
      <c r="A27" s="201" t="s">
        <v>188</v>
      </c>
      <c r="B27" s="202" t="s">
        <v>184</v>
      </c>
      <c r="C27" s="263"/>
      <c r="D27" s="263"/>
      <c r="E27" s="261"/>
    </row>
    <row r="28" spans="1:5" s="207" customFormat="1" ht="12" customHeight="1" x14ac:dyDescent="0.2">
      <c r="A28" s="201" t="s">
        <v>189</v>
      </c>
      <c r="B28" s="202" t="s">
        <v>320</v>
      </c>
      <c r="C28" s="107"/>
      <c r="D28" s="107"/>
      <c r="E28" s="256"/>
    </row>
    <row r="29" spans="1:5" s="207" customFormat="1" ht="12" customHeight="1" x14ac:dyDescent="0.2">
      <c r="A29" s="201" t="s">
        <v>190</v>
      </c>
      <c r="B29" s="203" t="s">
        <v>323</v>
      </c>
      <c r="C29" s="107"/>
      <c r="D29" s="107"/>
      <c r="E29" s="256"/>
    </row>
    <row r="30" spans="1:5" s="207" customFormat="1" ht="12" customHeight="1" thickBot="1" x14ac:dyDescent="0.25">
      <c r="A30" s="200" t="s">
        <v>191</v>
      </c>
      <c r="B30" s="62" t="s">
        <v>425</v>
      </c>
      <c r="C30" s="48"/>
      <c r="D30" s="48"/>
      <c r="E30" s="285"/>
    </row>
    <row r="31" spans="1:5" s="207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7">
        <f>+E32+E33+E34</f>
        <v>0</v>
      </c>
    </row>
    <row r="32" spans="1:5" s="207" customFormat="1" ht="12" customHeight="1" x14ac:dyDescent="0.2">
      <c r="A32" s="201" t="s">
        <v>59</v>
      </c>
      <c r="B32" s="202" t="s">
        <v>209</v>
      </c>
      <c r="C32" s="263"/>
      <c r="D32" s="263"/>
      <c r="E32" s="261"/>
    </row>
    <row r="33" spans="1:5" s="207" customFormat="1" ht="12" customHeight="1" x14ac:dyDescent="0.2">
      <c r="A33" s="201" t="s">
        <v>60</v>
      </c>
      <c r="B33" s="203" t="s">
        <v>210</v>
      </c>
      <c r="C33" s="111"/>
      <c r="D33" s="111"/>
      <c r="E33" s="258"/>
    </row>
    <row r="34" spans="1:5" s="207" customFormat="1" ht="12" customHeight="1" thickBot="1" x14ac:dyDescent="0.25">
      <c r="A34" s="200" t="s">
        <v>61</v>
      </c>
      <c r="B34" s="62" t="s">
        <v>211</v>
      </c>
      <c r="C34" s="48"/>
      <c r="D34" s="48"/>
      <c r="E34" s="285"/>
    </row>
    <row r="35" spans="1:5" s="142" customFormat="1" ht="12" customHeight="1" thickBot="1" x14ac:dyDescent="0.25">
      <c r="A35" s="75" t="s">
        <v>14</v>
      </c>
      <c r="B35" s="57" t="s">
        <v>294</v>
      </c>
      <c r="C35" s="286"/>
      <c r="D35" s="286"/>
      <c r="E35" s="136"/>
    </row>
    <row r="36" spans="1:5" s="142" customFormat="1" ht="12" customHeight="1" thickBot="1" x14ac:dyDescent="0.25">
      <c r="A36" s="75" t="s">
        <v>15</v>
      </c>
      <c r="B36" s="57" t="s">
        <v>325</v>
      </c>
      <c r="C36" s="286"/>
      <c r="D36" s="286"/>
      <c r="E36" s="136"/>
    </row>
    <row r="37" spans="1:5" s="142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7">
        <f>+E8+E20+E25+E26+E31+E35+E36</f>
        <v>0</v>
      </c>
    </row>
    <row r="38" spans="1:5" s="142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7">
        <f>+E39+E40+E41</f>
        <v>0</v>
      </c>
    </row>
    <row r="39" spans="1:5" s="142" customFormat="1" ht="12" customHeight="1" x14ac:dyDescent="0.2">
      <c r="A39" s="201" t="s">
        <v>328</v>
      </c>
      <c r="B39" s="202" t="s">
        <v>161</v>
      </c>
      <c r="C39" s="263"/>
      <c r="D39" s="263"/>
      <c r="E39" s="261"/>
    </row>
    <row r="40" spans="1:5" s="142" customFormat="1" ht="12" customHeight="1" x14ac:dyDescent="0.2">
      <c r="A40" s="201" t="s">
        <v>329</v>
      </c>
      <c r="B40" s="203" t="s">
        <v>2</v>
      </c>
      <c r="C40" s="111"/>
      <c r="D40" s="111"/>
      <c r="E40" s="258"/>
    </row>
    <row r="41" spans="1:5" s="207" customFormat="1" ht="12" customHeight="1" thickBot="1" x14ac:dyDescent="0.25">
      <c r="A41" s="200" t="s">
        <v>330</v>
      </c>
      <c r="B41" s="62" t="s">
        <v>331</v>
      </c>
      <c r="C41" s="48"/>
      <c r="D41" s="48"/>
      <c r="E41" s="285"/>
    </row>
    <row r="42" spans="1:5" s="207" customFormat="1" ht="15.2" customHeight="1" thickBot="1" x14ac:dyDescent="0.25">
      <c r="A42" s="81" t="s">
        <v>18</v>
      </c>
      <c r="B42" s="82" t="s">
        <v>332</v>
      </c>
      <c r="C42" s="287">
        <f>+C37+C38</f>
        <v>0</v>
      </c>
      <c r="D42" s="287">
        <f>+D37+D38</f>
        <v>0</v>
      </c>
      <c r="E42" s="140">
        <f>+E37+E38</f>
        <v>0</v>
      </c>
    </row>
    <row r="43" spans="1:5" s="207" customFormat="1" ht="15.2" customHeight="1" x14ac:dyDescent="0.2">
      <c r="A43" s="83"/>
      <c r="B43" s="84"/>
      <c r="C43" s="138"/>
    </row>
    <row r="44" spans="1:5" ht="13.5" thickBot="1" x14ac:dyDescent="0.25">
      <c r="A44" s="85"/>
      <c r="B44" s="86"/>
      <c r="C44" s="139"/>
    </row>
    <row r="45" spans="1:5" s="206" customFormat="1" ht="16.5" customHeight="1" thickBot="1" x14ac:dyDescent="0.25">
      <c r="A45" s="613" t="s">
        <v>43</v>
      </c>
      <c r="B45" s="614"/>
      <c r="C45" s="614"/>
      <c r="D45" s="614"/>
      <c r="E45" s="615"/>
    </row>
    <row r="46" spans="1:5" s="208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7">
        <f>SUM(E47:E51)</f>
        <v>0</v>
      </c>
    </row>
    <row r="47" spans="1:5" ht="12" customHeight="1" x14ac:dyDescent="0.2">
      <c r="A47" s="200" t="s">
        <v>66</v>
      </c>
      <c r="B47" s="7" t="s">
        <v>38</v>
      </c>
      <c r="C47" s="263"/>
      <c r="D47" s="263"/>
      <c r="E47" s="261"/>
    </row>
    <row r="48" spans="1:5" ht="12" customHeight="1" x14ac:dyDescent="0.2">
      <c r="A48" s="200" t="s">
        <v>67</v>
      </c>
      <c r="B48" s="6" t="s">
        <v>126</v>
      </c>
      <c r="C48" s="47"/>
      <c r="D48" s="47"/>
      <c r="E48" s="259"/>
    </row>
    <row r="49" spans="1:5" ht="12" customHeight="1" x14ac:dyDescent="0.2">
      <c r="A49" s="200" t="s">
        <v>68</v>
      </c>
      <c r="B49" s="6" t="s">
        <v>93</v>
      </c>
      <c r="C49" s="47"/>
      <c r="D49" s="47"/>
      <c r="E49" s="259"/>
    </row>
    <row r="50" spans="1:5" ht="12" customHeight="1" x14ac:dyDescent="0.2">
      <c r="A50" s="200" t="s">
        <v>69</v>
      </c>
      <c r="B50" s="6" t="s">
        <v>127</v>
      </c>
      <c r="C50" s="47"/>
      <c r="D50" s="47"/>
      <c r="E50" s="259"/>
    </row>
    <row r="51" spans="1:5" ht="12" customHeight="1" thickBot="1" x14ac:dyDescent="0.25">
      <c r="A51" s="200" t="s">
        <v>100</v>
      </c>
      <c r="B51" s="6" t="s">
        <v>128</v>
      </c>
      <c r="C51" s="47"/>
      <c r="D51" s="47"/>
      <c r="E51" s="259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7">
        <f>SUM(E53:E55)</f>
        <v>0</v>
      </c>
    </row>
    <row r="53" spans="1:5" s="208" customFormat="1" ht="12" customHeight="1" x14ac:dyDescent="0.2">
      <c r="A53" s="200" t="s">
        <v>72</v>
      </c>
      <c r="B53" s="7" t="s">
        <v>155</v>
      </c>
      <c r="C53" s="263"/>
      <c r="D53" s="263"/>
      <c r="E53" s="261"/>
    </row>
    <row r="54" spans="1:5" ht="12" customHeight="1" x14ac:dyDescent="0.2">
      <c r="A54" s="200" t="s">
        <v>73</v>
      </c>
      <c r="B54" s="6" t="s">
        <v>130</v>
      </c>
      <c r="C54" s="47"/>
      <c r="D54" s="47"/>
      <c r="E54" s="259"/>
    </row>
    <row r="55" spans="1:5" ht="12" customHeight="1" x14ac:dyDescent="0.2">
      <c r="A55" s="200" t="s">
        <v>74</v>
      </c>
      <c r="B55" s="6" t="s">
        <v>44</v>
      </c>
      <c r="C55" s="47"/>
      <c r="D55" s="47"/>
      <c r="E55" s="259"/>
    </row>
    <row r="56" spans="1:5" ht="12" customHeight="1" thickBot="1" x14ac:dyDescent="0.25">
      <c r="A56" s="200" t="s">
        <v>75</v>
      </c>
      <c r="B56" s="6" t="s">
        <v>426</v>
      </c>
      <c r="C56" s="47"/>
      <c r="D56" s="47"/>
      <c r="E56" s="259"/>
    </row>
    <row r="57" spans="1:5" ht="12" customHeight="1" thickBot="1" x14ac:dyDescent="0.25">
      <c r="A57" s="75" t="s">
        <v>11</v>
      </c>
      <c r="B57" s="57" t="s">
        <v>5</v>
      </c>
      <c r="C57" s="286"/>
      <c r="D57" s="286"/>
      <c r="E57" s="136"/>
    </row>
    <row r="58" spans="1:5" ht="15.2" customHeight="1" thickBot="1" x14ac:dyDescent="0.25">
      <c r="A58" s="75" t="s">
        <v>12</v>
      </c>
      <c r="B58" s="87" t="s">
        <v>430</v>
      </c>
      <c r="C58" s="287">
        <f>+C46+C52+C57</f>
        <v>0</v>
      </c>
      <c r="D58" s="287">
        <f>+D46+D52+D57</f>
        <v>0</v>
      </c>
      <c r="E58" s="140">
        <f>+E46+E52+E57</f>
        <v>0</v>
      </c>
    </row>
    <row r="59" spans="1:5" ht="13.5" thickBot="1" x14ac:dyDescent="0.25">
      <c r="C59" s="361">
        <f>C42-C58</f>
        <v>0</v>
      </c>
      <c r="D59" s="361">
        <f>D42-D58</f>
        <v>0</v>
      </c>
      <c r="E59" s="141"/>
    </row>
    <row r="60" spans="1:5" ht="15.2" customHeight="1" thickBot="1" x14ac:dyDescent="0.25">
      <c r="A60" s="292" t="s">
        <v>496</v>
      </c>
      <c r="B60" s="293"/>
      <c r="C60" s="281"/>
      <c r="D60" s="281"/>
      <c r="E60" s="280"/>
    </row>
    <row r="61" spans="1:5" ht="14.45" customHeight="1" thickBot="1" x14ac:dyDescent="0.25">
      <c r="A61" s="294" t="s">
        <v>497</v>
      </c>
      <c r="B61" s="295"/>
      <c r="C61" s="281"/>
      <c r="D61" s="281"/>
      <c r="E61" s="280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3" tint="0.79998168889431442"/>
  </sheetPr>
  <dimension ref="A1:E61"/>
  <sheetViews>
    <sheetView zoomScale="120" zoomScaleNormal="120" workbookViewId="0">
      <selection activeCell="I29" sqref="I29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2"/>
      <c r="B1" s="626" t="str">
        <f>CONCATENATE("9.2.3. melléklet ",KVI_MOD_ALAPADATOK!A7," ",KVI_MOD_ALAPADATOK!B7," ",KVI_MOD_ALAPADATOK!C7," ",KVI_MOD_ALAPADATOK!D7," ",KVI_MOD_ALAPADATOK!E7," ",KVI_MOD_ALAPADATOK!F7," ",KVI_MOD_ALAPADATOK!G7," ",KVI_MOD_ALAPADATOK!H7)</f>
        <v>9.2.3. melléklet a 6 / 2021 ( 05.26. ) polgármesteri  rendelethez</v>
      </c>
      <c r="C1" s="627"/>
      <c r="D1" s="627"/>
      <c r="E1" s="627"/>
    </row>
    <row r="2" spans="1:5" s="204" customFormat="1" ht="24.75" thickBot="1" x14ac:dyDescent="0.25">
      <c r="A2" s="313" t="s">
        <v>464</v>
      </c>
      <c r="B2" s="621" t="str">
        <f>CONCATENATE(KVI_MOD_9.2.2.sz.mell!B2:D2)</f>
        <v>……………………. Polgármesteri /Közös Önkormányzati Hivatal</v>
      </c>
      <c r="C2" s="622"/>
      <c r="D2" s="623"/>
      <c r="E2" s="314" t="s">
        <v>45</v>
      </c>
    </row>
    <row r="3" spans="1:5" s="204" customFormat="1" ht="24.75" thickBot="1" x14ac:dyDescent="0.25">
      <c r="A3" s="313" t="s">
        <v>139</v>
      </c>
      <c r="B3" s="621" t="s">
        <v>431</v>
      </c>
      <c r="C3" s="622"/>
      <c r="D3" s="623"/>
      <c r="E3" s="314" t="s">
        <v>345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KVI_MOD_9.2.2.sz.mell!E4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7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107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107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107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107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107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107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62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107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109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109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107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107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107"/>
      <c r="E23" s="256"/>
    </row>
    <row r="24" spans="1:5" s="207" customFormat="1" ht="12" customHeight="1" thickBot="1" x14ac:dyDescent="0.25">
      <c r="A24" s="200" t="s">
        <v>75</v>
      </c>
      <c r="B24" s="6" t="s">
        <v>423</v>
      </c>
      <c r="C24" s="107"/>
      <c r="D24" s="107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6"/>
      <c r="E25" s="136"/>
    </row>
    <row r="26" spans="1:5" s="207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7">
        <f>+E27+E28+E29</f>
        <v>0</v>
      </c>
    </row>
    <row r="27" spans="1:5" s="207" customFormat="1" ht="12" customHeight="1" x14ac:dyDescent="0.2">
      <c r="A27" s="201" t="s">
        <v>188</v>
      </c>
      <c r="B27" s="202" t="s">
        <v>184</v>
      </c>
      <c r="C27" s="263"/>
      <c r="D27" s="263"/>
      <c r="E27" s="261"/>
    </row>
    <row r="28" spans="1:5" s="207" customFormat="1" ht="12" customHeight="1" x14ac:dyDescent="0.2">
      <c r="A28" s="201" t="s">
        <v>189</v>
      </c>
      <c r="B28" s="202" t="s">
        <v>320</v>
      </c>
      <c r="C28" s="107"/>
      <c r="D28" s="107"/>
      <c r="E28" s="256"/>
    </row>
    <row r="29" spans="1:5" s="207" customFormat="1" ht="12" customHeight="1" x14ac:dyDescent="0.2">
      <c r="A29" s="201" t="s">
        <v>190</v>
      </c>
      <c r="B29" s="203" t="s">
        <v>323</v>
      </c>
      <c r="C29" s="107"/>
      <c r="D29" s="107"/>
      <c r="E29" s="256"/>
    </row>
    <row r="30" spans="1:5" s="207" customFormat="1" ht="12" customHeight="1" thickBot="1" x14ac:dyDescent="0.25">
      <c r="A30" s="200" t="s">
        <v>191</v>
      </c>
      <c r="B30" s="62" t="s">
        <v>425</v>
      </c>
      <c r="C30" s="48"/>
      <c r="D30" s="48"/>
      <c r="E30" s="285"/>
    </row>
    <row r="31" spans="1:5" s="207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7">
        <f>+E32+E33+E34</f>
        <v>0</v>
      </c>
    </row>
    <row r="32" spans="1:5" s="207" customFormat="1" ht="12" customHeight="1" x14ac:dyDescent="0.2">
      <c r="A32" s="201" t="s">
        <v>59</v>
      </c>
      <c r="B32" s="202" t="s">
        <v>209</v>
      </c>
      <c r="C32" s="263"/>
      <c r="D32" s="263"/>
      <c r="E32" s="261"/>
    </row>
    <row r="33" spans="1:5" s="207" customFormat="1" ht="12" customHeight="1" x14ac:dyDescent="0.2">
      <c r="A33" s="201" t="s">
        <v>60</v>
      </c>
      <c r="B33" s="203" t="s">
        <v>210</v>
      </c>
      <c r="C33" s="111"/>
      <c r="D33" s="111"/>
      <c r="E33" s="258"/>
    </row>
    <row r="34" spans="1:5" s="207" customFormat="1" ht="12" customHeight="1" thickBot="1" x14ac:dyDescent="0.25">
      <c r="A34" s="200" t="s">
        <v>61</v>
      </c>
      <c r="B34" s="62" t="s">
        <v>211</v>
      </c>
      <c r="C34" s="48"/>
      <c r="D34" s="48"/>
      <c r="E34" s="285"/>
    </row>
    <row r="35" spans="1:5" s="142" customFormat="1" ht="12" customHeight="1" thickBot="1" x14ac:dyDescent="0.25">
      <c r="A35" s="75" t="s">
        <v>14</v>
      </c>
      <c r="B35" s="57" t="s">
        <v>294</v>
      </c>
      <c r="C35" s="286"/>
      <c r="D35" s="286"/>
      <c r="E35" s="136"/>
    </row>
    <row r="36" spans="1:5" s="142" customFormat="1" ht="12" customHeight="1" thickBot="1" x14ac:dyDescent="0.25">
      <c r="A36" s="75" t="s">
        <v>15</v>
      </c>
      <c r="B36" s="57" t="s">
        <v>325</v>
      </c>
      <c r="C36" s="286"/>
      <c r="D36" s="286"/>
      <c r="E36" s="136"/>
    </row>
    <row r="37" spans="1:5" s="142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7">
        <f>+E8+E20+E25+E26+E31+E35+E36</f>
        <v>0</v>
      </c>
    </row>
    <row r="38" spans="1:5" s="142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7">
        <f>+E39+E40+E41</f>
        <v>0</v>
      </c>
    </row>
    <row r="39" spans="1:5" s="142" customFormat="1" ht="12" customHeight="1" x14ac:dyDescent="0.2">
      <c r="A39" s="201" t="s">
        <v>328</v>
      </c>
      <c r="B39" s="202" t="s">
        <v>161</v>
      </c>
      <c r="C39" s="263"/>
      <c r="D39" s="263"/>
      <c r="E39" s="261"/>
    </row>
    <row r="40" spans="1:5" s="142" customFormat="1" ht="12" customHeight="1" x14ac:dyDescent="0.2">
      <c r="A40" s="201" t="s">
        <v>329</v>
      </c>
      <c r="B40" s="203" t="s">
        <v>2</v>
      </c>
      <c r="C40" s="111"/>
      <c r="D40" s="111"/>
      <c r="E40" s="258"/>
    </row>
    <row r="41" spans="1:5" s="207" customFormat="1" ht="12" customHeight="1" thickBot="1" x14ac:dyDescent="0.25">
      <c r="A41" s="200" t="s">
        <v>330</v>
      </c>
      <c r="B41" s="62" t="s">
        <v>331</v>
      </c>
      <c r="C41" s="48"/>
      <c r="D41" s="48"/>
      <c r="E41" s="285"/>
    </row>
    <row r="42" spans="1:5" s="207" customFormat="1" ht="15.2" customHeight="1" thickBot="1" x14ac:dyDescent="0.25">
      <c r="A42" s="81" t="s">
        <v>18</v>
      </c>
      <c r="B42" s="82" t="s">
        <v>332</v>
      </c>
      <c r="C42" s="287">
        <f>+C37+C38</f>
        <v>0</v>
      </c>
      <c r="D42" s="287">
        <f>+D37+D38</f>
        <v>0</v>
      </c>
      <c r="E42" s="140">
        <f>+E37+E38</f>
        <v>0</v>
      </c>
    </row>
    <row r="43" spans="1:5" s="207" customFormat="1" ht="15.2" customHeight="1" x14ac:dyDescent="0.2">
      <c r="A43" s="83"/>
      <c r="B43" s="84"/>
      <c r="C43" s="138"/>
    </row>
    <row r="44" spans="1:5" ht="13.5" thickBot="1" x14ac:dyDescent="0.25">
      <c r="A44" s="85"/>
      <c r="B44" s="86"/>
      <c r="C44" s="139"/>
    </row>
    <row r="45" spans="1:5" s="206" customFormat="1" ht="16.5" customHeight="1" thickBot="1" x14ac:dyDescent="0.25">
      <c r="A45" s="613" t="s">
        <v>43</v>
      </c>
      <c r="B45" s="614"/>
      <c r="C45" s="614"/>
      <c r="D45" s="614"/>
      <c r="E45" s="615"/>
    </row>
    <row r="46" spans="1:5" s="208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7">
        <f>SUM(E47:E51)</f>
        <v>0</v>
      </c>
    </row>
    <row r="47" spans="1:5" ht="12" customHeight="1" x14ac:dyDescent="0.2">
      <c r="A47" s="200" t="s">
        <v>66</v>
      </c>
      <c r="B47" s="7" t="s">
        <v>38</v>
      </c>
      <c r="C47" s="263"/>
      <c r="D47" s="263"/>
      <c r="E47" s="261"/>
    </row>
    <row r="48" spans="1:5" ht="12" customHeight="1" x14ac:dyDescent="0.2">
      <c r="A48" s="200" t="s">
        <v>67</v>
      </c>
      <c r="B48" s="6" t="s">
        <v>126</v>
      </c>
      <c r="C48" s="47"/>
      <c r="D48" s="47"/>
      <c r="E48" s="259"/>
    </row>
    <row r="49" spans="1:5" ht="12" customHeight="1" x14ac:dyDescent="0.2">
      <c r="A49" s="200" t="s">
        <v>68</v>
      </c>
      <c r="B49" s="6" t="s">
        <v>93</v>
      </c>
      <c r="C49" s="47"/>
      <c r="D49" s="47"/>
      <c r="E49" s="259"/>
    </row>
    <row r="50" spans="1:5" ht="12" customHeight="1" x14ac:dyDescent="0.2">
      <c r="A50" s="200" t="s">
        <v>69</v>
      </c>
      <c r="B50" s="6" t="s">
        <v>127</v>
      </c>
      <c r="C50" s="47"/>
      <c r="D50" s="47"/>
      <c r="E50" s="259"/>
    </row>
    <row r="51" spans="1:5" ht="12" customHeight="1" thickBot="1" x14ac:dyDescent="0.25">
      <c r="A51" s="200" t="s">
        <v>100</v>
      </c>
      <c r="B51" s="6" t="s">
        <v>128</v>
      </c>
      <c r="C51" s="47"/>
      <c r="D51" s="47"/>
      <c r="E51" s="259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7">
        <f>SUM(E53:E55)</f>
        <v>0</v>
      </c>
    </row>
    <row r="53" spans="1:5" s="208" customFormat="1" ht="12" customHeight="1" x14ac:dyDescent="0.2">
      <c r="A53" s="200" t="s">
        <v>72</v>
      </c>
      <c r="B53" s="7" t="s">
        <v>155</v>
      </c>
      <c r="C53" s="263"/>
      <c r="D53" s="263"/>
      <c r="E53" s="261"/>
    </row>
    <row r="54" spans="1:5" ht="12" customHeight="1" x14ac:dyDescent="0.2">
      <c r="A54" s="200" t="s">
        <v>73</v>
      </c>
      <c r="B54" s="6" t="s">
        <v>130</v>
      </c>
      <c r="C54" s="47"/>
      <c r="D54" s="47"/>
      <c r="E54" s="259"/>
    </row>
    <row r="55" spans="1:5" ht="12" customHeight="1" x14ac:dyDescent="0.2">
      <c r="A55" s="200" t="s">
        <v>74</v>
      </c>
      <c r="B55" s="6" t="s">
        <v>44</v>
      </c>
      <c r="C55" s="47"/>
      <c r="D55" s="47"/>
      <c r="E55" s="259"/>
    </row>
    <row r="56" spans="1:5" ht="12" customHeight="1" thickBot="1" x14ac:dyDescent="0.25">
      <c r="A56" s="200" t="s">
        <v>75</v>
      </c>
      <c r="B56" s="6" t="s">
        <v>426</v>
      </c>
      <c r="C56" s="47"/>
      <c r="D56" s="47"/>
      <c r="E56" s="259"/>
    </row>
    <row r="57" spans="1:5" ht="12" customHeight="1" thickBot="1" x14ac:dyDescent="0.25">
      <c r="A57" s="75" t="s">
        <v>11</v>
      </c>
      <c r="B57" s="57" t="s">
        <v>5</v>
      </c>
      <c r="C57" s="286"/>
      <c r="D57" s="286"/>
      <c r="E57" s="136"/>
    </row>
    <row r="58" spans="1:5" ht="15.2" customHeight="1" thickBot="1" x14ac:dyDescent="0.25">
      <c r="A58" s="75" t="s">
        <v>12</v>
      </c>
      <c r="B58" s="87" t="s">
        <v>430</v>
      </c>
      <c r="C58" s="287">
        <f>+C46+C52+C57</f>
        <v>0</v>
      </c>
      <c r="D58" s="287">
        <f>+D46+D52+D57</f>
        <v>0</v>
      </c>
      <c r="E58" s="140">
        <f>+E46+E52+E57</f>
        <v>0</v>
      </c>
    </row>
    <row r="59" spans="1:5" ht="13.5" thickBot="1" x14ac:dyDescent="0.25">
      <c r="C59" s="361">
        <f>C42-C58</f>
        <v>0</v>
      </c>
      <c r="D59" s="361">
        <f>D42-D58</f>
        <v>0</v>
      </c>
      <c r="E59" s="141"/>
    </row>
    <row r="60" spans="1:5" ht="15.2" customHeight="1" thickBot="1" x14ac:dyDescent="0.25">
      <c r="A60" s="292" t="s">
        <v>496</v>
      </c>
      <c r="B60" s="293"/>
      <c r="C60" s="281"/>
      <c r="D60" s="281"/>
      <c r="E60" s="280"/>
    </row>
    <row r="61" spans="1:5" ht="14.45" customHeight="1" thickBot="1" x14ac:dyDescent="0.25">
      <c r="A61" s="294" t="s">
        <v>497</v>
      </c>
      <c r="B61" s="295"/>
      <c r="C61" s="281"/>
      <c r="D61" s="281"/>
      <c r="E61" s="280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3" tint="0.79998168889431442"/>
  </sheetPr>
  <dimension ref="A1:E60"/>
  <sheetViews>
    <sheetView zoomScale="120" zoomScaleNormal="120" workbookViewId="0">
      <selection activeCell="B2" sqref="B2:D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17" t="str">
        <f>CONCATENATE(KVI_MOD_ALAPADATOK!M14," melléklet ",KVI_MOD_ALAPADATOK!A7," ",KVI_MOD_ALAPADATOK!B7," ",KVI_MOD_ALAPADATOK!C7," ",KVI_MOD_ALAPADATOK!D7," ",KVI_MOD_ALAPADATOK!E7," ",KVI_MOD_ALAPADATOK!F7," ",KVI_MOD_ALAPADATOK!G7," ",KVI_MOD_ALAPADATOK!H7)</f>
        <v>9.3. melléklet a 6 / 2021 ( 05.26. ) polgármesteri  rendelethez</v>
      </c>
      <c r="C1" s="618"/>
      <c r="D1" s="618"/>
      <c r="E1" s="618"/>
    </row>
    <row r="2" spans="1:5" s="204" customFormat="1" ht="25.5" customHeight="1" thickBot="1" x14ac:dyDescent="0.25">
      <c r="A2" s="313" t="s">
        <v>464</v>
      </c>
      <c r="B2" s="621" t="str">
        <f>CONCATENATE(KVI_MOD_ALAPADATOK!B14)</f>
        <v>1 kvi név</v>
      </c>
      <c r="C2" s="622"/>
      <c r="D2" s="623"/>
      <c r="E2" s="314" t="s">
        <v>46</v>
      </c>
    </row>
    <row r="3" spans="1:5" s="204" customFormat="1" ht="24.75" thickBot="1" x14ac:dyDescent="0.25">
      <c r="A3" s="313" t="s">
        <v>139</v>
      </c>
      <c r="B3" s="621" t="s">
        <v>316</v>
      </c>
      <c r="C3" s="622"/>
      <c r="D3" s="623"/>
      <c r="E3" s="314" t="s">
        <v>41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KVI_MOD_9.2.3.sz.mell!E4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 tint="0.79998168889431442"/>
  </sheetPr>
  <dimension ref="A1:E60"/>
  <sheetViews>
    <sheetView zoomScale="120" zoomScaleNormal="120" workbookViewId="0">
      <selection activeCell="I14" sqref="I14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CONCATENATE(KVI_MOD_ALAPADATOK!M14,"1. melléklet ",KVI_MOD_ALAPADATOK!A7," ",KVI_MOD_ALAPADATOK!B7," ",KVI_MOD_ALAPADATOK!C7," ",KVI_MOD_ALAPADATOK!D7," ",KVI_MOD_ALAPADATOK!E7," ",KVI_MOD_ALAPADATOK!F7," ",KVI_MOD_ALAPADATOK!G7," ",KVI_MOD_ALAPADATOK!H7)</f>
        <v>9.3.1.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CONCATENATE(KVI_MOD_9.3.sz.mell!B2:D2)</f>
        <v>1 kvi név</v>
      </c>
      <c r="C2" s="622"/>
      <c r="D2" s="623"/>
      <c r="E2" s="314" t="s">
        <v>46</v>
      </c>
    </row>
    <row r="3" spans="1:5" s="204" customFormat="1" ht="24.75" thickBot="1" x14ac:dyDescent="0.25">
      <c r="A3" s="313" t="s">
        <v>139</v>
      </c>
      <c r="B3" s="621" t="s">
        <v>335</v>
      </c>
      <c r="C3" s="622"/>
      <c r="D3" s="623"/>
      <c r="E3" s="314" t="s">
        <v>45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KVI_MOD_9.3.sz.mell!E4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CONCATENATE(KVI_MOD_ALAPADATOK!M14,"2. melléklet ",KVI_MOD_ALAPADATOK!A7," ",KVI_MOD_ALAPADATOK!B7," ",KVI_MOD_ALAPADATOK!C7," ",KVI_MOD_ALAPADATOK!D7," ",KVI_MOD_ALAPADATOK!E7," ",KVI_MOD_ALAPADATOK!F7," ",KVI_MOD_ALAPADATOK!G7," ",KVI_MOD_ALAPADATOK!H7)</f>
        <v>9.3.2.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CONCATENATE(KVI_MOD_9.3.1.sz.mell!B2:D2)</f>
        <v>1 kvi név</v>
      </c>
      <c r="C2" s="622"/>
      <c r="D2" s="623"/>
      <c r="E2" s="314" t="s">
        <v>46</v>
      </c>
    </row>
    <row r="3" spans="1:5" s="204" customFormat="1" ht="24.75" thickBot="1" x14ac:dyDescent="0.25">
      <c r="A3" s="313" t="s">
        <v>139</v>
      </c>
      <c r="B3" s="621" t="s">
        <v>336</v>
      </c>
      <c r="C3" s="622"/>
      <c r="D3" s="623"/>
      <c r="E3" s="314" t="s">
        <v>46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KVI_MOD_9.3.1.sz.mell!E4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CONCATENATE(KVI_MOD_ALAPADATOK!M14,"3. melléklet ",KVI_MOD_ALAPADATOK!A7," ",KVI_MOD_ALAPADATOK!B7," ",KVI_MOD_ALAPADATOK!C7," ",KVI_MOD_ALAPADATOK!D7," ",KVI_MOD_ALAPADATOK!E7," ",KVI_MOD_ALAPADATOK!F7," ",KVI_MOD_ALAPADATOK!G7," ",KVI_MOD_ALAPADATOK!H7)</f>
        <v>9.3.3. melléklet a 6 / 2021 ( 05.26. ) polgármesteri  rendelethez</v>
      </c>
      <c r="C1" s="627"/>
      <c r="D1" s="627"/>
      <c r="E1" s="627"/>
    </row>
    <row r="2" spans="1:5" s="204" customFormat="1" ht="24.75" thickBot="1" x14ac:dyDescent="0.25">
      <c r="A2" s="313" t="s">
        <v>464</v>
      </c>
      <c r="B2" s="621" t="str">
        <f>CONCATENATE(KVI_MOD_9.3.2.sz.mell!B2:D2)</f>
        <v>1 kvi név</v>
      </c>
      <c r="C2" s="622"/>
      <c r="D2" s="623"/>
      <c r="E2" s="314" t="s">
        <v>46</v>
      </c>
    </row>
    <row r="3" spans="1:5" s="204" customFormat="1" ht="24.75" thickBot="1" x14ac:dyDescent="0.25">
      <c r="A3" s="313" t="s">
        <v>139</v>
      </c>
      <c r="B3" s="621" t="s">
        <v>431</v>
      </c>
      <c r="C3" s="622"/>
      <c r="D3" s="623"/>
      <c r="E3" s="314" t="s">
        <v>345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KVI_MOD_9.3.2.sz.mell!E4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17" t="str">
        <f>CONCATENATE(KVI_MOD_ALAPADATOK!M16," melléklet ",KVI_MOD_ALAPADATOK!A7," ",KVI_MOD_ALAPADATOK!B7," ",KVI_MOD_ALAPADATOK!C7," ",KVI_MOD_ALAPADATOK!D7," ",KVI_MOD_ALAPADATOK!E7," ",KVI_MOD_ALAPADATOK!F7," ",KVI_MOD_ALAPADATOK!G7," ",KVI_MOD_ALAPADATOK!H7)</f>
        <v>9.4. melléklet a 6 / 2021 ( 05.26. ) polgármesteri  rendelethez</v>
      </c>
      <c r="C1" s="618"/>
      <c r="D1" s="618"/>
      <c r="E1" s="618"/>
    </row>
    <row r="2" spans="1:5" s="204" customFormat="1" ht="25.5" customHeight="1" thickBot="1" x14ac:dyDescent="0.25">
      <c r="A2" s="313" t="s">
        <v>464</v>
      </c>
      <c r="B2" s="621" t="str">
        <f>CONCATENATE(KVI_MOD_ALAPADATOK!B16)</f>
        <v>2 kvi név</v>
      </c>
      <c r="C2" s="622"/>
      <c r="D2" s="623"/>
      <c r="E2" s="314" t="s">
        <v>345</v>
      </c>
    </row>
    <row r="3" spans="1:5" s="204" customFormat="1" ht="24.75" thickBot="1" x14ac:dyDescent="0.25">
      <c r="A3" s="313" t="s">
        <v>139</v>
      </c>
      <c r="B3" s="621" t="s">
        <v>316</v>
      </c>
      <c r="C3" s="622"/>
      <c r="D3" s="623"/>
      <c r="E3" s="314" t="s">
        <v>41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KVI_MOD_9.2.3.sz.mell!E4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79998168889431442"/>
  </sheetPr>
  <dimension ref="A1:B41"/>
  <sheetViews>
    <sheetView zoomScale="120" zoomScaleNormal="120" workbookViewId="0">
      <selection activeCell="D1" sqref="D1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65" t="s">
        <v>562</v>
      </c>
      <c r="B1" s="76"/>
    </row>
    <row r="2" spans="1:2" x14ac:dyDescent="0.2">
      <c r="A2" s="76"/>
      <c r="B2" s="76"/>
    </row>
    <row r="3" spans="1:2" x14ac:dyDescent="0.2">
      <c r="A3" s="267"/>
      <c r="B3" s="267"/>
    </row>
    <row r="4" spans="1:2" ht="15.75" x14ac:dyDescent="0.25">
      <c r="A4" s="78"/>
      <c r="B4" s="271"/>
    </row>
    <row r="5" spans="1:2" ht="15.75" x14ac:dyDescent="0.25">
      <c r="A5" s="78"/>
      <c r="B5" s="271"/>
    </row>
    <row r="6" spans="1:2" s="67" customFormat="1" ht="15.75" x14ac:dyDescent="0.25">
      <c r="A6" s="78" t="str">
        <f>CONCATENATE(KVI_MOD_ALAPADATOK!D1,". évi eredeti előirányzat BEVÉTELEK")</f>
        <v>2020. évi eredeti előirányzat BEVÉTELEK</v>
      </c>
      <c r="B6" s="267"/>
    </row>
    <row r="7" spans="1:2" s="67" customFormat="1" x14ac:dyDescent="0.2">
      <c r="A7" s="267"/>
      <c r="B7" s="267"/>
    </row>
    <row r="8" spans="1:2" s="67" customFormat="1" x14ac:dyDescent="0.2">
      <c r="A8" s="267"/>
      <c r="B8" s="267"/>
    </row>
    <row r="9" spans="1:2" x14ac:dyDescent="0.2">
      <c r="A9" s="267" t="s">
        <v>467</v>
      </c>
      <c r="B9" s="267" t="s">
        <v>440</v>
      </c>
    </row>
    <row r="10" spans="1:2" x14ac:dyDescent="0.2">
      <c r="A10" s="267" t="s">
        <v>465</v>
      </c>
      <c r="B10" s="267" t="s">
        <v>446</v>
      </c>
    </row>
    <row r="11" spans="1:2" x14ac:dyDescent="0.2">
      <c r="A11" s="267" t="s">
        <v>466</v>
      </c>
      <c r="B11" s="267" t="s">
        <v>447</v>
      </c>
    </row>
    <row r="12" spans="1:2" x14ac:dyDescent="0.2">
      <c r="A12" s="267"/>
      <c r="B12" s="267"/>
    </row>
    <row r="13" spans="1:2" ht="15.75" x14ac:dyDescent="0.25">
      <c r="A13" s="78" t="str">
        <f>+CONCATENATE(LEFT(A6,4),". évi összes módosítás BEVÉTELEK")</f>
        <v>2020. évi összes módosítás BEVÉTELEK</v>
      </c>
      <c r="B13" s="271"/>
    </row>
    <row r="14" spans="1:2" x14ac:dyDescent="0.2">
      <c r="A14" s="267"/>
      <c r="B14" s="267"/>
    </row>
    <row r="15" spans="1:2" s="67" customFormat="1" x14ac:dyDescent="0.2">
      <c r="A15" s="267" t="s">
        <v>468</v>
      </c>
      <c r="B15" s="267" t="s">
        <v>441</v>
      </c>
    </row>
    <row r="16" spans="1:2" x14ac:dyDescent="0.2">
      <c r="A16" s="267" t="s">
        <v>469</v>
      </c>
      <c r="B16" s="267" t="s">
        <v>448</v>
      </c>
    </row>
    <row r="17" spans="1:2" x14ac:dyDescent="0.2">
      <c r="A17" s="267" t="s">
        <v>470</v>
      </c>
      <c r="B17" s="267" t="s">
        <v>449</v>
      </c>
    </row>
    <row r="18" spans="1:2" x14ac:dyDescent="0.2">
      <c r="A18" s="267"/>
      <c r="B18" s="267"/>
    </row>
    <row r="19" spans="1:2" ht="14.25" x14ac:dyDescent="0.2">
      <c r="A19" s="274" t="str">
        <f>+CONCATENATE(LEFT(A6,4),". módosított előirányzat BEVÉTELEK")</f>
        <v>2020. módosított előirányzat BEVÉTELEK</v>
      </c>
      <c r="B19" s="271"/>
    </row>
    <row r="20" spans="1:2" x14ac:dyDescent="0.2">
      <c r="A20" s="267"/>
      <c r="B20" s="267"/>
    </row>
    <row r="21" spans="1:2" x14ac:dyDescent="0.2">
      <c r="A21" s="267" t="s">
        <v>471</v>
      </c>
      <c r="B21" s="267" t="s">
        <v>442</v>
      </c>
    </row>
    <row r="22" spans="1:2" x14ac:dyDescent="0.2">
      <c r="A22" s="267" t="s">
        <v>472</v>
      </c>
      <c r="B22" s="267" t="s">
        <v>450</v>
      </c>
    </row>
    <row r="23" spans="1:2" x14ac:dyDescent="0.2">
      <c r="A23" s="267" t="s">
        <v>473</v>
      </c>
      <c r="B23" s="267" t="s">
        <v>451</v>
      </c>
    </row>
    <row r="24" spans="1:2" x14ac:dyDescent="0.2">
      <c r="A24" s="267"/>
      <c r="B24" s="267"/>
    </row>
    <row r="25" spans="1:2" ht="15.75" x14ac:dyDescent="0.25">
      <c r="A25" s="78" t="str">
        <f>+CONCATENATE(LEFT(A6,4),". évi eredeti előirányzat KIADÁSOK")</f>
        <v>2020. évi eredeti előirányzat KIADÁSOK</v>
      </c>
      <c r="B25" s="271"/>
    </row>
    <row r="26" spans="1:2" x14ac:dyDescent="0.2">
      <c r="A26" s="267"/>
      <c r="B26" s="267"/>
    </row>
    <row r="27" spans="1:2" x14ac:dyDescent="0.2">
      <c r="A27" s="267" t="s">
        <v>474</v>
      </c>
      <c r="B27" s="267" t="s">
        <v>443</v>
      </c>
    </row>
    <row r="28" spans="1:2" x14ac:dyDescent="0.2">
      <c r="A28" s="267" t="s">
        <v>475</v>
      </c>
      <c r="B28" s="267" t="s">
        <v>452</v>
      </c>
    </row>
    <row r="29" spans="1:2" x14ac:dyDescent="0.2">
      <c r="A29" s="267" t="s">
        <v>476</v>
      </c>
      <c r="B29" s="267" t="s">
        <v>453</v>
      </c>
    </row>
    <row r="30" spans="1:2" x14ac:dyDescent="0.2">
      <c r="A30" s="267"/>
      <c r="B30" s="267"/>
    </row>
    <row r="31" spans="1:2" ht="15.75" x14ac:dyDescent="0.25">
      <c r="A31" s="78" t="str">
        <f>+CONCATENATE(LEFT(A6,4),". évi Összes módosítás KIADÁSOK")</f>
        <v>2020. évi Összes módosítás KIADÁSOK</v>
      </c>
      <c r="B31" s="271"/>
    </row>
    <row r="32" spans="1:2" x14ac:dyDescent="0.2">
      <c r="A32" s="267"/>
      <c r="B32" s="267"/>
    </row>
    <row r="33" spans="1:2" x14ac:dyDescent="0.2">
      <c r="A33" s="267" t="s">
        <v>477</v>
      </c>
      <c r="B33" s="267" t="s">
        <v>444</v>
      </c>
    </row>
    <row r="34" spans="1:2" x14ac:dyDescent="0.2">
      <c r="A34" s="267" t="s">
        <v>478</v>
      </c>
      <c r="B34" s="267" t="s">
        <v>454</v>
      </c>
    </row>
    <row r="35" spans="1:2" x14ac:dyDescent="0.2">
      <c r="A35" s="267" t="s">
        <v>479</v>
      </c>
      <c r="B35" s="267" t="s">
        <v>455</v>
      </c>
    </row>
    <row r="36" spans="1:2" x14ac:dyDescent="0.2">
      <c r="A36" s="267"/>
      <c r="B36" s="267"/>
    </row>
    <row r="37" spans="1:2" ht="15.75" x14ac:dyDescent="0.25">
      <c r="A37" s="273" t="str">
        <f>+CONCATENATE(LEFT(A6,4),". módosított előirányzat KIADÁSOK")</f>
        <v>2020. módosított előirányzat KIADÁSOK</v>
      </c>
      <c r="B37" s="271"/>
    </row>
    <row r="38" spans="1:2" x14ac:dyDescent="0.2">
      <c r="A38" s="267"/>
      <c r="B38" s="267"/>
    </row>
    <row r="39" spans="1:2" x14ac:dyDescent="0.2">
      <c r="A39" s="267" t="s">
        <v>480</v>
      </c>
      <c r="B39" s="267" t="s">
        <v>445</v>
      </c>
    </row>
    <row r="40" spans="1:2" x14ac:dyDescent="0.2">
      <c r="A40" s="267" t="s">
        <v>481</v>
      </c>
      <c r="B40" s="267" t="s">
        <v>456</v>
      </c>
    </row>
    <row r="41" spans="1:2" x14ac:dyDescent="0.2">
      <c r="A41" s="267" t="s">
        <v>482</v>
      </c>
      <c r="B41" s="267" t="s">
        <v>457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CONCATENATE(KVI_MOD_ALAPADATOK!M16,"1. melléklet ",KVI_MOD_ALAPADATOK!A7," ",KVI_MOD_ALAPADATOK!B7," ",KVI_MOD_ALAPADATOK!C7," ",KVI_MOD_ALAPADATOK!D7," ",KVI_MOD_ALAPADATOK!E7," ",KVI_MOD_ALAPADATOK!F7," ",KVI_MOD_ALAPADATOK!G7," ",KVI_MOD_ALAPADATOK!H7)</f>
        <v>9.4.1.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CONCATENATE(KVI_MOD_9.4.sz.mell!B2:D2)</f>
        <v>2 kvi név</v>
      </c>
      <c r="C2" s="622"/>
      <c r="D2" s="623"/>
      <c r="E2" s="314" t="s">
        <v>345</v>
      </c>
    </row>
    <row r="3" spans="1:5" s="204" customFormat="1" ht="24.75" thickBot="1" x14ac:dyDescent="0.25">
      <c r="A3" s="313" t="s">
        <v>139</v>
      </c>
      <c r="B3" s="621" t="s">
        <v>335</v>
      </c>
      <c r="C3" s="622"/>
      <c r="D3" s="623"/>
      <c r="E3" s="314" t="s">
        <v>45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KVI_MOD_9.4.sz.mell!E4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CONCATENATE(KVI_MOD_ALAPADATOK!M16,"2. melléklet ",KVI_MOD_ALAPADATOK!A7," ",KVI_MOD_ALAPADATOK!B7," ",KVI_MOD_ALAPADATOK!C7," ",KVI_MOD_ALAPADATOK!D7," ",KVI_MOD_ALAPADATOK!E7," ",KVI_MOD_ALAPADATOK!F7," ",KVI_MOD_ALAPADATOK!G7," ",KVI_MOD_ALAPADATOK!H7)</f>
        <v>9.4.2.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CONCATENATE(KVI_MOD_9.4.1.sz.mell!B2:D2)</f>
        <v>2 kvi név</v>
      </c>
      <c r="C2" s="622"/>
      <c r="D2" s="623"/>
      <c r="E2" s="314" t="s">
        <v>345</v>
      </c>
    </row>
    <row r="3" spans="1:5" s="204" customFormat="1" ht="24.75" thickBot="1" x14ac:dyDescent="0.25">
      <c r="A3" s="313" t="s">
        <v>139</v>
      </c>
      <c r="B3" s="621" t="s">
        <v>336</v>
      </c>
      <c r="C3" s="622"/>
      <c r="D3" s="623"/>
      <c r="E3" s="314" t="s">
        <v>46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KVI_MOD_9.4.1.sz.mell!E4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CONCATENATE(KVI_MOD_ALAPADATOK!M16,"3. melléklet ",KVI_MOD_ALAPADATOK!A7," ",KVI_MOD_ALAPADATOK!B7," ",KVI_MOD_ALAPADATOK!C7," ",KVI_MOD_ALAPADATOK!D7," ",KVI_MOD_ALAPADATOK!E7," ",KVI_MOD_ALAPADATOK!F7," ",KVI_MOD_ALAPADATOK!G7," ",KVI_MOD_ALAPADATOK!H7)</f>
        <v>9.4.3.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CONCATENATE(KVI_MOD_9.4.2.sz.mell!B2:D2)</f>
        <v>2 kvi név</v>
      </c>
      <c r="C2" s="622"/>
      <c r="D2" s="623"/>
      <c r="E2" s="314" t="s">
        <v>345</v>
      </c>
    </row>
    <row r="3" spans="1:5" s="204" customFormat="1" ht="24.75" thickBot="1" x14ac:dyDescent="0.25">
      <c r="A3" s="313" t="s">
        <v>139</v>
      </c>
      <c r="B3" s="621" t="s">
        <v>431</v>
      </c>
      <c r="C3" s="622"/>
      <c r="D3" s="623"/>
      <c r="E3" s="314" t="s">
        <v>345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KVI_MOD_9.4.2.sz.mell!E4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17" t="str">
        <f>CONCATENATE(KVI_MOD_ALAPADATOK!M18," melléklet ",KVI_MOD_ALAPADATOK!A7," ",KVI_MOD_ALAPADATOK!B7," ",KVI_MOD_ALAPADATOK!C7," ",KVI_MOD_ALAPADATOK!D7," ",KVI_MOD_ALAPADATOK!E7," ",KVI_MOD_ALAPADATOK!F7," ",KVI_MOD_ALAPADATOK!G7," ",KVI_MOD_ALAPADATOK!H7)</f>
        <v>9.5. melléklet a 6 / 2021 ( 05.26. ) polgármesteri  rendelethez</v>
      </c>
      <c r="C1" s="618"/>
      <c r="D1" s="618"/>
      <c r="E1" s="618"/>
    </row>
    <row r="2" spans="1:5" s="204" customFormat="1" ht="25.5" customHeight="1" thickBot="1" x14ac:dyDescent="0.25">
      <c r="A2" s="313" t="s">
        <v>464</v>
      </c>
      <c r="B2" s="621" t="str">
        <f>CONCATENATE(KVI_MOD_ALAPADATOK!B18)</f>
        <v>3 kvi név</v>
      </c>
      <c r="C2" s="622"/>
      <c r="D2" s="623"/>
      <c r="E2" s="314" t="s">
        <v>529</v>
      </c>
    </row>
    <row r="3" spans="1:5" s="204" customFormat="1" ht="24.75" thickBot="1" x14ac:dyDescent="0.25">
      <c r="A3" s="313" t="s">
        <v>139</v>
      </c>
      <c r="B3" s="621" t="s">
        <v>316</v>
      </c>
      <c r="C3" s="622"/>
      <c r="D3" s="623"/>
      <c r="E3" s="314" t="s">
        <v>41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KVI_MOD_9.2.3.sz.mell!E4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3" tint="0.79998168889431442"/>
  </sheetPr>
  <dimension ref="A1:E60"/>
  <sheetViews>
    <sheetView zoomScale="120" zoomScaleNormal="120" workbookViewId="0">
      <selection activeCell="R31" sqref="R31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CONCATENATE(KVI_MOD_ALAPADATOK!M18,"1. melléklet ",KVI_MOD_ALAPADATOK!A7," ",KVI_MOD_ALAPADATOK!B7," ",KVI_MOD_ALAPADATOK!C7," ",KVI_MOD_ALAPADATOK!D7," ",KVI_MOD_ALAPADATOK!E7," ",KVI_MOD_ALAPADATOK!F7," ",KVI_MOD_ALAPADATOK!G7," ",KVI_MOD_ALAPADATOK!H7)</f>
        <v>9.5.1.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CONCATENATE(KVI_MOD_9.5.sz.mell!B2:D2)</f>
        <v>3 kvi név</v>
      </c>
      <c r="C2" s="622"/>
      <c r="D2" s="623"/>
      <c r="E2" s="314" t="s">
        <v>529</v>
      </c>
    </row>
    <row r="3" spans="1:5" s="204" customFormat="1" ht="24.75" thickBot="1" x14ac:dyDescent="0.25">
      <c r="A3" s="313" t="s">
        <v>139</v>
      </c>
      <c r="B3" s="621" t="s">
        <v>335</v>
      </c>
      <c r="C3" s="622"/>
      <c r="D3" s="623"/>
      <c r="E3" s="314" t="s">
        <v>45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KVI_MOD_9.5.sz.mell!E4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CONCATENATE(KVI_MOD_ALAPADATOK!M18,"2. melléklet ",KVI_MOD_ALAPADATOK!A7," ",KVI_MOD_ALAPADATOK!B7," ",KVI_MOD_ALAPADATOK!C7," ",KVI_MOD_ALAPADATOK!D7," ",KVI_MOD_ALAPADATOK!E7," ",KVI_MOD_ALAPADATOK!F7," ",KVI_MOD_ALAPADATOK!G7," ",KVI_MOD_ALAPADATOK!H7)</f>
        <v>9.5.2.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CONCATENATE(KVI_MOD_9.5.1.sz.mell!B2:D2)</f>
        <v>3 kvi név</v>
      </c>
      <c r="C2" s="622"/>
      <c r="D2" s="623"/>
      <c r="E2" s="314" t="s">
        <v>529</v>
      </c>
    </row>
    <row r="3" spans="1:5" s="204" customFormat="1" ht="24.75" thickBot="1" x14ac:dyDescent="0.25">
      <c r="A3" s="313" t="s">
        <v>139</v>
      </c>
      <c r="B3" s="621" t="s">
        <v>336</v>
      </c>
      <c r="C3" s="622"/>
      <c r="D3" s="623"/>
      <c r="E3" s="314" t="s">
        <v>46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KVI_MOD_9.5.1.sz.mell!E4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CONCATENATE(KVI_MOD_ALAPADATOK!M18,"3. melléklet ",KVI_MOD_ALAPADATOK!A7," ",KVI_MOD_ALAPADATOK!B7," ",KVI_MOD_ALAPADATOK!C7," ",KVI_MOD_ALAPADATOK!D7," ",KVI_MOD_ALAPADATOK!E7," ",KVI_MOD_ALAPADATOK!F7," ",KVI_MOD_ALAPADATOK!G7," ",KVI_MOD_ALAPADATOK!H7)</f>
        <v>9.5.3.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CONCATENATE(KVI_MOD_9.5.2.sz.mell!B2:D2)</f>
        <v>3 kvi név</v>
      </c>
      <c r="C2" s="622"/>
      <c r="D2" s="623"/>
      <c r="E2" s="314" t="s">
        <v>529</v>
      </c>
    </row>
    <row r="3" spans="1:5" s="204" customFormat="1" ht="24.75" thickBot="1" x14ac:dyDescent="0.25">
      <c r="A3" s="313" t="s">
        <v>139</v>
      </c>
      <c r="B3" s="621" t="s">
        <v>431</v>
      </c>
      <c r="C3" s="622"/>
      <c r="D3" s="623"/>
      <c r="E3" s="314" t="s">
        <v>345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KVI_MOD_9.5.2.sz.mell!E4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17" t="str">
        <f>CONCATENATE(KVI_MOD_ALAPADATOK!M20," melléklet ",KVI_MOD_ALAPADATOK!A7," ",KVI_MOD_ALAPADATOK!B7," ",KVI_MOD_ALAPADATOK!C7," ",KVI_MOD_ALAPADATOK!D7," ",KVI_MOD_ALAPADATOK!E7," ",KVI_MOD_ALAPADATOK!F7," ",KVI_MOD_ALAPADATOK!G7," ",KVI_MOD_ALAPADATOK!H7)</f>
        <v>9.6. melléklet a 6 / 2021 ( 05.26. ) polgármesteri  rendelethez</v>
      </c>
      <c r="C1" s="618"/>
      <c r="D1" s="618"/>
      <c r="E1" s="618"/>
    </row>
    <row r="2" spans="1:5" s="204" customFormat="1" ht="24.75" thickBot="1" x14ac:dyDescent="0.25">
      <c r="A2" s="313" t="s">
        <v>464</v>
      </c>
      <c r="B2" s="621" t="str">
        <f>CONCATENATE(KVI_MOD_ALAPADATOK!B20)</f>
        <v>4 kvi név</v>
      </c>
      <c r="C2" s="622"/>
      <c r="D2" s="623"/>
      <c r="E2" s="314" t="s">
        <v>530</v>
      </c>
    </row>
    <row r="3" spans="1:5" s="204" customFormat="1" ht="24.75" thickBot="1" x14ac:dyDescent="0.25">
      <c r="A3" s="313" t="s">
        <v>139</v>
      </c>
      <c r="B3" s="621" t="s">
        <v>316</v>
      </c>
      <c r="C3" s="622"/>
      <c r="D3" s="623"/>
      <c r="E3" s="314" t="s">
        <v>41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KVI_MOD_9.2.3.sz.mell!E4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CONCATENATE(KVI_MOD_ALAPADATOK!M20,"1. melléklet ",KVI_MOD_ALAPADATOK!A7," ",KVI_MOD_ALAPADATOK!B7," ",KVI_MOD_ALAPADATOK!C7," ",KVI_MOD_ALAPADATOK!D7," ",KVI_MOD_ALAPADATOK!E7," ",KVI_MOD_ALAPADATOK!F7," ",KVI_MOD_ALAPADATOK!G7," ",KVI_MOD_ALAPADATOK!H7)</f>
        <v>9.6.1.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CONCATENATE(KVI_MOD_9.6.sz.mell!B2:D2)</f>
        <v>4 kvi név</v>
      </c>
      <c r="C2" s="622"/>
      <c r="D2" s="623"/>
      <c r="E2" s="314" t="s">
        <v>530</v>
      </c>
    </row>
    <row r="3" spans="1:5" s="204" customFormat="1" ht="24.75" thickBot="1" x14ac:dyDescent="0.25">
      <c r="A3" s="313" t="s">
        <v>139</v>
      </c>
      <c r="B3" s="621" t="s">
        <v>335</v>
      </c>
      <c r="C3" s="622"/>
      <c r="D3" s="623"/>
      <c r="E3" s="314" t="s">
        <v>45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KVI_MOD_9.6.sz.mell!E4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CONCATENATE(KVI_MOD_ALAPADATOK!M20,"2. melléklet ",KVI_MOD_ALAPADATOK!A7," ",KVI_MOD_ALAPADATOK!B7," ",KVI_MOD_ALAPADATOK!C7," ",KVI_MOD_ALAPADATOK!D7," ",KVI_MOD_ALAPADATOK!E7," ",KVI_MOD_ALAPADATOK!F7," ",KVI_MOD_ALAPADATOK!G7," ",KVI_MOD_ALAPADATOK!H7)</f>
        <v>9.6.2.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CONCATENATE(KVI_MOD_9.6.1.sz.mell!B2:D2)</f>
        <v>4 kvi név</v>
      </c>
      <c r="C2" s="622"/>
      <c r="D2" s="623"/>
      <c r="E2" s="314" t="s">
        <v>530</v>
      </c>
    </row>
    <row r="3" spans="1:5" s="204" customFormat="1" ht="24.75" thickBot="1" x14ac:dyDescent="0.25">
      <c r="A3" s="313" t="s">
        <v>139</v>
      </c>
      <c r="B3" s="621" t="s">
        <v>336</v>
      </c>
      <c r="C3" s="622"/>
      <c r="D3" s="623"/>
      <c r="E3" s="314" t="s">
        <v>46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KVI_MOD_9.6.1.sz.mell!E4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2">
    <tabColor theme="3" tint="0.79998168889431442"/>
  </sheetPr>
  <dimension ref="A1:I166"/>
  <sheetViews>
    <sheetView tabSelected="1" zoomScale="106" zoomScaleNormal="106" zoomScaleSheetLayoutView="100" workbookViewId="0">
      <selection activeCell="E86" sqref="E86"/>
    </sheetView>
  </sheetViews>
  <sheetFormatPr defaultRowHeight="15.75" x14ac:dyDescent="0.25"/>
  <cols>
    <col min="1" max="1" width="9.5" style="144" customWidth="1"/>
    <col min="2" max="2" width="65.83203125" style="144" customWidth="1"/>
    <col min="3" max="3" width="17.83203125" style="145" customWidth="1"/>
    <col min="4" max="5" width="17.83203125" style="166" customWidth="1"/>
    <col min="6" max="16384" width="9.33203125" style="166"/>
  </cols>
  <sheetData>
    <row r="1" spans="1:5" x14ac:dyDescent="0.25">
      <c r="A1" s="305"/>
      <c r="B1" s="532" t="str">
        <f>CONCATENATE("1.melléklet ",KVI_MOD_ALAPADATOK!A7," ",KVI_MOD_ALAPADATOK!B7," ",KVI_MOD_ALAPADATOK!C7," ",KVI_MOD_ALAPADATOK!D7," ",KVI_MOD_ALAPADATOK!E7," ",KVI_MOD_ALAPADATOK!F7," ",KVI_MOD_ALAPADATOK!G7," ",KVI_MOD_ALAPADATOK!H7)</f>
        <v>1.melléklet a 6 / 2021 ( 05.26. ) polgármesteri  rendelethez</v>
      </c>
      <c r="C1" s="533"/>
      <c r="D1" s="533"/>
      <c r="E1" s="533"/>
    </row>
    <row r="2" spans="1:5" x14ac:dyDescent="0.25">
      <c r="A2" s="534" t="str">
        <f>CONCATENATE(KVI_MOD_ALAPADATOK!A3)</f>
        <v>KORLÁT KÖZSÉG ÖNKORMÁNYZATA</v>
      </c>
      <c r="B2" s="535"/>
      <c r="C2" s="535"/>
      <c r="D2" s="535"/>
      <c r="E2" s="535"/>
    </row>
    <row r="3" spans="1:5" x14ac:dyDescent="0.25">
      <c r="A3" s="534" t="str">
        <f>CONCATENATE(KVI_MOD_ALAPADATOK!A9,"  MÓDOSÍTÁS UTÁNI KÖLTSÉGVETÉS ELŐIRÁNYZATAINAK ALAKULÁSÁRÓL")</f>
        <v xml:space="preserve">  MÓDOSÍTÁS UTÁNI KÖLTSÉGVETÉS ELŐIRÁNYZATAINAK ALAKULÁSÁRÓL</v>
      </c>
      <c r="B3" s="534"/>
      <c r="C3" s="536"/>
      <c r="D3" s="534"/>
      <c r="E3" s="534"/>
    </row>
    <row r="4" spans="1:5" x14ac:dyDescent="0.25">
      <c r="A4" s="534" t="s">
        <v>525</v>
      </c>
      <c r="B4" s="534"/>
      <c r="C4" s="536"/>
      <c r="D4" s="534"/>
      <c r="E4" s="534"/>
    </row>
    <row r="5" spans="1:5" x14ac:dyDescent="0.25">
      <c r="A5" s="305"/>
      <c r="B5" s="305"/>
      <c r="C5" s="306"/>
      <c r="D5" s="307"/>
      <c r="E5" s="307"/>
    </row>
    <row r="6" spans="1:5" ht="15.95" customHeight="1" x14ac:dyDescent="0.25">
      <c r="A6" s="546" t="s">
        <v>6</v>
      </c>
      <c r="B6" s="546"/>
      <c r="C6" s="546"/>
      <c r="D6" s="546"/>
      <c r="E6" s="546"/>
    </row>
    <row r="7" spans="1:5" ht="15.95" customHeight="1" thickBot="1" x14ac:dyDescent="0.3">
      <c r="A7" s="548" t="s">
        <v>104</v>
      </c>
      <c r="B7" s="548"/>
      <c r="C7" s="308"/>
      <c r="D7" s="305"/>
      <c r="E7" s="308" t="s">
        <v>498</v>
      </c>
    </row>
    <row r="8" spans="1:5" x14ac:dyDescent="0.25">
      <c r="A8" s="538" t="s">
        <v>54</v>
      </c>
      <c r="B8" s="540" t="s">
        <v>8</v>
      </c>
      <c r="C8" s="542" t="str">
        <f>+CONCATENATE(KVI_MOD_ALAPADATOK!A1,". évi")</f>
        <v>2020. évi</v>
      </c>
      <c r="D8" s="543"/>
      <c r="E8" s="544"/>
    </row>
    <row r="9" spans="1:5" ht="24.75" thickBot="1" x14ac:dyDescent="0.3">
      <c r="A9" s="539"/>
      <c r="B9" s="541"/>
      <c r="C9" s="240" t="s">
        <v>434</v>
      </c>
      <c r="D9" s="239" t="s">
        <v>568</v>
      </c>
      <c r="E9" s="300" t="s">
        <v>463</v>
      </c>
    </row>
    <row r="10" spans="1:5" s="167" customFormat="1" ht="12" customHeight="1" thickBot="1" x14ac:dyDescent="0.25">
      <c r="A10" s="163" t="s">
        <v>401</v>
      </c>
      <c r="B10" s="164" t="s">
        <v>402</v>
      </c>
      <c r="C10" s="164" t="s">
        <v>403</v>
      </c>
      <c r="D10" s="164" t="s">
        <v>405</v>
      </c>
      <c r="E10" s="241" t="s">
        <v>404</v>
      </c>
    </row>
    <row r="11" spans="1:5" s="168" customFormat="1" ht="12" customHeight="1" thickBot="1" x14ac:dyDescent="0.25">
      <c r="A11" s="18" t="s">
        <v>9</v>
      </c>
      <c r="B11" s="19" t="s">
        <v>173</v>
      </c>
      <c r="C11" s="156">
        <f>+C12+C13+C14+C15+C16+C17</f>
        <v>24336349</v>
      </c>
      <c r="D11" s="156">
        <f>+D12+D13+D14+D15+D16+D17</f>
        <v>1649795</v>
      </c>
      <c r="E11" s="93">
        <f>+E12+E13+E14+E15+E16+E17</f>
        <v>25986144</v>
      </c>
    </row>
    <row r="12" spans="1:5" s="168" customFormat="1" ht="12" customHeight="1" x14ac:dyDescent="0.2">
      <c r="A12" s="13" t="s">
        <v>66</v>
      </c>
      <c r="B12" s="169" t="s">
        <v>174</v>
      </c>
      <c r="C12" s="158">
        <v>9997619</v>
      </c>
      <c r="D12" s="158"/>
      <c r="E12" s="95">
        <v>9997619</v>
      </c>
    </row>
    <row r="13" spans="1:5" s="168" customFormat="1" ht="12" customHeight="1" x14ac:dyDescent="0.2">
      <c r="A13" s="12" t="s">
        <v>67</v>
      </c>
      <c r="B13" s="170" t="s">
        <v>175</v>
      </c>
      <c r="C13" s="157"/>
      <c r="D13" s="157">
        <f>E13-C13</f>
        <v>0</v>
      </c>
      <c r="E13" s="94"/>
    </row>
    <row r="14" spans="1:5" s="168" customFormat="1" ht="12" customHeight="1" x14ac:dyDescent="0.2">
      <c r="A14" s="12" t="s">
        <v>68</v>
      </c>
      <c r="B14" s="170" t="s">
        <v>176</v>
      </c>
      <c r="C14" s="157">
        <v>12538730</v>
      </c>
      <c r="D14" s="157">
        <v>-1952642</v>
      </c>
      <c r="E14" s="94">
        <v>10586088</v>
      </c>
    </row>
    <row r="15" spans="1:5" s="168" customFormat="1" ht="12" customHeight="1" x14ac:dyDescent="0.2">
      <c r="A15" s="12" t="s">
        <v>69</v>
      </c>
      <c r="B15" s="170" t="s">
        <v>177</v>
      </c>
      <c r="C15" s="157">
        <v>1800000</v>
      </c>
      <c r="D15" s="157">
        <v>200000</v>
      </c>
      <c r="E15" s="94">
        <v>2000000</v>
      </c>
    </row>
    <row r="16" spans="1:5" s="168" customFormat="1" ht="12" customHeight="1" x14ac:dyDescent="0.2">
      <c r="A16" s="12" t="s">
        <v>100</v>
      </c>
      <c r="B16" s="101" t="s">
        <v>346</v>
      </c>
      <c r="C16" s="157"/>
      <c r="D16" s="157">
        <v>3214697</v>
      </c>
      <c r="E16" s="94">
        <v>3214697</v>
      </c>
    </row>
    <row r="17" spans="1:5" s="168" customFormat="1" ht="12" customHeight="1" thickBot="1" x14ac:dyDescent="0.25">
      <c r="A17" s="14" t="s">
        <v>70</v>
      </c>
      <c r="B17" s="102" t="s">
        <v>347</v>
      </c>
      <c r="C17" s="157"/>
      <c r="D17" s="157">
        <v>187740</v>
      </c>
      <c r="E17" s="94">
        <v>187740</v>
      </c>
    </row>
    <row r="18" spans="1:5" s="168" customFormat="1" ht="12" customHeight="1" thickBot="1" x14ac:dyDescent="0.25">
      <c r="A18" s="18" t="s">
        <v>10</v>
      </c>
      <c r="B18" s="100" t="s">
        <v>178</v>
      </c>
      <c r="C18" s="156">
        <f>+C19+C20+C21+C22+C23</f>
        <v>0</v>
      </c>
      <c r="D18" s="156">
        <f>+D19+D20+D21+D22+D23</f>
        <v>68929694</v>
      </c>
      <c r="E18" s="93">
        <f>+E19+E20+E21+E22+E23</f>
        <v>68929694</v>
      </c>
    </row>
    <row r="19" spans="1:5" s="168" customFormat="1" ht="12" customHeight="1" x14ac:dyDescent="0.2">
      <c r="A19" s="13" t="s">
        <v>72</v>
      </c>
      <c r="B19" s="169" t="s">
        <v>179</v>
      </c>
      <c r="C19" s="158"/>
      <c r="D19" s="158"/>
      <c r="E19" s="95"/>
    </row>
    <row r="20" spans="1:5" s="168" customFormat="1" ht="12" customHeight="1" x14ac:dyDescent="0.2">
      <c r="A20" s="12" t="s">
        <v>73</v>
      </c>
      <c r="B20" s="170" t="s">
        <v>180</v>
      </c>
      <c r="C20" s="157"/>
      <c r="D20" s="157"/>
      <c r="E20" s="94"/>
    </row>
    <row r="21" spans="1:5" s="168" customFormat="1" ht="12" customHeight="1" x14ac:dyDescent="0.2">
      <c r="A21" s="12" t="s">
        <v>74</v>
      </c>
      <c r="B21" s="170" t="s">
        <v>338</v>
      </c>
      <c r="C21" s="157"/>
      <c r="D21" s="157"/>
      <c r="E21" s="94"/>
    </row>
    <row r="22" spans="1:5" s="168" customFormat="1" ht="12" customHeight="1" x14ac:dyDescent="0.2">
      <c r="A22" s="12" t="s">
        <v>75</v>
      </c>
      <c r="B22" s="170" t="s">
        <v>339</v>
      </c>
      <c r="C22" s="157"/>
      <c r="D22" s="157"/>
      <c r="E22" s="94"/>
    </row>
    <row r="23" spans="1:5" s="168" customFormat="1" ht="12" customHeight="1" x14ac:dyDescent="0.2">
      <c r="A23" s="12" t="s">
        <v>76</v>
      </c>
      <c r="B23" s="170" t="s">
        <v>181</v>
      </c>
      <c r="C23" s="157"/>
      <c r="D23" s="157">
        <v>68929694</v>
      </c>
      <c r="E23" s="94">
        <v>68929694</v>
      </c>
    </row>
    <row r="24" spans="1:5" s="168" customFormat="1" ht="12" customHeight="1" thickBot="1" x14ac:dyDescent="0.25">
      <c r="A24" s="14" t="s">
        <v>83</v>
      </c>
      <c r="B24" s="102" t="s">
        <v>182</v>
      </c>
      <c r="C24" s="159"/>
      <c r="D24" s="159">
        <v>17613903</v>
      </c>
      <c r="E24" s="96">
        <v>17613903</v>
      </c>
    </row>
    <row r="25" spans="1:5" s="168" customFormat="1" ht="12" customHeight="1" thickBot="1" x14ac:dyDescent="0.25">
      <c r="A25" s="18" t="s">
        <v>11</v>
      </c>
      <c r="B25" s="19" t="s">
        <v>183</v>
      </c>
      <c r="C25" s="156">
        <f>+C26+C27+C28+C29+C30</f>
        <v>0</v>
      </c>
      <c r="D25" s="156">
        <f>+D26+D27+D28+D29+D30</f>
        <v>81957532</v>
      </c>
      <c r="E25" s="93">
        <f>+E26+E27+E28+E29+E30</f>
        <v>81957532</v>
      </c>
    </row>
    <row r="26" spans="1:5" s="168" customFormat="1" ht="12" customHeight="1" x14ac:dyDescent="0.2">
      <c r="A26" s="13" t="s">
        <v>55</v>
      </c>
      <c r="B26" s="169" t="s">
        <v>184</v>
      </c>
      <c r="C26" s="158"/>
      <c r="D26" s="158"/>
      <c r="E26" s="95"/>
    </row>
    <row r="27" spans="1:5" s="168" customFormat="1" ht="12" customHeight="1" x14ac:dyDescent="0.2">
      <c r="A27" s="12" t="s">
        <v>56</v>
      </c>
      <c r="B27" s="170" t="s">
        <v>185</v>
      </c>
      <c r="C27" s="157"/>
      <c r="D27" s="157"/>
      <c r="E27" s="94"/>
    </row>
    <row r="28" spans="1:5" s="168" customFormat="1" ht="12" customHeight="1" x14ac:dyDescent="0.2">
      <c r="A28" s="12" t="s">
        <v>57</v>
      </c>
      <c r="B28" s="170" t="s">
        <v>340</v>
      </c>
      <c r="C28" s="157"/>
      <c r="D28" s="157"/>
      <c r="E28" s="94"/>
    </row>
    <row r="29" spans="1:5" s="168" customFormat="1" ht="12" customHeight="1" x14ac:dyDescent="0.2">
      <c r="A29" s="12" t="s">
        <v>58</v>
      </c>
      <c r="B29" s="170" t="s">
        <v>341</v>
      </c>
      <c r="C29" s="157"/>
      <c r="D29" s="157"/>
      <c r="E29" s="94"/>
    </row>
    <row r="30" spans="1:5" s="168" customFormat="1" ht="12" customHeight="1" x14ac:dyDescent="0.2">
      <c r="A30" s="12" t="s">
        <v>114</v>
      </c>
      <c r="B30" s="170" t="s">
        <v>186</v>
      </c>
      <c r="C30" s="157"/>
      <c r="D30" s="157">
        <v>81957532</v>
      </c>
      <c r="E30" s="94">
        <v>81957532</v>
      </c>
    </row>
    <row r="31" spans="1:5" s="168" customFormat="1" ht="12" customHeight="1" thickBot="1" x14ac:dyDescent="0.25">
      <c r="A31" s="14" t="s">
        <v>115</v>
      </c>
      <c r="B31" s="171" t="s">
        <v>187</v>
      </c>
      <c r="C31" s="159"/>
      <c r="D31" s="159">
        <v>80577550</v>
      </c>
      <c r="E31" s="96">
        <v>80577550</v>
      </c>
    </row>
    <row r="32" spans="1:5" s="168" customFormat="1" ht="12" customHeight="1" thickBot="1" x14ac:dyDescent="0.25">
      <c r="A32" s="18" t="s">
        <v>116</v>
      </c>
      <c r="B32" s="19" t="s">
        <v>487</v>
      </c>
      <c r="C32" s="162">
        <f>SUM(C33:C39)</f>
        <v>730000</v>
      </c>
      <c r="D32" s="162">
        <f>SUM(D33:D39)</f>
        <v>-442645</v>
      </c>
      <c r="E32" s="198">
        <f>SUM(E33:E39)</f>
        <v>287355</v>
      </c>
    </row>
    <row r="33" spans="1:5" s="168" customFormat="1" ht="12" customHeight="1" x14ac:dyDescent="0.2">
      <c r="A33" s="13" t="s">
        <v>188</v>
      </c>
      <c r="B33" s="498" t="s">
        <v>488</v>
      </c>
      <c r="C33" s="158"/>
      <c r="D33" s="158"/>
      <c r="E33" s="95"/>
    </row>
    <row r="34" spans="1:5" s="168" customFormat="1" ht="12" customHeight="1" x14ac:dyDescent="0.2">
      <c r="A34" s="12" t="s">
        <v>189</v>
      </c>
      <c r="B34" s="499" t="s">
        <v>489</v>
      </c>
      <c r="C34" s="157"/>
      <c r="D34" s="157"/>
      <c r="E34" s="94"/>
    </row>
    <row r="35" spans="1:5" s="168" customFormat="1" ht="12" customHeight="1" x14ac:dyDescent="0.2">
      <c r="A35" s="12" t="s">
        <v>190</v>
      </c>
      <c r="B35" s="499" t="s">
        <v>490</v>
      </c>
      <c r="C35" s="157"/>
      <c r="D35" s="157"/>
      <c r="E35" s="94"/>
    </row>
    <row r="36" spans="1:5" s="168" customFormat="1" ht="12" customHeight="1" x14ac:dyDescent="0.2">
      <c r="A36" s="12" t="s">
        <v>191</v>
      </c>
      <c r="B36" s="499" t="s">
        <v>623</v>
      </c>
      <c r="C36" s="157"/>
      <c r="D36" s="157"/>
      <c r="E36" s="94"/>
    </row>
    <row r="37" spans="1:5" s="168" customFormat="1" ht="12" customHeight="1" x14ac:dyDescent="0.2">
      <c r="A37" s="12" t="s">
        <v>491</v>
      </c>
      <c r="B37" s="499" t="s">
        <v>192</v>
      </c>
      <c r="C37" s="157">
        <v>450000</v>
      </c>
      <c r="D37" s="157">
        <v>-450000</v>
      </c>
      <c r="E37" s="94">
        <v>0</v>
      </c>
    </row>
    <row r="38" spans="1:5" s="168" customFormat="1" ht="12" customHeight="1" x14ac:dyDescent="0.2">
      <c r="A38" s="12" t="s">
        <v>492</v>
      </c>
      <c r="B38" s="499" t="s">
        <v>632</v>
      </c>
      <c r="C38" s="157"/>
      <c r="D38" s="157">
        <v>7355</v>
      </c>
      <c r="E38" s="94">
        <v>7355</v>
      </c>
    </row>
    <row r="39" spans="1:5" s="168" customFormat="1" ht="12" customHeight="1" thickBot="1" x14ac:dyDescent="0.25">
      <c r="A39" s="14" t="s">
        <v>493</v>
      </c>
      <c r="B39" s="500" t="s">
        <v>564</v>
      </c>
      <c r="C39" s="159">
        <v>280000</v>
      </c>
      <c r="D39" s="159"/>
      <c r="E39" s="96">
        <v>280000</v>
      </c>
    </row>
    <row r="40" spans="1:5" s="168" customFormat="1" ht="12" customHeight="1" thickBot="1" x14ac:dyDescent="0.25">
      <c r="A40" s="18" t="s">
        <v>13</v>
      </c>
      <c r="B40" s="19" t="s">
        <v>348</v>
      </c>
      <c r="C40" s="156">
        <f>SUM(C41:C51)</f>
        <v>0</v>
      </c>
      <c r="D40" s="156">
        <f>SUM(D41:D51)</f>
        <v>1290828</v>
      </c>
      <c r="E40" s="93">
        <f>SUM(E41:E51)</f>
        <v>1290828</v>
      </c>
    </row>
    <row r="41" spans="1:5" s="168" customFormat="1" ht="12" customHeight="1" x14ac:dyDescent="0.2">
      <c r="A41" s="13" t="s">
        <v>59</v>
      </c>
      <c r="B41" s="169" t="s">
        <v>195</v>
      </c>
      <c r="C41" s="158"/>
      <c r="D41" s="158"/>
      <c r="E41" s="95"/>
    </row>
    <row r="42" spans="1:5" s="168" customFormat="1" ht="12" customHeight="1" x14ac:dyDescent="0.2">
      <c r="A42" s="12" t="s">
        <v>60</v>
      </c>
      <c r="B42" s="170" t="s">
        <v>196</v>
      </c>
      <c r="C42" s="157"/>
      <c r="D42" s="157">
        <v>140000</v>
      </c>
      <c r="E42" s="94">
        <v>140000</v>
      </c>
    </row>
    <row r="43" spans="1:5" s="168" customFormat="1" ht="12" customHeight="1" x14ac:dyDescent="0.2">
      <c r="A43" s="12" t="s">
        <v>61</v>
      </c>
      <c r="B43" s="170" t="s">
        <v>197</v>
      </c>
      <c r="C43" s="157"/>
      <c r="D43" s="157"/>
      <c r="E43" s="94"/>
    </row>
    <row r="44" spans="1:5" s="168" customFormat="1" ht="12" customHeight="1" x14ac:dyDescent="0.2">
      <c r="A44" s="12" t="s">
        <v>118</v>
      </c>
      <c r="B44" s="170" t="s">
        <v>198</v>
      </c>
      <c r="C44" s="157"/>
      <c r="D44" s="157"/>
      <c r="E44" s="94"/>
    </row>
    <row r="45" spans="1:5" s="168" customFormat="1" ht="12" customHeight="1" x14ac:dyDescent="0.2">
      <c r="A45" s="12" t="s">
        <v>119</v>
      </c>
      <c r="B45" s="170" t="s">
        <v>199</v>
      </c>
      <c r="C45" s="157"/>
      <c r="D45" s="157"/>
      <c r="E45" s="94"/>
    </row>
    <row r="46" spans="1:5" s="168" customFormat="1" ht="12" customHeight="1" x14ac:dyDescent="0.2">
      <c r="A46" s="12" t="s">
        <v>120</v>
      </c>
      <c r="B46" s="170" t="s">
        <v>200</v>
      </c>
      <c r="C46" s="157"/>
      <c r="D46" s="157"/>
      <c r="E46" s="94"/>
    </row>
    <row r="47" spans="1:5" s="168" customFormat="1" ht="12" customHeight="1" x14ac:dyDescent="0.2">
      <c r="A47" s="12" t="s">
        <v>121</v>
      </c>
      <c r="B47" s="170" t="s">
        <v>201</v>
      </c>
      <c r="C47" s="157"/>
      <c r="D47" s="157"/>
      <c r="E47" s="94"/>
    </row>
    <row r="48" spans="1:5" s="168" customFormat="1" ht="12" customHeight="1" x14ac:dyDescent="0.2">
      <c r="A48" s="12" t="s">
        <v>122</v>
      </c>
      <c r="B48" s="170" t="s">
        <v>494</v>
      </c>
      <c r="C48" s="157"/>
      <c r="D48" s="157">
        <v>819</v>
      </c>
      <c r="E48" s="94">
        <v>819</v>
      </c>
    </row>
    <row r="49" spans="1:5" s="168" customFormat="1" ht="12" customHeight="1" x14ac:dyDescent="0.2">
      <c r="A49" s="12" t="s">
        <v>193</v>
      </c>
      <c r="B49" s="170" t="s">
        <v>203</v>
      </c>
      <c r="C49" s="160"/>
      <c r="D49" s="160">
        <v>1139978</v>
      </c>
      <c r="E49" s="97">
        <v>1139978</v>
      </c>
    </row>
    <row r="50" spans="1:5" s="168" customFormat="1" ht="12" customHeight="1" x14ac:dyDescent="0.2">
      <c r="A50" s="14" t="s">
        <v>194</v>
      </c>
      <c r="B50" s="171" t="s">
        <v>350</v>
      </c>
      <c r="C50" s="161"/>
      <c r="D50" s="161"/>
      <c r="E50" s="98"/>
    </row>
    <row r="51" spans="1:5" s="168" customFormat="1" ht="12" customHeight="1" thickBot="1" x14ac:dyDescent="0.25">
      <c r="A51" s="14" t="s">
        <v>349</v>
      </c>
      <c r="B51" s="102" t="s">
        <v>204</v>
      </c>
      <c r="C51" s="161"/>
      <c r="D51" s="161">
        <v>10031</v>
      </c>
      <c r="E51" s="98">
        <v>10031</v>
      </c>
    </row>
    <row r="52" spans="1:5" s="168" customFormat="1" ht="12" customHeight="1" thickBot="1" x14ac:dyDescent="0.25">
      <c r="A52" s="18" t="s">
        <v>14</v>
      </c>
      <c r="B52" s="19" t="s">
        <v>205</v>
      </c>
      <c r="C52" s="156">
        <f>SUM(C53:C57)</f>
        <v>0</v>
      </c>
      <c r="D52" s="156">
        <f>SUM(D53:D57)</f>
        <v>911000</v>
      </c>
      <c r="E52" s="93">
        <f>SUM(E53:E57)</f>
        <v>911000</v>
      </c>
    </row>
    <row r="53" spans="1:5" s="168" customFormat="1" ht="12" customHeight="1" x14ac:dyDescent="0.2">
      <c r="A53" s="13" t="s">
        <v>62</v>
      </c>
      <c r="B53" s="169" t="s">
        <v>209</v>
      </c>
      <c r="C53" s="209"/>
      <c r="D53" s="209"/>
      <c r="E53" s="99"/>
    </row>
    <row r="54" spans="1:5" s="168" customFormat="1" ht="12" customHeight="1" x14ac:dyDescent="0.2">
      <c r="A54" s="12" t="s">
        <v>63</v>
      </c>
      <c r="B54" s="170" t="s">
        <v>210</v>
      </c>
      <c r="C54" s="160"/>
      <c r="D54" s="160">
        <v>10000</v>
      </c>
      <c r="E54" s="97">
        <v>10000</v>
      </c>
    </row>
    <row r="55" spans="1:5" s="168" customFormat="1" ht="12" customHeight="1" x14ac:dyDescent="0.2">
      <c r="A55" s="12" t="s">
        <v>206</v>
      </c>
      <c r="B55" s="170" t="s">
        <v>211</v>
      </c>
      <c r="C55" s="160"/>
      <c r="D55" s="160"/>
      <c r="E55" s="97"/>
    </row>
    <row r="56" spans="1:5" s="168" customFormat="1" ht="12" customHeight="1" x14ac:dyDescent="0.2">
      <c r="A56" s="12" t="s">
        <v>207</v>
      </c>
      <c r="B56" s="170" t="s">
        <v>212</v>
      </c>
      <c r="C56" s="160"/>
      <c r="D56" s="160">
        <v>901000</v>
      </c>
      <c r="E56" s="97">
        <v>901000</v>
      </c>
    </row>
    <row r="57" spans="1:5" s="168" customFormat="1" ht="12" customHeight="1" thickBot="1" x14ac:dyDescent="0.25">
      <c r="A57" s="14" t="s">
        <v>208</v>
      </c>
      <c r="B57" s="102" t="s">
        <v>213</v>
      </c>
      <c r="C57" s="161"/>
      <c r="D57" s="161"/>
      <c r="E57" s="98"/>
    </row>
    <row r="58" spans="1:5" s="168" customFormat="1" ht="12" customHeight="1" thickBot="1" x14ac:dyDescent="0.25">
      <c r="A58" s="18" t="s">
        <v>123</v>
      </c>
      <c r="B58" s="19" t="s">
        <v>214</v>
      </c>
      <c r="C58" s="156">
        <f>SUM(C59:C61)</f>
        <v>0</v>
      </c>
      <c r="D58" s="156">
        <f>SUM(D59:D61)</f>
        <v>2148450</v>
      </c>
      <c r="E58" s="93">
        <f>SUM(E59:E61)</f>
        <v>2148450</v>
      </c>
    </row>
    <row r="59" spans="1:5" s="168" customFormat="1" ht="12" customHeight="1" x14ac:dyDescent="0.2">
      <c r="A59" s="13" t="s">
        <v>64</v>
      </c>
      <c r="B59" s="169" t="s">
        <v>215</v>
      </c>
      <c r="C59" s="158"/>
      <c r="D59" s="158"/>
      <c r="E59" s="95"/>
    </row>
    <row r="60" spans="1:5" s="168" customFormat="1" ht="12" customHeight="1" x14ac:dyDescent="0.2">
      <c r="A60" s="12" t="s">
        <v>65</v>
      </c>
      <c r="B60" s="170" t="s">
        <v>342</v>
      </c>
      <c r="C60" s="157"/>
      <c r="D60" s="157"/>
      <c r="E60" s="94"/>
    </row>
    <row r="61" spans="1:5" s="168" customFormat="1" ht="12" customHeight="1" x14ac:dyDescent="0.2">
      <c r="A61" s="12" t="s">
        <v>218</v>
      </c>
      <c r="B61" s="170" t="s">
        <v>216</v>
      </c>
      <c r="C61" s="157"/>
      <c r="D61" s="157">
        <v>2148450</v>
      </c>
      <c r="E61" s="94">
        <v>2148450</v>
      </c>
    </row>
    <row r="62" spans="1:5" s="168" customFormat="1" ht="12" customHeight="1" thickBot="1" x14ac:dyDescent="0.25">
      <c r="A62" s="14" t="s">
        <v>219</v>
      </c>
      <c r="B62" s="102" t="s">
        <v>217</v>
      </c>
      <c r="C62" s="159"/>
      <c r="D62" s="159"/>
      <c r="E62" s="96"/>
    </row>
    <row r="63" spans="1:5" s="168" customFormat="1" ht="12" customHeight="1" thickBot="1" x14ac:dyDescent="0.25">
      <c r="A63" s="18" t="s">
        <v>16</v>
      </c>
      <c r="B63" s="100" t="s">
        <v>220</v>
      </c>
      <c r="C63" s="156">
        <f>SUM(C64:C66)</f>
        <v>0</v>
      </c>
      <c r="D63" s="156">
        <f>SUM(D64:D66)</f>
        <v>0</v>
      </c>
      <c r="E63" s="93">
        <f>SUM(E64:E66)</f>
        <v>0</v>
      </c>
    </row>
    <row r="64" spans="1:5" s="168" customFormat="1" ht="12" customHeight="1" x14ac:dyDescent="0.2">
      <c r="A64" s="13" t="s">
        <v>124</v>
      </c>
      <c r="B64" s="169" t="s">
        <v>222</v>
      </c>
      <c r="C64" s="160"/>
      <c r="D64" s="160"/>
      <c r="E64" s="97"/>
    </row>
    <row r="65" spans="1:5" s="168" customFormat="1" ht="12" customHeight="1" x14ac:dyDescent="0.2">
      <c r="A65" s="12" t="s">
        <v>125</v>
      </c>
      <c r="B65" s="170" t="s">
        <v>343</v>
      </c>
      <c r="C65" s="160"/>
      <c r="D65" s="160"/>
      <c r="E65" s="97"/>
    </row>
    <row r="66" spans="1:5" s="168" customFormat="1" ht="12" customHeight="1" x14ac:dyDescent="0.2">
      <c r="A66" s="12" t="s">
        <v>156</v>
      </c>
      <c r="B66" s="170" t="s">
        <v>223</v>
      </c>
      <c r="C66" s="160"/>
      <c r="D66" s="160"/>
      <c r="E66" s="97"/>
    </row>
    <row r="67" spans="1:5" s="168" customFormat="1" ht="12" customHeight="1" thickBot="1" x14ac:dyDescent="0.25">
      <c r="A67" s="14" t="s">
        <v>221</v>
      </c>
      <c r="B67" s="102" t="s">
        <v>224</v>
      </c>
      <c r="C67" s="160"/>
      <c r="D67" s="160"/>
      <c r="E67" s="97"/>
    </row>
    <row r="68" spans="1:5" s="168" customFormat="1" ht="12" customHeight="1" thickBot="1" x14ac:dyDescent="0.25">
      <c r="A68" s="223" t="s">
        <v>390</v>
      </c>
      <c r="B68" s="19" t="s">
        <v>225</v>
      </c>
      <c r="C68" s="162">
        <f>+C11+C18+C25+C32+C40+C52+C58+C63</f>
        <v>25066349</v>
      </c>
      <c r="D68" s="162">
        <f>+D11+D18+D25+D32+D40+D52+D58+D63</f>
        <v>156444654</v>
      </c>
      <c r="E68" s="198">
        <f>+E11+E18+E25+E32+E40+E52+E58+E63</f>
        <v>181511003</v>
      </c>
    </row>
    <row r="69" spans="1:5" s="168" customFormat="1" ht="12" customHeight="1" thickBot="1" x14ac:dyDescent="0.25">
      <c r="A69" s="210" t="s">
        <v>226</v>
      </c>
      <c r="B69" s="100" t="s">
        <v>227</v>
      </c>
      <c r="C69" s="156">
        <f>SUM(C70:C72)</f>
        <v>0</v>
      </c>
      <c r="D69" s="156">
        <f>SUM(D70:D72)</f>
        <v>0</v>
      </c>
      <c r="E69" s="93">
        <f>SUM(E70:E72)</f>
        <v>0</v>
      </c>
    </row>
    <row r="70" spans="1:5" s="168" customFormat="1" ht="12" customHeight="1" x14ac:dyDescent="0.2">
      <c r="A70" s="13" t="s">
        <v>255</v>
      </c>
      <c r="B70" s="169" t="s">
        <v>228</v>
      </c>
      <c r="C70" s="160"/>
      <c r="D70" s="160"/>
      <c r="E70" s="97"/>
    </row>
    <row r="71" spans="1:5" s="168" customFormat="1" ht="12" customHeight="1" x14ac:dyDescent="0.2">
      <c r="A71" s="12" t="s">
        <v>264</v>
      </c>
      <c r="B71" s="170" t="s">
        <v>229</v>
      </c>
      <c r="C71" s="160"/>
      <c r="D71" s="160"/>
      <c r="E71" s="97"/>
    </row>
    <row r="72" spans="1:5" s="168" customFormat="1" ht="12" customHeight="1" thickBot="1" x14ac:dyDescent="0.25">
      <c r="A72" s="14" t="s">
        <v>265</v>
      </c>
      <c r="B72" s="219" t="s">
        <v>375</v>
      </c>
      <c r="C72" s="160"/>
      <c r="D72" s="160"/>
      <c r="E72" s="97"/>
    </row>
    <row r="73" spans="1:5" s="168" customFormat="1" ht="12" customHeight="1" thickBot="1" x14ac:dyDescent="0.25">
      <c r="A73" s="210" t="s">
        <v>231</v>
      </c>
      <c r="B73" s="100" t="s">
        <v>232</v>
      </c>
      <c r="C73" s="156">
        <f>SUM(C74:C77)</f>
        <v>0</v>
      </c>
      <c r="D73" s="156">
        <f>SUM(D74:D77)</f>
        <v>0</v>
      </c>
      <c r="E73" s="93">
        <f>SUM(E74:E77)</f>
        <v>0</v>
      </c>
    </row>
    <row r="74" spans="1:5" s="168" customFormat="1" ht="12" customHeight="1" x14ac:dyDescent="0.2">
      <c r="A74" s="13" t="s">
        <v>101</v>
      </c>
      <c r="B74" s="298" t="s">
        <v>233</v>
      </c>
      <c r="C74" s="160"/>
      <c r="D74" s="160"/>
      <c r="E74" s="97"/>
    </row>
    <row r="75" spans="1:5" s="168" customFormat="1" ht="12" customHeight="1" x14ac:dyDescent="0.2">
      <c r="A75" s="12" t="s">
        <v>102</v>
      </c>
      <c r="B75" s="298" t="s">
        <v>501</v>
      </c>
      <c r="C75" s="160"/>
      <c r="D75" s="160"/>
      <c r="E75" s="97"/>
    </row>
    <row r="76" spans="1:5" s="168" customFormat="1" ht="12" customHeight="1" x14ac:dyDescent="0.2">
      <c r="A76" s="12" t="s">
        <v>256</v>
      </c>
      <c r="B76" s="298" t="s">
        <v>234</v>
      </c>
      <c r="C76" s="160"/>
      <c r="D76" s="160"/>
      <c r="E76" s="97"/>
    </row>
    <row r="77" spans="1:5" s="168" customFormat="1" ht="12" customHeight="1" thickBot="1" x14ac:dyDescent="0.25">
      <c r="A77" s="14" t="s">
        <v>257</v>
      </c>
      <c r="B77" s="299" t="s">
        <v>502</v>
      </c>
      <c r="C77" s="160"/>
      <c r="D77" s="160"/>
      <c r="E77" s="97"/>
    </row>
    <row r="78" spans="1:5" s="168" customFormat="1" ht="12" customHeight="1" thickBot="1" x14ac:dyDescent="0.25">
      <c r="A78" s="210" t="s">
        <v>235</v>
      </c>
      <c r="B78" s="100" t="s">
        <v>236</v>
      </c>
      <c r="C78" s="156">
        <f>SUM(C79:C80)</f>
        <v>29957879</v>
      </c>
      <c r="D78" s="156">
        <f>SUM(D79:D80)</f>
        <v>516860</v>
      </c>
      <c r="E78" s="93">
        <f>SUM(E79:E80)</f>
        <v>30474739</v>
      </c>
    </row>
    <row r="79" spans="1:5" s="168" customFormat="1" ht="12" customHeight="1" x14ac:dyDescent="0.2">
      <c r="A79" s="13" t="s">
        <v>258</v>
      </c>
      <c r="B79" s="169" t="s">
        <v>237</v>
      </c>
      <c r="C79" s="160">
        <v>29957879</v>
      </c>
      <c r="D79" s="160">
        <v>516860</v>
      </c>
      <c r="E79" s="97">
        <v>30474739</v>
      </c>
    </row>
    <row r="80" spans="1:5" s="168" customFormat="1" ht="12" customHeight="1" thickBot="1" x14ac:dyDescent="0.25">
      <c r="A80" s="14" t="s">
        <v>259</v>
      </c>
      <c r="B80" s="102" t="s">
        <v>238</v>
      </c>
      <c r="C80" s="160"/>
      <c r="D80" s="160"/>
      <c r="E80" s="97"/>
    </row>
    <row r="81" spans="1:5" s="168" customFormat="1" ht="12" customHeight="1" thickBot="1" x14ac:dyDescent="0.25">
      <c r="A81" s="210" t="s">
        <v>239</v>
      </c>
      <c r="B81" s="100" t="s">
        <v>240</v>
      </c>
      <c r="C81" s="156">
        <f>SUM(C82:C84)</f>
        <v>0</v>
      </c>
      <c r="D81" s="156">
        <f>SUM(D82:D84)</f>
        <v>0</v>
      </c>
      <c r="E81" s="93">
        <f>SUM(E82:E84)</f>
        <v>0</v>
      </c>
    </row>
    <row r="82" spans="1:5" s="168" customFormat="1" ht="12" customHeight="1" x14ac:dyDescent="0.2">
      <c r="A82" s="13" t="s">
        <v>260</v>
      </c>
      <c r="B82" s="169" t="s">
        <v>241</v>
      </c>
      <c r="C82" s="160"/>
      <c r="D82" s="160"/>
      <c r="E82" s="97"/>
    </row>
    <row r="83" spans="1:5" s="168" customFormat="1" ht="12" customHeight="1" x14ac:dyDescent="0.2">
      <c r="A83" s="12" t="s">
        <v>261</v>
      </c>
      <c r="B83" s="170" t="s">
        <v>242</v>
      </c>
      <c r="C83" s="160"/>
      <c r="D83" s="160"/>
      <c r="E83" s="97"/>
    </row>
    <row r="84" spans="1:5" s="168" customFormat="1" ht="12" customHeight="1" thickBot="1" x14ac:dyDescent="0.25">
      <c r="A84" s="14" t="s">
        <v>262</v>
      </c>
      <c r="B84" s="102" t="s">
        <v>503</v>
      </c>
      <c r="C84" s="160"/>
      <c r="D84" s="160"/>
      <c r="E84" s="97"/>
    </row>
    <row r="85" spans="1:5" s="168" customFormat="1" ht="12" customHeight="1" thickBot="1" x14ac:dyDescent="0.25">
      <c r="A85" s="210" t="s">
        <v>243</v>
      </c>
      <c r="B85" s="100" t="s">
        <v>263</v>
      </c>
      <c r="C85" s="156">
        <f>SUM(C86:C89)</f>
        <v>0</v>
      </c>
      <c r="D85" s="156">
        <f>SUM(D86:D89)</f>
        <v>0</v>
      </c>
      <c r="E85" s="93">
        <f>SUM(E86:E89)</f>
        <v>0</v>
      </c>
    </row>
    <row r="86" spans="1:5" s="168" customFormat="1" ht="12" customHeight="1" x14ac:dyDescent="0.2">
      <c r="A86" s="173" t="s">
        <v>244</v>
      </c>
      <c r="B86" s="169" t="s">
        <v>245</v>
      </c>
      <c r="C86" s="160"/>
      <c r="D86" s="160"/>
      <c r="E86" s="97"/>
    </row>
    <row r="87" spans="1:5" s="168" customFormat="1" ht="12" customHeight="1" x14ac:dyDescent="0.2">
      <c r="A87" s="174" t="s">
        <v>246</v>
      </c>
      <c r="B87" s="170" t="s">
        <v>247</v>
      </c>
      <c r="C87" s="160"/>
      <c r="D87" s="160"/>
      <c r="E87" s="97"/>
    </row>
    <row r="88" spans="1:5" s="168" customFormat="1" ht="12" customHeight="1" x14ac:dyDescent="0.2">
      <c r="A88" s="174" t="s">
        <v>248</v>
      </c>
      <c r="B88" s="170" t="s">
        <v>249</v>
      </c>
      <c r="C88" s="160"/>
      <c r="D88" s="160"/>
      <c r="E88" s="97"/>
    </row>
    <row r="89" spans="1:5" s="168" customFormat="1" ht="12" customHeight="1" thickBot="1" x14ac:dyDescent="0.25">
      <c r="A89" s="175" t="s">
        <v>250</v>
      </c>
      <c r="B89" s="102" t="s">
        <v>251</v>
      </c>
      <c r="C89" s="160"/>
      <c r="D89" s="160"/>
      <c r="E89" s="97"/>
    </row>
    <row r="90" spans="1:5" s="168" customFormat="1" ht="12" customHeight="1" thickBot="1" x14ac:dyDescent="0.25">
      <c r="A90" s="210" t="s">
        <v>252</v>
      </c>
      <c r="B90" s="100" t="s">
        <v>389</v>
      </c>
      <c r="C90" s="212"/>
      <c r="D90" s="212"/>
      <c r="E90" s="213"/>
    </row>
    <row r="91" spans="1:5" s="168" customFormat="1" ht="13.5" customHeight="1" thickBot="1" x14ac:dyDescent="0.25">
      <c r="A91" s="210" t="s">
        <v>254</v>
      </c>
      <c r="B91" s="100" t="s">
        <v>253</v>
      </c>
      <c r="C91" s="212"/>
      <c r="D91" s="212"/>
      <c r="E91" s="213"/>
    </row>
    <row r="92" spans="1:5" s="168" customFormat="1" ht="15.75" customHeight="1" thickBot="1" x14ac:dyDescent="0.25">
      <c r="A92" s="210" t="s">
        <v>266</v>
      </c>
      <c r="B92" s="176" t="s">
        <v>392</v>
      </c>
      <c r="C92" s="162">
        <f>+C69+C73+C78+C81+C85+C91+C90</f>
        <v>29957879</v>
      </c>
      <c r="D92" s="162">
        <f>+D69+D73+D78+D81+D85+D91+D90</f>
        <v>516860</v>
      </c>
      <c r="E92" s="198">
        <f>+E69+E73+E78+E81+E85+E91+E90</f>
        <v>30474739</v>
      </c>
    </row>
    <row r="93" spans="1:5" s="168" customFormat="1" ht="25.5" customHeight="1" thickBot="1" x14ac:dyDescent="0.25">
      <c r="A93" s="211" t="s">
        <v>391</v>
      </c>
      <c r="B93" s="177" t="s">
        <v>393</v>
      </c>
      <c r="C93" s="162">
        <f>+C68+C92</f>
        <v>55024228</v>
      </c>
      <c r="D93" s="162">
        <f>+D68+D92</f>
        <v>156961514</v>
      </c>
      <c r="E93" s="198">
        <f>+E68+E92</f>
        <v>211985742</v>
      </c>
    </row>
    <row r="94" spans="1:5" s="168" customFormat="1" ht="15.2" customHeight="1" x14ac:dyDescent="0.2">
      <c r="A94" s="3"/>
      <c r="B94" s="4"/>
      <c r="C94" s="104"/>
    </row>
    <row r="95" spans="1:5" ht="16.5" customHeight="1" x14ac:dyDescent="0.25">
      <c r="A95" s="547" t="s">
        <v>37</v>
      </c>
      <c r="B95" s="547"/>
      <c r="C95" s="547"/>
      <c r="D95" s="547"/>
      <c r="E95" s="547"/>
    </row>
    <row r="96" spans="1:5" s="178" customFormat="1" ht="16.5" customHeight="1" thickBot="1" x14ac:dyDescent="0.3">
      <c r="A96" s="549" t="s">
        <v>105</v>
      </c>
      <c r="B96" s="549"/>
      <c r="C96" s="61"/>
      <c r="E96" s="61" t="str">
        <f>E7</f>
        <v xml:space="preserve"> Forintban!</v>
      </c>
    </row>
    <row r="97" spans="1:5" x14ac:dyDescent="0.25">
      <c r="A97" s="538" t="s">
        <v>54</v>
      </c>
      <c r="B97" s="540" t="s">
        <v>435</v>
      </c>
      <c r="C97" s="542" t="str">
        <f>C8</f>
        <v>2020. évi</v>
      </c>
      <c r="D97" s="543"/>
      <c r="E97" s="544"/>
    </row>
    <row r="98" spans="1:5" ht="24.75" thickBot="1" x14ac:dyDescent="0.3">
      <c r="A98" s="539"/>
      <c r="B98" s="541"/>
      <c r="C98" s="240" t="str">
        <f>C9</f>
        <v>Eredeti
előirányzat</v>
      </c>
      <c r="D98" s="240" t="str">
        <f>D9</f>
        <v>Összes módosítás</v>
      </c>
      <c r="E98" s="397" t="str">
        <f>E9</f>
        <v>Módosított előirányzat</v>
      </c>
    </row>
    <row r="99" spans="1:5" s="167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1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5">
        <f>C101+C102+C103+C104+C105+C118</f>
        <v>40686774</v>
      </c>
      <c r="D100" s="155">
        <f>D101+D102+D103+D104+D105+D118</f>
        <v>75241529</v>
      </c>
      <c r="E100" s="226">
        <f>E101+E102+E103+E104+E105+E118</f>
        <v>115928303</v>
      </c>
    </row>
    <row r="101" spans="1:5" ht="12" customHeight="1" x14ac:dyDescent="0.25">
      <c r="A101" s="15" t="s">
        <v>66</v>
      </c>
      <c r="B101" s="8" t="s">
        <v>38</v>
      </c>
      <c r="C101" s="233">
        <v>17709000</v>
      </c>
      <c r="D101" s="159">
        <f>E101-C101</f>
        <v>45008366</v>
      </c>
      <c r="E101" s="227">
        <v>62717366</v>
      </c>
    </row>
    <row r="102" spans="1:5" ht="12" customHeight="1" x14ac:dyDescent="0.25">
      <c r="A102" s="12" t="s">
        <v>67</v>
      </c>
      <c r="B102" s="6" t="s">
        <v>126</v>
      </c>
      <c r="C102" s="157">
        <v>3108000</v>
      </c>
      <c r="D102" s="159">
        <f>E102-C102</f>
        <v>4650699</v>
      </c>
      <c r="E102" s="94">
        <v>7758699</v>
      </c>
    </row>
    <row r="103" spans="1:5" ht="12" customHeight="1" x14ac:dyDescent="0.25">
      <c r="A103" s="12" t="s">
        <v>68</v>
      </c>
      <c r="B103" s="6" t="s">
        <v>93</v>
      </c>
      <c r="C103" s="159">
        <v>14103774</v>
      </c>
      <c r="D103" s="159">
        <f>E103-C103</f>
        <v>27654569</v>
      </c>
      <c r="E103" s="96">
        <v>41758343</v>
      </c>
    </row>
    <row r="104" spans="1:5" ht="12" customHeight="1" x14ac:dyDescent="0.25">
      <c r="A104" s="12" t="s">
        <v>69</v>
      </c>
      <c r="B104" s="9" t="s">
        <v>127</v>
      </c>
      <c r="C104" s="159">
        <v>5766000</v>
      </c>
      <c r="D104" s="159">
        <f>E104-C104</f>
        <v>-4626000</v>
      </c>
      <c r="E104" s="96">
        <v>1140000</v>
      </c>
    </row>
    <row r="105" spans="1:5" ht="12" customHeight="1" x14ac:dyDescent="0.25">
      <c r="A105" s="12" t="s">
        <v>78</v>
      </c>
      <c r="B105" s="17" t="s">
        <v>128</v>
      </c>
      <c r="C105" s="159"/>
      <c r="D105" s="159">
        <f t="shared" ref="D105:D120" si="0">E105-C105</f>
        <v>2553895</v>
      </c>
      <c r="E105" s="96">
        <v>2553895</v>
      </c>
    </row>
    <row r="106" spans="1:5" ht="12" customHeight="1" x14ac:dyDescent="0.25">
      <c r="A106" s="12" t="s">
        <v>70</v>
      </c>
      <c r="B106" s="6" t="s">
        <v>356</v>
      </c>
      <c r="C106" s="159"/>
      <c r="D106" s="159">
        <f t="shared" si="0"/>
        <v>911329</v>
      </c>
      <c r="E106" s="96">
        <v>911329</v>
      </c>
    </row>
    <row r="107" spans="1:5" ht="12" customHeight="1" x14ac:dyDescent="0.25">
      <c r="A107" s="12" t="s">
        <v>71</v>
      </c>
      <c r="B107" s="65" t="s">
        <v>355</v>
      </c>
      <c r="C107" s="159"/>
      <c r="D107" s="159">
        <f t="shared" si="0"/>
        <v>0</v>
      </c>
      <c r="E107" s="96"/>
    </row>
    <row r="108" spans="1:5" ht="12" customHeight="1" x14ac:dyDescent="0.25">
      <c r="A108" s="12" t="s">
        <v>79</v>
      </c>
      <c r="B108" s="65" t="s">
        <v>354</v>
      </c>
      <c r="C108" s="159"/>
      <c r="D108" s="159">
        <f t="shared" si="0"/>
        <v>0</v>
      </c>
      <c r="E108" s="96"/>
    </row>
    <row r="109" spans="1:5" ht="12" customHeight="1" x14ac:dyDescent="0.25">
      <c r="A109" s="12" t="s">
        <v>80</v>
      </c>
      <c r="B109" s="63" t="s">
        <v>269</v>
      </c>
      <c r="C109" s="159"/>
      <c r="D109" s="159">
        <f t="shared" si="0"/>
        <v>0</v>
      </c>
      <c r="E109" s="96"/>
    </row>
    <row r="110" spans="1:5" ht="12" customHeight="1" x14ac:dyDescent="0.25">
      <c r="A110" s="12" t="s">
        <v>81</v>
      </c>
      <c r="B110" s="64" t="s">
        <v>270</v>
      </c>
      <c r="C110" s="159"/>
      <c r="D110" s="159">
        <f t="shared" si="0"/>
        <v>0</v>
      </c>
      <c r="E110" s="96"/>
    </row>
    <row r="111" spans="1:5" ht="12" customHeight="1" x14ac:dyDescent="0.25">
      <c r="A111" s="12" t="s">
        <v>82</v>
      </c>
      <c r="B111" s="64" t="s">
        <v>271</v>
      </c>
      <c r="C111" s="159"/>
      <c r="D111" s="159">
        <f t="shared" si="0"/>
        <v>0</v>
      </c>
      <c r="E111" s="96"/>
    </row>
    <row r="112" spans="1:5" ht="12" customHeight="1" x14ac:dyDescent="0.25">
      <c r="A112" s="12" t="s">
        <v>84</v>
      </c>
      <c r="B112" s="63" t="s">
        <v>272</v>
      </c>
      <c r="C112" s="159"/>
      <c r="D112" s="159">
        <f t="shared" si="0"/>
        <v>1592566</v>
      </c>
      <c r="E112" s="96">
        <v>1592566</v>
      </c>
    </row>
    <row r="113" spans="1:5" ht="12" customHeight="1" x14ac:dyDescent="0.25">
      <c r="A113" s="12" t="s">
        <v>129</v>
      </c>
      <c r="B113" s="63" t="s">
        <v>273</v>
      </c>
      <c r="C113" s="159"/>
      <c r="D113" s="159">
        <f t="shared" si="0"/>
        <v>0</v>
      </c>
      <c r="E113" s="96"/>
    </row>
    <row r="114" spans="1:5" ht="12" customHeight="1" x14ac:dyDescent="0.25">
      <c r="A114" s="12" t="s">
        <v>267</v>
      </c>
      <c r="B114" s="64" t="s">
        <v>274</v>
      </c>
      <c r="C114" s="159"/>
      <c r="D114" s="159">
        <f t="shared" si="0"/>
        <v>0</v>
      </c>
      <c r="E114" s="96"/>
    </row>
    <row r="115" spans="1:5" ht="12" customHeight="1" x14ac:dyDescent="0.25">
      <c r="A115" s="11" t="s">
        <v>268</v>
      </c>
      <c r="B115" s="65" t="s">
        <v>275</v>
      </c>
      <c r="C115" s="159"/>
      <c r="D115" s="159">
        <f t="shared" si="0"/>
        <v>0</v>
      </c>
      <c r="E115" s="96"/>
    </row>
    <row r="116" spans="1:5" ht="12" customHeight="1" x14ac:dyDescent="0.25">
      <c r="A116" s="12" t="s">
        <v>352</v>
      </c>
      <c r="B116" s="65" t="s">
        <v>276</v>
      </c>
      <c r="C116" s="159"/>
      <c r="D116" s="159">
        <f t="shared" si="0"/>
        <v>0</v>
      </c>
      <c r="E116" s="96"/>
    </row>
    <row r="117" spans="1:5" ht="12" customHeight="1" x14ac:dyDescent="0.25">
      <c r="A117" s="14" t="s">
        <v>353</v>
      </c>
      <c r="B117" s="65" t="s">
        <v>277</v>
      </c>
      <c r="C117" s="159"/>
      <c r="D117" s="159">
        <f t="shared" si="0"/>
        <v>50000</v>
      </c>
      <c r="E117" s="96">
        <v>50000</v>
      </c>
    </row>
    <row r="118" spans="1:5" ht="12" customHeight="1" x14ac:dyDescent="0.25">
      <c r="A118" s="12" t="s">
        <v>357</v>
      </c>
      <c r="B118" s="9" t="s">
        <v>39</v>
      </c>
      <c r="C118" s="157"/>
      <c r="D118" s="159">
        <f t="shared" si="0"/>
        <v>0</v>
      </c>
      <c r="E118" s="94"/>
    </row>
    <row r="119" spans="1:5" ht="12" customHeight="1" x14ac:dyDescent="0.25">
      <c r="A119" s="12" t="s">
        <v>358</v>
      </c>
      <c r="B119" s="6" t="s">
        <v>360</v>
      </c>
      <c r="C119" s="157"/>
      <c r="D119" s="159">
        <f t="shared" si="0"/>
        <v>0</v>
      </c>
      <c r="E119" s="94"/>
    </row>
    <row r="120" spans="1:5" ht="12" customHeight="1" thickBot="1" x14ac:dyDescent="0.3">
      <c r="A120" s="16" t="s">
        <v>359</v>
      </c>
      <c r="B120" s="222" t="s">
        <v>361</v>
      </c>
      <c r="C120" s="234"/>
      <c r="D120" s="159">
        <f t="shared" si="0"/>
        <v>0</v>
      </c>
      <c r="E120" s="228"/>
    </row>
    <row r="121" spans="1:5" ht="12" customHeight="1" thickBot="1" x14ac:dyDescent="0.3">
      <c r="A121" s="220" t="s">
        <v>10</v>
      </c>
      <c r="B121" s="221" t="s">
        <v>278</v>
      </c>
      <c r="C121" s="235">
        <f>+C122+C124+C126</f>
        <v>13364000</v>
      </c>
      <c r="D121" s="156">
        <f>+D122+D124+D126</f>
        <v>81719985</v>
      </c>
      <c r="E121" s="229">
        <f>+E122+E124+E126</f>
        <v>95083985</v>
      </c>
    </row>
    <row r="122" spans="1:5" ht="12" customHeight="1" x14ac:dyDescent="0.25">
      <c r="A122" s="13" t="s">
        <v>72</v>
      </c>
      <c r="B122" s="6" t="s">
        <v>155</v>
      </c>
      <c r="C122" s="158">
        <v>13364000</v>
      </c>
      <c r="D122" s="244">
        <v>25675690</v>
      </c>
      <c r="E122" s="95">
        <v>39039690</v>
      </c>
    </row>
    <row r="123" spans="1:5" ht="12" customHeight="1" x14ac:dyDescent="0.25">
      <c r="A123" s="13" t="s">
        <v>73</v>
      </c>
      <c r="B123" s="10" t="s">
        <v>282</v>
      </c>
      <c r="C123" s="158"/>
      <c r="D123" s="244"/>
      <c r="E123" s="95"/>
    </row>
    <row r="124" spans="1:5" ht="12" customHeight="1" x14ac:dyDescent="0.25">
      <c r="A124" s="13" t="s">
        <v>74</v>
      </c>
      <c r="B124" s="10" t="s">
        <v>130</v>
      </c>
      <c r="C124" s="157"/>
      <c r="D124" s="94">
        <v>56044295</v>
      </c>
      <c r="E124" s="94">
        <v>56044295</v>
      </c>
    </row>
    <row r="125" spans="1:5" ht="12" customHeight="1" x14ac:dyDescent="0.25">
      <c r="A125" s="13" t="s">
        <v>75</v>
      </c>
      <c r="B125" s="10" t="s">
        <v>283</v>
      </c>
      <c r="C125" s="157"/>
      <c r="D125" s="245"/>
      <c r="E125" s="94"/>
    </row>
    <row r="126" spans="1:5" ht="12" customHeight="1" x14ac:dyDescent="0.25">
      <c r="A126" s="13" t="s">
        <v>76</v>
      </c>
      <c r="B126" s="102" t="s">
        <v>157</v>
      </c>
      <c r="C126" s="157"/>
      <c r="D126" s="245"/>
      <c r="E126" s="94"/>
    </row>
    <row r="127" spans="1:5" ht="12" customHeight="1" x14ac:dyDescent="0.25">
      <c r="A127" s="13" t="s">
        <v>83</v>
      </c>
      <c r="B127" s="101" t="s">
        <v>344</v>
      </c>
      <c r="C127" s="157"/>
      <c r="D127" s="245"/>
      <c r="E127" s="94"/>
    </row>
    <row r="128" spans="1:5" ht="12" customHeight="1" x14ac:dyDescent="0.25">
      <c r="A128" s="13" t="s">
        <v>85</v>
      </c>
      <c r="B128" s="165" t="s">
        <v>288</v>
      </c>
      <c r="C128" s="157"/>
      <c r="D128" s="245"/>
      <c r="E128" s="94"/>
    </row>
    <row r="129" spans="1:5" x14ac:dyDescent="0.25">
      <c r="A129" s="13" t="s">
        <v>131</v>
      </c>
      <c r="B129" s="64" t="s">
        <v>271</v>
      </c>
      <c r="C129" s="157"/>
      <c r="D129" s="245"/>
      <c r="E129" s="94"/>
    </row>
    <row r="130" spans="1:5" ht="12" customHeight="1" x14ac:dyDescent="0.25">
      <c r="A130" s="13" t="s">
        <v>132</v>
      </c>
      <c r="B130" s="64" t="s">
        <v>287</v>
      </c>
      <c r="C130" s="157"/>
      <c r="D130" s="245"/>
      <c r="E130" s="94"/>
    </row>
    <row r="131" spans="1:5" ht="12" customHeight="1" x14ac:dyDescent="0.25">
      <c r="A131" s="13" t="s">
        <v>133</v>
      </c>
      <c r="B131" s="64" t="s">
        <v>286</v>
      </c>
      <c r="C131" s="157"/>
      <c r="D131" s="245"/>
      <c r="E131" s="94"/>
    </row>
    <row r="132" spans="1:5" ht="12" customHeight="1" x14ac:dyDescent="0.25">
      <c r="A132" s="13" t="s">
        <v>279</v>
      </c>
      <c r="B132" s="64" t="s">
        <v>274</v>
      </c>
      <c r="C132" s="157"/>
      <c r="D132" s="245"/>
      <c r="E132" s="94"/>
    </row>
    <row r="133" spans="1:5" ht="12" customHeight="1" x14ac:dyDescent="0.25">
      <c r="A133" s="13" t="s">
        <v>280</v>
      </c>
      <c r="B133" s="64" t="s">
        <v>285</v>
      </c>
      <c r="C133" s="157"/>
      <c r="D133" s="245"/>
      <c r="E133" s="94"/>
    </row>
    <row r="134" spans="1:5" ht="16.5" thickBot="1" x14ac:dyDescent="0.3">
      <c r="A134" s="11" t="s">
        <v>281</v>
      </c>
      <c r="B134" s="64" t="s">
        <v>284</v>
      </c>
      <c r="C134" s="159"/>
      <c r="D134" s="246"/>
      <c r="E134" s="96"/>
    </row>
    <row r="135" spans="1:5" ht="12" customHeight="1" thickBot="1" x14ac:dyDescent="0.3">
      <c r="A135" s="18" t="s">
        <v>11</v>
      </c>
      <c r="B135" s="57" t="s">
        <v>362</v>
      </c>
      <c r="C135" s="156">
        <f>+C100+C121</f>
        <v>54050774</v>
      </c>
      <c r="D135" s="243">
        <f>+D100+D121</f>
        <v>156961514</v>
      </c>
      <c r="E135" s="93">
        <f>+E100+E121</f>
        <v>211012288</v>
      </c>
    </row>
    <row r="136" spans="1:5" ht="12" customHeight="1" thickBot="1" x14ac:dyDescent="0.3">
      <c r="A136" s="18" t="s">
        <v>12</v>
      </c>
      <c r="B136" s="57" t="s">
        <v>436</v>
      </c>
      <c r="C136" s="156">
        <f>+C137+C138+C139</f>
        <v>0</v>
      </c>
      <c r="D136" s="243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7"/>
      <c r="D137" s="245"/>
      <c r="E137" s="94"/>
    </row>
    <row r="138" spans="1:5" ht="12" customHeight="1" x14ac:dyDescent="0.25">
      <c r="A138" s="13" t="s">
        <v>189</v>
      </c>
      <c r="B138" s="10" t="s">
        <v>371</v>
      </c>
      <c r="C138" s="157"/>
      <c r="D138" s="245"/>
      <c r="E138" s="94"/>
    </row>
    <row r="139" spans="1:5" ht="12" customHeight="1" thickBot="1" x14ac:dyDescent="0.3">
      <c r="A139" s="11" t="s">
        <v>190</v>
      </c>
      <c r="B139" s="10" t="s">
        <v>372</v>
      </c>
      <c r="C139" s="157"/>
      <c r="D139" s="245"/>
      <c r="E139" s="94"/>
    </row>
    <row r="140" spans="1:5" ht="12" customHeight="1" thickBot="1" x14ac:dyDescent="0.3">
      <c r="A140" s="18" t="s">
        <v>13</v>
      </c>
      <c r="B140" s="57" t="s">
        <v>364</v>
      </c>
      <c r="C140" s="156">
        <f>SUM(C141:C146)</f>
        <v>0</v>
      </c>
      <c r="D140" s="243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7"/>
      <c r="D141" s="245"/>
      <c r="E141" s="94"/>
    </row>
    <row r="142" spans="1:5" ht="12" customHeight="1" x14ac:dyDescent="0.25">
      <c r="A142" s="13" t="s">
        <v>60</v>
      </c>
      <c r="B142" s="7" t="s">
        <v>365</v>
      </c>
      <c r="C142" s="157"/>
      <c r="D142" s="245"/>
      <c r="E142" s="94"/>
    </row>
    <row r="143" spans="1:5" ht="12" customHeight="1" x14ac:dyDescent="0.25">
      <c r="A143" s="13" t="s">
        <v>61</v>
      </c>
      <c r="B143" s="7" t="s">
        <v>366</v>
      </c>
      <c r="C143" s="157"/>
      <c r="D143" s="245"/>
      <c r="E143" s="94"/>
    </row>
    <row r="144" spans="1:5" ht="12" customHeight="1" x14ac:dyDescent="0.25">
      <c r="A144" s="13" t="s">
        <v>118</v>
      </c>
      <c r="B144" s="7" t="s">
        <v>367</v>
      </c>
      <c r="C144" s="157"/>
      <c r="D144" s="245"/>
      <c r="E144" s="94"/>
    </row>
    <row r="145" spans="1:9" ht="12" customHeight="1" x14ac:dyDescent="0.25">
      <c r="A145" s="13" t="s">
        <v>119</v>
      </c>
      <c r="B145" s="7" t="s">
        <v>368</v>
      </c>
      <c r="C145" s="157"/>
      <c r="D145" s="245"/>
      <c r="E145" s="94"/>
    </row>
    <row r="146" spans="1:9" ht="12" customHeight="1" thickBot="1" x14ac:dyDescent="0.3">
      <c r="A146" s="16" t="s">
        <v>120</v>
      </c>
      <c r="B146" s="304" t="s">
        <v>369</v>
      </c>
      <c r="C146" s="234"/>
      <c r="D146" s="282"/>
      <c r="E146" s="228"/>
    </row>
    <row r="147" spans="1:9" ht="12" customHeight="1" thickBot="1" x14ac:dyDescent="0.3">
      <c r="A147" s="18" t="s">
        <v>14</v>
      </c>
      <c r="B147" s="57" t="s">
        <v>377</v>
      </c>
      <c r="C147" s="162">
        <f>+C148+C149+C150+C151</f>
        <v>973454</v>
      </c>
      <c r="D147" s="247">
        <f>+D148+D149+D150+D151</f>
        <v>0</v>
      </c>
      <c r="E147" s="198">
        <f>+E148+E149+E150+E151</f>
        <v>973454</v>
      </c>
    </row>
    <row r="148" spans="1:9" ht="12" customHeight="1" x14ac:dyDescent="0.25">
      <c r="A148" s="13" t="s">
        <v>62</v>
      </c>
      <c r="B148" s="7" t="s">
        <v>289</v>
      </c>
      <c r="C148" s="157"/>
      <c r="D148" s="245"/>
      <c r="E148" s="94"/>
    </row>
    <row r="149" spans="1:9" ht="12" customHeight="1" x14ac:dyDescent="0.25">
      <c r="A149" s="13" t="s">
        <v>63</v>
      </c>
      <c r="B149" s="7" t="s">
        <v>290</v>
      </c>
      <c r="C149" s="157">
        <v>973454</v>
      </c>
      <c r="D149" s="245"/>
      <c r="E149" s="94">
        <v>973454</v>
      </c>
    </row>
    <row r="150" spans="1:9" ht="12" customHeight="1" x14ac:dyDescent="0.25">
      <c r="A150" s="13" t="s">
        <v>206</v>
      </c>
      <c r="B150" s="7" t="s">
        <v>378</v>
      </c>
      <c r="C150" s="157"/>
      <c r="D150" s="245"/>
      <c r="E150" s="94"/>
    </row>
    <row r="151" spans="1:9" ht="12" customHeight="1" thickBot="1" x14ac:dyDescent="0.3">
      <c r="A151" s="11" t="s">
        <v>207</v>
      </c>
      <c r="B151" s="5" t="s">
        <v>308</v>
      </c>
      <c r="C151" s="157"/>
      <c r="D151" s="245"/>
      <c r="E151" s="94"/>
    </row>
    <row r="152" spans="1:9" ht="12" customHeight="1" thickBot="1" x14ac:dyDescent="0.3">
      <c r="A152" s="18" t="s">
        <v>15</v>
      </c>
      <c r="B152" s="57" t="s">
        <v>379</v>
      </c>
      <c r="C152" s="236">
        <f>SUM(C153:C157)</f>
        <v>0</v>
      </c>
      <c r="D152" s="248">
        <f>SUM(D153:D157)</f>
        <v>0</v>
      </c>
      <c r="E152" s="230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7"/>
      <c r="D153" s="245"/>
      <c r="E153" s="94"/>
    </row>
    <row r="154" spans="1:9" ht="12" customHeight="1" x14ac:dyDescent="0.25">
      <c r="A154" s="13" t="s">
        <v>65</v>
      </c>
      <c r="B154" s="7" t="s">
        <v>381</v>
      </c>
      <c r="C154" s="157"/>
      <c r="D154" s="245"/>
      <c r="E154" s="94"/>
    </row>
    <row r="155" spans="1:9" ht="12" customHeight="1" x14ac:dyDescent="0.25">
      <c r="A155" s="13" t="s">
        <v>218</v>
      </c>
      <c r="B155" s="7" t="s">
        <v>376</v>
      </c>
      <c r="C155" s="157"/>
      <c r="D155" s="245"/>
      <c r="E155" s="94"/>
    </row>
    <row r="156" spans="1:9" ht="12" customHeight="1" x14ac:dyDescent="0.25">
      <c r="A156" s="13" t="s">
        <v>219</v>
      </c>
      <c r="B156" s="7" t="s">
        <v>382</v>
      </c>
      <c r="C156" s="157"/>
      <c r="D156" s="245"/>
      <c r="E156" s="94"/>
    </row>
    <row r="157" spans="1:9" ht="12" customHeight="1" thickBot="1" x14ac:dyDescent="0.3">
      <c r="A157" s="13" t="s">
        <v>380</v>
      </c>
      <c r="B157" s="7" t="s">
        <v>383</v>
      </c>
      <c r="C157" s="157"/>
      <c r="D157" s="245"/>
      <c r="E157" s="94"/>
    </row>
    <row r="158" spans="1:9" ht="12" customHeight="1" thickBot="1" x14ac:dyDescent="0.3">
      <c r="A158" s="18" t="s">
        <v>16</v>
      </c>
      <c r="B158" s="57" t="s">
        <v>384</v>
      </c>
      <c r="C158" s="237"/>
      <c r="D158" s="249"/>
      <c r="E158" s="231"/>
    </row>
    <row r="159" spans="1:9" ht="12" customHeight="1" thickBot="1" x14ac:dyDescent="0.3">
      <c r="A159" s="18" t="s">
        <v>17</v>
      </c>
      <c r="B159" s="57" t="s">
        <v>385</v>
      </c>
      <c r="C159" s="237"/>
      <c r="D159" s="249"/>
      <c r="E159" s="231"/>
    </row>
    <row r="160" spans="1:9" ht="15.2" customHeight="1" thickBot="1" x14ac:dyDescent="0.3">
      <c r="A160" s="18" t="s">
        <v>18</v>
      </c>
      <c r="B160" s="57" t="s">
        <v>387</v>
      </c>
      <c r="C160" s="238">
        <f>+C136+C140+C147+C152+C158+C159</f>
        <v>973454</v>
      </c>
      <c r="D160" s="250">
        <f>+D136+D140+D147+D152+D158+D159</f>
        <v>0</v>
      </c>
      <c r="E160" s="232">
        <f>+E136+E140+E147+E152+E158+E159</f>
        <v>973454</v>
      </c>
      <c r="F160" s="179"/>
      <c r="G160" s="180"/>
      <c r="H160" s="180"/>
      <c r="I160" s="180"/>
    </row>
    <row r="161" spans="1:5" s="168" customFormat="1" ht="12.95" customHeight="1" thickBot="1" x14ac:dyDescent="0.25">
      <c r="A161" s="103" t="s">
        <v>19</v>
      </c>
      <c r="B161" s="143" t="s">
        <v>386</v>
      </c>
      <c r="C161" s="238">
        <f>+C135+C160</f>
        <v>55024228</v>
      </c>
      <c r="D161" s="250">
        <f>+D135+D160</f>
        <v>156961514</v>
      </c>
      <c r="E161" s="232">
        <f>+E135+E160</f>
        <v>211985742</v>
      </c>
    </row>
    <row r="162" spans="1:5" x14ac:dyDescent="0.25">
      <c r="C162" s="360">
        <f>C93-C161</f>
        <v>0</v>
      </c>
      <c r="D162" s="360">
        <f>D93-D161</f>
        <v>0</v>
      </c>
    </row>
    <row r="163" spans="1:5" x14ac:dyDescent="0.25">
      <c r="A163" s="545" t="s">
        <v>291</v>
      </c>
      <c r="B163" s="545"/>
      <c r="C163" s="545"/>
      <c r="D163" s="545"/>
      <c r="E163" s="545"/>
    </row>
    <row r="164" spans="1:5" ht="15.2" customHeight="1" thickBot="1" x14ac:dyDescent="0.3">
      <c r="A164" s="537" t="s">
        <v>106</v>
      </c>
      <c r="B164" s="537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2">
        <f>+C68-C135</f>
        <v>-28984425</v>
      </c>
      <c r="D165" s="156">
        <f>+D68-D135</f>
        <v>-516860</v>
      </c>
      <c r="E165" s="93">
        <f>+E68-E135</f>
        <v>-29501285</v>
      </c>
    </row>
    <row r="166" spans="1:5" ht="32.450000000000003" customHeight="1" thickBot="1" x14ac:dyDescent="0.3">
      <c r="A166" s="18" t="s">
        <v>10</v>
      </c>
      <c r="B166" s="23" t="s">
        <v>394</v>
      </c>
      <c r="C166" s="156">
        <f>+C92-C160</f>
        <v>28984425</v>
      </c>
      <c r="D166" s="156">
        <f>+D92-D160</f>
        <v>516860</v>
      </c>
      <c r="E166" s="93">
        <f>+E92-E160</f>
        <v>29501285</v>
      </c>
    </row>
  </sheetData>
  <mergeCells count="16"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  <mergeCell ref="C97:E97"/>
    <mergeCell ref="A163:E163"/>
    <mergeCell ref="A6:E6"/>
    <mergeCell ref="A95:E95"/>
    <mergeCell ref="A7:B7"/>
    <mergeCell ref="A96:B96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CONCATENATE(KVI_MOD_ALAPADATOK!M20,"3. melléklet ",KVI_MOD_ALAPADATOK!A7," ",KVI_MOD_ALAPADATOK!B7," ",KVI_MOD_ALAPADATOK!C7," ",KVI_MOD_ALAPADATOK!D7," ",KVI_MOD_ALAPADATOK!E7," ",KVI_MOD_ALAPADATOK!F7," ",KVI_MOD_ALAPADATOK!G7," ",KVI_MOD_ALAPADATOK!H7)</f>
        <v>9.6.3.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CONCATENATE(KVI_MOD_9.6.2.sz.mell!B2:D2)</f>
        <v>4 kvi név</v>
      </c>
      <c r="C2" s="622"/>
      <c r="D2" s="623"/>
      <c r="E2" s="314" t="s">
        <v>530</v>
      </c>
    </row>
    <row r="3" spans="1:5" s="204" customFormat="1" ht="24.75" thickBot="1" x14ac:dyDescent="0.25">
      <c r="A3" s="313" t="s">
        <v>139</v>
      </c>
      <c r="B3" s="621" t="s">
        <v>431</v>
      </c>
      <c r="C3" s="622"/>
      <c r="D3" s="623"/>
      <c r="E3" s="314" t="s">
        <v>345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KVI_MOD_9.6.2.sz.mell!E4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17" t="str">
        <f>CONCATENATE(KVI_MOD_ALAPADATOK!M22," melléklet ",KVI_MOD_ALAPADATOK!A7," ",KVI_MOD_ALAPADATOK!B7," ",KVI_MOD_ALAPADATOK!C7," ",KVI_MOD_ALAPADATOK!D7," ",KVI_MOD_ALAPADATOK!E7," ",KVI_MOD_ALAPADATOK!F7," ",KVI_MOD_ALAPADATOK!G7," ",KVI_MOD_ALAPADATOK!H7)</f>
        <v>9.7. melléklet a 6 / 2021 ( 05.26. ) polgármesteri  rendelethez</v>
      </c>
      <c r="C1" s="618"/>
      <c r="D1" s="618"/>
      <c r="E1" s="618"/>
    </row>
    <row r="2" spans="1:5" s="204" customFormat="1" ht="25.5" customHeight="1" thickBot="1" x14ac:dyDescent="0.25">
      <c r="A2" s="313" t="s">
        <v>464</v>
      </c>
      <c r="B2" s="621" t="str">
        <f>CONCATENATE(KVI_MOD_ALAPADATOK!B22)</f>
        <v>5 kvi név</v>
      </c>
      <c r="C2" s="622"/>
      <c r="D2" s="623"/>
      <c r="E2" s="314" t="s">
        <v>531</v>
      </c>
    </row>
    <row r="3" spans="1:5" s="204" customFormat="1" ht="24.75" thickBot="1" x14ac:dyDescent="0.25">
      <c r="A3" s="313" t="s">
        <v>139</v>
      </c>
      <c r="B3" s="621" t="s">
        <v>316</v>
      </c>
      <c r="C3" s="622"/>
      <c r="D3" s="623"/>
      <c r="E3" s="314" t="s">
        <v>41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KVI_MOD_9.2.3.sz.mell!E4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CONCATENATE(KVI_MOD_ALAPADATOK!M22,"1. melléklet ",KVI_MOD_ALAPADATOK!A7," ",KVI_MOD_ALAPADATOK!B7," ",KVI_MOD_ALAPADATOK!C7," ",KVI_MOD_ALAPADATOK!D7," ",KVI_MOD_ALAPADATOK!E7," ",KVI_MOD_ALAPADATOK!F7," ",KVI_MOD_ALAPADATOK!G7," ",KVI_MOD_ALAPADATOK!H7)</f>
        <v>9.7.1.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CONCATENATE(KVI_MOD_9.7.sz.mell!B2:D2)</f>
        <v>5 kvi név</v>
      </c>
      <c r="C2" s="622"/>
      <c r="D2" s="623"/>
      <c r="E2" s="314" t="s">
        <v>531</v>
      </c>
    </row>
    <row r="3" spans="1:5" s="204" customFormat="1" ht="24.75" thickBot="1" x14ac:dyDescent="0.25">
      <c r="A3" s="313" t="s">
        <v>139</v>
      </c>
      <c r="B3" s="621" t="s">
        <v>335</v>
      </c>
      <c r="C3" s="622"/>
      <c r="D3" s="623"/>
      <c r="E3" s="314" t="s">
        <v>45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KVI_MOD_9.7.sz.mell!E4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CONCATENATE(KVI_MOD_ALAPADATOK!M22,"2. melléklet ",KVI_MOD_ALAPADATOK!A7," ",KVI_MOD_ALAPADATOK!B7," ",KVI_MOD_ALAPADATOK!C7," ",KVI_MOD_ALAPADATOK!D7," ",KVI_MOD_ALAPADATOK!E7," ",KVI_MOD_ALAPADATOK!F7," ",KVI_MOD_ALAPADATOK!G7," ",KVI_MOD_ALAPADATOK!H7)</f>
        <v>9.7.2.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CONCATENATE(KVI_MOD_9.7.1.sz.mell!B2:D2)</f>
        <v>5 kvi név</v>
      </c>
      <c r="C2" s="622"/>
      <c r="D2" s="623"/>
      <c r="E2" s="314" t="s">
        <v>531</v>
      </c>
    </row>
    <row r="3" spans="1:5" s="204" customFormat="1" ht="24.75" thickBot="1" x14ac:dyDescent="0.25">
      <c r="A3" s="313" t="s">
        <v>139</v>
      </c>
      <c r="B3" s="621" t="s">
        <v>336</v>
      </c>
      <c r="C3" s="622"/>
      <c r="D3" s="623"/>
      <c r="E3" s="314" t="s">
        <v>46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KVI_MOD_9.7.1.sz.mell!E4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CONCATENATE(KVI_MOD_ALAPADATOK!M22,"3. melléklet ",KVI_MOD_ALAPADATOK!A7," ",KVI_MOD_ALAPADATOK!B7," ",KVI_MOD_ALAPADATOK!C7," ",KVI_MOD_ALAPADATOK!D7," ",KVI_MOD_ALAPADATOK!E7," ",KVI_MOD_ALAPADATOK!F7," ",KVI_MOD_ALAPADATOK!G7," ",KVI_MOD_ALAPADATOK!H7)</f>
        <v>9.7.3.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CONCATENATE(KVI_MOD_9.7.2.sz.mell!B2:D2)</f>
        <v>5 kvi név</v>
      </c>
      <c r="C2" s="622"/>
      <c r="D2" s="623"/>
      <c r="E2" s="314" t="s">
        <v>531</v>
      </c>
    </row>
    <row r="3" spans="1:5" s="204" customFormat="1" ht="24.75" thickBot="1" x14ac:dyDescent="0.25">
      <c r="A3" s="313" t="s">
        <v>139</v>
      </c>
      <c r="B3" s="621" t="s">
        <v>431</v>
      </c>
      <c r="C3" s="622"/>
      <c r="D3" s="623"/>
      <c r="E3" s="314" t="s">
        <v>345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KVI_MOD_9.7.2.sz.mell!E4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17" t="str">
        <f>CONCATENATE(KVI_MOD_ALAPADATOK!M24," melléklet ",KVI_MOD_ALAPADATOK!A7," ",KVI_MOD_ALAPADATOK!B7," ",KVI_MOD_ALAPADATOK!C7," ",KVI_MOD_ALAPADATOK!D7," ",KVI_MOD_ALAPADATOK!E7," ",KVI_MOD_ALAPADATOK!F7," ",KVI_MOD_ALAPADATOK!G7," ",KVI_MOD_ALAPADATOK!H7)</f>
        <v>9.8. melléklet a 6 / 2021 ( 05.26. ) polgármesteri  rendelethez</v>
      </c>
      <c r="C1" s="618"/>
      <c r="D1" s="618"/>
      <c r="E1" s="618"/>
    </row>
    <row r="2" spans="1:5" s="204" customFormat="1" ht="25.5" customHeight="1" thickBot="1" x14ac:dyDescent="0.25">
      <c r="A2" s="313" t="s">
        <v>464</v>
      </c>
      <c r="B2" s="621" t="str">
        <f>CONCATENATE(KVI_MOD_ALAPADATOK!B24)</f>
        <v>6 kvi név</v>
      </c>
      <c r="C2" s="622"/>
      <c r="D2" s="623"/>
      <c r="E2" s="314" t="s">
        <v>532</v>
      </c>
    </row>
    <row r="3" spans="1:5" s="204" customFormat="1" ht="24.75" thickBot="1" x14ac:dyDescent="0.25">
      <c r="A3" s="313" t="s">
        <v>139</v>
      </c>
      <c r="B3" s="621" t="s">
        <v>316</v>
      </c>
      <c r="C3" s="622"/>
      <c r="D3" s="623"/>
      <c r="E3" s="314" t="s">
        <v>41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KVI_MOD_9.2.3.sz.mell!E4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CONCATENATE(KVI_MOD_ALAPADATOK!M24,"1. melléklet ",KVI_MOD_ALAPADATOK!A7," ",KVI_MOD_ALAPADATOK!B7," ",KVI_MOD_ALAPADATOK!C7," ",KVI_MOD_ALAPADATOK!D7," ",KVI_MOD_ALAPADATOK!E7," ",KVI_MOD_ALAPADATOK!F7," ",KVI_MOD_ALAPADATOK!G7," ",KVI_MOD_ALAPADATOK!H7)</f>
        <v>9.8.1.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CONCATENATE(KVI_MOD_9.8.sz.mell!B2:D2)</f>
        <v>6 kvi név</v>
      </c>
      <c r="C2" s="622"/>
      <c r="D2" s="623"/>
      <c r="E2" s="314" t="s">
        <v>532</v>
      </c>
    </row>
    <row r="3" spans="1:5" s="204" customFormat="1" ht="24.75" thickBot="1" x14ac:dyDescent="0.25">
      <c r="A3" s="313" t="s">
        <v>139</v>
      </c>
      <c r="B3" s="621" t="s">
        <v>335</v>
      </c>
      <c r="C3" s="622"/>
      <c r="D3" s="623"/>
      <c r="E3" s="314" t="s">
        <v>45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KVI_MOD_9.8.sz.mell!E4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CONCATENATE(KVI_MOD_ALAPADATOK!M24,"2. melléklet ",KVI_MOD_ALAPADATOK!A7," ",KVI_MOD_ALAPADATOK!B7," ",KVI_MOD_ALAPADATOK!C7," ",KVI_MOD_ALAPADATOK!D7," ",KVI_MOD_ALAPADATOK!E7," ",KVI_MOD_ALAPADATOK!F7," ",KVI_MOD_ALAPADATOK!G7," ",KVI_MOD_ALAPADATOK!H7)</f>
        <v>9.8.2.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CONCATENATE(KVI_MOD_9.8.1.sz.mell!B2:D2)</f>
        <v>6 kvi név</v>
      </c>
      <c r="C2" s="622"/>
      <c r="D2" s="623"/>
      <c r="E2" s="314" t="s">
        <v>532</v>
      </c>
    </row>
    <row r="3" spans="1:5" s="204" customFormat="1" ht="24.75" thickBot="1" x14ac:dyDescent="0.25">
      <c r="A3" s="313" t="s">
        <v>139</v>
      </c>
      <c r="B3" s="621" t="s">
        <v>336</v>
      </c>
      <c r="C3" s="622"/>
      <c r="D3" s="623"/>
      <c r="E3" s="314" t="s">
        <v>46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KVI_MOD_9.8.1.sz.mell!E4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CONCATENATE(KVI_MOD_ALAPADATOK!M24,"3. melléklet ",KVI_MOD_ALAPADATOK!A7," ",KVI_MOD_ALAPADATOK!B7," ",KVI_MOD_ALAPADATOK!C7," ",KVI_MOD_ALAPADATOK!D7," ",KVI_MOD_ALAPADATOK!E7," ",KVI_MOD_ALAPADATOK!F7," ",KVI_MOD_ALAPADATOK!G7," ",KVI_MOD_ALAPADATOK!H7)</f>
        <v>9.8.3.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CONCATENATE(KVI_MOD_9.8.2.sz.mell!B2:D2)</f>
        <v>6 kvi név</v>
      </c>
      <c r="C2" s="622"/>
      <c r="D2" s="623"/>
      <c r="E2" s="314" t="s">
        <v>532</v>
      </c>
    </row>
    <row r="3" spans="1:5" s="204" customFormat="1" ht="24.75" thickBot="1" x14ac:dyDescent="0.25">
      <c r="A3" s="313" t="s">
        <v>139</v>
      </c>
      <c r="B3" s="621" t="s">
        <v>431</v>
      </c>
      <c r="C3" s="622"/>
      <c r="D3" s="623"/>
      <c r="E3" s="314" t="s">
        <v>345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KVI_MOD_9.8.2.sz.mell!E4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17" t="str">
        <f>CONCATENATE(KVI_MOD_ALAPADATOK!M26," melléklet ",KVI_MOD_ALAPADATOK!A7," ",KVI_MOD_ALAPADATOK!B7," ",KVI_MOD_ALAPADATOK!C7," ",KVI_MOD_ALAPADATOK!D7," ",KVI_MOD_ALAPADATOK!E7," ",KVI_MOD_ALAPADATOK!F7," ",KVI_MOD_ALAPADATOK!G7," ",KVI_MOD_ALAPADATOK!H7)</f>
        <v>9.9. melléklet a 6 / 2021 ( 05.26. ) polgármesteri  rendelethez</v>
      </c>
      <c r="C1" s="618"/>
      <c r="D1" s="618"/>
      <c r="E1" s="618"/>
    </row>
    <row r="2" spans="1:5" s="204" customFormat="1" ht="25.5" customHeight="1" thickBot="1" x14ac:dyDescent="0.25">
      <c r="A2" s="313" t="s">
        <v>464</v>
      </c>
      <c r="B2" s="621" t="str">
        <f>CONCATENATE(KVI_MOD_ALAPADATOK!B26)</f>
        <v>7 kvi név</v>
      </c>
      <c r="C2" s="622"/>
      <c r="D2" s="623"/>
      <c r="E2" s="314" t="s">
        <v>533</v>
      </c>
    </row>
    <row r="3" spans="1:5" s="204" customFormat="1" ht="24.75" thickBot="1" x14ac:dyDescent="0.25">
      <c r="A3" s="313" t="s">
        <v>139</v>
      </c>
      <c r="B3" s="621" t="s">
        <v>316</v>
      </c>
      <c r="C3" s="622"/>
      <c r="D3" s="623"/>
      <c r="E3" s="314" t="s">
        <v>41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KVI_MOD_9.2.3.sz.mell!E4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</sheetPr>
  <dimension ref="A1:I166"/>
  <sheetViews>
    <sheetView zoomScale="91" zoomScaleNormal="91" zoomScaleSheetLayoutView="100" workbookViewId="0">
      <selection activeCell="C149" sqref="C149:E149"/>
    </sheetView>
  </sheetViews>
  <sheetFormatPr defaultRowHeight="15.75" x14ac:dyDescent="0.25"/>
  <cols>
    <col min="1" max="1" width="9.5" style="144" customWidth="1"/>
    <col min="2" max="2" width="65.83203125" style="144" customWidth="1"/>
    <col min="3" max="3" width="17.83203125" style="145" customWidth="1"/>
    <col min="4" max="5" width="17.83203125" style="166" customWidth="1"/>
    <col min="6" max="16384" width="9.33203125" style="166"/>
  </cols>
  <sheetData>
    <row r="1" spans="1:5" x14ac:dyDescent="0.25">
      <c r="A1" s="305"/>
      <c r="B1" s="532" t="str">
        <f>CONCATENATE("1.2. melléklet ",KVI_MOD_ALAPADATOK!A7," ",KVI_MOD_ALAPADATOK!B7," ",KVI_MOD_ALAPADATOK!C7," ",KVI_MOD_ALAPADATOK!D7," ",KVI_MOD_ALAPADATOK!E7," ",KVI_MOD_ALAPADATOK!F7," ",KVI_MOD_ALAPADATOK!G7," ",KVI_MOD_ALAPADATOK!H7)</f>
        <v>1.2. melléklet a 6 / 2021 ( 05.26. ) polgármesteri  rendelethez</v>
      </c>
      <c r="C1" s="533"/>
      <c r="D1" s="533"/>
      <c r="E1" s="533"/>
    </row>
    <row r="2" spans="1:5" x14ac:dyDescent="0.25">
      <c r="A2" s="534" t="str">
        <f>CONCATENATE(KVI_MOD_ALAPADATOK!A3)</f>
        <v>KORLÁT KÖZSÉG ÖNKORMÁNYZATA</v>
      </c>
      <c r="B2" s="535"/>
      <c r="C2" s="535"/>
      <c r="D2" s="535"/>
      <c r="E2" s="535"/>
    </row>
    <row r="3" spans="1:5" x14ac:dyDescent="0.25">
      <c r="A3" s="534" t="str">
        <f>CONCATENATE(KVI_MOD_ALAPADATOK!A9," MÓDOSÍTÁS UTÁNI KÖLTSÉGVETÉS ELŐIRÁNYZATAINAK ALAKULÁSÁRÓL")</f>
        <v xml:space="preserve"> MÓDOSÍTÁS UTÁNI KÖLTSÉGVETÉS ELŐIRÁNYZATAINAK ALAKULÁSÁRÓL</v>
      </c>
      <c r="B3" s="534"/>
      <c r="C3" s="536"/>
      <c r="D3" s="534"/>
      <c r="E3" s="534"/>
    </row>
    <row r="4" spans="1:5" x14ac:dyDescent="0.25">
      <c r="A4" s="534" t="s">
        <v>525</v>
      </c>
      <c r="B4" s="534"/>
      <c r="C4" s="536"/>
      <c r="D4" s="534"/>
      <c r="E4" s="534"/>
    </row>
    <row r="5" spans="1:5" x14ac:dyDescent="0.25">
      <c r="A5" s="305"/>
      <c r="B5" s="305"/>
      <c r="C5" s="306"/>
      <c r="D5" s="305"/>
      <c r="E5" s="305"/>
    </row>
    <row r="6" spans="1:5" ht="15.95" customHeight="1" x14ac:dyDescent="0.25">
      <c r="A6" s="546" t="s">
        <v>6</v>
      </c>
      <c r="B6" s="546"/>
      <c r="C6" s="546"/>
      <c r="D6" s="546"/>
      <c r="E6" s="546"/>
    </row>
    <row r="7" spans="1:5" ht="15.95" customHeight="1" thickBot="1" x14ac:dyDescent="0.3">
      <c r="A7" s="548" t="s">
        <v>104</v>
      </c>
      <c r="B7" s="548"/>
      <c r="C7" s="308"/>
      <c r="D7" s="305"/>
      <c r="E7" s="308" t="str">
        <f>CONCATENATE(KVI_MOD_1.1.sz.mell.!E7)</f>
        <v xml:space="preserve"> Forintban!</v>
      </c>
    </row>
    <row r="8" spans="1:5" x14ac:dyDescent="0.25">
      <c r="A8" s="538" t="s">
        <v>54</v>
      </c>
      <c r="B8" s="540" t="s">
        <v>8</v>
      </c>
      <c r="C8" s="542" t="str">
        <f>CONCATENATE(KVI_MOD_ALAPADATOK!A1,". évi")</f>
        <v>2020. évi</v>
      </c>
      <c r="D8" s="543"/>
      <c r="E8" s="544"/>
    </row>
    <row r="9" spans="1:5" ht="24.75" thickBot="1" x14ac:dyDescent="0.3">
      <c r="A9" s="539"/>
      <c r="B9" s="541"/>
      <c r="C9" s="240" t="s">
        <v>434</v>
      </c>
      <c r="D9" s="239" t="s">
        <v>568</v>
      </c>
      <c r="E9" s="300" t="s">
        <v>463</v>
      </c>
    </row>
    <row r="10" spans="1:5" s="167" customFormat="1" ht="12" customHeight="1" thickBot="1" x14ac:dyDescent="0.25">
      <c r="A10" s="163" t="s">
        <v>401</v>
      </c>
      <c r="B10" s="164" t="s">
        <v>402</v>
      </c>
      <c r="C10" s="164" t="s">
        <v>403</v>
      </c>
      <c r="D10" s="164" t="s">
        <v>405</v>
      </c>
      <c r="E10" s="241" t="s">
        <v>404</v>
      </c>
    </row>
    <row r="11" spans="1:5" s="168" customFormat="1" ht="12" customHeight="1" thickBot="1" x14ac:dyDescent="0.25">
      <c r="A11" s="18" t="s">
        <v>9</v>
      </c>
      <c r="B11" s="19" t="s">
        <v>173</v>
      </c>
      <c r="C11" s="156">
        <f>+C12+C13+C14+C15+C16+C17</f>
        <v>24336349</v>
      </c>
      <c r="D11" s="156">
        <f>+D12+D13+D14+D15+D16+D17</f>
        <v>1649795</v>
      </c>
      <c r="E11" s="93">
        <f>+E12+E13+E14+E15+E16+E17</f>
        <v>25986144</v>
      </c>
    </row>
    <row r="12" spans="1:5" s="168" customFormat="1" ht="12" customHeight="1" x14ac:dyDescent="0.2">
      <c r="A12" s="13" t="s">
        <v>66</v>
      </c>
      <c r="B12" s="169" t="s">
        <v>174</v>
      </c>
      <c r="C12" s="158">
        <v>9997619</v>
      </c>
      <c r="D12" s="158"/>
      <c r="E12" s="95">
        <v>9997619</v>
      </c>
    </row>
    <row r="13" spans="1:5" s="168" customFormat="1" ht="12" customHeight="1" x14ac:dyDescent="0.2">
      <c r="A13" s="12" t="s">
        <v>67</v>
      </c>
      <c r="B13" s="170" t="s">
        <v>175</v>
      </c>
      <c r="C13" s="157"/>
      <c r="D13" s="157">
        <f>E13-C13</f>
        <v>0</v>
      </c>
      <c r="E13" s="94"/>
    </row>
    <row r="14" spans="1:5" s="168" customFormat="1" ht="12" customHeight="1" x14ac:dyDescent="0.2">
      <c r="A14" s="12" t="s">
        <v>68</v>
      </c>
      <c r="B14" s="170" t="s">
        <v>176</v>
      </c>
      <c r="C14" s="157">
        <v>12538730</v>
      </c>
      <c r="D14" s="157">
        <v>-1952642</v>
      </c>
      <c r="E14" s="94">
        <v>10586088</v>
      </c>
    </row>
    <row r="15" spans="1:5" s="168" customFormat="1" ht="12" customHeight="1" x14ac:dyDescent="0.2">
      <c r="A15" s="12" t="s">
        <v>69</v>
      </c>
      <c r="B15" s="170" t="s">
        <v>177</v>
      </c>
      <c r="C15" s="157">
        <v>1800000</v>
      </c>
      <c r="D15" s="157">
        <v>200000</v>
      </c>
      <c r="E15" s="94">
        <v>2000000</v>
      </c>
    </row>
    <row r="16" spans="1:5" s="168" customFormat="1" ht="12" customHeight="1" x14ac:dyDescent="0.2">
      <c r="A16" s="12" t="s">
        <v>100</v>
      </c>
      <c r="B16" s="101" t="s">
        <v>346</v>
      </c>
      <c r="C16" s="157"/>
      <c r="D16" s="157">
        <v>3214697</v>
      </c>
      <c r="E16" s="94">
        <v>3214697</v>
      </c>
    </row>
    <row r="17" spans="1:5" s="168" customFormat="1" ht="12" customHeight="1" thickBot="1" x14ac:dyDescent="0.25">
      <c r="A17" s="14" t="s">
        <v>70</v>
      </c>
      <c r="B17" s="102" t="s">
        <v>347</v>
      </c>
      <c r="C17" s="157"/>
      <c r="D17" s="157">
        <f>E17-C17</f>
        <v>187740</v>
      </c>
      <c r="E17" s="94">
        <v>187740</v>
      </c>
    </row>
    <row r="18" spans="1:5" s="168" customFormat="1" ht="12" customHeight="1" thickBot="1" x14ac:dyDescent="0.25">
      <c r="A18" s="18" t="s">
        <v>10</v>
      </c>
      <c r="B18" s="100" t="s">
        <v>178</v>
      </c>
      <c r="C18" s="156">
        <f>+C19+C20+C21+C22+C23</f>
        <v>0</v>
      </c>
      <c r="D18" s="156">
        <f>+D19+D20+D21+D22+D23</f>
        <v>68929694</v>
      </c>
      <c r="E18" s="93">
        <f>+E19+E20+E21+E22+E23</f>
        <v>68929694</v>
      </c>
    </row>
    <row r="19" spans="1:5" s="168" customFormat="1" ht="12" customHeight="1" x14ac:dyDescent="0.2">
      <c r="A19" s="13" t="s">
        <v>72</v>
      </c>
      <c r="B19" s="169" t="s">
        <v>179</v>
      </c>
      <c r="C19" s="158"/>
      <c r="D19" s="158"/>
      <c r="E19" s="95"/>
    </row>
    <row r="20" spans="1:5" s="168" customFormat="1" ht="12" customHeight="1" x14ac:dyDescent="0.2">
      <c r="A20" s="12" t="s">
        <v>73</v>
      </c>
      <c r="B20" s="170" t="s">
        <v>180</v>
      </c>
      <c r="C20" s="157"/>
      <c r="D20" s="157"/>
      <c r="E20" s="94"/>
    </row>
    <row r="21" spans="1:5" s="168" customFormat="1" ht="12" customHeight="1" x14ac:dyDescent="0.2">
      <c r="A21" s="12" t="s">
        <v>74</v>
      </c>
      <c r="B21" s="170" t="s">
        <v>338</v>
      </c>
      <c r="C21" s="157"/>
      <c r="D21" s="157"/>
      <c r="E21" s="94"/>
    </row>
    <row r="22" spans="1:5" s="168" customFormat="1" ht="12" customHeight="1" x14ac:dyDescent="0.2">
      <c r="A22" s="12" t="s">
        <v>75</v>
      </c>
      <c r="B22" s="170" t="s">
        <v>339</v>
      </c>
      <c r="C22" s="157"/>
      <c r="D22" s="157"/>
      <c r="E22" s="94"/>
    </row>
    <row r="23" spans="1:5" s="168" customFormat="1" ht="12" customHeight="1" x14ac:dyDescent="0.2">
      <c r="A23" s="12" t="s">
        <v>76</v>
      </c>
      <c r="B23" s="170" t="s">
        <v>181</v>
      </c>
      <c r="C23" s="157"/>
      <c r="D23" s="157">
        <f>E23-C23</f>
        <v>68929694</v>
      </c>
      <c r="E23" s="94">
        <v>68929694</v>
      </c>
    </row>
    <row r="24" spans="1:5" s="168" customFormat="1" ht="12" customHeight="1" thickBot="1" x14ac:dyDescent="0.25">
      <c r="A24" s="14" t="s">
        <v>83</v>
      </c>
      <c r="B24" s="102" t="s">
        <v>182</v>
      </c>
      <c r="C24" s="159"/>
      <c r="D24" s="159">
        <v>17613903</v>
      </c>
      <c r="E24" s="96">
        <v>17613903</v>
      </c>
    </row>
    <row r="25" spans="1:5" s="168" customFormat="1" ht="12" customHeight="1" thickBot="1" x14ac:dyDescent="0.25">
      <c r="A25" s="18" t="s">
        <v>11</v>
      </c>
      <c r="B25" s="19" t="s">
        <v>183</v>
      </c>
      <c r="C25" s="156">
        <f>+C26+C27+C28+C29+C30</f>
        <v>0</v>
      </c>
      <c r="D25" s="156">
        <f>+D26+D27+D28+D29+D30</f>
        <v>81957532</v>
      </c>
      <c r="E25" s="93">
        <f>+E26+E27+E28+E29+E30</f>
        <v>81957532</v>
      </c>
    </row>
    <row r="26" spans="1:5" s="168" customFormat="1" ht="12" customHeight="1" x14ac:dyDescent="0.2">
      <c r="A26" s="13" t="s">
        <v>55</v>
      </c>
      <c r="B26" s="169" t="s">
        <v>184</v>
      </c>
      <c r="C26" s="158"/>
      <c r="D26" s="158"/>
      <c r="E26" s="95"/>
    </row>
    <row r="27" spans="1:5" s="168" customFormat="1" ht="12" customHeight="1" x14ac:dyDescent="0.2">
      <c r="A27" s="12" t="s">
        <v>56</v>
      </c>
      <c r="B27" s="170" t="s">
        <v>185</v>
      </c>
      <c r="C27" s="157"/>
      <c r="D27" s="157"/>
      <c r="E27" s="94"/>
    </row>
    <row r="28" spans="1:5" s="168" customFormat="1" ht="12" customHeight="1" x14ac:dyDescent="0.2">
      <c r="A28" s="12" t="s">
        <v>57</v>
      </c>
      <c r="B28" s="170" t="s">
        <v>340</v>
      </c>
      <c r="C28" s="157"/>
      <c r="D28" s="157"/>
      <c r="E28" s="94"/>
    </row>
    <row r="29" spans="1:5" s="168" customFormat="1" ht="12" customHeight="1" x14ac:dyDescent="0.2">
      <c r="A29" s="12" t="s">
        <v>58</v>
      </c>
      <c r="B29" s="170" t="s">
        <v>341</v>
      </c>
      <c r="C29" s="157"/>
      <c r="D29" s="157"/>
      <c r="E29" s="94"/>
    </row>
    <row r="30" spans="1:5" s="168" customFormat="1" ht="12" customHeight="1" x14ac:dyDescent="0.2">
      <c r="A30" s="12" t="s">
        <v>114</v>
      </c>
      <c r="B30" s="170" t="s">
        <v>186</v>
      </c>
      <c r="C30" s="157"/>
      <c r="D30" s="157">
        <v>81957532</v>
      </c>
      <c r="E30" s="94">
        <v>81957532</v>
      </c>
    </row>
    <row r="31" spans="1:5" s="168" customFormat="1" ht="12" customHeight="1" thickBot="1" x14ac:dyDescent="0.25">
      <c r="A31" s="14" t="s">
        <v>115</v>
      </c>
      <c r="B31" s="171" t="s">
        <v>187</v>
      </c>
      <c r="C31" s="159"/>
      <c r="D31" s="159">
        <v>80577550</v>
      </c>
      <c r="E31" s="96">
        <v>80577550</v>
      </c>
    </row>
    <row r="32" spans="1:5" s="168" customFormat="1" ht="12" customHeight="1" thickBot="1" x14ac:dyDescent="0.25">
      <c r="A32" s="18" t="s">
        <v>116</v>
      </c>
      <c r="B32" s="19" t="s">
        <v>487</v>
      </c>
      <c r="C32" s="162">
        <f>SUM(C33:C39)</f>
        <v>730000</v>
      </c>
      <c r="D32" s="162">
        <f>SUM(D33:D39)</f>
        <v>-442645</v>
      </c>
      <c r="E32" s="198">
        <f>SUM(E33:E39)</f>
        <v>287355</v>
      </c>
    </row>
    <row r="33" spans="1:5" s="168" customFormat="1" ht="12" customHeight="1" x14ac:dyDescent="0.2">
      <c r="A33" s="13" t="s">
        <v>188</v>
      </c>
      <c r="B33" s="169" t="str">
        <f>KVI_MOD_1.1.sz.mell.!B33</f>
        <v>Építményadó</v>
      </c>
      <c r="C33" s="158"/>
      <c r="D33" s="158"/>
      <c r="E33" s="95"/>
    </row>
    <row r="34" spans="1:5" s="168" customFormat="1" ht="12" customHeight="1" x14ac:dyDescent="0.2">
      <c r="A34" s="12" t="s">
        <v>189</v>
      </c>
      <c r="B34" s="170" t="str">
        <f>KVI_MOD_1.1.sz.mell.!B34</f>
        <v>Idegenforgalmi adó</v>
      </c>
      <c r="C34" s="157"/>
      <c r="D34" s="157"/>
      <c r="E34" s="94"/>
    </row>
    <row r="35" spans="1:5" s="168" customFormat="1" ht="12" customHeight="1" x14ac:dyDescent="0.2">
      <c r="A35" s="12" t="s">
        <v>190</v>
      </c>
      <c r="B35" s="170" t="str">
        <f>KVI_MOD_1.1.sz.mell.!B35</f>
        <v>Iparűzési adó</v>
      </c>
      <c r="C35" s="157"/>
      <c r="D35" s="157"/>
      <c r="E35" s="94"/>
    </row>
    <row r="36" spans="1:5" s="168" customFormat="1" ht="12" customHeight="1" x14ac:dyDescent="0.2">
      <c r="A36" s="12" t="s">
        <v>191</v>
      </c>
      <c r="B36" s="170" t="str">
        <f>KVI_MOD_1.1.sz.mell.!B36</f>
        <v xml:space="preserve">Talajterhelési díj </v>
      </c>
      <c r="C36" s="157"/>
      <c r="D36" s="157"/>
      <c r="E36" s="94"/>
    </row>
    <row r="37" spans="1:5" s="168" customFormat="1" ht="12" customHeight="1" x14ac:dyDescent="0.2">
      <c r="A37" s="12" t="s">
        <v>491</v>
      </c>
      <c r="B37" s="170" t="str">
        <f>KVI_MOD_1.1.sz.mell.!B37</f>
        <v>Gépjárműadó</v>
      </c>
      <c r="C37" s="157">
        <v>450000</v>
      </c>
      <c r="D37" s="157">
        <v>-450000</v>
      </c>
      <c r="E37" s="94"/>
    </row>
    <row r="38" spans="1:5" s="168" customFormat="1" ht="12" customHeight="1" x14ac:dyDescent="0.2">
      <c r="A38" s="12" t="s">
        <v>492</v>
      </c>
      <c r="B38" s="170" t="str">
        <f>KVI_MOD_1.1.sz.mell.!B38</f>
        <v>Egyéb közhatalmi bevétel</v>
      </c>
      <c r="C38" s="157"/>
      <c r="D38" s="157">
        <v>7355</v>
      </c>
      <c r="E38" s="94">
        <v>7355</v>
      </c>
    </row>
    <row r="39" spans="1:5" s="168" customFormat="1" ht="12" customHeight="1" thickBot="1" x14ac:dyDescent="0.25">
      <c r="A39" s="14" t="s">
        <v>493</v>
      </c>
      <c r="B39" s="291" t="str">
        <f>KVI_MOD_1.1.sz.mell.!B39</f>
        <v>Kommunális adó</v>
      </c>
      <c r="C39" s="159">
        <v>280000</v>
      </c>
      <c r="D39" s="159"/>
      <c r="E39" s="96">
        <v>280000</v>
      </c>
    </row>
    <row r="40" spans="1:5" s="168" customFormat="1" ht="12" customHeight="1" thickBot="1" x14ac:dyDescent="0.25">
      <c r="A40" s="18" t="s">
        <v>13</v>
      </c>
      <c r="B40" s="19" t="s">
        <v>348</v>
      </c>
      <c r="C40" s="156">
        <f>SUM(C41:C51)</f>
        <v>0</v>
      </c>
      <c r="D40" s="156">
        <f>SUM(D41:D51)</f>
        <v>1290828</v>
      </c>
      <c r="E40" s="93">
        <f>SUM(E41:E51)</f>
        <v>1290828</v>
      </c>
    </row>
    <row r="41" spans="1:5" s="168" customFormat="1" ht="12" customHeight="1" x14ac:dyDescent="0.2">
      <c r="A41" s="13" t="s">
        <v>59</v>
      </c>
      <c r="B41" s="169" t="s">
        <v>195</v>
      </c>
      <c r="C41" s="158"/>
      <c r="D41" s="158"/>
      <c r="E41" s="95"/>
    </row>
    <row r="42" spans="1:5" s="168" customFormat="1" ht="12" customHeight="1" x14ac:dyDescent="0.2">
      <c r="A42" s="12" t="s">
        <v>60</v>
      </c>
      <c r="B42" s="170" t="s">
        <v>196</v>
      </c>
      <c r="C42" s="157"/>
      <c r="D42" s="157">
        <v>140000</v>
      </c>
      <c r="E42" s="94">
        <v>140000</v>
      </c>
    </row>
    <row r="43" spans="1:5" s="168" customFormat="1" ht="12" customHeight="1" x14ac:dyDescent="0.2">
      <c r="A43" s="12" t="s">
        <v>61</v>
      </c>
      <c r="B43" s="170" t="s">
        <v>197</v>
      </c>
      <c r="C43" s="157"/>
      <c r="D43" s="157"/>
      <c r="E43" s="94"/>
    </row>
    <row r="44" spans="1:5" s="168" customFormat="1" ht="12" customHeight="1" x14ac:dyDescent="0.2">
      <c r="A44" s="12" t="s">
        <v>118</v>
      </c>
      <c r="B44" s="170" t="s">
        <v>198</v>
      </c>
      <c r="C44" s="157"/>
      <c r="D44" s="157"/>
      <c r="E44" s="94"/>
    </row>
    <row r="45" spans="1:5" s="168" customFormat="1" ht="12" customHeight="1" x14ac:dyDescent="0.2">
      <c r="A45" s="12" t="s">
        <v>119</v>
      </c>
      <c r="B45" s="170" t="s">
        <v>199</v>
      </c>
      <c r="C45" s="157"/>
      <c r="D45" s="157"/>
      <c r="E45" s="94"/>
    </row>
    <row r="46" spans="1:5" s="168" customFormat="1" ht="12" customHeight="1" x14ac:dyDescent="0.2">
      <c r="A46" s="12" t="s">
        <v>120</v>
      </c>
      <c r="B46" s="170" t="s">
        <v>200</v>
      </c>
      <c r="C46" s="157"/>
      <c r="D46" s="157"/>
      <c r="E46" s="94"/>
    </row>
    <row r="47" spans="1:5" s="168" customFormat="1" ht="12" customHeight="1" x14ac:dyDescent="0.2">
      <c r="A47" s="12" t="s">
        <v>121</v>
      </c>
      <c r="B47" s="170" t="s">
        <v>201</v>
      </c>
      <c r="C47" s="157"/>
      <c r="D47" s="157"/>
      <c r="E47" s="94"/>
    </row>
    <row r="48" spans="1:5" s="168" customFormat="1" ht="12" customHeight="1" x14ac:dyDescent="0.2">
      <c r="A48" s="12" t="s">
        <v>122</v>
      </c>
      <c r="B48" s="170" t="s">
        <v>494</v>
      </c>
      <c r="C48" s="157"/>
      <c r="D48" s="157">
        <v>819</v>
      </c>
      <c r="E48" s="94">
        <v>819</v>
      </c>
    </row>
    <row r="49" spans="1:5" s="168" customFormat="1" ht="12" customHeight="1" x14ac:dyDescent="0.2">
      <c r="A49" s="12" t="s">
        <v>193</v>
      </c>
      <c r="B49" s="170" t="s">
        <v>203</v>
      </c>
      <c r="C49" s="160"/>
      <c r="D49" s="160">
        <v>1139978</v>
      </c>
      <c r="E49" s="97">
        <v>1139978</v>
      </c>
    </row>
    <row r="50" spans="1:5" s="168" customFormat="1" ht="12" customHeight="1" x14ac:dyDescent="0.2">
      <c r="A50" s="14" t="s">
        <v>194</v>
      </c>
      <c r="B50" s="171" t="s">
        <v>350</v>
      </c>
      <c r="C50" s="161"/>
      <c r="D50" s="161"/>
      <c r="E50" s="98"/>
    </row>
    <row r="51" spans="1:5" s="168" customFormat="1" ht="12" customHeight="1" thickBot="1" x14ac:dyDescent="0.25">
      <c r="A51" s="14" t="s">
        <v>349</v>
      </c>
      <c r="B51" s="102" t="s">
        <v>204</v>
      </c>
      <c r="C51" s="161"/>
      <c r="D51" s="161">
        <v>10031</v>
      </c>
      <c r="E51" s="98">
        <v>10031</v>
      </c>
    </row>
    <row r="52" spans="1:5" s="168" customFormat="1" ht="12" customHeight="1" thickBot="1" x14ac:dyDescent="0.25">
      <c r="A52" s="18" t="s">
        <v>14</v>
      </c>
      <c r="B52" s="19" t="s">
        <v>205</v>
      </c>
      <c r="C52" s="156">
        <f>SUM(C53:C57)</f>
        <v>0</v>
      </c>
      <c r="D52" s="156">
        <f>SUM(D53:D57)</f>
        <v>911000</v>
      </c>
      <c r="E52" s="93">
        <f>SUM(E53:E57)</f>
        <v>911000</v>
      </c>
    </row>
    <row r="53" spans="1:5" s="168" customFormat="1" ht="12" customHeight="1" x14ac:dyDescent="0.2">
      <c r="A53" s="13" t="s">
        <v>62</v>
      </c>
      <c r="B53" s="169" t="s">
        <v>209</v>
      </c>
      <c r="C53" s="209"/>
      <c r="D53" s="209"/>
      <c r="E53" s="99"/>
    </row>
    <row r="54" spans="1:5" s="168" customFormat="1" ht="12" customHeight="1" x14ac:dyDescent="0.2">
      <c r="A54" s="12" t="s">
        <v>63</v>
      </c>
      <c r="B54" s="170" t="s">
        <v>210</v>
      </c>
      <c r="C54" s="160"/>
      <c r="D54" s="160">
        <v>10000</v>
      </c>
      <c r="E54" s="97">
        <v>10000</v>
      </c>
    </row>
    <row r="55" spans="1:5" s="168" customFormat="1" ht="12" customHeight="1" x14ac:dyDescent="0.2">
      <c r="A55" s="12" t="s">
        <v>206</v>
      </c>
      <c r="B55" s="170" t="s">
        <v>211</v>
      </c>
      <c r="C55" s="160"/>
      <c r="D55" s="160"/>
      <c r="E55" s="97"/>
    </row>
    <row r="56" spans="1:5" s="168" customFormat="1" ht="12" customHeight="1" x14ac:dyDescent="0.2">
      <c r="A56" s="12" t="s">
        <v>207</v>
      </c>
      <c r="B56" s="170" t="s">
        <v>212</v>
      </c>
      <c r="C56" s="160"/>
      <c r="D56" s="160">
        <v>901000</v>
      </c>
      <c r="E56" s="97">
        <v>901000</v>
      </c>
    </row>
    <row r="57" spans="1:5" s="168" customFormat="1" ht="12" customHeight="1" thickBot="1" x14ac:dyDescent="0.25">
      <c r="A57" s="14" t="s">
        <v>208</v>
      </c>
      <c r="B57" s="102" t="s">
        <v>213</v>
      </c>
      <c r="C57" s="161"/>
      <c r="D57" s="161"/>
      <c r="E57" s="98"/>
    </row>
    <row r="58" spans="1:5" s="168" customFormat="1" ht="12" customHeight="1" thickBot="1" x14ac:dyDescent="0.25">
      <c r="A58" s="18" t="s">
        <v>123</v>
      </c>
      <c r="B58" s="19" t="s">
        <v>214</v>
      </c>
      <c r="C58" s="156">
        <f>SUM(C59:C61)</f>
        <v>0</v>
      </c>
      <c r="D58" s="156">
        <f>SUM(D59:D61)</f>
        <v>2148450</v>
      </c>
      <c r="E58" s="93">
        <f>SUM(E59:E61)</f>
        <v>2148450</v>
      </c>
    </row>
    <row r="59" spans="1:5" s="168" customFormat="1" ht="12" customHeight="1" x14ac:dyDescent="0.2">
      <c r="A59" s="13" t="s">
        <v>64</v>
      </c>
      <c r="B59" s="169" t="s">
        <v>215</v>
      </c>
      <c r="C59" s="158"/>
      <c r="D59" s="158"/>
      <c r="E59" s="95"/>
    </row>
    <row r="60" spans="1:5" s="168" customFormat="1" ht="12" customHeight="1" x14ac:dyDescent="0.2">
      <c r="A60" s="12" t="s">
        <v>65</v>
      </c>
      <c r="B60" s="170" t="s">
        <v>342</v>
      </c>
      <c r="C60" s="157"/>
      <c r="D60" s="157"/>
      <c r="E60" s="94"/>
    </row>
    <row r="61" spans="1:5" s="168" customFormat="1" ht="12" customHeight="1" x14ac:dyDescent="0.2">
      <c r="A61" s="12" t="s">
        <v>218</v>
      </c>
      <c r="B61" s="170" t="s">
        <v>216</v>
      </c>
      <c r="C61" s="157"/>
      <c r="D61" s="157">
        <v>2148450</v>
      </c>
      <c r="E61" s="94">
        <v>2148450</v>
      </c>
    </row>
    <row r="62" spans="1:5" s="168" customFormat="1" ht="12" customHeight="1" thickBot="1" x14ac:dyDescent="0.25">
      <c r="A62" s="14" t="s">
        <v>219</v>
      </c>
      <c r="B62" s="102" t="s">
        <v>217</v>
      </c>
      <c r="C62" s="159"/>
      <c r="D62" s="159"/>
      <c r="E62" s="96"/>
    </row>
    <row r="63" spans="1:5" s="168" customFormat="1" ht="12" customHeight="1" thickBot="1" x14ac:dyDescent="0.25">
      <c r="A63" s="18" t="s">
        <v>16</v>
      </c>
      <c r="B63" s="100" t="s">
        <v>220</v>
      </c>
      <c r="C63" s="156">
        <f>SUM(C64:C66)</f>
        <v>0</v>
      </c>
      <c r="D63" s="156">
        <f>SUM(D64:D66)</f>
        <v>0</v>
      </c>
      <c r="E63" s="93">
        <f>SUM(E64:E66)</f>
        <v>0</v>
      </c>
    </row>
    <row r="64" spans="1:5" s="168" customFormat="1" ht="12" customHeight="1" x14ac:dyDescent="0.2">
      <c r="A64" s="13" t="s">
        <v>124</v>
      </c>
      <c r="B64" s="169" t="s">
        <v>222</v>
      </c>
      <c r="C64" s="160"/>
      <c r="D64" s="160"/>
      <c r="E64" s="97"/>
    </row>
    <row r="65" spans="1:5" s="168" customFormat="1" ht="12" customHeight="1" x14ac:dyDescent="0.2">
      <c r="A65" s="12" t="s">
        <v>125</v>
      </c>
      <c r="B65" s="170" t="s">
        <v>343</v>
      </c>
      <c r="C65" s="160"/>
      <c r="D65" s="160"/>
      <c r="E65" s="97"/>
    </row>
    <row r="66" spans="1:5" s="168" customFormat="1" ht="12" customHeight="1" x14ac:dyDescent="0.2">
      <c r="A66" s="12" t="s">
        <v>156</v>
      </c>
      <c r="B66" s="170" t="s">
        <v>223</v>
      </c>
      <c r="C66" s="160"/>
      <c r="D66" s="160"/>
      <c r="E66" s="97"/>
    </row>
    <row r="67" spans="1:5" s="168" customFormat="1" ht="12" customHeight="1" thickBot="1" x14ac:dyDescent="0.25">
      <c r="A67" s="14" t="s">
        <v>221</v>
      </c>
      <c r="B67" s="102" t="s">
        <v>224</v>
      </c>
      <c r="C67" s="160"/>
      <c r="D67" s="160"/>
      <c r="E67" s="97"/>
    </row>
    <row r="68" spans="1:5" s="168" customFormat="1" ht="12" customHeight="1" thickBot="1" x14ac:dyDescent="0.25">
      <c r="A68" s="223" t="s">
        <v>390</v>
      </c>
      <c r="B68" s="19" t="s">
        <v>225</v>
      </c>
      <c r="C68" s="162">
        <f>+C11+C18+C25+C32+C40+C52+C58+C63</f>
        <v>25066349</v>
      </c>
      <c r="D68" s="162">
        <f>+D11+D18+D25+D32+D40+D52+D58+D63</f>
        <v>156444654</v>
      </c>
      <c r="E68" s="198">
        <f>+E11+E18+E25+E32+E40+E52+E58+E63</f>
        <v>181511003</v>
      </c>
    </row>
    <row r="69" spans="1:5" s="168" customFormat="1" ht="12" customHeight="1" thickBot="1" x14ac:dyDescent="0.25">
      <c r="A69" s="210" t="s">
        <v>226</v>
      </c>
      <c r="B69" s="100" t="s">
        <v>227</v>
      </c>
      <c r="C69" s="156">
        <f>SUM(C70:C72)</f>
        <v>0</v>
      </c>
      <c r="D69" s="156">
        <f>SUM(D70:D72)</f>
        <v>0</v>
      </c>
      <c r="E69" s="93">
        <f>SUM(E70:E72)</f>
        <v>0</v>
      </c>
    </row>
    <row r="70" spans="1:5" s="168" customFormat="1" ht="12" customHeight="1" x14ac:dyDescent="0.2">
      <c r="A70" s="13" t="s">
        <v>255</v>
      </c>
      <c r="B70" s="169" t="s">
        <v>228</v>
      </c>
      <c r="C70" s="160"/>
      <c r="D70" s="160"/>
      <c r="E70" s="97"/>
    </row>
    <row r="71" spans="1:5" s="168" customFormat="1" ht="12" customHeight="1" x14ac:dyDescent="0.2">
      <c r="A71" s="12" t="s">
        <v>264</v>
      </c>
      <c r="B71" s="170" t="s">
        <v>229</v>
      </c>
      <c r="C71" s="160"/>
      <c r="D71" s="160"/>
      <c r="E71" s="97"/>
    </row>
    <row r="72" spans="1:5" s="168" customFormat="1" ht="12" customHeight="1" thickBot="1" x14ac:dyDescent="0.25">
      <c r="A72" s="14" t="s">
        <v>265</v>
      </c>
      <c r="B72" s="219" t="s">
        <v>375</v>
      </c>
      <c r="C72" s="160"/>
      <c r="D72" s="160"/>
      <c r="E72" s="97"/>
    </row>
    <row r="73" spans="1:5" s="168" customFormat="1" ht="12" customHeight="1" thickBot="1" x14ac:dyDescent="0.25">
      <c r="A73" s="210" t="s">
        <v>231</v>
      </c>
      <c r="B73" s="100" t="s">
        <v>232</v>
      </c>
      <c r="C73" s="156">
        <f>SUM(C74:C77)</f>
        <v>0</v>
      </c>
      <c r="D73" s="156">
        <f>SUM(D74:D77)</f>
        <v>0</v>
      </c>
      <c r="E73" s="93">
        <f>SUM(E74:E77)</f>
        <v>0</v>
      </c>
    </row>
    <row r="74" spans="1:5" s="168" customFormat="1" ht="12" customHeight="1" x14ac:dyDescent="0.2">
      <c r="A74" s="13" t="s">
        <v>101</v>
      </c>
      <c r="B74" s="298" t="s">
        <v>233</v>
      </c>
      <c r="C74" s="160"/>
      <c r="D74" s="160"/>
      <c r="E74" s="97"/>
    </row>
    <row r="75" spans="1:5" s="168" customFormat="1" ht="12" customHeight="1" x14ac:dyDescent="0.2">
      <c r="A75" s="12" t="s">
        <v>102</v>
      </c>
      <c r="B75" s="298" t="s">
        <v>501</v>
      </c>
      <c r="C75" s="160"/>
      <c r="D75" s="160"/>
      <c r="E75" s="97"/>
    </row>
    <row r="76" spans="1:5" s="168" customFormat="1" ht="12" customHeight="1" x14ac:dyDescent="0.2">
      <c r="A76" s="12" t="s">
        <v>256</v>
      </c>
      <c r="B76" s="298" t="s">
        <v>234</v>
      </c>
      <c r="C76" s="160"/>
      <c r="D76" s="160"/>
      <c r="E76" s="97"/>
    </row>
    <row r="77" spans="1:5" s="168" customFormat="1" ht="12" customHeight="1" thickBot="1" x14ac:dyDescent="0.25">
      <c r="A77" s="14" t="s">
        <v>257</v>
      </c>
      <c r="B77" s="299" t="s">
        <v>502</v>
      </c>
      <c r="C77" s="160"/>
      <c r="D77" s="160"/>
      <c r="E77" s="97"/>
    </row>
    <row r="78" spans="1:5" s="168" customFormat="1" ht="12" customHeight="1" thickBot="1" x14ac:dyDescent="0.25">
      <c r="A78" s="210" t="s">
        <v>235</v>
      </c>
      <c r="B78" s="100" t="s">
        <v>236</v>
      </c>
      <c r="C78" s="156">
        <f>SUM(C79:C80)</f>
        <v>29957879</v>
      </c>
      <c r="D78" s="156">
        <f>SUM(D79:D80)</f>
        <v>516860</v>
      </c>
      <c r="E78" s="93">
        <f>SUM(E79:E80)</f>
        <v>30474739</v>
      </c>
    </row>
    <row r="79" spans="1:5" s="168" customFormat="1" ht="12" customHeight="1" x14ac:dyDescent="0.2">
      <c r="A79" s="13" t="s">
        <v>258</v>
      </c>
      <c r="B79" s="169" t="s">
        <v>237</v>
      </c>
      <c r="C79" s="160">
        <v>29957879</v>
      </c>
      <c r="D79" s="160">
        <v>516860</v>
      </c>
      <c r="E79" s="97">
        <v>30474739</v>
      </c>
    </row>
    <row r="80" spans="1:5" s="168" customFormat="1" ht="12" customHeight="1" thickBot="1" x14ac:dyDescent="0.25">
      <c r="A80" s="14" t="s">
        <v>259</v>
      </c>
      <c r="B80" s="102" t="s">
        <v>238</v>
      </c>
      <c r="C80" s="160"/>
      <c r="D80" s="160"/>
      <c r="E80" s="97"/>
    </row>
    <row r="81" spans="1:5" s="168" customFormat="1" ht="12" customHeight="1" thickBot="1" x14ac:dyDescent="0.25">
      <c r="A81" s="210" t="s">
        <v>239</v>
      </c>
      <c r="B81" s="100" t="s">
        <v>240</v>
      </c>
      <c r="C81" s="156">
        <f>SUM(C82:C84)</f>
        <v>0</v>
      </c>
      <c r="D81" s="156">
        <f>SUM(D82:D84)</f>
        <v>0</v>
      </c>
      <c r="E81" s="93">
        <f>SUM(E82:E84)</f>
        <v>0</v>
      </c>
    </row>
    <row r="82" spans="1:5" s="168" customFormat="1" ht="12" customHeight="1" x14ac:dyDescent="0.2">
      <c r="A82" s="13" t="s">
        <v>260</v>
      </c>
      <c r="B82" s="169" t="s">
        <v>241</v>
      </c>
      <c r="C82" s="160"/>
      <c r="D82" s="160"/>
      <c r="E82" s="97"/>
    </row>
    <row r="83" spans="1:5" s="168" customFormat="1" ht="12" customHeight="1" x14ac:dyDescent="0.2">
      <c r="A83" s="12" t="s">
        <v>261</v>
      </c>
      <c r="B83" s="170" t="s">
        <v>242</v>
      </c>
      <c r="C83" s="160"/>
      <c r="D83" s="160"/>
      <c r="E83" s="97"/>
    </row>
    <row r="84" spans="1:5" s="168" customFormat="1" ht="12" customHeight="1" thickBot="1" x14ac:dyDescent="0.25">
      <c r="A84" s="14" t="s">
        <v>262</v>
      </c>
      <c r="B84" s="102" t="s">
        <v>503</v>
      </c>
      <c r="C84" s="160"/>
      <c r="D84" s="160"/>
      <c r="E84" s="97"/>
    </row>
    <row r="85" spans="1:5" s="168" customFormat="1" ht="12" customHeight="1" thickBot="1" x14ac:dyDescent="0.25">
      <c r="A85" s="210" t="s">
        <v>243</v>
      </c>
      <c r="B85" s="100" t="s">
        <v>263</v>
      </c>
      <c r="C85" s="156">
        <f>SUM(C86:C89)</f>
        <v>0</v>
      </c>
      <c r="D85" s="156">
        <f>SUM(D86:D89)</f>
        <v>0</v>
      </c>
      <c r="E85" s="93">
        <f>SUM(E86:E89)</f>
        <v>0</v>
      </c>
    </row>
    <row r="86" spans="1:5" s="168" customFormat="1" ht="12" customHeight="1" x14ac:dyDescent="0.2">
      <c r="A86" s="173" t="s">
        <v>244</v>
      </c>
      <c r="B86" s="169" t="s">
        <v>245</v>
      </c>
      <c r="C86" s="160"/>
      <c r="D86" s="160"/>
      <c r="E86" s="97"/>
    </row>
    <row r="87" spans="1:5" s="168" customFormat="1" ht="12" customHeight="1" x14ac:dyDescent="0.2">
      <c r="A87" s="174" t="s">
        <v>246</v>
      </c>
      <c r="B87" s="170" t="s">
        <v>247</v>
      </c>
      <c r="C87" s="160"/>
      <c r="D87" s="160"/>
      <c r="E87" s="97"/>
    </row>
    <row r="88" spans="1:5" s="168" customFormat="1" ht="12" customHeight="1" x14ac:dyDescent="0.2">
      <c r="A88" s="174" t="s">
        <v>248</v>
      </c>
      <c r="B88" s="170" t="s">
        <v>249</v>
      </c>
      <c r="C88" s="160"/>
      <c r="D88" s="160"/>
      <c r="E88" s="97"/>
    </row>
    <row r="89" spans="1:5" s="168" customFormat="1" ht="12" customHeight="1" thickBot="1" x14ac:dyDescent="0.25">
      <c r="A89" s="175" t="s">
        <v>250</v>
      </c>
      <c r="B89" s="102" t="s">
        <v>251</v>
      </c>
      <c r="C89" s="160"/>
      <c r="D89" s="160"/>
      <c r="E89" s="97"/>
    </row>
    <row r="90" spans="1:5" s="168" customFormat="1" ht="12" customHeight="1" thickBot="1" x14ac:dyDescent="0.25">
      <c r="A90" s="210" t="s">
        <v>252</v>
      </c>
      <c r="B90" s="100" t="s">
        <v>389</v>
      </c>
      <c r="C90" s="212"/>
      <c r="D90" s="212"/>
      <c r="E90" s="213"/>
    </row>
    <row r="91" spans="1:5" s="168" customFormat="1" ht="13.5" customHeight="1" thickBot="1" x14ac:dyDescent="0.25">
      <c r="A91" s="210" t="s">
        <v>254</v>
      </c>
      <c r="B91" s="100" t="s">
        <v>253</v>
      </c>
      <c r="C91" s="212"/>
      <c r="D91" s="212"/>
      <c r="E91" s="213"/>
    </row>
    <row r="92" spans="1:5" s="168" customFormat="1" ht="15.75" customHeight="1" thickBot="1" x14ac:dyDescent="0.25">
      <c r="A92" s="210" t="s">
        <v>266</v>
      </c>
      <c r="B92" s="176" t="s">
        <v>392</v>
      </c>
      <c r="C92" s="162">
        <f>+C69+C73+C78+C81+C85+C91+C90</f>
        <v>29957879</v>
      </c>
      <c r="D92" s="162">
        <f>+D69+D73+D78+D81+D85+D91+D90</f>
        <v>516860</v>
      </c>
      <c r="E92" s="198">
        <f>+E69+E73+E78+E81+E85+E91+E90</f>
        <v>30474739</v>
      </c>
    </row>
    <row r="93" spans="1:5" s="168" customFormat="1" ht="25.5" customHeight="1" thickBot="1" x14ac:dyDescent="0.25">
      <c r="A93" s="211" t="s">
        <v>391</v>
      </c>
      <c r="B93" s="177" t="s">
        <v>393</v>
      </c>
      <c r="C93" s="162">
        <f>+C68+C92</f>
        <v>55024228</v>
      </c>
      <c r="D93" s="162">
        <f>+D68+D92</f>
        <v>156961514</v>
      </c>
      <c r="E93" s="198">
        <f>+E68+E92</f>
        <v>211985742</v>
      </c>
    </row>
    <row r="94" spans="1:5" s="168" customFormat="1" ht="15.2" customHeight="1" x14ac:dyDescent="0.2">
      <c r="A94" s="3"/>
      <c r="B94" s="4"/>
      <c r="C94" s="104"/>
    </row>
    <row r="95" spans="1:5" ht="16.5" customHeight="1" x14ac:dyDescent="0.25">
      <c r="A95" s="547" t="s">
        <v>37</v>
      </c>
      <c r="B95" s="547"/>
      <c r="C95" s="547"/>
      <c r="D95" s="547"/>
      <c r="E95" s="547"/>
    </row>
    <row r="96" spans="1:5" s="178" customFormat="1" ht="16.5" customHeight="1" thickBot="1" x14ac:dyDescent="0.3">
      <c r="A96" s="549" t="s">
        <v>105</v>
      </c>
      <c r="B96" s="549"/>
      <c r="C96" s="61"/>
      <c r="E96" s="61" t="str">
        <f>E7</f>
        <v xml:space="preserve"> Forintban!</v>
      </c>
    </row>
    <row r="97" spans="1:5" x14ac:dyDescent="0.25">
      <c r="A97" s="538" t="s">
        <v>54</v>
      </c>
      <c r="B97" s="540" t="s">
        <v>435</v>
      </c>
      <c r="C97" s="542" t="str">
        <f>C8</f>
        <v>2020. évi</v>
      </c>
      <c r="D97" s="543"/>
      <c r="E97" s="544"/>
    </row>
    <row r="98" spans="1:5" ht="24.75" thickBot="1" x14ac:dyDescent="0.3">
      <c r="A98" s="539"/>
      <c r="B98" s="541"/>
      <c r="C98" s="240" t="str">
        <f>C9</f>
        <v>Eredeti
előirányzat</v>
      </c>
      <c r="D98" s="239" t="str">
        <f>D9</f>
        <v>Összes módosítás</v>
      </c>
      <c r="E98" s="300" t="str">
        <f>E9</f>
        <v>Módosított előirányzat</v>
      </c>
    </row>
    <row r="99" spans="1:5" s="167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1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5">
        <f>C101+C102+C103+C104+C105+C118</f>
        <v>40686774</v>
      </c>
      <c r="D100" s="155">
        <f>D101+D102+D103+D104+D105+D118</f>
        <v>75241529</v>
      </c>
      <c r="E100" s="226">
        <f>E101+E102+E103+E104+E105+E118</f>
        <v>115928303</v>
      </c>
    </row>
    <row r="101" spans="1:5" ht="12" customHeight="1" x14ac:dyDescent="0.25">
      <c r="A101" s="15" t="s">
        <v>66</v>
      </c>
      <c r="B101" s="8" t="s">
        <v>38</v>
      </c>
      <c r="C101" s="233">
        <v>17709000</v>
      </c>
      <c r="D101" s="159">
        <f>E101-C101</f>
        <v>45008366</v>
      </c>
      <c r="E101" s="227">
        <v>62717366</v>
      </c>
    </row>
    <row r="102" spans="1:5" ht="12" customHeight="1" x14ac:dyDescent="0.25">
      <c r="A102" s="12" t="s">
        <v>67</v>
      </c>
      <c r="B102" s="6" t="s">
        <v>126</v>
      </c>
      <c r="C102" s="157">
        <v>3108000</v>
      </c>
      <c r="D102" s="159">
        <f>E102-C102</f>
        <v>4650699</v>
      </c>
      <c r="E102" s="94">
        <v>7758699</v>
      </c>
    </row>
    <row r="103" spans="1:5" ht="12" customHeight="1" x14ac:dyDescent="0.25">
      <c r="A103" s="12" t="s">
        <v>68</v>
      </c>
      <c r="B103" s="6" t="s">
        <v>93</v>
      </c>
      <c r="C103" s="159">
        <v>14103774</v>
      </c>
      <c r="D103" s="159">
        <f>E103-C103</f>
        <v>27654569</v>
      </c>
      <c r="E103" s="96">
        <v>41758343</v>
      </c>
    </row>
    <row r="104" spans="1:5" ht="12" customHeight="1" thickBot="1" x14ac:dyDescent="0.3">
      <c r="A104" s="12" t="s">
        <v>69</v>
      </c>
      <c r="B104" s="9" t="s">
        <v>127</v>
      </c>
      <c r="C104" s="159">
        <v>5766000</v>
      </c>
      <c r="D104" s="159">
        <f>E104-C104</f>
        <v>-4626000</v>
      </c>
      <c r="E104" s="96">
        <v>1140000</v>
      </c>
    </row>
    <row r="105" spans="1:5" ht="12" customHeight="1" x14ac:dyDescent="0.25">
      <c r="A105" s="12" t="s">
        <v>78</v>
      </c>
      <c r="B105" s="17" t="s">
        <v>128</v>
      </c>
      <c r="C105" s="233"/>
      <c r="D105" s="159">
        <f t="shared" ref="D105:D120" si="0">E105-C105</f>
        <v>2553895</v>
      </c>
      <c r="E105" s="96">
        <v>2553895</v>
      </c>
    </row>
    <row r="106" spans="1:5" ht="12" customHeight="1" x14ac:dyDescent="0.25">
      <c r="A106" s="12" t="s">
        <v>70</v>
      </c>
      <c r="B106" s="6" t="s">
        <v>356</v>
      </c>
      <c r="C106" s="157"/>
      <c r="D106" s="159">
        <f t="shared" si="0"/>
        <v>911329</v>
      </c>
      <c r="E106" s="96">
        <v>911329</v>
      </c>
    </row>
    <row r="107" spans="1:5" ht="12" customHeight="1" x14ac:dyDescent="0.25">
      <c r="A107" s="12" t="s">
        <v>71</v>
      </c>
      <c r="B107" s="65" t="s">
        <v>355</v>
      </c>
      <c r="C107" s="159"/>
      <c r="D107" s="159">
        <f t="shared" si="0"/>
        <v>0</v>
      </c>
      <c r="E107" s="96"/>
    </row>
    <row r="108" spans="1:5" ht="12" customHeight="1" x14ac:dyDescent="0.25">
      <c r="A108" s="12" t="s">
        <v>79</v>
      </c>
      <c r="B108" s="65" t="s">
        <v>354</v>
      </c>
      <c r="C108" s="159"/>
      <c r="D108" s="159">
        <f t="shared" si="0"/>
        <v>0</v>
      </c>
      <c r="E108" s="96"/>
    </row>
    <row r="109" spans="1:5" ht="12" customHeight="1" x14ac:dyDescent="0.25">
      <c r="A109" s="12" t="s">
        <v>80</v>
      </c>
      <c r="B109" s="63" t="s">
        <v>269</v>
      </c>
      <c r="C109" s="159"/>
      <c r="D109" s="159">
        <f t="shared" si="0"/>
        <v>0</v>
      </c>
      <c r="E109" s="96"/>
    </row>
    <row r="110" spans="1:5" ht="12" customHeight="1" x14ac:dyDescent="0.25">
      <c r="A110" s="12" t="s">
        <v>81</v>
      </c>
      <c r="B110" s="64" t="s">
        <v>270</v>
      </c>
      <c r="C110" s="159"/>
      <c r="D110" s="159">
        <f t="shared" si="0"/>
        <v>0</v>
      </c>
      <c r="E110" s="96"/>
    </row>
    <row r="111" spans="1:5" ht="12" customHeight="1" x14ac:dyDescent="0.25">
      <c r="A111" s="12" t="s">
        <v>82</v>
      </c>
      <c r="B111" s="64" t="s">
        <v>271</v>
      </c>
      <c r="C111" s="159"/>
      <c r="D111" s="159">
        <f t="shared" si="0"/>
        <v>0</v>
      </c>
      <c r="E111" s="96"/>
    </row>
    <row r="112" spans="1:5" ht="12" customHeight="1" x14ac:dyDescent="0.25">
      <c r="A112" s="12" t="s">
        <v>84</v>
      </c>
      <c r="B112" s="63" t="s">
        <v>272</v>
      </c>
      <c r="C112" s="159"/>
      <c r="D112" s="159">
        <f t="shared" si="0"/>
        <v>1592566</v>
      </c>
      <c r="E112" s="96">
        <v>1592566</v>
      </c>
    </row>
    <row r="113" spans="1:5" ht="12" customHeight="1" x14ac:dyDescent="0.25">
      <c r="A113" s="12" t="s">
        <v>129</v>
      </c>
      <c r="B113" s="63" t="s">
        <v>273</v>
      </c>
      <c r="C113" s="159"/>
      <c r="D113" s="159">
        <f t="shared" si="0"/>
        <v>0</v>
      </c>
      <c r="E113" s="96"/>
    </row>
    <row r="114" spans="1:5" ht="12" customHeight="1" x14ac:dyDescent="0.25">
      <c r="A114" s="12" t="s">
        <v>267</v>
      </c>
      <c r="B114" s="64" t="s">
        <v>274</v>
      </c>
      <c r="C114" s="159"/>
      <c r="D114" s="159">
        <f t="shared" si="0"/>
        <v>0</v>
      </c>
      <c r="E114" s="96"/>
    </row>
    <row r="115" spans="1:5" ht="12" customHeight="1" x14ac:dyDescent="0.25">
      <c r="A115" s="11" t="s">
        <v>268</v>
      </c>
      <c r="B115" s="65" t="s">
        <v>275</v>
      </c>
      <c r="C115" s="159"/>
      <c r="D115" s="159">
        <f t="shared" si="0"/>
        <v>0</v>
      </c>
      <c r="E115" s="96"/>
    </row>
    <row r="116" spans="1:5" ht="12" customHeight="1" x14ac:dyDescent="0.25">
      <c r="A116" s="12" t="s">
        <v>352</v>
      </c>
      <c r="B116" s="65" t="s">
        <v>276</v>
      </c>
      <c r="C116" s="159"/>
      <c r="D116" s="159">
        <f t="shared" si="0"/>
        <v>0</v>
      </c>
      <c r="E116" s="96"/>
    </row>
    <row r="117" spans="1:5" ht="12" customHeight="1" x14ac:dyDescent="0.25">
      <c r="A117" s="14" t="s">
        <v>353</v>
      </c>
      <c r="B117" s="65" t="s">
        <v>277</v>
      </c>
      <c r="C117" s="159"/>
      <c r="D117" s="159">
        <f t="shared" si="0"/>
        <v>50000</v>
      </c>
      <c r="E117" s="96">
        <v>50000</v>
      </c>
    </row>
    <row r="118" spans="1:5" ht="12" customHeight="1" x14ac:dyDescent="0.25">
      <c r="A118" s="12" t="s">
        <v>357</v>
      </c>
      <c r="B118" s="9" t="s">
        <v>39</v>
      </c>
      <c r="C118" s="157"/>
      <c r="D118" s="159">
        <f t="shared" si="0"/>
        <v>0</v>
      </c>
      <c r="E118" s="94"/>
    </row>
    <row r="119" spans="1:5" ht="12" customHeight="1" x14ac:dyDescent="0.25">
      <c r="A119" s="12" t="s">
        <v>358</v>
      </c>
      <c r="B119" s="6" t="s">
        <v>360</v>
      </c>
      <c r="C119" s="157"/>
      <c r="D119" s="159">
        <f t="shared" si="0"/>
        <v>0</v>
      </c>
      <c r="E119" s="94"/>
    </row>
    <row r="120" spans="1:5" ht="12" customHeight="1" thickBot="1" x14ac:dyDescent="0.3">
      <c r="A120" s="16" t="s">
        <v>359</v>
      </c>
      <c r="B120" s="222" t="s">
        <v>361</v>
      </c>
      <c r="C120" s="234"/>
      <c r="D120" s="159">
        <f t="shared" si="0"/>
        <v>0</v>
      </c>
      <c r="E120" s="228"/>
    </row>
    <row r="121" spans="1:5" ht="12" customHeight="1" thickBot="1" x14ac:dyDescent="0.3">
      <c r="A121" s="220" t="s">
        <v>10</v>
      </c>
      <c r="B121" s="221" t="s">
        <v>278</v>
      </c>
      <c r="C121" s="235">
        <f>+C122+C124+C126</f>
        <v>13364000</v>
      </c>
      <c r="D121" s="156">
        <f>+D122+D124+D126</f>
        <v>81719985</v>
      </c>
      <c r="E121" s="229">
        <f>+E122+E124+E126</f>
        <v>95083985</v>
      </c>
    </row>
    <row r="122" spans="1:5" ht="12" customHeight="1" x14ac:dyDescent="0.25">
      <c r="A122" s="13" t="s">
        <v>72</v>
      </c>
      <c r="B122" s="6" t="s">
        <v>155</v>
      </c>
      <c r="C122" s="158">
        <v>13364000</v>
      </c>
      <c r="D122" s="244">
        <v>25675690</v>
      </c>
      <c r="E122" s="95">
        <v>39039690</v>
      </c>
    </row>
    <row r="123" spans="1:5" ht="12" customHeight="1" x14ac:dyDescent="0.25">
      <c r="A123" s="13" t="s">
        <v>73</v>
      </c>
      <c r="B123" s="10" t="s">
        <v>282</v>
      </c>
      <c r="C123" s="158"/>
      <c r="D123" s="244"/>
      <c r="E123" s="95"/>
    </row>
    <row r="124" spans="1:5" ht="12" customHeight="1" x14ac:dyDescent="0.25">
      <c r="A124" s="13" t="s">
        <v>74</v>
      </c>
      <c r="B124" s="10" t="s">
        <v>130</v>
      </c>
      <c r="C124" s="157"/>
      <c r="D124" s="94">
        <v>56044295</v>
      </c>
      <c r="E124" s="94">
        <v>56044295</v>
      </c>
    </row>
    <row r="125" spans="1:5" ht="12" customHeight="1" x14ac:dyDescent="0.25">
      <c r="A125" s="13" t="s">
        <v>75</v>
      </c>
      <c r="B125" s="10" t="s">
        <v>283</v>
      </c>
      <c r="C125" s="157"/>
      <c r="D125" s="245"/>
      <c r="E125" s="94"/>
    </row>
    <row r="126" spans="1:5" ht="12" customHeight="1" x14ac:dyDescent="0.25">
      <c r="A126" s="13" t="s">
        <v>76</v>
      </c>
      <c r="B126" s="102" t="s">
        <v>157</v>
      </c>
      <c r="C126" s="157"/>
      <c r="D126" s="245"/>
      <c r="E126" s="94"/>
    </row>
    <row r="127" spans="1:5" ht="12" customHeight="1" x14ac:dyDescent="0.25">
      <c r="A127" s="13" t="s">
        <v>83</v>
      </c>
      <c r="B127" s="101" t="s">
        <v>344</v>
      </c>
      <c r="C127" s="157"/>
      <c r="D127" s="245"/>
      <c r="E127" s="94"/>
    </row>
    <row r="128" spans="1:5" ht="12" customHeight="1" x14ac:dyDescent="0.25">
      <c r="A128" s="13" t="s">
        <v>85</v>
      </c>
      <c r="B128" s="165" t="s">
        <v>288</v>
      </c>
      <c r="C128" s="157"/>
      <c r="D128" s="245"/>
      <c r="E128" s="94"/>
    </row>
    <row r="129" spans="1:5" x14ac:dyDescent="0.25">
      <c r="A129" s="13" t="s">
        <v>131</v>
      </c>
      <c r="B129" s="64" t="s">
        <v>271</v>
      </c>
      <c r="C129" s="157"/>
      <c r="D129" s="245"/>
      <c r="E129" s="94"/>
    </row>
    <row r="130" spans="1:5" ht="12" customHeight="1" x14ac:dyDescent="0.25">
      <c r="A130" s="13" t="s">
        <v>132</v>
      </c>
      <c r="B130" s="64" t="s">
        <v>287</v>
      </c>
      <c r="C130" s="157"/>
      <c r="D130" s="245"/>
      <c r="E130" s="94"/>
    </row>
    <row r="131" spans="1:5" ht="12" customHeight="1" x14ac:dyDescent="0.25">
      <c r="A131" s="13" t="s">
        <v>133</v>
      </c>
      <c r="B131" s="64" t="s">
        <v>286</v>
      </c>
      <c r="C131" s="157"/>
      <c r="D131" s="245"/>
      <c r="E131" s="94"/>
    </row>
    <row r="132" spans="1:5" ht="12" customHeight="1" x14ac:dyDescent="0.25">
      <c r="A132" s="13" t="s">
        <v>279</v>
      </c>
      <c r="B132" s="64" t="s">
        <v>274</v>
      </c>
      <c r="C132" s="157"/>
      <c r="D132" s="245"/>
      <c r="E132" s="94"/>
    </row>
    <row r="133" spans="1:5" ht="12" customHeight="1" x14ac:dyDescent="0.25">
      <c r="A133" s="13" t="s">
        <v>280</v>
      </c>
      <c r="B133" s="64" t="s">
        <v>285</v>
      </c>
      <c r="C133" s="157"/>
      <c r="D133" s="245"/>
      <c r="E133" s="94"/>
    </row>
    <row r="134" spans="1:5" ht="16.5" thickBot="1" x14ac:dyDescent="0.3">
      <c r="A134" s="11" t="s">
        <v>281</v>
      </c>
      <c r="B134" s="64" t="s">
        <v>284</v>
      </c>
      <c r="C134" s="159"/>
      <c r="D134" s="246"/>
      <c r="E134" s="96"/>
    </row>
    <row r="135" spans="1:5" ht="12" customHeight="1" thickBot="1" x14ac:dyDescent="0.3">
      <c r="A135" s="18" t="s">
        <v>11</v>
      </c>
      <c r="B135" s="57" t="s">
        <v>362</v>
      </c>
      <c r="C135" s="156">
        <f>+C100+C121</f>
        <v>54050774</v>
      </c>
      <c r="D135" s="243">
        <f>+D100+D121</f>
        <v>156961514</v>
      </c>
      <c r="E135" s="93">
        <f>+E100+E121</f>
        <v>211012288</v>
      </c>
    </row>
    <row r="136" spans="1:5" ht="12" customHeight="1" thickBot="1" x14ac:dyDescent="0.3">
      <c r="A136" s="18" t="s">
        <v>12</v>
      </c>
      <c r="B136" s="57" t="s">
        <v>436</v>
      </c>
      <c r="C136" s="156">
        <f>+C137+C138+C139</f>
        <v>0</v>
      </c>
      <c r="D136" s="243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7"/>
      <c r="D137" s="245"/>
      <c r="E137" s="94"/>
    </row>
    <row r="138" spans="1:5" ht="12" customHeight="1" x14ac:dyDescent="0.25">
      <c r="A138" s="13" t="s">
        <v>189</v>
      </c>
      <c r="B138" s="10" t="s">
        <v>371</v>
      </c>
      <c r="C138" s="157"/>
      <c r="D138" s="245"/>
      <c r="E138" s="94"/>
    </row>
    <row r="139" spans="1:5" ht="12" customHeight="1" thickBot="1" x14ac:dyDescent="0.3">
      <c r="A139" s="11" t="s">
        <v>190</v>
      </c>
      <c r="B139" s="10" t="s">
        <v>372</v>
      </c>
      <c r="C139" s="157"/>
      <c r="D139" s="245"/>
      <c r="E139" s="94"/>
    </row>
    <row r="140" spans="1:5" ht="12" customHeight="1" thickBot="1" x14ac:dyDescent="0.3">
      <c r="A140" s="18" t="s">
        <v>13</v>
      </c>
      <c r="B140" s="57" t="s">
        <v>364</v>
      </c>
      <c r="C140" s="156">
        <f>SUM(C141:C146)</f>
        <v>0</v>
      </c>
      <c r="D140" s="243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7"/>
      <c r="D141" s="245"/>
      <c r="E141" s="94"/>
    </row>
    <row r="142" spans="1:5" ht="12" customHeight="1" x14ac:dyDescent="0.25">
      <c r="A142" s="13" t="s">
        <v>60</v>
      </c>
      <c r="B142" s="7" t="s">
        <v>365</v>
      </c>
      <c r="C142" s="157"/>
      <c r="D142" s="245"/>
      <c r="E142" s="94"/>
    </row>
    <row r="143" spans="1:5" ht="12" customHeight="1" x14ac:dyDescent="0.25">
      <c r="A143" s="13" t="s">
        <v>61</v>
      </c>
      <c r="B143" s="7" t="s">
        <v>366</v>
      </c>
      <c r="C143" s="157"/>
      <c r="D143" s="245"/>
      <c r="E143" s="94"/>
    </row>
    <row r="144" spans="1:5" ht="12" customHeight="1" x14ac:dyDescent="0.25">
      <c r="A144" s="13" t="s">
        <v>118</v>
      </c>
      <c r="B144" s="7" t="s">
        <v>367</v>
      </c>
      <c r="C144" s="157"/>
      <c r="D144" s="245"/>
      <c r="E144" s="94"/>
    </row>
    <row r="145" spans="1:9" ht="12" customHeight="1" x14ac:dyDescent="0.25">
      <c r="A145" s="13" t="s">
        <v>119</v>
      </c>
      <c r="B145" s="7" t="s">
        <v>368</v>
      </c>
      <c r="C145" s="157"/>
      <c r="D145" s="245"/>
      <c r="E145" s="94"/>
    </row>
    <row r="146" spans="1:9" ht="12" customHeight="1" thickBot="1" x14ac:dyDescent="0.3">
      <c r="A146" s="16" t="s">
        <v>120</v>
      </c>
      <c r="B146" s="304" t="s">
        <v>369</v>
      </c>
      <c r="C146" s="234"/>
      <c r="D146" s="282"/>
      <c r="E146" s="228"/>
    </row>
    <row r="147" spans="1:9" ht="12" customHeight="1" thickBot="1" x14ac:dyDescent="0.3">
      <c r="A147" s="18" t="s">
        <v>14</v>
      </c>
      <c r="B147" s="57" t="s">
        <v>377</v>
      </c>
      <c r="C147" s="162">
        <f>+C148+C149+C150+C151</f>
        <v>973454</v>
      </c>
      <c r="D147" s="247">
        <f>+D148+D149+D150+D151</f>
        <v>0</v>
      </c>
      <c r="E147" s="198">
        <f>+E148+E149+E150+E151</f>
        <v>973454</v>
      </c>
    </row>
    <row r="148" spans="1:9" ht="12" customHeight="1" x14ac:dyDescent="0.25">
      <c r="A148" s="13" t="s">
        <v>62</v>
      </c>
      <c r="B148" s="7" t="s">
        <v>289</v>
      </c>
      <c r="C148" s="157"/>
      <c r="D148" s="245"/>
      <c r="E148" s="94"/>
    </row>
    <row r="149" spans="1:9" ht="12" customHeight="1" x14ac:dyDescent="0.25">
      <c r="A149" s="13" t="s">
        <v>63</v>
      </c>
      <c r="B149" s="7" t="s">
        <v>290</v>
      </c>
      <c r="C149" s="157">
        <v>973454</v>
      </c>
      <c r="D149" s="245"/>
      <c r="E149" s="94">
        <v>973454</v>
      </c>
    </row>
    <row r="150" spans="1:9" ht="12" customHeight="1" x14ac:dyDescent="0.25">
      <c r="A150" s="13" t="s">
        <v>206</v>
      </c>
      <c r="B150" s="7" t="s">
        <v>378</v>
      </c>
      <c r="C150" s="157"/>
      <c r="D150" s="245"/>
      <c r="E150" s="94"/>
    </row>
    <row r="151" spans="1:9" ht="12" customHeight="1" thickBot="1" x14ac:dyDescent="0.3">
      <c r="A151" s="11" t="s">
        <v>207</v>
      </c>
      <c r="B151" s="5" t="s">
        <v>308</v>
      </c>
      <c r="C151" s="157"/>
      <c r="D151" s="245"/>
      <c r="E151" s="94"/>
    </row>
    <row r="152" spans="1:9" ht="12" customHeight="1" thickBot="1" x14ac:dyDescent="0.3">
      <c r="A152" s="18" t="s">
        <v>15</v>
      </c>
      <c r="B152" s="57" t="s">
        <v>379</v>
      </c>
      <c r="C152" s="236">
        <f>SUM(C153:C157)</f>
        <v>0</v>
      </c>
      <c r="D152" s="248">
        <f>SUM(D153:D157)</f>
        <v>0</v>
      </c>
      <c r="E152" s="230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7"/>
      <c r="D153" s="245"/>
      <c r="E153" s="94"/>
    </row>
    <row r="154" spans="1:9" ht="12" customHeight="1" x14ac:dyDescent="0.25">
      <c r="A154" s="13" t="s">
        <v>65</v>
      </c>
      <c r="B154" s="7" t="s">
        <v>381</v>
      </c>
      <c r="C154" s="157"/>
      <c r="D154" s="245"/>
      <c r="E154" s="94"/>
    </row>
    <row r="155" spans="1:9" ht="12" customHeight="1" x14ac:dyDescent="0.25">
      <c r="A155" s="13" t="s">
        <v>218</v>
      </c>
      <c r="B155" s="7" t="s">
        <v>376</v>
      </c>
      <c r="C155" s="157"/>
      <c r="D155" s="245"/>
      <c r="E155" s="94"/>
    </row>
    <row r="156" spans="1:9" ht="12" customHeight="1" x14ac:dyDescent="0.25">
      <c r="A156" s="13" t="s">
        <v>219</v>
      </c>
      <c r="B156" s="7" t="s">
        <v>382</v>
      </c>
      <c r="C156" s="157"/>
      <c r="D156" s="245"/>
      <c r="E156" s="94"/>
    </row>
    <row r="157" spans="1:9" ht="12" customHeight="1" thickBot="1" x14ac:dyDescent="0.3">
      <c r="A157" s="13" t="s">
        <v>380</v>
      </c>
      <c r="B157" s="7" t="s">
        <v>383</v>
      </c>
      <c r="C157" s="157"/>
      <c r="D157" s="245"/>
      <c r="E157" s="94"/>
    </row>
    <row r="158" spans="1:9" ht="12" customHeight="1" thickBot="1" x14ac:dyDescent="0.3">
      <c r="A158" s="18" t="s">
        <v>16</v>
      </c>
      <c r="B158" s="57" t="s">
        <v>384</v>
      </c>
      <c r="C158" s="237"/>
      <c r="D158" s="249"/>
      <c r="E158" s="231"/>
    </row>
    <row r="159" spans="1:9" ht="12" customHeight="1" thickBot="1" x14ac:dyDescent="0.3">
      <c r="A159" s="18" t="s">
        <v>17</v>
      </c>
      <c r="B159" s="57" t="s">
        <v>385</v>
      </c>
      <c r="C159" s="237"/>
      <c r="D159" s="249"/>
      <c r="E159" s="231"/>
    </row>
    <row r="160" spans="1:9" ht="15.2" customHeight="1" thickBot="1" x14ac:dyDescent="0.3">
      <c r="A160" s="18" t="s">
        <v>18</v>
      </c>
      <c r="B160" s="57" t="s">
        <v>387</v>
      </c>
      <c r="C160" s="238">
        <f>+C136+C140+C147+C152+C158+C159</f>
        <v>973454</v>
      </c>
      <c r="D160" s="250">
        <f>+D136+D140+D147+D152+D158+D159</f>
        <v>0</v>
      </c>
      <c r="E160" s="232">
        <f>+E136+E140+E147+E152+E158+E159</f>
        <v>973454</v>
      </c>
      <c r="F160" s="179"/>
      <c r="G160" s="180"/>
      <c r="H160" s="180"/>
      <c r="I160" s="180"/>
    </row>
    <row r="161" spans="1:5" s="168" customFormat="1" ht="12.95" customHeight="1" thickBot="1" x14ac:dyDescent="0.25">
      <c r="A161" s="103" t="s">
        <v>19</v>
      </c>
      <c r="B161" s="143" t="s">
        <v>386</v>
      </c>
      <c r="C161" s="238">
        <f>+C135+C160</f>
        <v>55024228</v>
      </c>
      <c r="D161" s="250">
        <f>+D135+D160</f>
        <v>156961514</v>
      </c>
      <c r="E161" s="232">
        <f>+E135+E160</f>
        <v>211985742</v>
      </c>
    </row>
    <row r="162" spans="1:5" x14ac:dyDescent="0.25">
      <c r="C162" s="360">
        <f>C93-C161</f>
        <v>0</v>
      </c>
      <c r="D162" s="360">
        <f>D93-D161</f>
        <v>0</v>
      </c>
    </row>
    <row r="163" spans="1:5" x14ac:dyDescent="0.25">
      <c r="A163" s="545" t="s">
        <v>291</v>
      </c>
      <c r="B163" s="545"/>
      <c r="C163" s="545"/>
      <c r="D163" s="545"/>
      <c r="E163" s="545"/>
    </row>
    <row r="164" spans="1:5" ht="15.2" customHeight="1" thickBot="1" x14ac:dyDescent="0.3">
      <c r="A164" s="537" t="s">
        <v>106</v>
      </c>
      <c r="B164" s="537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2">
        <f>+C68-C135</f>
        <v>-28984425</v>
      </c>
      <c r="D165" s="156">
        <f>+D68-D135</f>
        <v>-516860</v>
      </c>
      <c r="E165" s="93">
        <f>+E68-E135</f>
        <v>-29501285</v>
      </c>
    </row>
    <row r="166" spans="1:5" ht="32.450000000000003" customHeight="1" thickBot="1" x14ac:dyDescent="0.3">
      <c r="A166" s="18" t="s">
        <v>10</v>
      </c>
      <c r="B166" s="23" t="s">
        <v>394</v>
      </c>
      <c r="C166" s="156">
        <f>+C92-C160</f>
        <v>28984425</v>
      </c>
      <c r="D166" s="156">
        <f>+D92-D160</f>
        <v>516860</v>
      </c>
      <c r="E166" s="93">
        <f>+E92-E160</f>
        <v>29501285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CONCATENATE(KVI_MOD_ALAPADATOK!M26,"1. melléklet ",KVI_MOD_ALAPADATOK!A7," ",KVI_MOD_ALAPADATOK!B7," ",KVI_MOD_ALAPADATOK!C7," ",KVI_MOD_ALAPADATOK!D7," ",KVI_MOD_ALAPADATOK!E7," ",KVI_MOD_ALAPADATOK!F7," ",KVI_MOD_ALAPADATOK!G7," ",KVI_MOD_ALAPADATOK!H7)</f>
        <v>9.9.1.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CONCATENATE(KVI_MOD_9.9.sz.mell!B2:D2)</f>
        <v>7 kvi név</v>
      </c>
      <c r="C2" s="622"/>
      <c r="D2" s="623"/>
      <c r="E2" s="314" t="s">
        <v>533</v>
      </c>
    </row>
    <row r="3" spans="1:5" s="204" customFormat="1" ht="24.75" thickBot="1" x14ac:dyDescent="0.25">
      <c r="A3" s="313" t="s">
        <v>139</v>
      </c>
      <c r="B3" s="621" t="s">
        <v>335</v>
      </c>
      <c r="C3" s="622"/>
      <c r="D3" s="623"/>
      <c r="E3" s="314" t="s">
        <v>45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KVI_MOD_9.9.sz.mell!E4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CONCATENATE(KVI_MOD_ALAPADATOK!M26,"2. melléklet ",KVI_MOD_ALAPADATOK!A7," ",KVI_MOD_ALAPADATOK!B7," ",KVI_MOD_ALAPADATOK!C7," ",KVI_MOD_ALAPADATOK!D7," ",KVI_MOD_ALAPADATOK!E7," ",KVI_MOD_ALAPADATOK!F7," ",KVI_MOD_ALAPADATOK!G7," ",KVI_MOD_ALAPADATOK!H7)</f>
        <v>9.9.2.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CONCATENATE(KVI_MOD_9.9.1.sz.mell!B2:D2)</f>
        <v>7 kvi név</v>
      </c>
      <c r="C2" s="622"/>
      <c r="D2" s="623"/>
      <c r="E2" s="314" t="s">
        <v>533</v>
      </c>
    </row>
    <row r="3" spans="1:5" s="204" customFormat="1" ht="24.75" thickBot="1" x14ac:dyDescent="0.25">
      <c r="A3" s="313" t="s">
        <v>139</v>
      </c>
      <c r="B3" s="621" t="s">
        <v>336</v>
      </c>
      <c r="C3" s="622"/>
      <c r="D3" s="623"/>
      <c r="E3" s="314" t="s">
        <v>46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KVI_MOD_9.9.1.sz.mell!E4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CONCATENATE(KVI_MOD_ALAPADATOK!M26,"3. melléklet ",KVI_MOD_ALAPADATOK!A7," ",KVI_MOD_ALAPADATOK!B7," ",KVI_MOD_ALAPADATOK!C7," ",KVI_MOD_ALAPADATOK!D7," ",KVI_MOD_ALAPADATOK!E7," ",KVI_MOD_ALAPADATOK!F7," ",KVI_MOD_ALAPADATOK!G7," ",KVI_MOD_ALAPADATOK!H7)</f>
        <v>9.9.3.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CONCATENATE(KVI_MOD_9.9.2.sz.mell!B2:D2)</f>
        <v>7 kvi név</v>
      </c>
      <c r="C2" s="622"/>
      <c r="D2" s="623"/>
      <c r="E2" s="314" t="s">
        <v>533</v>
      </c>
    </row>
    <row r="3" spans="1:5" s="204" customFormat="1" ht="24.75" thickBot="1" x14ac:dyDescent="0.25">
      <c r="A3" s="313" t="s">
        <v>139</v>
      </c>
      <c r="B3" s="621" t="s">
        <v>431</v>
      </c>
      <c r="C3" s="622"/>
      <c r="D3" s="623"/>
      <c r="E3" s="314" t="s">
        <v>345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KVI_MOD_9.9.2.sz.mell!E4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17" t="str">
        <f>CONCATENATE(KVI_MOD_ALAPADATOK!M28," melléklet ",KVI_MOD_ALAPADATOK!A7," ",KVI_MOD_ALAPADATOK!B7," ",KVI_MOD_ALAPADATOK!C7," ",KVI_MOD_ALAPADATOK!D7," ",KVI_MOD_ALAPADATOK!E7," ",KVI_MOD_ALAPADATOK!F7," ",KVI_MOD_ALAPADATOK!G7," ",KVI_MOD_ALAPADATOK!H7)</f>
        <v>9.10. melléklet a 6 / 2021 ( 05.26. ) polgármesteri  rendelethez</v>
      </c>
      <c r="C1" s="618"/>
      <c r="D1" s="618"/>
      <c r="E1" s="618"/>
    </row>
    <row r="2" spans="1:5" s="204" customFormat="1" ht="25.5" customHeight="1" thickBot="1" x14ac:dyDescent="0.25">
      <c r="A2" s="313" t="s">
        <v>464</v>
      </c>
      <c r="B2" s="621" t="str">
        <f>CONCATENATE(KVI_MOD_ALAPADATOK!B28)</f>
        <v>8 kvi név</v>
      </c>
      <c r="C2" s="622"/>
      <c r="D2" s="623"/>
      <c r="E2" s="314" t="s">
        <v>534</v>
      </c>
    </row>
    <row r="3" spans="1:5" s="204" customFormat="1" ht="24.75" thickBot="1" x14ac:dyDescent="0.25">
      <c r="A3" s="313" t="s">
        <v>139</v>
      </c>
      <c r="B3" s="621" t="s">
        <v>316</v>
      </c>
      <c r="C3" s="622"/>
      <c r="D3" s="623"/>
      <c r="E3" s="314" t="s">
        <v>41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KVI_MOD_9.2.3.sz.mell!E4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CONCATENATE(KVI_MOD_ALAPADATOK!M28,"1. melléklet ",KVI_MOD_ALAPADATOK!A7," ",KVI_MOD_ALAPADATOK!B7," ",KVI_MOD_ALAPADATOK!C7," ",KVI_MOD_ALAPADATOK!D7," ",KVI_MOD_ALAPADATOK!E7," ",KVI_MOD_ALAPADATOK!F7," ",KVI_MOD_ALAPADATOK!G7," ",KVI_MOD_ALAPADATOK!H7)</f>
        <v>9.10.1.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CONCATENATE(KVI_MOD_9.10.sz.mell!B2:D2)</f>
        <v>8 kvi név</v>
      </c>
      <c r="C2" s="622"/>
      <c r="D2" s="623"/>
      <c r="E2" s="314" t="s">
        <v>534</v>
      </c>
    </row>
    <row r="3" spans="1:5" s="204" customFormat="1" ht="24.75" thickBot="1" x14ac:dyDescent="0.25">
      <c r="A3" s="313" t="s">
        <v>139</v>
      </c>
      <c r="B3" s="621" t="s">
        <v>335</v>
      </c>
      <c r="C3" s="622"/>
      <c r="D3" s="623"/>
      <c r="E3" s="314" t="s">
        <v>45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KVI_MOD_9.10.sz.mell!E4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3" tint="0.79998168889431442"/>
  </sheetPr>
  <dimension ref="A1:E60"/>
  <sheetViews>
    <sheetView topLeftCell="B1"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CONCATENATE(KVI_MOD_ALAPADATOK!M28,"2. melléklet ",KVI_MOD_ALAPADATOK!A7," ",KVI_MOD_ALAPADATOK!B7," ",KVI_MOD_ALAPADATOK!C7," ",KVI_MOD_ALAPADATOK!D7," ",KVI_MOD_ALAPADATOK!E7," ",KVI_MOD_ALAPADATOK!F7," ",KVI_MOD_ALAPADATOK!G7," ",KVI_MOD_ALAPADATOK!H7)</f>
        <v>9.10.2.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CONCATENATE(KVI_MOD_9.10.1.sz.mell!B2:D2)</f>
        <v>8 kvi név</v>
      </c>
      <c r="C2" s="622"/>
      <c r="D2" s="623"/>
      <c r="E2" s="314" t="s">
        <v>534</v>
      </c>
    </row>
    <row r="3" spans="1:5" s="204" customFormat="1" ht="24.75" thickBot="1" x14ac:dyDescent="0.25">
      <c r="A3" s="313" t="s">
        <v>139</v>
      </c>
      <c r="B3" s="621" t="s">
        <v>336</v>
      </c>
      <c r="C3" s="622"/>
      <c r="D3" s="623"/>
      <c r="E3" s="314" t="s">
        <v>46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KVI_MOD_9.10.1.sz.mell!E4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3" tint="0.79998168889431442"/>
  </sheetPr>
  <dimension ref="A1:E60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CONCATENATE(KVI_MOD_ALAPADATOK!M28,"3. melléklet ",KVI_MOD_ALAPADATOK!A7," ",KVI_MOD_ALAPADATOK!B7," ",KVI_MOD_ALAPADATOK!C7," ",KVI_MOD_ALAPADATOK!D7," ",KVI_MOD_ALAPADATOK!E7," ",KVI_MOD_ALAPADATOK!F7," ",KVI_MOD_ALAPADATOK!G7," ",KVI_MOD_ALAPADATOK!H7)</f>
        <v>9.10.3.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CONCATENATE(KVI_MOD_9.10.2.sz.mell!B2:D2)</f>
        <v>8 kvi név</v>
      </c>
      <c r="C2" s="622"/>
      <c r="D2" s="623"/>
      <c r="E2" s="314" t="s">
        <v>534</v>
      </c>
    </row>
    <row r="3" spans="1:5" s="204" customFormat="1" ht="24.75" thickBot="1" x14ac:dyDescent="0.25">
      <c r="A3" s="313" t="s">
        <v>139</v>
      </c>
      <c r="B3" s="621" t="s">
        <v>431</v>
      </c>
      <c r="C3" s="622"/>
      <c r="D3" s="623"/>
      <c r="E3" s="314" t="s">
        <v>345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KVI_MOD_9.10.2.sz.mell!E4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17" t="str">
        <f>CONCATENATE(KVI_MOD_ALAPADATOK!M30," melléklet ",KVI_MOD_ALAPADATOK!A7," ",KVI_MOD_ALAPADATOK!B7," ",KVI_MOD_ALAPADATOK!C7," ",KVI_MOD_ALAPADATOK!D7," ",KVI_MOD_ALAPADATOK!E7," ",KVI_MOD_ALAPADATOK!F7," ",KVI_MOD_ALAPADATOK!G7," ",KVI_MOD_ALAPADATOK!H7)</f>
        <v>9.11. melléklet a 6 / 2021 ( 05.26. ) polgármesteri  rendelethez</v>
      </c>
      <c r="C1" s="618"/>
      <c r="D1" s="618"/>
      <c r="E1" s="618"/>
    </row>
    <row r="2" spans="1:5" s="204" customFormat="1" ht="25.5" customHeight="1" thickBot="1" x14ac:dyDescent="0.25">
      <c r="A2" s="313" t="s">
        <v>464</v>
      </c>
      <c r="B2" s="621" t="str">
        <f>CONCATENATE(KVI_MOD_ALAPADATOK!B30)</f>
        <v>9 kvi név</v>
      </c>
      <c r="C2" s="622"/>
      <c r="D2" s="623"/>
      <c r="E2" s="314" t="s">
        <v>535</v>
      </c>
    </row>
    <row r="3" spans="1:5" s="204" customFormat="1" ht="24.75" thickBot="1" x14ac:dyDescent="0.25">
      <c r="A3" s="313" t="s">
        <v>139</v>
      </c>
      <c r="B3" s="621" t="s">
        <v>316</v>
      </c>
      <c r="C3" s="622"/>
      <c r="D3" s="623"/>
      <c r="E3" s="314" t="s">
        <v>41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KVI_MOD_9.2.3.sz.mell!E4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CONCATENATE(KVI_MOD_ALAPADATOK!M30,"1. melléklet ",KVI_MOD_ALAPADATOK!A7," ",KVI_MOD_ALAPADATOK!B7," ",KVI_MOD_ALAPADATOK!C7," ",KVI_MOD_ALAPADATOK!D7," ",KVI_MOD_ALAPADATOK!E7," ",KVI_MOD_ALAPADATOK!F7," ",KVI_MOD_ALAPADATOK!G7," ",KVI_MOD_ALAPADATOK!H7)</f>
        <v>9.11.1.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CONCATENATE(KVI_MOD_9.11.sz.mell!B2:D2)</f>
        <v>9 kvi név</v>
      </c>
      <c r="C2" s="622"/>
      <c r="D2" s="623"/>
      <c r="E2" s="314" t="s">
        <v>535</v>
      </c>
    </row>
    <row r="3" spans="1:5" s="204" customFormat="1" ht="24.75" thickBot="1" x14ac:dyDescent="0.25">
      <c r="A3" s="313" t="s">
        <v>139</v>
      </c>
      <c r="B3" s="621" t="s">
        <v>335</v>
      </c>
      <c r="C3" s="622"/>
      <c r="D3" s="623"/>
      <c r="E3" s="314" t="s">
        <v>45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KVI_MOD_9.11.sz.mell!E4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CONCATENATE(KVI_MOD_ALAPADATOK!M30,"2. melléklet ",KVI_MOD_ALAPADATOK!A7," ",KVI_MOD_ALAPADATOK!B7," ",KVI_MOD_ALAPADATOK!C7," ",KVI_MOD_ALAPADATOK!D7," ",KVI_MOD_ALAPADATOK!E7," ",KVI_MOD_ALAPADATOK!F7," ",KVI_MOD_ALAPADATOK!G7," ",KVI_MOD_ALAPADATOK!H7)</f>
        <v>9.11.2.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CONCATENATE(KVI_MOD_9.11.1.sz.mell!B2:D2)</f>
        <v>9 kvi név</v>
      </c>
      <c r="C2" s="622"/>
      <c r="D2" s="623"/>
      <c r="E2" s="314" t="s">
        <v>535</v>
      </c>
    </row>
    <row r="3" spans="1:5" s="204" customFormat="1" ht="24.75" thickBot="1" x14ac:dyDescent="0.25">
      <c r="A3" s="313" t="s">
        <v>139</v>
      </c>
      <c r="B3" s="621" t="s">
        <v>336</v>
      </c>
      <c r="C3" s="622"/>
      <c r="D3" s="623"/>
      <c r="E3" s="314" t="s">
        <v>46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KVI_MOD_9.11.1.sz.mell!E4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9998168889431442"/>
  </sheetPr>
  <dimension ref="A1:I166"/>
  <sheetViews>
    <sheetView topLeftCell="A4" zoomScale="120" zoomScaleNormal="120" zoomScaleSheetLayoutView="100" workbookViewId="0">
      <selection activeCell="C8" sqref="C8:E8"/>
    </sheetView>
  </sheetViews>
  <sheetFormatPr defaultRowHeight="15.75" x14ac:dyDescent="0.25"/>
  <cols>
    <col min="1" max="1" width="9.5" style="144" customWidth="1"/>
    <col min="2" max="2" width="65.83203125" style="144" customWidth="1"/>
    <col min="3" max="3" width="17.83203125" style="145" customWidth="1"/>
    <col min="4" max="5" width="17.83203125" style="166" customWidth="1"/>
    <col min="6" max="16384" width="9.33203125" style="166"/>
  </cols>
  <sheetData>
    <row r="1" spans="1:5" x14ac:dyDescent="0.25">
      <c r="A1" s="305"/>
      <c r="B1" s="532" t="str">
        <f>CONCATENATE("1.3. melléklet ",KVI_MOD_ALAPADATOK!A7," ",KVI_MOD_ALAPADATOK!B7," ",KVI_MOD_ALAPADATOK!C7," ",KVI_MOD_ALAPADATOK!D7," ",KVI_MOD_ALAPADATOK!E7," ",KVI_MOD_ALAPADATOK!F7," ",KVI_MOD_ALAPADATOK!G7," ",KVI_MOD_ALAPADATOK!H7)</f>
        <v>1.3. melléklet a 6 / 2021 ( 05.26. ) polgármesteri  rendelethez</v>
      </c>
      <c r="C1" s="533"/>
      <c r="D1" s="533"/>
      <c r="E1" s="533"/>
    </row>
    <row r="2" spans="1:5" x14ac:dyDescent="0.25">
      <c r="A2" s="534" t="str">
        <f>CONCATENATE(KVI_MOD_ALAPADATOK!A3)</f>
        <v>KORLÁT KÖZSÉG ÖNKORMÁNYZATA</v>
      </c>
      <c r="B2" s="535"/>
      <c r="C2" s="535"/>
      <c r="D2" s="535"/>
      <c r="E2" s="535"/>
    </row>
    <row r="3" spans="1:5" x14ac:dyDescent="0.25">
      <c r="A3" s="534" t="str">
        <f>KVI_MOD_1.1.sz.mell.!A3</f>
        <v xml:space="preserve">  MÓDOSÍTÁS UTÁNI KÖLTSÉGVETÉS ELŐIRÁNYZATAINAK ALAKULÁSÁRÓL</v>
      </c>
      <c r="B3" s="534"/>
      <c r="C3" s="536"/>
      <c r="D3" s="534"/>
      <c r="E3" s="534"/>
    </row>
    <row r="4" spans="1:5" x14ac:dyDescent="0.25">
      <c r="A4" s="534" t="s">
        <v>525</v>
      </c>
      <c r="B4" s="534"/>
      <c r="C4" s="536"/>
      <c r="D4" s="534"/>
      <c r="E4" s="534"/>
    </row>
    <row r="5" spans="1:5" x14ac:dyDescent="0.25">
      <c r="A5" s="305"/>
      <c r="B5" s="305"/>
      <c r="C5" s="306"/>
      <c r="D5" s="307"/>
      <c r="E5" s="307"/>
    </row>
    <row r="6" spans="1:5" ht="15.95" customHeight="1" x14ac:dyDescent="0.25">
      <c r="A6" s="546" t="s">
        <v>6</v>
      </c>
      <c r="B6" s="546"/>
      <c r="C6" s="546"/>
      <c r="D6" s="546"/>
      <c r="E6" s="546"/>
    </row>
    <row r="7" spans="1:5" ht="15.95" customHeight="1" thickBot="1" x14ac:dyDescent="0.3">
      <c r="A7" s="548" t="s">
        <v>104</v>
      </c>
      <c r="B7" s="548"/>
      <c r="C7" s="308"/>
      <c r="D7" s="307"/>
      <c r="E7" s="308" t="str">
        <f>CONCATENATE(KVI_MOD_1.2.sz.mell.!E7)</f>
        <v xml:space="preserve"> Forintban!</v>
      </c>
    </row>
    <row r="8" spans="1:5" x14ac:dyDescent="0.25">
      <c r="A8" s="538" t="s">
        <v>54</v>
      </c>
      <c r="B8" s="540" t="s">
        <v>8</v>
      </c>
      <c r="C8" s="542" t="str">
        <f>CONCATENATE(KVI_MOD_ALAPADATOK!A1,". évi")</f>
        <v>2020. évi</v>
      </c>
      <c r="D8" s="543"/>
      <c r="E8" s="544"/>
    </row>
    <row r="9" spans="1:5" ht="24.75" thickBot="1" x14ac:dyDescent="0.3">
      <c r="A9" s="539"/>
      <c r="B9" s="541"/>
      <c r="C9" s="240" t="s">
        <v>434</v>
      </c>
      <c r="D9" s="239" t="s">
        <v>568</v>
      </c>
      <c r="E9" s="300" t="s">
        <v>463</v>
      </c>
    </row>
    <row r="10" spans="1:5" s="167" customFormat="1" ht="12" customHeight="1" thickBot="1" x14ac:dyDescent="0.25">
      <c r="A10" s="163" t="s">
        <v>401</v>
      </c>
      <c r="B10" s="164" t="s">
        <v>402</v>
      </c>
      <c r="C10" s="164" t="s">
        <v>403</v>
      </c>
      <c r="D10" s="164" t="s">
        <v>405</v>
      </c>
      <c r="E10" s="241" t="s">
        <v>404</v>
      </c>
    </row>
    <row r="11" spans="1:5" s="168" customFormat="1" ht="12" customHeight="1" thickBot="1" x14ac:dyDescent="0.25">
      <c r="A11" s="18" t="s">
        <v>9</v>
      </c>
      <c r="B11" s="19" t="s">
        <v>173</v>
      </c>
      <c r="C11" s="156">
        <f>+C12+C13+C14+C15+C16+C17</f>
        <v>0</v>
      </c>
      <c r="D11" s="156">
        <f>+D12+D13+D14+D15+D16+D17</f>
        <v>0</v>
      </c>
      <c r="E11" s="93">
        <f>+E12+E13+E14+E15+E16+E17</f>
        <v>0</v>
      </c>
    </row>
    <row r="12" spans="1:5" s="168" customFormat="1" ht="12" customHeight="1" x14ac:dyDescent="0.2">
      <c r="A12" s="13" t="s">
        <v>66</v>
      </c>
      <c r="B12" s="169" t="s">
        <v>174</v>
      </c>
      <c r="C12" s="158"/>
      <c r="D12" s="158"/>
      <c r="E12" s="95"/>
    </row>
    <row r="13" spans="1:5" s="168" customFormat="1" ht="12" customHeight="1" x14ac:dyDescent="0.2">
      <c r="A13" s="12" t="s">
        <v>67</v>
      </c>
      <c r="B13" s="170" t="s">
        <v>175</v>
      </c>
      <c r="C13" s="157"/>
      <c r="D13" s="157"/>
      <c r="E13" s="94"/>
    </row>
    <row r="14" spans="1:5" s="168" customFormat="1" ht="12" customHeight="1" x14ac:dyDescent="0.2">
      <c r="A14" s="12" t="s">
        <v>68</v>
      </c>
      <c r="B14" s="170" t="s">
        <v>176</v>
      </c>
      <c r="C14" s="157"/>
      <c r="D14" s="157"/>
      <c r="E14" s="94"/>
    </row>
    <row r="15" spans="1:5" s="168" customFormat="1" ht="12" customHeight="1" x14ac:dyDescent="0.2">
      <c r="A15" s="12" t="s">
        <v>69</v>
      </c>
      <c r="B15" s="170" t="s">
        <v>177</v>
      </c>
      <c r="C15" s="157"/>
      <c r="D15" s="157"/>
      <c r="E15" s="94"/>
    </row>
    <row r="16" spans="1:5" s="168" customFormat="1" ht="12" customHeight="1" x14ac:dyDescent="0.2">
      <c r="A16" s="12" t="s">
        <v>100</v>
      </c>
      <c r="B16" s="101" t="s">
        <v>346</v>
      </c>
      <c r="C16" s="157"/>
      <c r="D16" s="157"/>
      <c r="E16" s="94"/>
    </row>
    <row r="17" spans="1:5" s="168" customFormat="1" ht="12" customHeight="1" thickBot="1" x14ac:dyDescent="0.25">
      <c r="A17" s="14" t="s">
        <v>70</v>
      </c>
      <c r="B17" s="102" t="s">
        <v>347</v>
      </c>
      <c r="C17" s="157"/>
      <c r="D17" s="157"/>
      <c r="E17" s="94"/>
    </row>
    <row r="18" spans="1:5" s="168" customFormat="1" ht="12" customHeight="1" thickBot="1" x14ac:dyDescent="0.25">
      <c r="A18" s="18" t="s">
        <v>10</v>
      </c>
      <c r="B18" s="100" t="s">
        <v>178</v>
      </c>
      <c r="C18" s="156">
        <f>+C19+C20+C21+C22+C23</f>
        <v>0</v>
      </c>
      <c r="D18" s="156">
        <f>+D19+D20+D21+D22+D23</f>
        <v>0</v>
      </c>
      <c r="E18" s="93">
        <f>+E19+E20+E21+E22+E23</f>
        <v>0</v>
      </c>
    </row>
    <row r="19" spans="1:5" s="168" customFormat="1" ht="12" customHeight="1" x14ac:dyDescent="0.2">
      <c r="A19" s="13" t="s">
        <v>72</v>
      </c>
      <c r="B19" s="169" t="s">
        <v>179</v>
      </c>
      <c r="C19" s="158"/>
      <c r="D19" s="158"/>
      <c r="E19" s="95"/>
    </row>
    <row r="20" spans="1:5" s="168" customFormat="1" ht="12" customHeight="1" x14ac:dyDescent="0.2">
      <c r="A20" s="12" t="s">
        <v>73</v>
      </c>
      <c r="B20" s="170" t="s">
        <v>180</v>
      </c>
      <c r="C20" s="157"/>
      <c r="D20" s="157"/>
      <c r="E20" s="94"/>
    </row>
    <row r="21" spans="1:5" s="168" customFormat="1" ht="12" customHeight="1" x14ac:dyDescent="0.2">
      <c r="A21" s="12" t="s">
        <v>74</v>
      </c>
      <c r="B21" s="170" t="s">
        <v>338</v>
      </c>
      <c r="C21" s="157"/>
      <c r="D21" s="157"/>
      <c r="E21" s="94"/>
    </row>
    <row r="22" spans="1:5" s="168" customFormat="1" ht="12" customHeight="1" x14ac:dyDescent="0.2">
      <c r="A22" s="12" t="s">
        <v>75</v>
      </c>
      <c r="B22" s="170" t="s">
        <v>339</v>
      </c>
      <c r="C22" s="157"/>
      <c r="D22" s="157"/>
      <c r="E22" s="94"/>
    </row>
    <row r="23" spans="1:5" s="168" customFormat="1" ht="12" customHeight="1" x14ac:dyDescent="0.2">
      <c r="A23" s="12" t="s">
        <v>76</v>
      </c>
      <c r="B23" s="170" t="s">
        <v>181</v>
      </c>
      <c r="C23" s="157"/>
      <c r="D23" s="157"/>
      <c r="E23" s="94"/>
    </row>
    <row r="24" spans="1:5" s="168" customFormat="1" ht="12" customHeight="1" thickBot="1" x14ac:dyDescent="0.25">
      <c r="A24" s="14" t="s">
        <v>83</v>
      </c>
      <c r="B24" s="102" t="s">
        <v>182</v>
      </c>
      <c r="C24" s="159"/>
      <c r="D24" s="159"/>
      <c r="E24" s="96"/>
    </row>
    <row r="25" spans="1:5" s="168" customFormat="1" ht="12" customHeight="1" thickBot="1" x14ac:dyDescent="0.25">
      <c r="A25" s="18" t="s">
        <v>11</v>
      </c>
      <c r="B25" s="19" t="s">
        <v>183</v>
      </c>
      <c r="C25" s="156">
        <f>+C26+C27+C28+C29+C30</f>
        <v>0</v>
      </c>
      <c r="D25" s="156">
        <f>+D26+D27+D28+D29+D30</f>
        <v>0</v>
      </c>
      <c r="E25" s="93">
        <f>+E26+E27+E28+E29+E30</f>
        <v>0</v>
      </c>
    </row>
    <row r="26" spans="1:5" s="168" customFormat="1" ht="12" customHeight="1" x14ac:dyDescent="0.2">
      <c r="A26" s="13" t="s">
        <v>55</v>
      </c>
      <c r="B26" s="169" t="s">
        <v>184</v>
      </c>
      <c r="C26" s="158"/>
      <c r="D26" s="158"/>
      <c r="E26" s="95"/>
    </row>
    <row r="27" spans="1:5" s="168" customFormat="1" ht="12" customHeight="1" x14ac:dyDescent="0.2">
      <c r="A27" s="12" t="s">
        <v>56</v>
      </c>
      <c r="B27" s="170" t="s">
        <v>185</v>
      </c>
      <c r="C27" s="157"/>
      <c r="D27" s="157"/>
      <c r="E27" s="94"/>
    </row>
    <row r="28" spans="1:5" s="168" customFormat="1" ht="12" customHeight="1" x14ac:dyDescent="0.2">
      <c r="A28" s="12" t="s">
        <v>57</v>
      </c>
      <c r="B28" s="170" t="s">
        <v>340</v>
      </c>
      <c r="C28" s="157"/>
      <c r="D28" s="157"/>
      <c r="E28" s="94"/>
    </row>
    <row r="29" spans="1:5" s="168" customFormat="1" ht="12" customHeight="1" x14ac:dyDescent="0.2">
      <c r="A29" s="12" t="s">
        <v>58</v>
      </c>
      <c r="B29" s="170" t="s">
        <v>341</v>
      </c>
      <c r="C29" s="157"/>
      <c r="D29" s="157"/>
      <c r="E29" s="94"/>
    </row>
    <row r="30" spans="1:5" s="168" customFormat="1" ht="12" customHeight="1" x14ac:dyDescent="0.2">
      <c r="A30" s="12" t="s">
        <v>114</v>
      </c>
      <c r="B30" s="170" t="s">
        <v>186</v>
      </c>
      <c r="C30" s="157"/>
      <c r="D30" s="157"/>
      <c r="E30" s="94"/>
    </row>
    <row r="31" spans="1:5" s="168" customFormat="1" ht="12" customHeight="1" thickBot="1" x14ac:dyDescent="0.25">
      <c r="A31" s="14" t="s">
        <v>115</v>
      </c>
      <c r="B31" s="171" t="s">
        <v>187</v>
      </c>
      <c r="C31" s="159"/>
      <c r="D31" s="159"/>
      <c r="E31" s="96"/>
    </row>
    <row r="32" spans="1:5" s="168" customFormat="1" ht="12" customHeight="1" thickBot="1" x14ac:dyDescent="0.25">
      <c r="A32" s="18" t="s">
        <v>116</v>
      </c>
      <c r="B32" s="19" t="s">
        <v>487</v>
      </c>
      <c r="C32" s="162">
        <f>SUM(C33:C39)</f>
        <v>0</v>
      </c>
      <c r="D32" s="162">
        <f>SUM(D33:D39)</f>
        <v>0</v>
      </c>
      <c r="E32" s="198">
        <f>SUM(E33:E39)</f>
        <v>0</v>
      </c>
    </row>
    <row r="33" spans="1:5" s="168" customFormat="1" ht="12" customHeight="1" x14ac:dyDescent="0.2">
      <c r="A33" s="13" t="s">
        <v>188</v>
      </c>
      <c r="B33" s="169" t="str">
        <f>KVI_MOD_1.1.sz.mell.!B33</f>
        <v>Építményadó</v>
      </c>
      <c r="C33" s="158"/>
      <c r="D33" s="158"/>
      <c r="E33" s="95"/>
    </row>
    <row r="34" spans="1:5" s="168" customFormat="1" ht="12" customHeight="1" x14ac:dyDescent="0.2">
      <c r="A34" s="12" t="s">
        <v>189</v>
      </c>
      <c r="B34" s="170" t="str">
        <f>KVI_MOD_1.1.sz.mell.!B34</f>
        <v>Idegenforgalmi adó</v>
      </c>
      <c r="C34" s="157"/>
      <c r="D34" s="157"/>
      <c r="E34" s="94"/>
    </row>
    <row r="35" spans="1:5" s="168" customFormat="1" ht="12" customHeight="1" x14ac:dyDescent="0.2">
      <c r="A35" s="12" t="s">
        <v>190</v>
      </c>
      <c r="B35" s="170" t="str">
        <f>KVI_MOD_1.1.sz.mell.!B35</f>
        <v>Iparűzési adó</v>
      </c>
      <c r="C35" s="157"/>
      <c r="D35" s="157"/>
      <c r="E35" s="94"/>
    </row>
    <row r="36" spans="1:5" s="168" customFormat="1" ht="12" customHeight="1" x14ac:dyDescent="0.2">
      <c r="A36" s="12" t="s">
        <v>191</v>
      </c>
      <c r="B36" s="170" t="str">
        <f>KVI_MOD_1.1.sz.mell.!B36</f>
        <v xml:space="preserve">Talajterhelési díj </v>
      </c>
      <c r="C36" s="157"/>
      <c r="D36" s="157"/>
      <c r="E36" s="94"/>
    </row>
    <row r="37" spans="1:5" s="168" customFormat="1" ht="12" customHeight="1" x14ac:dyDescent="0.2">
      <c r="A37" s="12" t="s">
        <v>491</v>
      </c>
      <c r="B37" s="170" t="str">
        <f>KVI_MOD_1.1.sz.mell.!B37</f>
        <v>Gépjárműadó</v>
      </c>
      <c r="C37" s="157"/>
      <c r="D37" s="157"/>
      <c r="E37" s="94"/>
    </row>
    <row r="38" spans="1:5" s="168" customFormat="1" ht="12" customHeight="1" x14ac:dyDescent="0.2">
      <c r="A38" s="12" t="s">
        <v>492</v>
      </c>
      <c r="B38" s="170" t="str">
        <f>KVI_MOD_1.1.sz.mell.!B38</f>
        <v>Egyéb közhatalmi bevétel</v>
      </c>
      <c r="C38" s="157"/>
      <c r="D38" s="157"/>
      <c r="E38" s="94"/>
    </row>
    <row r="39" spans="1:5" s="168" customFormat="1" ht="12" customHeight="1" thickBot="1" x14ac:dyDescent="0.25">
      <c r="A39" s="14" t="s">
        <v>493</v>
      </c>
      <c r="B39" s="291" t="str">
        <f>KVI_MOD_1.1.sz.mell.!B39</f>
        <v>Kommunális adó</v>
      </c>
      <c r="C39" s="159"/>
      <c r="D39" s="159"/>
      <c r="E39" s="96"/>
    </row>
    <row r="40" spans="1:5" s="168" customFormat="1" ht="12" customHeight="1" thickBot="1" x14ac:dyDescent="0.25">
      <c r="A40" s="18" t="s">
        <v>13</v>
      </c>
      <c r="B40" s="19" t="s">
        <v>348</v>
      </c>
      <c r="C40" s="156">
        <f>SUM(C41:C51)</f>
        <v>0</v>
      </c>
      <c r="D40" s="156">
        <f>SUM(D41:D51)</f>
        <v>0</v>
      </c>
      <c r="E40" s="93">
        <f>SUM(E41:E51)</f>
        <v>0</v>
      </c>
    </row>
    <row r="41" spans="1:5" s="168" customFormat="1" ht="12" customHeight="1" x14ac:dyDescent="0.2">
      <c r="A41" s="13" t="s">
        <v>59</v>
      </c>
      <c r="B41" s="169" t="s">
        <v>195</v>
      </c>
      <c r="C41" s="158"/>
      <c r="D41" s="158"/>
      <c r="E41" s="95"/>
    </row>
    <row r="42" spans="1:5" s="168" customFormat="1" ht="12" customHeight="1" x14ac:dyDescent="0.2">
      <c r="A42" s="12" t="s">
        <v>60</v>
      </c>
      <c r="B42" s="170" t="s">
        <v>196</v>
      </c>
      <c r="C42" s="157"/>
      <c r="D42" s="157"/>
      <c r="E42" s="94"/>
    </row>
    <row r="43" spans="1:5" s="168" customFormat="1" ht="12" customHeight="1" x14ac:dyDescent="0.2">
      <c r="A43" s="12" t="s">
        <v>61</v>
      </c>
      <c r="B43" s="170" t="s">
        <v>197</v>
      </c>
      <c r="C43" s="157"/>
      <c r="D43" s="157"/>
      <c r="E43" s="94"/>
    </row>
    <row r="44" spans="1:5" s="168" customFormat="1" ht="12" customHeight="1" x14ac:dyDescent="0.2">
      <c r="A44" s="12" t="s">
        <v>118</v>
      </c>
      <c r="B44" s="170" t="s">
        <v>198</v>
      </c>
      <c r="C44" s="157"/>
      <c r="D44" s="157"/>
      <c r="E44" s="94"/>
    </row>
    <row r="45" spans="1:5" s="168" customFormat="1" ht="12" customHeight="1" x14ac:dyDescent="0.2">
      <c r="A45" s="12" t="s">
        <v>119</v>
      </c>
      <c r="B45" s="170" t="s">
        <v>199</v>
      </c>
      <c r="C45" s="157"/>
      <c r="D45" s="157"/>
      <c r="E45" s="94"/>
    </row>
    <row r="46" spans="1:5" s="168" customFormat="1" ht="12" customHeight="1" x14ac:dyDescent="0.2">
      <c r="A46" s="12" t="s">
        <v>120</v>
      </c>
      <c r="B46" s="170" t="s">
        <v>200</v>
      </c>
      <c r="C46" s="157"/>
      <c r="D46" s="157"/>
      <c r="E46" s="94"/>
    </row>
    <row r="47" spans="1:5" s="168" customFormat="1" ht="12" customHeight="1" x14ac:dyDescent="0.2">
      <c r="A47" s="12" t="s">
        <v>121</v>
      </c>
      <c r="B47" s="170" t="s">
        <v>201</v>
      </c>
      <c r="C47" s="157"/>
      <c r="D47" s="157"/>
      <c r="E47" s="94"/>
    </row>
    <row r="48" spans="1:5" s="168" customFormat="1" ht="12" customHeight="1" x14ac:dyDescent="0.2">
      <c r="A48" s="12" t="s">
        <v>122</v>
      </c>
      <c r="B48" s="170" t="s">
        <v>494</v>
      </c>
      <c r="C48" s="157"/>
      <c r="D48" s="157"/>
      <c r="E48" s="94"/>
    </row>
    <row r="49" spans="1:5" s="168" customFormat="1" ht="12" customHeight="1" x14ac:dyDescent="0.2">
      <c r="A49" s="12" t="s">
        <v>193</v>
      </c>
      <c r="B49" s="170" t="s">
        <v>203</v>
      </c>
      <c r="C49" s="160"/>
      <c r="D49" s="160"/>
      <c r="E49" s="97"/>
    </row>
    <row r="50" spans="1:5" s="168" customFormat="1" ht="12" customHeight="1" x14ac:dyDescent="0.2">
      <c r="A50" s="14" t="s">
        <v>194</v>
      </c>
      <c r="B50" s="171" t="s">
        <v>350</v>
      </c>
      <c r="C50" s="161"/>
      <c r="D50" s="161"/>
      <c r="E50" s="98"/>
    </row>
    <row r="51" spans="1:5" s="168" customFormat="1" ht="12" customHeight="1" thickBot="1" x14ac:dyDescent="0.25">
      <c r="A51" s="14" t="s">
        <v>349</v>
      </c>
      <c r="B51" s="102" t="s">
        <v>204</v>
      </c>
      <c r="C51" s="161"/>
      <c r="D51" s="161"/>
      <c r="E51" s="98"/>
    </row>
    <row r="52" spans="1:5" s="168" customFormat="1" ht="12" customHeight="1" thickBot="1" x14ac:dyDescent="0.25">
      <c r="A52" s="18" t="s">
        <v>14</v>
      </c>
      <c r="B52" s="19" t="s">
        <v>205</v>
      </c>
      <c r="C52" s="156">
        <f>SUM(C53:C57)</f>
        <v>0</v>
      </c>
      <c r="D52" s="156">
        <f>SUM(D53:D57)</f>
        <v>0</v>
      </c>
      <c r="E52" s="93">
        <f>SUM(E53:E57)</f>
        <v>0</v>
      </c>
    </row>
    <row r="53" spans="1:5" s="168" customFormat="1" ht="12" customHeight="1" x14ac:dyDescent="0.2">
      <c r="A53" s="13" t="s">
        <v>62</v>
      </c>
      <c r="B53" s="169" t="s">
        <v>209</v>
      </c>
      <c r="C53" s="209"/>
      <c r="D53" s="209"/>
      <c r="E53" s="99"/>
    </row>
    <row r="54" spans="1:5" s="168" customFormat="1" ht="12" customHeight="1" x14ac:dyDescent="0.2">
      <c r="A54" s="12" t="s">
        <v>63</v>
      </c>
      <c r="B54" s="170" t="s">
        <v>210</v>
      </c>
      <c r="C54" s="160"/>
      <c r="D54" s="160"/>
      <c r="E54" s="97"/>
    </row>
    <row r="55" spans="1:5" s="168" customFormat="1" ht="12" customHeight="1" x14ac:dyDescent="0.2">
      <c r="A55" s="12" t="s">
        <v>206</v>
      </c>
      <c r="B55" s="170" t="s">
        <v>211</v>
      </c>
      <c r="C55" s="160"/>
      <c r="D55" s="160"/>
      <c r="E55" s="97"/>
    </row>
    <row r="56" spans="1:5" s="168" customFormat="1" ht="12" customHeight="1" x14ac:dyDescent="0.2">
      <c r="A56" s="12" t="s">
        <v>207</v>
      </c>
      <c r="B56" s="170" t="s">
        <v>212</v>
      </c>
      <c r="C56" s="160"/>
      <c r="D56" s="160"/>
      <c r="E56" s="97"/>
    </row>
    <row r="57" spans="1:5" s="168" customFormat="1" ht="12" customHeight="1" thickBot="1" x14ac:dyDescent="0.25">
      <c r="A57" s="14" t="s">
        <v>208</v>
      </c>
      <c r="B57" s="102" t="s">
        <v>213</v>
      </c>
      <c r="C57" s="161"/>
      <c r="D57" s="161"/>
      <c r="E57" s="98"/>
    </row>
    <row r="58" spans="1:5" s="168" customFormat="1" ht="12" customHeight="1" thickBot="1" x14ac:dyDescent="0.25">
      <c r="A58" s="18" t="s">
        <v>123</v>
      </c>
      <c r="B58" s="19" t="s">
        <v>214</v>
      </c>
      <c r="C58" s="156">
        <f>SUM(C59:C61)</f>
        <v>0</v>
      </c>
      <c r="D58" s="156">
        <f>SUM(D59:D61)</f>
        <v>0</v>
      </c>
      <c r="E58" s="93">
        <f>SUM(E59:E61)</f>
        <v>0</v>
      </c>
    </row>
    <row r="59" spans="1:5" s="168" customFormat="1" ht="12" customHeight="1" x14ac:dyDescent="0.2">
      <c r="A59" s="13" t="s">
        <v>64</v>
      </c>
      <c r="B59" s="169" t="s">
        <v>215</v>
      </c>
      <c r="C59" s="158"/>
      <c r="D59" s="158"/>
      <c r="E59" s="95"/>
    </row>
    <row r="60" spans="1:5" s="168" customFormat="1" ht="12" customHeight="1" x14ac:dyDescent="0.2">
      <c r="A60" s="12" t="s">
        <v>65</v>
      </c>
      <c r="B60" s="170" t="s">
        <v>342</v>
      </c>
      <c r="C60" s="157"/>
      <c r="D60" s="157"/>
      <c r="E60" s="94"/>
    </row>
    <row r="61" spans="1:5" s="168" customFormat="1" ht="12" customHeight="1" x14ac:dyDescent="0.2">
      <c r="A61" s="12" t="s">
        <v>218</v>
      </c>
      <c r="B61" s="170" t="s">
        <v>216</v>
      </c>
      <c r="C61" s="157"/>
      <c r="D61" s="157"/>
      <c r="E61" s="94"/>
    </row>
    <row r="62" spans="1:5" s="168" customFormat="1" ht="12" customHeight="1" thickBot="1" x14ac:dyDescent="0.25">
      <c r="A62" s="14" t="s">
        <v>219</v>
      </c>
      <c r="B62" s="102" t="s">
        <v>217</v>
      </c>
      <c r="C62" s="159"/>
      <c r="D62" s="159"/>
      <c r="E62" s="96"/>
    </row>
    <row r="63" spans="1:5" s="168" customFormat="1" ht="12" customHeight="1" thickBot="1" x14ac:dyDescent="0.25">
      <c r="A63" s="18" t="s">
        <v>16</v>
      </c>
      <c r="B63" s="100" t="s">
        <v>220</v>
      </c>
      <c r="C63" s="156">
        <f>SUM(C64:C66)</f>
        <v>0</v>
      </c>
      <c r="D63" s="156">
        <f>SUM(D64:D66)</f>
        <v>0</v>
      </c>
      <c r="E63" s="93">
        <f>SUM(E64:E66)</f>
        <v>0</v>
      </c>
    </row>
    <row r="64" spans="1:5" s="168" customFormat="1" ht="12" customHeight="1" x14ac:dyDescent="0.2">
      <c r="A64" s="13" t="s">
        <v>124</v>
      </c>
      <c r="B64" s="169" t="s">
        <v>222</v>
      </c>
      <c r="C64" s="160"/>
      <c r="D64" s="160"/>
      <c r="E64" s="97"/>
    </row>
    <row r="65" spans="1:5" s="168" customFormat="1" ht="12" customHeight="1" x14ac:dyDescent="0.2">
      <c r="A65" s="12" t="s">
        <v>125</v>
      </c>
      <c r="B65" s="170" t="s">
        <v>343</v>
      </c>
      <c r="C65" s="160"/>
      <c r="D65" s="160"/>
      <c r="E65" s="97"/>
    </row>
    <row r="66" spans="1:5" s="168" customFormat="1" ht="12" customHeight="1" x14ac:dyDescent="0.2">
      <c r="A66" s="12" t="s">
        <v>156</v>
      </c>
      <c r="B66" s="170" t="s">
        <v>223</v>
      </c>
      <c r="C66" s="160"/>
      <c r="D66" s="160"/>
      <c r="E66" s="97"/>
    </row>
    <row r="67" spans="1:5" s="168" customFormat="1" ht="12" customHeight="1" thickBot="1" x14ac:dyDescent="0.25">
      <c r="A67" s="14" t="s">
        <v>221</v>
      </c>
      <c r="B67" s="102" t="s">
        <v>224</v>
      </c>
      <c r="C67" s="160"/>
      <c r="D67" s="160"/>
      <c r="E67" s="97"/>
    </row>
    <row r="68" spans="1:5" s="168" customFormat="1" ht="12" customHeight="1" thickBot="1" x14ac:dyDescent="0.25">
      <c r="A68" s="223" t="s">
        <v>390</v>
      </c>
      <c r="B68" s="19" t="s">
        <v>225</v>
      </c>
      <c r="C68" s="162">
        <f>+C11+C18+C25+C32+C40+C52+C58+C63</f>
        <v>0</v>
      </c>
      <c r="D68" s="162">
        <f>+D11+D18+D25+D32+D40+D52+D58+D63</f>
        <v>0</v>
      </c>
      <c r="E68" s="198">
        <f>+E11+E18+E25+E32+E40+E52+E58+E63</f>
        <v>0</v>
      </c>
    </row>
    <row r="69" spans="1:5" s="168" customFormat="1" ht="12" customHeight="1" thickBot="1" x14ac:dyDescent="0.25">
      <c r="A69" s="210" t="s">
        <v>226</v>
      </c>
      <c r="B69" s="100" t="s">
        <v>227</v>
      </c>
      <c r="C69" s="156">
        <f>SUM(C70:C72)</f>
        <v>0</v>
      </c>
      <c r="D69" s="156">
        <f>SUM(D70:D72)</f>
        <v>0</v>
      </c>
      <c r="E69" s="93">
        <f>SUM(E70:E72)</f>
        <v>0</v>
      </c>
    </row>
    <row r="70" spans="1:5" s="168" customFormat="1" ht="12" customHeight="1" x14ac:dyDescent="0.2">
      <c r="A70" s="13" t="s">
        <v>255</v>
      </c>
      <c r="B70" s="169" t="s">
        <v>228</v>
      </c>
      <c r="C70" s="160"/>
      <c r="D70" s="160"/>
      <c r="E70" s="97"/>
    </row>
    <row r="71" spans="1:5" s="168" customFormat="1" ht="12" customHeight="1" x14ac:dyDescent="0.2">
      <c r="A71" s="12" t="s">
        <v>264</v>
      </c>
      <c r="B71" s="170" t="s">
        <v>229</v>
      </c>
      <c r="C71" s="160"/>
      <c r="D71" s="160"/>
      <c r="E71" s="97"/>
    </row>
    <row r="72" spans="1:5" s="168" customFormat="1" ht="12" customHeight="1" thickBot="1" x14ac:dyDescent="0.25">
      <c r="A72" s="14" t="s">
        <v>265</v>
      </c>
      <c r="B72" s="219" t="s">
        <v>375</v>
      </c>
      <c r="C72" s="160"/>
      <c r="D72" s="160"/>
      <c r="E72" s="97"/>
    </row>
    <row r="73" spans="1:5" s="168" customFormat="1" ht="12" customHeight="1" thickBot="1" x14ac:dyDescent="0.25">
      <c r="A73" s="210" t="s">
        <v>231</v>
      </c>
      <c r="B73" s="100" t="s">
        <v>232</v>
      </c>
      <c r="C73" s="156">
        <f>SUM(C74:C77)</f>
        <v>0</v>
      </c>
      <c r="D73" s="156">
        <f>SUM(D74:D77)</f>
        <v>0</v>
      </c>
      <c r="E73" s="93">
        <f>SUM(E74:E77)</f>
        <v>0</v>
      </c>
    </row>
    <row r="74" spans="1:5" s="168" customFormat="1" ht="12" customHeight="1" x14ac:dyDescent="0.2">
      <c r="A74" s="13" t="s">
        <v>101</v>
      </c>
      <c r="B74" s="298" t="s">
        <v>233</v>
      </c>
      <c r="C74" s="160"/>
      <c r="D74" s="160"/>
      <c r="E74" s="97"/>
    </row>
    <row r="75" spans="1:5" s="168" customFormat="1" ht="12" customHeight="1" x14ac:dyDescent="0.2">
      <c r="A75" s="12" t="s">
        <v>102</v>
      </c>
      <c r="B75" s="298" t="s">
        <v>501</v>
      </c>
      <c r="C75" s="160"/>
      <c r="D75" s="160"/>
      <c r="E75" s="97"/>
    </row>
    <row r="76" spans="1:5" s="168" customFormat="1" ht="12" customHeight="1" x14ac:dyDescent="0.2">
      <c r="A76" s="12" t="s">
        <v>256</v>
      </c>
      <c r="B76" s="298" t="s">
        <v>234</v>
      </c>
      <c r="C76" s="160"/>
      <c r="D76" s="160"/>
      <c r="E76" s="97"/>
    </row>
    <row r="77" spans="1:5" s="168" customFormat="1" ht="12" customHeight="1" thickBot="1" x14ac:dyDescent="0.25">
      <c r="A77" s="14" t="s">
        <v>257</v>
      </c>
      <c r="B77" s="299" t="s">
        <v>502</v>
      </c>
      <c r="C77" s="160"/>
      <c r="D77" s="160"/>
      <c r="E77" s="97"/>
    </row>
    <row r="78" spans="1:5" s="168" customFormat="1" ht="12" customHeight="1" thickBot="1" x14ac:dyDescent="0.25">
      <c r="A78" s="210" t="s">
        <v>235</v>
      </c>
      <c r="B78" s="100" t="s">
        <v>236</v>
      </c>
      <c r="C78" s="156">
        <f>SUM(C79:C80)</f>
        <v>0</v>
      </c>
      <c r="D78" s="156">
        <f>SUM(D79:D80)</f>
        <v>0</v>
      </c>
      <c r="E78" s="93">
        <f>SUM(E79:E80)</f>
        <v>0</v>
      </c>
    </row>
    <row r="79" spans="1:5" s="168" customFormat="1" ht="12" customHeight="1" x14ac:dyDescent="0.2">
      <c r="A79" s="13" t="s">
        <v>258</v>
      </c>
      <c r="B79" s="169" t="s">
        <v>237</v>
      </c>
      <c r="C79" s="160"/>
      <c r="D79" s="160"/>
      <c r="E79" s="97"/>
    </row>
    <row r="80" spans="1:5" s="168" customFormat="1" ht="12" customHeight="1" thickBot="1" x14ac:dyDescent="0.25">
      <c r="A80" s="14" t="s">
        <v>259</v>
      </c>
      <c r="B80" s="102" t="s">
        <v>238</v>
      </c>
      <c r="C80" s="160"/>
      <c r="D80" s="160"/>
      <c r="E80" s="97"/>
    </row>
    <row r="81" spans="1:5" s="168" customFormat="1" ht="12" customHeight="1" thickBot="1" x14ac:dyDescent="0.25">
      <c r="A81" s="210" t="s">
        <v>239</v>
      </c>
      <c r="B81" s="100" t="s">
        <v>240</v>
      </c>
      <c r="C81" s="156">
        <f>SUM(C82:C84)</f>
        <v>0</v>
      </c>
      <c r="D81" s="156">
        <f>SUM(D82:D84)</f>
        <v>0</v>
      </c>
      <c r="E81" s="93">
        <f>SUM(E82:E84)</f>
        <v>0</v>
      </c>
    </row>
    <row r="82" spans="1:5" s="168" customFormat="1" ht="12" customHeight="1" x14ac:dyDescent="0.2">
      <c r="A82" s="13" t="s">
        <v>260</v>
      </c>
      <c r="B82" s="169" t="s">
        <v>241</v>
      </c>
      <c r="C82" s="160"/>
      <c r="D82" s="160"/>
      <c r="E82" s="97"/>
    </row>
    <row r="83" spans="1:5" s="168" customFormat="1" ht="12" customHeight="1" x14ac:dyDescent="0.2">
      <c r="A83" s="12" t="s">
        <v>261</v>
      </c>
      <c r="B83" s="170" t="s">
        <v>242</v>
      </c>
      <c r="C83" s="160"/>
      <c r="D83" s="160"/>
      <c r="E83" s="97"/>
    </row>
    <row r="84" spans="1:5" s="168" customFormat="1" ht="12" customHeight="1" thickBot="1" x14ac:dyDescent="0.25">
      <c r="A84" s="14" t="s">
        <v>262</v>
      </c>
      <c r="B84" s="102" t="s">
        <v>503</v>
      </c>
      <c r="C84" s="160"/>
      <c r="D84" s="160"/>
      <c r="E84" s="97"/>
    </row>
    <row r="85" spans="1:5" s="168" customFormat="1" ht="12" customHeight="1" thickBot="1" x14ac:dyDescent="0.25">
      <c r="A85" s="210" t="s">
        <v>243</v>
      </c>
      <c r="B85" s="100" t="s">
        <v>263</v>
      </c>
      <c r="C85" s="156">
        <f>SUM(C86:C89)</f>
        <v>0</v>
      </c>
      <c r="D85" s="156">
        <f>SUM(D86:D89)</f>
        <v>0</v>
      </c>
      <c r="E85" s="93">
        <f>SUM(E86:E89)</f>
        <v>0</v>
      </c>
    </row>
    <row r="86" spans="1:5" s="168" customFormat="1" ht="12" customHeight="1" x14ac:dyDescent="0.2">
      <c r="A86" s="173" t="s">
        <v>244</v>
      </c>
      <c r="B86" s="169" t="s">
        <v>245</v>
      </c>
      <c r="C86" s="160"/>
      <c r="D86" s="160"/>
      <c r="E86" s="97"/>
    </row>
    <row r="87" spans="1:5" s="168" customFormat="1" ht="12" customHeight="1" x14ac:dyDescent="0.2">
      <c r="A87" s="174" t="s">
        <v>246</v>
      </c>
      <c r="B87" s="170" t="s">
        <v>247</v>
      </c>
      <c r="C87" s="160"/>
      <c r="D87" s="160"/>
      <c r="E87" s="97"/>
    </row>
    <row r="88" spans="1:5" s="168" customFormat="1" ht="12" customHeight="1" x14ac:dyDescent="0.2">
      <c r="A88" s="174" t="s">
        <v>248</v>
      </c>
      <c r="B88" s="170" t="s">
        <v>249</v>
      </c>
      <c r="C88" s="160"/>
      <c r="D88" s="160"/>
      <c r="E88" s="97"/>
    </row>
    <row r="89" spans="1:5" s="168" customFormat="1" ht="12" customHeight="1" thickBot="1" x14ac:dyDescent="0.25">
      <c r="A89" s="175" t="s">
        <v>250</v>
      </c>
      <c r="B89" s="102" t="s">
        <v>251</v>
      </c>
      <c r="C89" s="160"/>
      <c r="D89" s="160"/>
      <c r="E89" s="97"/>
    </row>
    <row r="90" spans="1:5" s="168" customFormat="1" ht="12" customHeight="1" thickBot="1" x14ac:dyDescent="0.25">
      <c r="A90" s="210" t="s">
        <v>252</v>
      </c>
      <c r="B90" s="100" t="s">
        <v>389</v>
      </c>
      <c r="C90" s="212"/>
      <c r="D90" s="212"/>
      <c r="E90" s="213"/>
    </row>
    <row r="91" spans="1:5" s="168" customFormat="1" ht="13.5" customHeight="1" thickBot="1" x14ac:dyDescent="0.25">
      <c r="A91" s="210" t="s">
        <v>254</v>
      </c>
      <c r="B91" s="100" t="s">
        <v>253</v>
      </c>
      <c r="C91" s="212"/>
      <c r="D91" s="212"/>
      <c r="E91" s="213"/>
    </row>
    <row r="92" spans="1:5" s="168" customFormat="1" ht="15.75" customHeight="1" thickBot="1" x14ac:dyDescent="0.25">
      <c r="A92" s="210" t="s">
        <v>266</v>
      </c>
      <c r="B92" s="176" t="s">
        <v>392</v>
      </c>
      <c r="C92" s="162">
        <f>+C69+C73+C78+C81+C85+C91+C90</f>
        <v>0</v>
      </c>
      <c r="D92" s="162">
        <f>+D69+D73+D78+D81+D85+D91+D90</f>
        <v>0</v>
      </c>
      <c r="E92" s="198">
        <f>+E69+E73+E78+E81+E85+E91+E90</f>
        <v>0</v>
      </c>
    </row>
    <row r="93" spans="1:5" s="168" customFormat="1" ht="25.5" customHeight="1" thickBot="1" x14ac:dyDescent="0.25">
      <c r="A93" s="211" t="s">
        <v>391</v>
      </c>
      <c r="B93" s="177" t="s">
        <v>393</v>
      </c>
      <c r="C93" s="162">
        <f>+C68+C92</f>
        <v>0</v>
      </c>
      <c r="D93" s="162">
        <f>+D68+D92</f>
        <v>0</v>
      </c>
      <c r="E93" s="198">
        <f>+E68+E92</f>
        <v>0</v>
      </c>
    </row>
    <row r="94" spans="1:5" s="168" customFormat="1" ht="15.2" customHeight="1" x14ac:dyDescent="0.2">
      <c r="A94" s="3"/>
      <c r="B94" s="4"/>
      <c r="C94" s="104"/>
    </row>
    <row r="95" spans="1:5" ht="16.5" customHeight="1" x14ac:dyDescent="0.25">
      <c r="A95" s="547" t="s">
        <v>37</v>
      </c>
      <c r="B95" s="547"/>
      <c r="C95" s="547"/>
      <c r="D95" s="547"/>
      <c r="E95" s="547"/>
    </row>
    <row r="96" spans="1:5" s="178" customFormat="1" ht="16.5" customHeight="1" thickBot="1" x14ac:dyDescent="0.3">
      <c r="A96" s="549" t="s">
        <v>105</v>
      </c>
      <c r="B96" s="549"/>
      <c r="C96" s="61"/>
      <c r="E96" s="61" t="str">
        <f>E7</f>
        <v xml:space="preserve"> Forintban!</v>
      </c>
    </row>
    <row r="97" spans="1:5" x14ac:dyDescent="0.25">
      <c r="A97" s="538" t="s">
        <v>54</v>
      </c>
      <c r="B97" s="540" t="s">
        <v>435</v>
      </c>
      <c r="C97" s="542" t="str">
        <f>C8</f>
        <v>2020. évi</v>
      </c>
      <c r="D97" s="543"/>
      <c r="E97" s="544"/>
    </row>
    <row r="98" spans="1:5" ht="24.75" thickBot="1" x14ac:dyDescent="0.3">
      <c r="A98" s="539"/>
      <c r="B98" s="541"/>
      <c r="C98" s="240" t="str">
        <f>C9</f>
        <v>Eredeti
előirányzat</v>
      </c>
      <c r="D98" s="239" t="str">
        <f>D9</f>
        <v>Összes módosítás</v>
      </c>
      <c r="E98" s="300" t="str">
        <f>E9</f>
        <v>Módosított előirányzat</v>
      </c>
    </row>
    <row r="99" spans="1:5" s="167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1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5">
        <f>C101+C102+C103+C104+C105+C118</f>
        <v>0</v>
      </c>
      <c r="D100" s="155">
        <f>D101+D102+D103+D104+D105+D118</f>
        <v>0</v>
      </c>
      <c r="E100" s="226">
        <f>E101+E102+E103+E104+E105+E118</f>
        <v>0</v>
      </c>
    </row>
    <row r="101" spans="1:5" ht="12" customHeight="1" x14ac:dyDescent="0.25">
      <c r="A101" s="15" t="s">
        <v>66</v>
      </c>
      <c r="B101" s="8" t="s">
        <v>38</v>
      </c>
      <c r="C101" s="233"/>
      <c r="D101" s="233"/>
      <c r="E101" s="227"/>
    </row>
    <row r="102" spans="1:5" ht="12" customHeight="1" x14ac:dyDescent="0.25">
      <c r="A102" s="12" t="s">
        <v>67</v>
      </c>
      <c r="B102" s="6" t="s">
        <v>126</v>
      </c>
      <c r="C102" s="157"/>
      <c r="D102" s="157"/>
      <c r="E102" s="94"/>
    </row>
    <row r="103" spans="1:5" ht="12" customHeight="1" x14ac:dyDescent="0.25">
      <c r="A103" s="12" t="s">
        <v>68</v>
      </c>
      <c r="B103" s="6" t="s">
        <v>93</v>
      </c>
      <c r="C103" s="159"/>
      <c r="D103" s="159"/>
      <c r="E103" s="96"/>
    </row>
    <row r="104" spans="1:5" ht="12" customHeight="1" x14ac:dyDescent="0.25">
      <c r="A104" s="12" t="s">
        <v>69</v>
      </c>
      <c r="B104" s="9" t="s">
        <v>127</v>
      </c>
      <c r="C104" s="159"/>
      <c r="D104" s="159"/>
      <c r="E104" s="96"/>
    </row>
    <row r="105" spans="1:5" ht="12" customHeight="1" x14ac:dyDescent="0.25">
      <c r="A105" s="12" t="s">
        <v>78</v>
      </c>
      <c r="B105" s="17" t="s">
        <v>128</v>
      </c>
      <c r="C105" s="159"/>
      <c r="D105" s="159"/>
      <c r="E105" s="96"/>
    </row>
    <row r="106" spans="1:5" ht="12" customHeight="1" x14ac:dyDescent="0.25">
      <c r="A106" s="12" t="s">
        <v>70</v>
      </c>
      <c r="B106" s="6" t="s">
        <v>356</v>
      </c>
      <c r="C106" s="159"/>
      <c r="D106" s="159"/>
      <c r="E106" s="96"/>
    </row>
    <row r="107" spans="1:5" ht="12" customHeight="1" x14ac:dyDescent="0.25">
      <c r="A107" s="12" t="s">
        <v>71</v>
      </c>
      <c r="B107" s="65" t="s">
        <v>355</v>
      </c>
      <c r="C107" s="159"/>
      <c r="D107" s="159"/>
      <c r="E107" s="96"/>
    </row>
    <row r="108" spans="1:5" ht="12" customHeight="1" x14ac:dyDescent="0.25">
      <c r="A108" s="12" t="s">
        <v>79</v>
      </c>
      <c r="B108" s="65" t="s">
        <v>354</v>
      </c>
      <c r="C108" s="159"/>
      <c r="D108" s="159"/>
      <c r="E108" s="96"/>
    </row>
    <row r="109" spans="1:5" ht="12" customHeight="1" x14ac:dyDescent="0.25">
      <c r="A109" s="12" t="s">
        <v>80</v>
      </c>
      <c r="B109" s="63" t="s">
        <v>269</v>
      </c>
      <c r="C109" s="159"/>
      <c r="D109" s="159"/>
      <c r="E109" s="96"/>
    </row>
    <row r="110" spans="1:5" ht="12" customHeight="1" x14ac:dyDescent="0.25">
      <c r="A110" s="12" t="s">
        <v>81</v>
      </c>
      <c r="B110" s="64" t="s">
        <v>270</v>
      </c>
      <c r="C110" s="159"/>
      <c r="D110" s="159"/>
      <c r="E110" s="96"/>
    </row>
    <row r="111" spans="1:5" ht="12" customHeight="1" x14ac:dyDescent="0.25">
      <c r="A111" s="12" t="s">
        <v>82</v>
      </c>
      <c r="B111" s="64" t="s">
        <v>271</v>
      </c>
      <c r="C111" s="159"/>
      <c r="D111" s="159"/>
      <c r="E111" s="96"/>
    </row>
    <row r="112" spans="1:5" ht="12" customHeight="1" x14ac:dyDescent="0.25">
      <c r="A112" s="12" t="s">
        <v>84</v>
      </c>
      <c r="B112" s="63" t="s">
        <v>272</v>
      </c>
      <c r="C112" s="159"/>
      <c r="D112" s="159"/>
      <c r="E112" s="96"/>
    </row>
    <row r="113" spans="1:5" ht="12" customHeight="1" x14ac:dyDescent="0.25">
      <c r="A113" s="12" t="s">
        <v>129</v>
      </c>
      <c r="B113" s="63" t="s">
        <v>273</v>
      </c>
      <c r="C113" s="159"/>
      <c r="D113" s="159"/>
      <c r="E113" s="96"/>
    </row>
    <row r="114" spans="1:5" ht="12" customHeight="1" x14ac:dyDescent="0.25">
      <c r="A114" s="12" t="s">
        <v>267</v>
      </c>
      <c r="B114" s="64" t="s">
        <v>274</v>
      </c>
      <c r="C114" s="159"/>
      <c r="D114" s="159"/>
      <c r="E114" s="96"/>
    </row>
    <row r="115" spans="1:5" ht="12" customHeight="1" x14ac:dyDescent="0.25">
      <c r="A115" s="11" t="s">
        <v>268</v>
      </c>
      <c r="B115" s="65" t="s">
        <v>275</v>
      </c>
      <c r="C115" s="159"/>
      <c r="D115" s="159"/>
      <c r="E115" s="96"/>
    </row>
    <row r="116" spans="1:5" ht="12" customHeight="1" x14ac:dyDescent="0.25">
      <c r="A116" s="12" t="s">
        <v>352</v>
      </c>
      <c r="B116" s="65" t="s">
        <v>276</v>
      </c>
      <c r="C116" s="159"/>
      <c r="D116" s="159"/>
      <c r="E116" s="96"/>
    </row>
    <row r="117" spans="1:5" ht="12" customHeight="1" x14ac:dyDescent="0.25">
      <c r="A117" s="14" t="s">
        <v>353</v>
      </c>
      <c r="B117" s="65" t="s">
        <v>277</v>
      </c>
      <c r="C117" s="159"/>
      <c r="D117" s="159"/>
      <c r="E117" s="96"/>
    </row>
    <row r="118" spans="1:5" ht="12" customHeight="1" x14ac:dyDescent="0.25">
      <c r="A118" s="12" t="s">
        <v>357</v>
      </c>
      <c r="B118" s="9" t="s">
        <v>39</v>
      </c>
      <c r="C118" s="157"/>
      <c r="D118" s="157"/>
      <c r="E118" s="94"/>
    </row>
    <row r="119" spans="1:5" ht="12" customHeight="1" x14ac:dyDescent="0.25">
      <c r="A119" s="12" t="s">
        <v>358</v>
      </c>
      <c r="B119" s="6" t="s">
        <v>360</v>
      </c>
      <c r="C119" s="157"/>
      <c r="D119" s="157"/>
      <c r="E119" s="94"/>
    </row>
    <row r="120" spans="1:5" ht="12" customHeight="1" thickBot="1" x14ac:dyDescent="0.3">
      <c r="A120" s="16" t="s">
        <v>359</v>
      </c>
      <c r="B120" s="222" t="s">
        <v>361</v>
      </c>
      <c r="C120" s="234"/>
      <c r="D120" s="234"/>
      <c r="E120" s="228"/>
    </row>
    <row r="121" spans="1:5" ht="12" customHeight="1" thickBot="1" x14ac:dyDescent="0.3">
      <c r="A121" s="220" t="s">
        <v>10</v>
      </c>
      <c r="B121" s="221" t="s">
        <v>278</v>
      </c>
      <c r="C121" s="235">
        <f>+C122+C124+C126</f>
        <v>0</v>
      </c>
      <c r="D121" s="156">
        <f>+D122+D124+D126</f>
        <v>0</v>
      </c>
      <c r="E121" s="229">
        <f>+E122+E124+E126</f>
        <v>0</v>
      </c>
    </row>
    <row r="122" spans="1:5" ht="12" customHeight="1" x14ac:dyDescent="0.25">
      <c r="A122" s="13" t="s">
        <v>72</v>
      </c>
      <c r="B122" s="6" t="s">
        <v>155</v>
      </c>
      <c r="C122" s="158"/>
      <c r="D122" s="244"/>
      <c r="E122" s="95"/>
    </row>
    <row r="123" spans="1:5" ht="12" customHeight="1" x14ac:dyDescent="0.25">
      <c r="A123" s="13" t="s">
        <v>73</v>
      </c>
      <c r="B123" s="10" t="s">
        <v>282</v>
      </c>
      <c r="C123" s="158"/>
      <c r="D123" s="244"/>
      <c r="E123" s="95"/>
    </row>
    <row r="124" spans="1:5" ht="12" customHeight="1" x14ac:dyDescent="0.25">
      <c r="A124" s="13" t="s">
        <v>74</v>
      </c>
      <c r="B124" s="10" t="s">
        <v>130</v>
      </c>
      <c r="C124" s="157"/>
      <c r="D124" s="245"/>
      <c r="E124" s="94"/>
    </row>
    <row r="125" spans="1:5" ht="12" customHeight="1" x14ac:dyDescent="0.25">
      <c r="A125" s="13" t="s">
        <v>75</v>
      </c>
      <c r="B125" s="10" t="s">
        <v>283</v>
      </c>
      <c r="C125" s="157"/>
      <c r="D125" s="245"/>
      <c r="E125" s="94"/>
    </row>
    <row r="126" spans="1:5" ht="12" customHeight="1" x14ac:dyDescent="0.25">
      <c r="A126" s="13" t="s">
        <v>76</v>
      </c>
      <c r="B126" s="102" t="s">
        <v>157</v>
      </c>
      <c r="C126" s="157"/>
      <c r="D126" s="245"/>
      <c r="E126" s="94"/>
    </row>
    <row r="127" spans="1:5" ht="12" customHeight="1" x14ac:dyDescent="0.25">
      <c r="A127" s="13" t="s">
        <v>83</v>
      </c>
      <c r="B127" s="101" t="s">
        <v>344</v>
      </c>
      <c r="C127" s="157"/>
      <c r="D127" s="245"/>
      <c r="E127" s="94"/>
    </row>
    <row r="128" spans="1:5" ht="12" customHeight="1" x14ac:dyDescent="0.25">
      <c r="A128" s="13" t="s">
        <v>85</v>
      </c>
      <c r="B128" s="165" t="s">
        <v>288</v>
      </c>
      <c r="C128" s="157"/>
      <c r="D128" s="245"/>
      <c r="E128" s="94"/>
    </row>
    <row r="129" spans="1:5" x14ac:dyDescent="0.25">
      <c r="A129" s="13" t="s">
        <v>131</v>
      </c>
      <c r="B129" s="64" t="s">
        <v>271</v>
      </c>
      <c r="C129" s="157"/>
      <c r="D129" s="245"/>
      <c r="E129" s="94"/>
    </row>
    <row r="130" spans="1:5" ht="12" customHeight="1" x14ac:dyDescent="0.25">
      <c r="A130" s="13" t="s">
        <v>132</v>
      </c>
      <c r="B130" s="64" t="s">
        <v>287</v>
      </c>
      <c r="C130" s="157"/>
      <c r="D130" s="245"/>
      <c r="E130" s="94"/>
    </row>
    <row r="131" spans="1:5" ht="12" customHeight="1" x14ac:dyDescent="0.25">
      <c r="A131" s="13" t="s">
        <v>133</v>
      </c>
      <c r="B131" s="64" t="s">
        <v>286</v>
      </c>
      <c r="C131" s="157"/>
      <c r="D131" s="245"/>
      <c r="E131" s="94"/>
    </row>
    <row r="132" spans="1:5" ht="12" customHeight="1" x14ac:dyDescent="0.25">
      <c r="A132" s="13" t="s">
        <v>279</v>
      </c>
      <c r="B132" s="64" t="s">
        <v>274</v>
      </c>
      <c r="C132" s="157"/>
      <c r="D132" s="245"/>
      <c r="E132" s="94"/>
    </row>
    <row r="133" spans="1:5" ht="12" customHeight="1" x14ac:dyDescent="0.25">
      <c r="A133" s="13" t="s">
        <v>280</v>
      </c>
      <c r="B133" s="64" t="s">
        <v>285</v>
      </c>
      <c r="C133" s="157"/>
      <c r="D133" s="245"/>
      <c r="E133" s="94"/>
    </row>
    <row r="134" spans="1:5" ht="16.5" thickBot="1" x14ac:dyDescent="0.3">
      <c r="A134" s="11" t="s">
        <v>281</v>
      </c>
      <c r="B134" s="64" t="s">
        <v>284</v>
      </c>
      <c r="C134" s="159"/>
      <c r="D134" s="246"/>
      <c r="E134" s="96"/>
    </row>
    <row r="135" spans="1:5" ht="12" customHeight="1" thickBot="1" x14ac:dyDescent="0.3">
      <c r="A135" s="18" t="s">
        <v>11</v>
      </c>
      <c r="B135" s="57" t="s">
        <v>362</v>
      </c>
      <c r="C135" s="156">
        <f>+C100+C121</f>
        <v>0</v>
      </c>
      <c r="D135" s="243">
        <f>+D100+D121</f>
        <v>0</v>
      </c>
      <c r="E135" s="93">
        <f>+E100+E121</f>
        <v>0</v>
      </c>
    </row>
    <row r="136" spans="1:5" ht="12" customHeight="1" thickBot="1" x14ac:dyDescent="0.3">
      <c r="A136" s="18" t="s">
        <v>12</v>
      </c>
      <c r="B136" s="57" t="s">
        <v>436</v>
      </c>
      <c r="C136" s="156">
        <f>+C137+C138+C139</f>
        <v>0</v>
      </c>
      <c r="D136" s="243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7"/>
      <c r="D137" s="245"/>
      <c r="E137" s="94"/>
    </row>
    <row r="138" spans="1:5" ht="12" customHeight="1" x14ac:dyDescent="0.25">
      <c r="A138" s="13" t="s">
        <v>189</v>
      </c>
      <c r="B138" s="10" t="s">
        <v>371</v>
      </c>
      <c r="C138" s="157"/>
      <c r="D138" s="245"/>
      <c r="E138" s="94"/>
    </row>
    <row r="139" spans="1:5" ht="12" customHeight="1" thickBot="1" x14ac:dyDescent="0.3">
      <c r="A139" s="11" t="s">
        <v>190</v>
      </c>
      <c r="B139" s="10" t="s">
        <v>372</v>
      </c>
      <c r="C139" s="157"/>
      <c r="D139" s="245"/>
      <c r="E139" s="94"/>
    </row>
    <row r="140" spans="1:5" ht="12" customHeight="1" thickBot="1" x14ac:dyDescent="0.3">
      <c r="A140" s="18" t="s">
        <v>13</v>
      </c>
      <c r="B140" s="57" t="s">
        <v>364</v>
      </c>
      <c r="C140" s="156">
        <f>SUM(C141:C146)</f>
        <v>0</v>
      </c>
      <c r="D140" s="243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7"/>
      <c r="D141" s="245"/>
      <c r="E141" s="94"/>
    </row>
    <row r="142" spans="1:5" ht="12" customHeight="1" x14ac:dyDescent="0.25">
      <c r="A142" s="13" t="s">
        <v>60</v>
      </c>
      <c r="B142" s="7" t="s">
        <v>365</v>
      </c>
      <c r="C142" s="157"/>
      <c r="D142" s="245"/>
      <c r="E142" s="94"/>
    </row>
    <row r="143" spans="1:5" ht="12" customHeight="1" x14ac:dyDescent="0.25">
      <c r="A143" s="13" t="s">
        <v>61</v>
      </c>
      <c r="B143" s="7" t="s">
        <v>366</v>
      </c>
      <c r="C143" s="157"/>
      <c r="D143" s="245"/>
      <c r="E143" s="94"/>
    </row>
    <row r="144" spans="1:5" ht="12" customHeight="1" x14ac:dyDescent="0.25">
      <c r="A144" s="13" t="s">
        <v>118</v>
      </c>
      <c r="B144" s="7" t="s">
        <v>367</v>
      </c>
      <c r="C144" s="157"/>
      <c r="D144" s="245"/>
      <c r="E144" s="94"/>
    </row>
    <row r="145" spans="1:9" ht="12" customHeight="1" x14ac:dyDescent="0.25">
      <c r="A145" s="13" t="s">
        <v>119</v>
      </c>
      <c r="B145" s="7" t="s">
        <v>368</v>
      </c>
      <c r="C145" s="157"/>
      <c r="D145" s="245"/>
      <c r="E145" s="94"/>
    </row>
    <row r="146" spans="1:9" ht="12" customHeight="1" thickBot="1" x14ac:dyDescent="0.3">
      <c r="A146" s="16" t="s">
        <v>120</v>
      </c>
      <c r="B146" s="304" t="s">
        <v>369</v>
      </c>
      <c r="C146" s="234"/>
      <c r="D146" s="282"/>
      <c r="E146" s="228"/>
    </row>
    <row r="147" spans="1:9" ht="12" customHeight="1" thickBot="1" x14ac:dyDescent="0.3">
      <c r="A147" s="18" t="s">
        <v>14</v>
      </c>
      <c r="B147" s="57" t="s">
        <v>377</v>
      </c>
      <c r="C147" s="162">
        <f>+C148+C149+C150+C151</f>
        <v>0</v>
      </c>
      <c r="D147" s="247">
        <f>+D148+D149+D150+D151</f>
        <v>0</v>
      </c>
      <c r="E147" s="198">
        <f>+E148+E149+E150+E151</f>
        <v>0</v>
      </c>
    </row>
    <row r="148" spans="1:9" ht="12" customHeight="1" x14ac:dyDescent="0.25">
      <c r="A148" s="13" t="s">
        <v>62</v>
      </c>
      <c r="B148" s="7" t="s">
        <v>289</v>
      </c>
      <c r="C148" s="157"/>
      <c r="D148" s="245"/>
      <c r="E148" s="94"/>
    </row>
    <row r="149" spans="1:9" ht="12" customHeight="1" x14ac:dyDescent="0.25">
      <c r="A149" s="13" t="s">
        <v>63</v>
      </c>
      <c r="B149" s="7" t="s">
        <v>290</v>
      </c>
      <c r="C149" s="157"/>
      <c r="D149" s="245"/>
      <c r="E149" s="94"/>
    </row>
    <row r="150" spans="1:9" ht="12" customHeight="1" x14ac:dyDescent="0.25">
      <c r="A150" s="13" t="s">
        <v>206</v>
      </c>
      <c r="B150" s="7" t="s">
        <v>378</v>
      </c>
      <c r="C150" s="157"/>
      <c r="D150" s="245"/>
      <c r="E150" s="94"/>
    </row>
    <row r="151" spans="1:9" ht="12" customHeight="1" thickBot="1" x14ac:dyDescent="0.3">
      <c r="A151" s="11" t="s">
        <v>207</v>
      </c>
      <c r="B151" s="5" t="s">
        <v>308</v>
      </c>
      <c r="C151" s="157"/>
      <c r="D151" s="245"/>
      <c r="E151" s="94"/>
    </row>
    <row r="152" spans="1:9" ht="12" customHeight="1" thickBot="1" x14ac:dyDescent="0.3">
      <c r="A152" s="18" t="s">
        <v>15</v>
      </c>
      <c r="B152" s="57" t="s">
        <v>379</v>
      </c>
      <c r="C152" s="236">
        <f>SUM(C153:C157)</f>
        <v>0</v>
      </c>
      <c r="D152" s="248">
        <f>SUM(D153:D157)</f>
        <v>0</v>
      </c>
      <c r="E152" s="230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7"/>
      <c r="D153" s="245"/>
      <c r="E153" s="94"/>
    </row>
    <row r="154" spans="1:9" ht="12" customHeight="1" x14ac:dyDescent="0.25">
      <c r="A154" s="13" t="s">
        <v>65</v>
      </c>
      <c r="B154" s="7" t="s">
        <v>381</v>
      </c>
      <c r="C154" s="157"/>
      <c r="D154" s="245"/>
      <c r="E154" s="94"/>
    </row>
    <row r="155" spans="1:9" ht="12" customHeight="1" x14ac:dyDescent="0.25">
      <c r="A155" s="13" t="s">
        <v>218</v>
      </c>
      <c r="B155" s="7" t="s">
        <v>376</v>
      </c>
      <c r="C155" s="157"/>
      <c r="D155" s="245"/>
      <c r="E155" s="94"/>
    </row>
    <row r="156" spans="1:9" ht="12" customHeight="1" x14ac:dyDescent="0.25">
      <c r="A156" s="13" t="s">
        <v>219</v>
      </c>
      <c r="B156" s="7" t="s">
        <v>382</v>
      </c>
      <c r="C156" s="157"/>
      <c r="D156" s="245"/>
      <c r="E156" s="94"/>
    </row>
    <row r="157" spans="1:9" ht="12" customHeight="1" thickBot="1" x14ac:dyDescent="0.3">
      <c r="A157" s="13" t="s">
        <v>380</v>
      </c>
      <c r="B157" s="7" t="s">
        <v>383</v>
      </c>
      <c r="C157" s="157"/>
      <c r="D157" s="245"/>
      <c r="E157" s="94"/>
    </row>
    <row r="158" spans="1:9" ht="12" customHeight="1" thickBot="1" x14ac:dyDescent="0.3">
      <c r="A158" s="18" t="s">
        <v>16</v>
      </c>
      <c r="B158" s="57" t="s">
        <v>384</v>
      </c>
      <c r="C158" s="237"/>
      <c r="D158" s="249"/>
      <c r="E158" s="231"/>
    </row>
    <row r="159" spans="1:9" ht="12" customHeight="1" thickBot="1" x14ac:dyDescent="0.3">
      <c r="A159" s="18" t="s">
        <v>17</v>
      </c>
      <c r="B159" s="57" t="s">
        <v>385</v>
      </c>
      <c r="C159" s="237"/>
      <c r="D159" s="249"/>
      <c r="E159" s="231"/>
    </row>
    <row r="160" spans="1:9" ht="15.2" customHeight="1" thickBot="1" x14ac:dyDescent="0.3">
      <c r="A160" s="18" t="s">
        <v>18</v>
      </c>
      <c r="B160" s="57" t="s">
        <v>387</v>
      </c>
      <c r="C160" s="238">
        <f>+C136+C140+C147+C152+C158+C159</f>
        <v>0</v>
      </c>
      <c r="D160" s="250">
        <f>+D136+D140+D147+D152+D158+D159</f>
        <v>0</v>
      </c>
      <c r="E160" s="232">
        <f>+E136+E140+E147+E152+E158+E159</f>
        <v>0</v>
      </c>
      <c r="F160" s="179"/>
      <c r="G160" s="180"/>
      <c r="H160" s="180"/>
      <c r="I160" s="180"/>
    </row>
    <row r="161" spans="1:5" s="168" customFormat="1" ht="12.95" customHeight="1" thickBot="1" x14ac:dyDescent="0.25">
      <c r="A161" s="103" t="s">
        <v>19</v>
      </c>
      <c r="B161" s="143" t="s">
        <v>386</v>
      </c>
      <c r="C161" s="238">
        <f>+C135+C160</f>
        <v>0</v>
      </c>
      <c r="D161" s="250">
        <f>+D135+D160</f>
        <v>0</v>
      </c>
      <c r="E161" s="232">
        <f>+E135+E160</f>
        <v>0</v>
      </c>
    </row>
    <row r="162" spans="1:5" x14ac:dyDescent="0.25">
      <c r="C162" s="360">
        <f>C93-C161</f>
        <v>0</v>
      </c>
      <c r="D162" s="360">
        <f>D93-D161</f>
        <v>0</v>
      </c>
    </row>
    <row r="163" spans="1:5" x14ac:dyDescent="0.25">
      <c r="A163" s="545" t="s">
        <v>291</v>
      </c>
      <c r="B163" s="545"/>
      <c r="C163" s="545"/>
      <c r="D163" s="545"/>
      <c r="E163" s="545"/>
    </row>
    <row r="164" spans="1:5" ht="15.2" customHeight="1" thickBot="1" x14ac:dyDescent="0.3">
      <c r="A164" s="537" t="s">
        <v>106</v>
      </c>
      <c r="B164" s="537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2">
        <f>+C68-C135</f>
        <v>0</v>
      </c>
      <c r="D165" s="156">
        <f>+D68-D135</f>
        <v>0</v>
      </c>
      <c r="E165" s="93">
        <f>+E68-E135</f>
        <v>0</v>
      </c>
    </row>
    <row r="166" spans="1:5" ht="32.450000000000003" customHeight="1" thickBot="1" x14ac:dyDescent="0.3">
      <c r="A166" s="18" t="s">
        <v>10</v>
      </c>
      <c r="B166" s="23" t="s">
        <v>394</v>
      </c>
      <c r="C166" s="156">
        <f>+C92-C160</f>
        <v>0</v>
      </c>
      <c r="D166" s="156">
        <f>+D92-D160</f>
        <v>0</v>
      </c>
      <c r="E166" s="93">
        <f>+E92-E160</f>
        <v>0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CONCATENATE(KVI_MOD_ALAPADATOK!M30,"3. melléklet ",KVI_MOD_ALAPADATOK!A7," ",KVI_MOD_ALAPADATOK!B7," ",KVI_MOD_ALAPADATOK!C7," ",KVI_MOD_ALAPADATOK!D7," ",KVI_MOD_ALAPADATOK!E7," ",KVI_MOD_ALAPADATOK!F7," ",KVI_MOD_ALAPADATOK!G7," ",KVI_MOD_ALAPADATOK!H7)</f>
        <v>9.11.3.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CONCATENATE(KVI_MOD_9.11.2.sz.mell!B2:D2)</f>
        <v>9 kvi név</v>
      </c>
      <c r="C2" s="622"/>
      <c r="D2" s="623"/>
      <c r="E2" s="314" t="s">
        <v>535</v>
      </c>
    </row>
    <row r="3" spans="1:5" s="204" customFormat="1" ht="24.75" thickBot="1" x14ac:dyDescent="0.25">
      <c r="A3" s="313" t="s">
        <v>139</v>
      </c>
      <c r="B3" s="621" t="s">
        <v>431</v>
      </c>
      <c r="C3" s="622"/>
      <c r="D3" s="623"/>
      <c r="E3" s="314" t="s">
        <v>345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KVI_MOD_9.11.2.sz.mell!E4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17" t="str">
        <f>CONCATENATE(KVI_MOD_ALAPADATOK!M32," melléklet ",KVI_MOD_ALAPADATOK!A7," ",KVI_MOD_ALAPADATOK!B7," ",KVI_MOD_ALAPADATOK!C7," ",KVI_MOD_ALAPADATOK!D7," ",KVI_MOD_ALAPADATOK!E7," ",KVI_MOD_ALAPADATOK!F7," ",KVI_MOD_ALAPADATOK!G7," ",KVI_MOD_ALAPADATOK!H7)</f>
        <v>9.12. melléklet a 6 / 2021 ( 05.26. ) polgármesteri  rendelethez</v>
      </c>
      <c r="C1" s="618"/>
      <c r="D1" s="618"/>
      <c r="E1" s="618"/>
    </row>
    <row r="2" spans="1:5" s="204" customFormat="1" ht="25.5" customHeight="1" thickBot="1" x14ac:dyDescent="0.25">
      <c r="A2" s="313" t="s">
        <v>464</v>
      </c>
      <c r="B2" s="621" t="str">
        <f>CONCATENATE(KVI_MOD_ALAPADATOK!B32)</f>
        <v>10 kvi név</v>
      </c>
      <c r="C2" s="622"/>
      <c r="D2" s="623"/>
      <c r="E2" s="314" t="s">
        <v>536</v>
      </c>
    </row>
    <row r="3" spans="1:5" s="204" customFormat="1" ht="24.75" thickBot="1" x14ac:dyDescent="0.25">
      <c r="A3" s="313" t="s">
        <v>139</v>
      </c>
      <c r="B3" s="621" t="s">
        <v>316</v>
      </c>
      <c r="C3" s="622"/>
      <c r="D3" s="623"/>
      <c r="E3" s="314" t="s">
        <v>41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KVI_MOD_9.2.3.sz.mell!E4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CONCATENATE(KVI_MOD_ALAPADATOK!M32,"1. melléklet ",KVI_MOD_ALAPADATOK!A7," ",KVI_MOD_ALAPADATOK!B7," ",KVI_MOD_ALAPADATOK!C7," ",KVI_MOD_ALAPADATOK!D7," ",KVI_MOD_ALAPADATOK!E7," ",KVI_MOD_ALAPADATOK!F7," ",KVI_MOD_ALAPADATOK!G7," ",KVI_MOD_ALAPADATOK!H7)</f>
        <v>9.12.1.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CONCATENATE(KVI_MOD_9.12.sz.mell!B2:D2)</f>
        <v>10 kvi név</v>
      </c>
      <c r="C2" s="622"/>
      <c r="D2" s="623"/>
      <c r="E2" s="314" t="s">
        <v>536</v>
      </c>
    </row>
    <row r="3" spans="1:5" s="204" customFormat="1" ht="24.75" thickBot="1" x14ac:dyDescent="0.25">
      <c r="A3" s="313" t="s">
        <v>139</v>
      </c>
      <c r="B3" s="621" t="s">
        <v>335</v>
      </c>
      <c r="C3" s="622"/>
      <c r="D3" s="623"/>
      <c r="E3" s="314" t="s">
        <v>45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KVI_MOD_9.12.sz.mell!E4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3" tint="0.79998168889431442"/>
  </sheetPr>
  <dimension ref="A1:E60"/>
  <sheetViews>
    <sheetView zoomScale="120" zoomScaleNormal="120" workbookViewId="0">
      <selection activeCell="S33" sqref="S33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CONCATENATE(KVI_MOD_ALAPADATOK!M32,"2. melléklet ",KVI_MOD_ALAPADATOK!A7," ",KVI_MOD_ALAPADATOK!B7," ",KVI_MOD_ALAPADATOK!C7," ",KVI_MOD_ALAPADATOK!D7," ",KVI_MOD_ALAPADATOK!E7," ",KVI_MOD_ALAPADATOK!F7," ",KVI_MOD_ALAPADATOK!G7," ",KVI_MOD_ALAPADATOK!H7)</f>
        <v>9.12.2.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CONCATENATE(KVI_MOD_9.12.1.sz.mell!B2:D2)</f>
        <v>10 kvi név</v>
      </c>
      <c r="C2" s="622"/>
      <c r="D2" s="623"/>
      <c r="E2" s="314" t="s">
        <v>536</v>
      </c>
    </row>
    <row r="3" spans="1:5" s="204" customFormat="1" ht="24.75" thickBot="1" x14ac:dyDescent="0.25">
      <c r="A3" s="313" t="s">
        <v>139</v>
      </c>
      <c r="B3" s="621" t="s">
        <v>336</v>
      </c>
      <c r="C3" s="622"/>
      <c r="D3" s="623"/>
      <c r="E3" s="314" t="s">
        <v>46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KVI_MOD_9.12.1.sz.mell!E4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3" tint="0.79998168889431442"/>
  </sheetPr>
  <dimension ref="A1:E60"/>
  <sheetViews>
    <sheetView zoomScale="120" zoomScaleNormal="120" workbookViewId="0">
      <selection activeCell="B2" sqref="B2:D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2"/>
      <c r="B1" s="626" t="str">
        <f>CONCATENATE(KVI_MOD_ALAPADATOK!M32,"3. melléklet ",KVI_MOD_ALAPADATOK!A7," ",KVI_MOD_ALAPADATOK!B7," ",KVI_MOD_ALAPADATOK!C7," ",KVI_MOD_ALAPADATOK!D7," ",KVI_MOD_ALAPADATOK!E7," ",KVI_MOD_ALAPADATOK!F7," ",KVI_MOD_ALAPADATOK!G7," ",KVI_MOD_ALAPADATOK!H7)</f>
        <v>9.12.3. melléklet a 6 / 2021 ( 05.26. ) polgármesteri  rendelethez</v>
      </c>
      <c r="C1" s="627"/>
      <c r="D1" s="627"/>
      <c r="E1" s="627"/>
    </row>
    <row r="2" spans="1:5" s="204" customFormat="1" ht="25.5" customHeight="1" thickBot="1" x14ac:dyDescent="0.25">
      <c r="A2" s="313" t="s">
        <v>464</v>
      </c>
      <c r="B2" s="621" t="str">
        <f>CONCATENATE(KVI_MOD_9.12.2.sz.mell!B2:D2)</f>
        <v>10 kvi név</v>
      </c>
      <c r="C2" s="622"/>
      <c r="D2" s="623"/>
      <c r="E2" s="314" t="s">
        <v>535</v>
      </c>
    </row>
    <row r="3" spans="1:5" s="204" customFormat="1" ht="24.75" thickBot="1" x14ac:dyDescent="0.25">
      <c r="A3" s="313" t="s">
        <v>139</v>
      </c>
      <c r="B3" s="621" t="s">
        <v>431</v>
      </c>
      <c r="C3" s="622"/>
      <c r="D3" s="623"/>
      <c r="E3" s="314" t="s">
        <v>345</v>
      </c>
    </row>
    <row r="4" spans="1:5" s="205" customFormat="1" ht="15.95" customHeight="1" thickBot="1" x14ac:dyDescent="0.3">
      <c r="A4" s="315"/>
      <c r="B4" s="315"/>
      <c r="C4" s="316"/>
      <c r="D4" s="317"/>
      <c r="E4" s="316" t="str">
        <f>KVI_MOD_9.12.2.sz.mell!E4</f>
        <v xml:space="preserve"> Forintban!</v>
      </c>
    </row>
    <row r="5" spans="1:5" ht="24.75" thickBot="1" x14ac:dyDescent="0.25">
      <c r="A5" s="318" t="s">
        <v>140</v>
      </c>
      <c r="B5" s="319" t="s">
        <v>495</v>
      </c>
      <c r="C5" s="319" t="s">
        <v>462</v>
      </c>
      <c r="D5" s="320" t="s">
        <v>568</v>
      </c>
      <c r="E5" s="303" t="s">
        <v>463</v>
      </c>
    </row>
    <row r="6" spans="1:5" s="206" customFormat="1" ht="12.95" customHeight="1" thickBot="1" x14ac:dyDescent="0.25">
      <c r="A6" s="348" t="s">
        <v>401</v>
      </c>
      <c r="B6" s="349" t="s">
        <v>402</v>
      </c>
      <c r="C6" s="349" t="s">
        <v>403</v>
      </c>
      <c r="D6" s="350" t="s">
        <v>405</v>
      </c>
      <c r="E6" s="351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4"/>
      <c r="D9" s="264"/>
      <c r="E9" s="284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2"/>
      <c r="E10" s="256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2"/>
      <c r="E11" s="256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2"/>
      <c r="E12" s="256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2"/>
      <c r="E13" s="256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2"/>
      <c r="E14" s="256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2"/>
      <c r="E15" s="256"/>
    </row>
    <row r="16" spans="1:5" s="142" customFormat="1" ht="12" customHeight="1" x14ac:dyDescent="0.2">
      <c r="A16" s="200" t="s">
        <v>79</v>
      </c>
      <c r="B16" s="6" t="s">
        <v>202</v>
      </c>
      <c r="C16" s="262"/>
      <c r="D16" s="289"/>
      <c r="E16" s="260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2"/>
      <c r="E17" s="256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3"/>
      <c r="E18" s="257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3"/>
      <c r="E19" s="257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4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2"/>
      <c r="E21" s="256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2"/>
      <c r="E22" s="256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2"/>
      <c r="E23" s="256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2"/>
      <c r="E24" s="256"/>
    </row>
    <row r="25" spans="1:5" s="207" customFormat="1" ht="12" customHeight="1" thickBot="1" x14ac:dyDescent="0.25">
      <c r="A25" s="75" t="s">
        <v>11</v>
      </c>
      <c r="B25" s="57" t="s">
        <v>117</v>
      </c>
      <c r="C25" s="286"/>
      <c r="D25" s="288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4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3"/>
      <c r="D27" s="59"/>
      <c r="E27" s="261"/>
    </row>
    <row r="28" spans="1:5" s="207" customFormat="1" ht="22.5" x14ac:dyDescent="0.2">
      <c r="A28" s="201" t="s">
        <v>189</v>
      </c>
      <c r="B28" s="203" t="s">
        <v>323</v>
      </c>
      <c r="C28" s="111"/>
      <c r="D28" s="255"/>
      <c r="E28" s="258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0"/>
      <c r="E29" s="285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4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3"/>
      <c r="D31" s="59"/>
      <c r="E31" s="261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5"/>
      <c r="E32" s="258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0"/>
      <c r="E33" s="285"/>
    </row>
    <row r="34" spans="1:5" s="142" customFormat="1" ht="12" customHeight="1" thickBot="1" x14ac:dyDescent="0.25">
      <c r="A34" s="75" t="s">
        <v>14</v>
      </c>
      <c r="B34" s="57" t="s">
        <v>294</v>
      </c>
      <c r="C34" s="286"/>
      <c r="D34" s="288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6"/>
      <c r="D35" s="288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4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4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3"/>
      <c r="D38" s="59"/>
      <c r="E38" s="261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5"/>
      <c r="E39" s="258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0"/>
      <c r="E40" s="285"/>
    </row>
    <row r="41" spans="1:5" s="207" customFormat="1" ht="15.2" customHeight="1" thickBot="1" x14ac:dyDescent="0.25">
      <c r="A41" s="81" t="s">
        <v>18</v>
      </c>
      <c r="B41" s="82" t="s">
        <v>332</v>
      </c>
      <c r="C41" s="287">
        <f>+C36+C37</f>
        <v>0</v>
      </c>
      <c r="D41" s="283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4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3"/>
      <c r="D46" s="59"/>
      <c r="E46" s="261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59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59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59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59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4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3"/>
      <c r="D52" s="59"/>
      <c r="E52" s="261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59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59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59"/>
    </row>
    <row r="56" spans="1:5" ht="15.2" customHeight="1" thickBot="1" x14ac:dyDescent="0.25">
      <c r="A56" s="75" t="s">
        <v>11</v>
      </c>
      <c r="B56" s="57" t="s">
        <v>5</v>
      </c>
      <c r="C56" s="286"/>
      <c r="D56" s="288"/>
      <c r="E56" s="136"/>
    </row>
    <row r="57" spans="1:5" ht="13.5" thickBot="1" x14ac:dyDescent="0.25">
      <c r="A57" s="75" t="s">
        <v>12</v>
      </c>
      <c r="B57" s="87" t="s">
        <v>430</v>
      </c>
      <c r="C57" s="287">
        <f>+C45+C51+C56</f>
        <v>0</v>
      </c>
      <c r="D57" s="283">
        <f>+D45+D51+D56</f>
        <v>0</v>
      </c>
      <c r="E57" s="140">
        <f>+E45+E51+E56</f>
        <v>0</v>
      </c>
    </row>
    <row r="58" spans="1:5" ht="15.2" customHeight="1" thickBot="1" x14ac:dyDescent="0.25">
      <c r="C58" s="361">
        <f>C41-C57</f>
        <v>0</v>
      </c>
      <c r="D58" s="361">
        <f>D41-D57</f>
        <v>0</v>
      </c>
    </row>
    <row r="59" spans="1:5" ht="14.45" customHeight="1" thickBot="1" x14ac:dyDescent="0.25">
      <c r="A59" s="292" t="s">
        <v>496</v>
      </c>
      <c r="B59" s="293"/>
      <c r="C59" s="281"/>
      <c r="D59" s="281"/>
      <c r="E59" s="280"/>
    </row>
    <row r="60" spans="1:5" ht="13.5" thickBot="1" x14ac:dyDescent="0.25">
      <c r="A60" s="294" t="s">
        <v>497</v>
      </c>
      <c r="B60" s="295"/>
      <c r="C60" s="281"/>
      <c r="D60" s="281"/>
      <c r="E60" s="280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3" tint="0.79998168889431442"/>
  </sheetPr>
  <dimension ref="A2:G29"/>
  <sheetViews>
    <sheetView topLeftCell="A10" zoomScale="120" zoomScaleNormal="120" workbookViewId="0">
      <selection activeCell="E18" sqref="E18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2" spans="1:7" ht="15" x14ac:dyDescent="0.25">
      <c r="B2" s="628" t="str">
        <f>CONCATENATE("10. melléklet ",KVI_MOD_ALAPADATOK!A7," ",KVI_MOD_ALAPADATOK!B7," ",KVI_MOD_ALAPADATOK!C7," ",KVI_MOD_ALAPADATOK!D7," ",KVI_MOD_ALAPADATOK!E7," ",KVI_MOD_ALAPADATOK!F7," ",KVI_MOD_ALAPADATOK!G7," ",KVI_MOD_ALAPADATOK!H7)</f>
        <v>10. melléklet a 6 / 2021 ( 05.26. ) polgármesteri  rendelethez</v>
      </c>
      <c r="C2" s="628"/>
      <c r="D2" s="628"/>
      <c r="E2" s="628"/>
      <c r="F2" s="628"/>
      <c r="G2" s="628"/>
    </row>
    <row r="4" spans="1:7" ht="43.5" customHeight="1" x14ac:dyDescent="0.25">
      <c r="A4" s="629" t="s">
        <v>3</v>
      </c>
      <c r="B4" s="629"/>
      <c r="C4" s="629"/>
      <c r="D4" s="629"/>
      <c r="E4" s="629"/>
      <c r="F4" s="629"/>
      <c r="G4" s="629"/>
    </row>
    <row r="6" spans="1:7" s="448" customFormat="1" ht="27.2" customHeight="1" x14ac:dyDescent="0.25">
      <c r="A6" s="447" t="s">
        <v>601</v>
      </c>
      <c r="C6" s="630" t="s">
        <v>602</v>
      </c>
      <c r="D6" s="630"/>
      <c r="E6" s="630"/>
      <c r="F6" s="630"/>
      <c r="G6" s="630"/>
    </row>
    <row r="7" spans="1:7" s="448" customFormat="1" ht="15.75" x14ac:dyDescent="0.25"/>
    <row r="8" spans="1:7" s="448" customFormat="1" ht="24.75" customHeight="1" x14ac:dyDescent="0.25">
      <c r="A8" s="447" t="s">
        <v>603</v>
      </c>
      <c r="C8" s="630" t="s">
        <v>602</v>
      </c>
      <c r="D8" s="630"/>
      <c r="E8" s="630"/>
      <c r="F8" s="630"/>
    </row>
    <row r="9" spans="1:7" s="365" customFormat="1" x14ac:dyDescent="0.2"/>
    <row r="10" spans="1:7" s="451" customFormat="1" ht="15.2" customHeight="1" x14ac:dyDescent="0.25">
      <c r="A10" s="449" t="s">
        <v>626</v>
      </c>
      <c r="B10" s="450"/>
      <c r="C10" s="450"/>
      <c r="D10" s="450"/>
      <c r="E10" s="450"/>
      <c r="F10" s="450"/>
      <c r="G10" s="450"/>
    </row>
    <row r="11" spans="1:7" s="451" customFormat="1" ht="15.2" customHeight="1" thickBot="1" x14ac:dyDescent="0.3">
      <c r="A11" s="449" t="s">
        <v>604</v>
      </c>
      <c r="B11" s="450"/>
      <c r="C11" s="450"/>
      <c r="D11" s="450"/>
      <c r="E11" s="450"/>
      <c r="F11" s="450"/>
      <c r="G11" s="452" t="str">
        <f>KVI_MOD_9.12.3.sz.mell!E4</f>
        <v xml:space="preserve"> Forintban!</v>
      </c>
    </row>
    <row r="12" spans="1:7" s="456" customFormat="1" ht="42" customHeight="1" thickBot="1" x14ac:dyDescent="0.25">
      <c r="A12" s="453" t="s">
        <v>7</v>
      </c>
      <c r="B12" s="454" t="s">
        <v>141</v>
      </c>
      <c r="C12" s="454" t="s">
        <v>142</v>
      </c>
      <c r="D12" s="454" t="s">
        <v>143</v>
      </c>
      <c r="E12" s="454" t="s">
        <v>144</v>
      </c>
      <c r="F12" s="454" t="s">
        <v>145</v>
      </c>
      <c r="G12" s="455" t="s">
        <v>40</v>
      </c>
    </row>
    <row r="13" spans="1:7" ht="24" customHeight="1" x14ac:dyDescent="0.2">
      <c r="A13" s="457" t="s">
        <v>9</v>
      </c>
      <c r="B13" s="458" t="s">
        <v>146</v>
      </c>
      <c r="C13" s="459"/>
      <c r="D13" s="459"/>
      <c r="E13" s="459"/>
      <c r="F13" s="459"/>
      <c r="G13" s="460">
        <f>SUM(C13:F13)</f>
        <v>0</v>
      </c>
    </row>
    <row r="14" spans="1:7" ht="24" customHeight="1" x14ac:dyDescent="0.2">
      <c r="A14" s="461" t="s">
        <v>10</v>
      </c>
      <c r="B14" s="462" t="s">
        <v>147</v>
      </c>
      <c r="C14" s="463"/>
      <c r="D14" s="463"/>
      <c r="E14" s="463"/>
      <c r="F14" s="463"/>
      <c r="G14" s="464">
        <f t="shared" ref="G14:G19" si="0">SUM(C14:F14)</f>
        <v>0</v>
      </c>
    </row>
    <row r="15" spans="1:7" ht="24" customHeight="1" x14ac:dyDescent="0.2">
      <c r="A15" s="461" t="s">
        <v>11</v>
      </c>
      <c r="B15" s="462" t="s">
        <v>148</v>
      </c>
      <c r="C15" s="463"/>
      <c r="D15" s="463"/>
      <c r="E15" s="463"/>
      <c r="F15" s="463"/>
      <c r="G15" s="464">
        <f t="shared" si="0"/>
        <v>0</v>
      </c>
    </row>
    <row r="16" spans="1:7" ht="24" customHeight="1" x14ac:dyDescent="0.2">
      <c r="A16" s="461" t="s">
        <v>12</v>
      </c>
      <c r="B16" s="462" t="s">
        <v>149</v>
      </c>
      <c r="C16" s="463"/>
      <c r="D16" s="463"/>
      <c r="E16" s="463"/>
      <c r="F16" s="463"/>
      <c r="G16" s="464">
        <f t="shared" si="0"/>
        <v>0</v>
      </c>
    </row>
    <row r="17" spans="1:7" ht="24" customHeight="1" x14ac:dyDescent="0.2">
      <c r="A17" s="461" t="s">
        <v>13</v>
      </c>
      <c r="B17" s="462" t="s">
        <v>150</v>
      </c>
      <c r="C17" s="463"/>
      <c r="D17" s="463"/>
      <c r="E17" s="463"/>
      <c r="F17" s="463"/>
      <c r="G17" s="464">
        <f t="shared" si="0"/>
        <v>0</v>
      </c>
    </row>
    <row r="18" spans="1:7" ht="24" customHeight="1" thickBot="1" x14ac:dyDescent="0.25">
      <c r="A18" s="465" t="s">
        <v>14</v>
      </c>
      <c r="B18" s="466" t="s">
        <v>151</v>
      </c>
      <c r="C18" s="467"/>
      <c r="D18" s="467"/>
      <c r="E18" s="467"/>
      <c r="F18" s="467"/>
      <c r="G18" s="468">
        <f t="shared" si="0"/>
        <v>0</v>
      </c>
    </row>
    <row r="19" spans="1:7" s="473" customFormat="1" ht="24" customHeight="1" thickBot="1" x14ac:dyDescent="0.25">
      <c r="A19" s="469" t="s">
        <v>15</v>
      </c>
      <c r="B19" s="470" t="s">
        <v>40</v>
      </c>
      <c r="C19" s="471">
        <f>SUM(C13:C18)</f>
        <v>0</v>
      </c>
      <c r="D19" s="471">
        <f>SUM(D13:D18)</f>
        <v>0</v>
      </c>
      <c r="E19" s="471">
        <f>SUM(E13:E18)</f>
        <v>0</v>
      </c>
      <c r="F19" s="471">
        <f>SUM(F13:F18)</f>
        <v>0</v>
      </c>
      <c r="G19" s="472">
        <f t="shared" si="0"/>
        <v>0</v>
      </c>
    </row>
    <row r="20" spans="1:7" s="365" customFormat="1" x14ac:dyDescent="0.2">
      <c r="A20"/>
      <c r="B20"/>
      <c r="C20"/>
      <c r="D20"/>
      <c r="E20"/>
      <c r="F20"/>
      <c r="G20"/>
    </row>
    <row r="21" spans="1:7" s="365" customFormat="1" x14ac:dyDescent="0.2">
      <c r="A21"/>
      <c r="B21"/>
      <c r="C21"/>
      <c r="D21"/>
      <c r="E21"/>
      <c r="F21"/>
      <c r="G21"/>
    </row>
    <row r="22" spans="1:7" s="365" customFormat="1" x14ac:dyDescent="0.2">
      <c r="A22"/>
      <c r="B22"/>
      <c r="C22"/>
      <c r="D22"/>
      <c r="E22"/>
      <c r="F22"/>
      <c r="G22"/>
    </row>
    <row r="23" spans="1:7" s="365" customFormat="1" ht="15.75" x14ac:dyDescent="0.25">
      <c r="A23" s="631" t="str">
        <f>+CONCATENATE("......................, ",KVI_MOD_TARTALOMJEGYZÉK!A1,". .......................... hó ..... nap")</f>
        <v>......................, 2020. .......................... hó ..... nap</v>
      </c>
      <c r="B23" s="632"/>
      <c r="C23" s="632"/>
      <c r="D23" s="632"/>
      <c r="G23"/>
    </row>
    <row r="24" spans="1:7" s="365" customFormat="1" x14ac:dyDescent="0.2">
      <c r="A24"/>
      <c r="B24"/>
      <c r="C24"/>
      <c r="D24"/>
      <c r="E24"/>
      <c r="F24"/>
      <c r="G24"/>
    </row>
    <row r="26" spans="1:7" x14ac:dyDescent="0.2">
      <c r="C26" s="365"/>
      <c r="D26" s="365"/>
      <c r="E26" s="365"/>
      <c r="F26" s="365"/>
    </row>
    <row r="27" spans="1:7" ht="13.5" x14ac:dyDescent="0.25">
      <c r="C27" s="474"/>
      <c r="D27" s="475" t="s">
        <v>152</v>
      </c>
      <c r="E27" s="475"/>
      <c r="F27" s="474"/>
    </row>
    <row r="28" spans="1:7" ht="13.5" x14ac:dyDescent="0.25">
      <c r="D28" s="476"/>
      <c r="E28" s="476"/>
    </row>
    <row r="29" spans="1:7" ht="13.5" x14ac:dyDescent="0.25">
      <c r="D29" s="476"/>
      <c r="E29" s="476"/>
    </row>
  </sheetData>
  <sheetProtection sheet="1"/>
  <mergeCells count="5">
    <mergeCell ref="B2:G2"/>
    <mergeCell ref="A4:G4"/>
    <mergeCell ref="C6:G6"/>
    <mergeCell ref="C8:F8"/>
    <mergeCell ref="A23:D23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79998168889431442"/>
  </sheetPr>
  <dimension ref="A1:I166"/>
  <sheetViews>
    <sheetView zoomScale="120" zoomScaleNormal="120" zoomScaleSheetLayoutView="100" workbookViewId="0">
      <selection activeCell="C9" sqref="C9"/>
    </sheetView>
  </sheetViews>
  <sheetFormatPr defaultRowHeight="15.75" x14ac:dyDescent="0.25"/>
  <cols>
    <col min="1" max="1" width="9.5" style="144" customWidth="1"/>
    <col min="2" max="2" width="65.83203125" style="144" customWidth="1"/>
    <col min="3" max="3" width="17.83203125" style="145" customWidth="1"/>
    <col min="4" max="5" width="17.83203125" style="166" customWidth="1"/>
    <col min="6" max="16384" width="9.33203125" style="166"/>
  </cols>
  <sheetData>
    <row r="1" spans="1:5" x14ac:dyDescent="0.25">
      <c r="A1" s="305"/>
      <c r="B1" s="532" t="str">
        <f>CONCATENATE("1.4. melléklet ",KVI_MOD_ALAPADATOK!A7," ",KVI_MOD_ALAPADATOK!B7," ",KVI_MOD_ALAPADATOK!C7," ",KVI_MOD_ALAPADATOK!D7," ",KVI_MOD_ALAPADATOK!E7," ",KVI_MOD_ALAPADATOK!F7," ",KVI_MOD_ALAPADATOK!G7," ",KVI_MOD_ALAPADATOK!H7)</f>
        <v>1.4. melléklet a 6 / 2021 ( 05.26. ) polgármesteri  rendelethez</v>
      </c>
      <c r="C1" s="533"/>
      <c r="D1" s="533"/>
      <c r="E1" s="533"/>
    </row>
    <row r="2" spans="1:5" x14ac:dyDescent="0.25">
      <c r="A2" s="534" t="str">
        <f>CONCATENATE(KVI_MOD_ALAPADATOK!A3)</f>
        <v>KORLÁT KÖZSÉG ÖNKORMÁNYZATA</v>
      </c>
      <c r="B2" s="535"/>
      <c r="C2" s="535"/>
      <c r="D2" s="535"/>
      <c r="E2" s="535"/>
    </row>
    <row r="3" spans="1:5" x14ac:dyDescent="0.25">
      <c r="A3" s="534" t="str">
        <f>KVI_MOD_1.1.sz.mell.!A3</f>
        <v xml:space="preserve">  MÓDOSÍTÁS UTÁNI KÖLTSÉGVETÉS ELŐIRÁNYZATAINAK ALAKULÁSÁRÓL</v>
      </c>
      <c r="B3" s="534"/>
      <c r="C3" s="536"/>
      <c r="D3" s="534"/>
      <c r="E3" s="534"/>
    </row>
    <row r="4" spans="1:5" x14ac:dyDescent="0.25">
      <c r="A4" s="534" t="s">
        <v>525</v>
      </c>
      <c r="B4" s="534"/>
      <c r="C4" s="536"/>
      <c r="D4" s="534"/>
      <c r="E4" s="534"/>
    </row>
    <row r="5" spans="1:5" x14ac:dyDescent="0.25">
      <c r="A5" s="305"/>
      <c r="B5" s="305"/>
      <c r="C5" s="306"/>
      <c r="D5" s="307"/>
      <c r="E5" s="307"/>
    </row>
    <row r="6" spans="1:5" ht="15.95" customHeight="1" x14ac:dyDescent="0.25">
      <c r="A6" s="546" t="s">
        <v>6</v>
      </c>
      <c r="B6" s="546"/>
      <c r="C6" s="546"/>
      <c r="D6" s="546"/>
      <c r="E6" s="546"/>
    </row>
    <row r="7" spans="1:5" ht="15.95" customHeight="1" thickBot="1" x14ac:dyDescent="0.3">
      <c r="A7" s="548" t="s">
        <v>104</v>
      </c>
      <c r="B7" s="548"/>
      <c r="C7" s="308"/>
      <c r="D7" s="307"/>
      <c r="E7" s="308" t="str">
        <f>CONCATENATE(KVI_MOD_1.3.sz.mell.!E7)</f>
        <v xml:space="preserve"> Forintban!</v>
      </c>
    </row>
    <row r="8" spans="1:5" x14ac:dyDescent="0.25">
      <c r="A8" s="538" t="s">
        <v>54</v>
      </c>
      <c r="B8" s="540" t="s">
        <v>8</v>
      </c>
      <c r="C8" s="542" t="str">
        <f>CONCATENATE(KVI_MOD_ALAPADATOK!A1,". évi")</f>
        <v>2020. évi</v>
      </c>
      <c r="D8" s="543"/>
      <c r="E8" s="544"/>
    </row>
    <row r="9" spans="1:5" ht="24.75" thickBot="1" x14ac:dyDescent="0.3">
      <c r="A9" s="539"/>
      <c r="B9" s="541"/>
      <c r="C9" s="240" t="s">
        <v>434</v>
      </c>
      <c r="D9" s="239" t="s">
        <v>568</v>
      </c>
      <c r="E9" s="300" t="s">
        <v>463</v>
      </c>
    </row>
    <row r="10" spans="1:5" s="167" customFormat="1" ht="12" customHeight="1" thickBot="1" x14ac:dyDescent="0.25">
      <c r="A10" s="163" t="s">
        <v>401</v>
      </c>
      <c r="B10" s="164" t="s">
        <v>402</v>
      </c>
      <c r="C10" s="164" t="s">
        <v>403</v>
      </c>
      <c r="D10" s="164" t="s">
        <v>405</v>
      </c>
      <c r="E10" s="241" t="s">
        <v>404</v>
      </c>
    </row>
    <row r="11" spans="1:5" s="168" customFormat="1" ht="12" customHeight="1" thickBot="1" x14ac:dyDescent="0.25">
      <c r="A11" s="18" t="s">
        <v>9</v>
      </c>
      <c r="B11" s="19" t="s">
        <v>173</v>
      </c>
      <c r="C11" s="156">
        <f>+C12+C13+C14+C15+C16+C17</f>
        <v>0</v>
      </c>
      <c r="D11" s="156">
        <f>+D12+D13+D14+D15+D16+D17</f>
        <v>0</v>
      </c>
      <c r="E11" s="93">
        <f>+E12+E13+E14+E15+E16+E17</f>
        <v>0</v>
      </c>
    </row>
    <row r="12" spans="1:5" s="168" customFormat="1" ht="12" customHeight="1" x14ac:dyDescent="0.2">
      <c r="A12" s="13" t="s">
        <v>66</v>
      </c>
      <c r="B12" s="169" t="s">
        <v>174</v>
      </c>
      <c r="C12" s="158"/>
      <c r="D12" s="158"/>
      <c r="E12" s="95"/>
    </row>
    <row r="13" spans="1:5" s="168" customFormat="1" ht="12" customHeight="1" x14ac:dyDescent="0.2">
      <c r="A13" s="12" t="s">
        <v>67</v>
      </c>
      <c r="B13" s="170" t="s">
        <v>175</v>
      </c>
      <c r="C13" s="157"/>
      <c r="D13" s="157"/>
      <c r="E13" s="94"/>
    </row>
    <row r="14" spans="1:5" s="168" customFormat="1" ht="12" customHeight="1" x14ac:dyDescent="0.2">
      <c r="A14" s="12" t="s">
        <v>68</v>
      </c>
      <c r="B14" s="170" t="s">
        <v>176</v>
      </c>
      <c r="C14" s="157"/>
      <c r="D14" s="157"/>
      <c r="E14" s="94"/>
    </row>
    <row r="15" spans="1:5" s="168" customFormat="1" ht="12" customHeight="1" x14ac:dyDescent="0.2">
      <c r="A15" s="12" t="s">
        <v>69</v>
      </c>
      <c r="B15" s="170" t="s">
        <v>177</v>
      </c>
      <c r="C15" s="157"/>
      <c r="D15" s="157"/>
      <c r="E15" s="94"/>
    </row>
    <row r="16" spans="1:5" s="168" customFormat="1" ht="12" customHeight="1" x14ac:dyDescent="0.2">
      <c r="A16" s="12" t="s">
        <v>100</v>
      </c>
      <c r="B16" s="101" t="s">
        <v>346</v>
      </c>
      <c r="C16" s="157"/>
      <c r="D16" s="157"/>
      <c r="E16" s="94"/>
    </row>
    <row r="17" spans="1:5" s="168" customFormat="1" ht="12" customHeight="1" thickBot="1" x14ac:dyDescent="0.25">
      <c r="A17" s="14" t="s">
        <v>70</v>
      </c>
      <c r="B17" s="102" t="s">
        <v>347</v>
      </c>
      <c r="C17" s="157"/>
      <c r="D17" s="157"/>
      <c r="E17" s="94"/>
    </row>
    <row r="18" spans="1:5" s="168" customFormat="1" ht="12" customHeight="1" thickBot="1" x14ac:dyDescent="0.25">
      <c r="A18" s="18" t="s">
        <v>10</v>
      </c>
      <c r="B18" s="100" t="s">
        <v>178</v>
      </c>
      <c r="C18" s="156">
        <f>+C19+C20+C21+C22+C23</f>
        <v>0</v>
      </c>
      <c r="D18" s="156">
        <f>+D19+D20+D21+D22+D23</f>
        <v>0</v>
      </c>
      <c r="E18" s="93">
        <f>+E19+E20+E21+E22+E23</f>
        <v>0</v>
      </c>
    </row>
    <row r="19" spans="1:5" s="168" customFormat="1" ht="12" customHeight="1" x14ac:dyDescent="0.2">
      <c r="A19" s="13" t="s">
        <v>72</v>
      </c>
      <c r="B19" s="169" t="s">
        <v>179</v>
      </c>
      <c r="C19" s="158"/>
      <c r="D19" s="158"/>
      <c r="E19" s="95"/>
    </row>
    <row r="20" spans="1:5" s="168" customFormat="1" ht="12" customHeight="1" x14ac:dyDescent="0.2">
      <c r="A20" s="12" t="s">
        <v>73</v>
      </c>
      <c r="B20" s="170" t="s">
        <v>180</v>
      </c>
      <c r="C20" s="157"/>
      <c r="D20" s="157"/>
      <c r="E20" s="94"/>
    </row>
    <row r="21" spans="1:5" s="168" customFormat="1" ht="12" customHeight="1" x14ac:dyDescent="0.2">
      <c r="A21" s="12" t="s">
        <v>74</v>
      </c>
      <c r="B21" s="170" t="s">
        <v>338</v>
      </c>
      <c r="C21" s="157"/>
      <c r="D21" s="157"/>
      <c r="E21" s="94"/>
    </row>
    <row r="22" spans="1:5" s="168" customFormat="1" ht="12" customHeight="1" x14ac:dyDescent="0.2">
      <c r="A22" s="12" t="s">
        <v>75</v>
      </c>
      <c r="B22" s="170" t="s">
        <v>339</v>
      </c>
      <c r="C22" s="157"/>
      <c r="D22" s="157"/>
      <c r="E22" s="94"/>
    </row>
    <row r="23" spans="1:5" s="168" customFormat="1" ht="12" customHeight="1" x14ac:dyDescent="0.2">
      <c r="A23" s="12" t="s">
        <v>76</v>
      </c>
      <c r="B23" s="170" t="s">
        <v>181</v>
      </c>
      <c r="C23" s="157"/>
      <c r="D23" s="157"/>
      <c r="E23" s="94"/>
    </row>
    <row r="24" spans="1:5" s="168" customFormat="1" ht="12" customHeight="1" thickBot="1" x14ac:dyDescent="0.25">
      <c r="A24" s="14" t="s">
        <v>83</v>
      </c>
      <c r="B24" s="102" t="s">
        <v>182</v>
      </c>
      <c r="C24" s="159"/>
      <c r="D24" s="159"/>
      <c r="E24" s="96"/>
    </row>
    <row r="25" spans="1:5" s="168" customFormat="1" ht="12" customHeight="1" thickBot="1" x14ac:dyDescent="0.25">
      <c r="A25" s="18" t="s">
        <v>11</v>
      </c>
      <c r="B25" s="19" t="s">
        <v>183</v>
      </c>
      <c r="C25" s="156">
        <f>+C26+C27+C28+C29+C30</f>
        <v>0</v>
      </c>
      <c r="D25" s="156">
        <f>+D26+D27+D28+D29+D30</f>
        <v>0</v>
      </c>
      <c r="E25" s="93">
        <f>+E26+E27+E28+E29+E30</f>
        <v>0</v>
      </c>
    </row>
    <row r="26" spans="1:5" s="168" customFormat="1" ht="12" customHeight="1" x14ac:dyDescent="0.2">
      <c r="A26" s="13" t="s">
        <v>55</v>
      </c>
      <c r="B26" s="169" t="s">
        <v>184</v>
      </c>
      <c r="C26" s="158"/>
      <c r="D26" s="158"/>
      <c r="E26" s="95"/>
    </row>
    <row r="27" spans="1:5" s="168" customFormat="1" ht="12" customHeight="1" x14ac:dyDescent="0.2">
      <c r="A27" s="12" t="s">
        <v>56</v>
      </c>
      <c r="B27" s="170" t="s">
        <v>185</v>
      </c>
      <c r="C27" s="157"/>
      <c r="D27" s="157"/>
      <c r="E27" s="94"/>
    </row>
    <row r="28" spans="1:5" s="168" customFormat="1" ht="12" customHeight="1" x14ac:dyDescent="0.2">
      <c r="A28" s="12" t="s">
        <v>57</v>
      </c>
      <c r="B28" s="170" t="s">
        <v>340</v>
      </c>
      <c r="C28" s="157"/>
      <c r="D28" s="157"/>
      <c r="E28" s="94"/>
    </row>
    <row r="29" spans="1:5" s="168" customFormat="1" ht="12" customHeight="1" x14ac:dyDescent="0.2">
      <c r="A29" s="12" t="s">
        <v>58</v>
      </c>
      <c r="B29" s="170" t="s">
        <v>341</v>
      </c>
      <c r="C29" s="157"/>
      <c r="D29" s="157"/>
      <c r="E29" s="94"/>
    </row>
    <row r="30" spans="1:5" s="168" customFormat="1" ht="12" customHeight="1" x14ac:dyDescent="0.2">
      <c r="A30" s="12" t="s">
        <v>114</v>
      </c>
      <c r="B30" s="170" t="s">
        <v>186</v>
      </c>
      <c r="C30" s="157"/>
      <c r="D30" s="157"/>
      <c r="E30" s="94"/>
    </row>
    <row r="31" spans="1:5" s="168" customFormat="1" ht="12" customHeight="1" thickBot="1" x14ac:dyDescent="0.25">
      <c r="A31" s="14" t="s">
        <v>115</v>
      </c>
      <c r="B31" s="171" t="s">
        <v>187</v>
      </c>
      <c r="C31" s="159"/>
      <c r="D31" s="159"/>
      <c r="E31" s="96"/>
    </row>
    <row r="32" spans="1:5" s="168" customFormat="1" ht="12" customHeight="1" thickBot="1" x14ac:dyDescent="0.25">
      <c r="A32" s="18" t="s">
        <v>116</v>
      </c>
      <c r="B32" s="19" t="s">
        <v>487</v>
      </c>
      <c r="C32" s="162">
        <f>SUM(C33:C39)</f>
        <v>0</v>
      </c>
      <c r="D32" s="162">
        <f>SUM(D33:D39)</f>
        <v>0</v>
      </c>
      <c r="E32" s="198">
        <f>SUM(E33:E39)</f>
        <v>0</v>
      </c>
    </row>
    <row r="33" spans="1:5" s="168" customFormat="1" ht="12" customHeight="1" x14ac:dyDescent="0.2">
      <c r="A33" s="13" t="s">
        <v>188</v>
      </c>
      <c r="B33" s="169" t="str">
        <f>KVI_MOD_1.1.sz.mell.!B33</f>
        <v>Építményadó</v>
      </c>
      <c r="C33" s="158"/>
      <c r="D33" s="158"/>
      <c r="E33" s="95"/>
    </row>
    <row r="34" spans="1:5" s="168" customFormat="1" ht="12" customHeight="1" x14ac:dyDescent="0.2">
      <c r="A34" s="12" t="s">
        <v>189</v>
      </c>
      <c r="B34" s="170" t="str">
        <f>KVI_MOD_1.1.sz.mell.!B34</f>
        <v>Idegenforgalmi adó</v>
      </c>
      <c r="C34" s="157"/>
      <c r="D34" s="157"/>
      <c r="E34" s="94"/>
    </row>
    <row r="35" spans="1:5" s="168" customFormat="1" ht="12" customHeight="1" x14ac:dyDescent="0.2">
      <c r="A35" s="12" t="s">
        <v>190</v>
      </c>
      <c r="B35" s="170" t="str">
        <f>KVI_MOD_1.1.sz.mell.!B35</f>
        <v>Iparűzési adó</v>
      </c>
      <c r="C35" s="157"/>
      <c r="D35" s="157"/>
      <c r="E35" s="94"/>
    </row>
    <row r="36" spans="1:5" s="168" customFormat="1" ht="12" customHeight="1" x14ac:dyDescent="0.2">
      <c r="A36" s="12" t="s">
        <v>191</v>
      </c>
      <c r="B36" s="170" t="str">
        <f>KVI_MOD_1.1.sz.mell.!B36</f>
        <v xml:space="preserve">Talajterhelési díj </v>
      </c>
      <c r="C36" s="157"/>
      <c r="D36" s="157"/>
      <c r="E36" s="94"/>
    </row>
    <row r="37" spans="1:5" s="168" customFormat="1" ht="12" customHeight="1" x14ac:dyDescent="0.2">
      <c r="A37" s="12" t="s">
        <v>491</v>
      </c>
      <c r="B37" s="170" t="str">
        <f>KVI_MOD_1.1.sz.mell.!B37</f>
        <v>Gépjárműadó</v>
      </c>
      <c r="C37" s="157"/>
      <c r="D37" s="157"/>
      <c r="E37" s="94"/>
    </row>
    <row r="38" spans="1:5" s="168" customFormat="1" ht="12" customHeight="1" x14ac:dyDescent="0.2">
      <c r="A38" s="12" t="s">
        <v>492</v>
      </c>
      <c r="B38" s="170" t="str">
        <f>KVI_MOD_1.1.sz.mell.!B38</f>
        <v>Egyéb közhatalmi bevétel</v>
      </c>
      <c r="C38" s="157"/>
      <c r="D38" s="157"/>
      <c r="E38" s="94"/>
    </row>
    <row r="39" spans="1:5" s="168" customFormat="1" ht="12" customHeight="1" thickBot="1" x14ac:dyDescent="0.25">
      <c r="A39" s="14" t="s">
        <v>493</v>
      </c>
      <c r="B39" s="291" t="str">
        <f>KVI_MOD_1.1.sz.mell.!B39</f>
        <v>Kommunális adó</v>
      </c>
      <c r="C39" s="159"/>
      <c r="D39" s="159"/>
      <c r="E39" s="96"/>
    </row>
    <row r="40" spans="1:5" s="168" customFormat="1" ht="12" customHeight="1" thickBot="1" x14ac:dyDescent="0.25">
      <c r="A40" s="18" t="s">
        <v>13</v>
      </c>
      <c r="B40" s="19" t="s">
        <v>348</v>
      </c>
      <c r="C40" s="156">
        <f>SUM(C41:C51)</f>
        <v>0</v>
      </c>
      <c r="D40" s="156">
        <f>SUM(D41:D51)</f>
        <v>0</v>
      </c>
      <c r="E40" s="93">
        <f>SUM(E41:E51)</f>
        <v>0</v>
      </c>
    </row>
    <row r="41" spans="1:5" s="168" customFormat="1" ht="12" customHeight="1" x14ac:dyDescent="0.2">
      <c r="A41" s="13" t="s">
        <v>59</v>
      </c>
      <c r="B41" s="169" t="s">
        <v>195</v>
      </c>
      <c r="C41" s="158"/>
      <c r="D41" s="158"/>
      <c r="E41" s="95"/>
    </row>
    <row r="42" spans="1:5" s="168" customFormat="1" ht="12" customHeight="1" x14ac:dyDescent="0.2">
      <c r="A42" s="12" t="s">
        <v>60</v>
      </c>
      <c r="B42" s="170" t="s">
        <v>196</v>
      </c>
      <c r="C42" s="157"/>
      <c r="D42" s="157"/>
      <c r="E42" s="94"/>
    </row>
    <row r="43" spans="1:5" s="168" customFormat="1" ht="12" customHeight="1" x14ac:dyDescent="0.2">
      <c r="A43" s="12" t="s">
        <v>61</v>
      </c>
      <c r="B43" s="170" t="s">
        <v>197</v>
      </c>
      <c r="C43" s="157"/>
      <c r="D43" s="157"/>
      <c r="E43" s="94"/>
    </row>
    <row r="44" spans="1:5" s="168" customFormat="1" ht="12" customHeight="1" x14ac:dyDescent="0.2">
      <c r="A44" s="12" t="s">
        <v>118</v>
      </c>
      <c r="B44" s="170" t="s">
        <v>198</v>
      </c>
      <c r="C44" s="157"/>
      <c r="D44" s="157"/>
      <c r="E44" s="94"/>
    </row>
    <row r="45" spans="1:5" s="168" customFormat="1" ht="12" customHeight="1" x14ac:dyDescent="0.2">
      <c r="A45" s="12" t="s">
        <v>119</v>
      </c>
      <c r="B45" s="170" t="s">
        <v>199</v>
      </c>
      <c r="C45" s="157"/>
      <c r="D45" s="157"/>
      <c r="E45" s="94"/>
    </row>
    <row r="46" spans="1:5" s="168" customFormat="1" ht="12" customHeight="1" x14ac:dyDescent="0.2">
      <c r="A46" s="12" t="s">
        <v>120</v>
      </c>
      <c r="B46" s="170" t="s">
        <v>200</v>
      </c>
      <c r="C46" s="157"/>
      <c r="D46" s="157"/>
      <c r="E46" s="94"/>
    </row>
    <row r="47" spans="1:5" s="168" customFormat="1" ht="12" customHeight="1" x14ac:dyDescent="0.2">
      <c r="A47" s="12" t="s">
        <v>121</v>
      </c>
      <c r="B47" s="170" t="s">
        <v>201</v>
      </c>
      <c r="C47" s="157"/>
      <c r="D47" s="157"/>
      <c r="E47" s="94"/>
    </row>
    <row r="48" spans="1:5" s="168" customFormat="1" ht="12" customHeight="1" x14ac:dyDescent="0.2">
      <c r="A48" s="12" t="s">
        <v>122</v>
      </c>
      <c r="B48" s="170" t="s">
        <v>494</v>
      </c>
      <c r="C48" s="157"/>
      <c r="D48" s="157"/>
      <c r="E48" s="94"/>
    </row>
    <row r="49" spans="1:5" s="168" customFormat="1" ht="12" customHeight="1" x14ac:dyDescent="0.2">
      <c r="A49" s="12" t="s">
        <v>193</v>
      </c>
      <c r="B49" s="170" t="s">
        <v>203</v>
      </c>
      <c r="C49" s="160"/>
      <c r="D49" s="160"/>
      <c r="E49" s="97"/>
    </row>
    <row r="50" spans="1:5" s="168" customFormat="1" ht="12" customHeight="1" x14ac:dyDescent="0.2">
      <c r="A50" s="14" t="s">
        <v>194</v>
      </c>
      <c r="B50" s="171" t="s">
        <v>350</v>
      </c>
      <c r="C50" s="161"/>
      <c r="D50" s="161"/>
      <c r="E50" s="98"/>
    </row>
    <row r="51" spans="1:5" s="168" customFormat="1" ht="12" customHeight="1" thickBot="1" x14ac:dyDescent="0.25">
      <c r="A51" s="14" t="s">
        <v>349</v>
      </c>
      <c r="B51" s="102" t="s">
        <v>204</v>
      </c>
      <c r="C51" s="161"/>
      <c r="D51" s="161"/>
      <c r="E51" s="98"/>
    </row>
    <row r="52" spans="1:5" s="168" customFormat="1" ht="12" customHeight="1" thickBot="1" x14ac:dyDescent="0.25">
      <c r="A52" s="18" t="s">
        <v>14</v>
      </c>
      <c r="B52" s="19" t="s">
        <v>205</v>
      </c>
      <c r="C52" s="156">
        <f>SUM(C53:C57)</f>
        <v>0</v>
      </c>
      <c r="D52" s="156">
        <f>SUM(D53:D57)</f>
        <v>0</v>
      </c>
      <c r="E52" s="93">
        <f>SUM(E53:E57)</f>
        <v>0</v>
      </c>
    </row>
    <row r="53" spans="1:5" s="168" customFormat="1" ht="12" customHeight="1" x14ac:dyDescent="0.2">
      <c r="A53" s="13" t="s">
        <v>62</v>
      </c>
      <c r="B53" s="169" t="s">
        <v>209</v>
      </c>
      <c r="C53" s="209"/>
      <c r="D53" s="209"/>
      <c r="E53" s="99"/>
    </row>
    <row r="54" spans="1:5" s="168" customFormat="1" ht="12" customHeight="1" x14ac:dyDescent="0.2">
      <c r="A54" s="12" t="s">
        <v>63</v>
      </c>
      <c r="B54" s="170" t="s">
        <v>210</v>
      </c>
      <c r="C54" s="160"/>
      <c r="D54" s="160"/>
      <c r="E54" s="97"/>
    </row>
    <row r="55" spans="1:5" s="168" customFormat="1" ht="12" customHeight="1" x14ac:dyDescent="0.2">
      <c r="A55" s="12" t="s">
        <v>206</v>
      </c>
      <c r="B55" s="170" t="s">
        <v>211</v>
      </c>
      <c r="C55" s="160"/>
      <c r="D55" s="160"/>
      <c r="E55" s="97"/>
    </row>
    <row r="56" spans="1:5" s="168" customFormat="1" ht="12" customHeight="1" x14ac:dyDescent="0.2">
      <c r="A56" s="12" t="s">
        <v>207</v>
      </c>
      <c r="B56" s="170" t="s">
        <v>212</v>
      </c>
      <c r="C56" s="160"/>
      <c r="D56" s="160"/>
      <c r="E56" s="97"/>
    </row>
    <row r="57" spans="1:5" s="168" customFormat="1" ht="12" customHeight="1" thickBot="1" x14ac:dyDescent="0.25">
      <c r="A57" s="14" t="s">
        <v>208</v>
      </c>
      <c r="B57" s="102" t="s">
        <v>213</v>
      </c>
      <c r="C57" s="161"/>
      <c r="D57" s="161"/>
      <c r="E57" s="98"/>
    </row>
    <row r="58" spans="1:5" s="168" customFormat="1" ht="12" customHeight="1" thickBot="1" x14ac:dyDescent="0.25">
      <c r="A58" s="18" t="s">
        <v>123</v>
      </c>
      <c r="B58" s="19" t="s">
        <v>214</v>
      </c>
      <c r="C58" s="156">
        <f>SUM(C59:C61)</f>
        <v>0</v>
      </c>
      <c r="D58" s="156">
        <f>SUM(D59:D61)</f>
        <v>0</v>
      </c>
      <c r="E58" s="93">
        <f>SUM(E59:E61)</f>
        <v>0</v>
      </c>
    </row>
    <row r="59" spans="1:5" s="168" customFormat="1" ht="12" customHeight="1" x14ac:dyDescent="0.2">
      <c r="A59" s="13" t="s">
        <v>64</v>
      </c>
      <c r="B59" s="169" t="s">
        <v>215</v>
      </c>
      <c r="C59" s="158"/>
      <c r="D59" s="158"/>
      <c r="E59" s="95"/>
    </row>
    <row r="60" spans="1:5" s="168" customFormat="1" ht="12" customHeight="1" x14ac:dyDescent="0.2">
      <c r="A60" s="12" t="s">
        <v>65</v>
      </c>
      <c r="B60" s="170" t="s">
        <v>342</v>
      </c>
      <c r="C60" s="157"/>
      <c r="D60" s="157"/>
      <c r="E60" s="94"/>
    </row>
    <row r="61" spans="1:5" s="168" customFormat="1" ht="12" customHeight="1" x14ac:dyDescent="0.2">
      <c r="A61" s="12" t="s">
        <v>218</v>
      </c>
      <c r="B61" s="170" t="s">
        <v>216</v>
      </c>
      <c r="C61" s="157"/>
      <c r="D61" s="157"/>
      <c r="E61" s="94"/>
    </row>
    <row r="62" spans="1:5" s="168" customFormat="1" ht="12" customHeight="1" thickBot="1" x14ac:dyDescent="0.25">
      <c r="A62" s="14" t="s">
        <v>219</v>
      </c>
      <c r="B62" s="102" t="s">
        <v>217</v>
      </c>
      <c r="C62" s="159"/>
      <c r="D62" s="159"/>
      <c r="E62" s="96"/>
    </row>
    <row r="63" spans="1:5" s="168" customFormat="1" ht="12" customHeight="1" thickBot="1" x14ac:dyDescent="0.25">
      <c r="A63" s="18" t="s">
        <v>16</v>
      </c>
      <c r="B63" s="100" t="s">
        <v>220</v>
      </c>
      <c r="C63" s="156">
        <f>SUM(C64:C66)</f>
        <v>0</v>
      </c>
      <c r="D63" s="156">
        <f>SUM(D64:D66)</f>
        <v>0</v>
      </c>
      <c r="E63" s="93">
        <f>SUM(E64:E66)</f>
        <v>0</v>
      </c>
    </row>
    <row r="64" spans="1:5" s="168" customFormat="1" ht="12" customHeight="1" x14ac:dyDescent="0.2">
      <c r="A64" s="13" t="s">
        <v>124</v>
      </c>
      <c r="B64" s="169" t="s">
        <v>222</v>
      </c>
      <c r="C64" s="160"/>
      <c r="D64" s="160"/>
      <c r="E64" s="97"/>
    </row>
    <row r="65" spans="1:5" s="168" customFormat="1" ht="12" customHeight="1" x14ac:dyDescent="0.2">
      <c r="A65" s="12" t="s">
        <v>125</v>
      </c>
      <c r="B65" s="170" t="s">
        <v>343</v>
      </c>
      <c r="C65" s="160"/>
      <c r="D65" s="160"/>
      <c r="E65" s="97"/>
    </row>
    <row r="66" spans="1:5" s="168" customFormat="1" ht="12" customHeight="1" x14ac:dyDescent="0.2">
      <c r="A66" s="12" t="s">
        <v>156</v>
      </c>
      <c r="B66" s="170" t="s">
        <v>223</v>
      </c>
      <c r="C66" s="160"/>
      <c r="D66" s="160"/>
      <c r="E66" s="97"/>
    </row>
    <row r="67" spans="1:5" s="168" customFormat="1" ht="12" customHeight="1" thickBot="1" x14ac:dyDescent="0.25">
      <c r="A67" s="14" t="s">
        <v>221</v>
      </c>
      <c r="B67" s="102" t="s">
        <v>224</v>
      </c>
      <c r="C67" s="160"/>
      <c r="D67" s="160"/>
      <c r="E67" s="97"/>
    </row>
    <row r="68" spans="1:5" s="168" customFormat="1" ht="12" customHeight="1" thickBot="1" x14ac:dyDescent="0.25">
      <c r="A68" s="223" t="s">
        <v>390</v>
      </c>
      <c r="B68" s="19" t="s">
        <v>225</v>
      </c>
      <c r="C68" s="162">
        <f>+C11+C18+C25+C32+C40+C52+C58+C63</f>
        <v>0</v>
      </c>
      <c r="D68" s="162">
        <f>+D11+D18+D25+D32+D40+D52+D58+D63</f>
        <v>0</v>
      </c>
      <c r="E68" s="198">
        <f>+E11+E18+E25+E32+E40+E52+E58+E63</f>
        <v>0</v>
      </c>
    </row>
    <row r="69" spans="1:5" s="168" customFormat="1" ht="12" customHeight="1" thickBot="1" x14ac:dyDescent="0.25">
      <c r="A69" s="210" t="s">
        <v>226</v>
      </c>
      <c r="B69" s="100" t="s">
        <v>227</v>
      </c>
      <c r="C69" s="156">
        <f>SUM(C70:C72)</f>
        <v>0</v>
      </c>
      <c r="D69" s="156">
        <f>SUM(D70:D72)</f>
        <v>0</v>
      </c>
      <c r="E69" s="93">
        <f>SUM(E70:E72)</f>
        <v>0</v>
      </c>
    </row>
    <row r="70" spans="1:5" s="168" customFormat="1" ht="12" customHeight="1" x14ac:dyDescent="0.2">
      <c r="A70" s="13" t="s">
        <v>255</v>
      </c>
      <c r="B70" s="169" t="s">
        <v>228</v>
      </c>
      <c r="C70" s="160"/>
      <c r="D70" s="160"/>
      <c r="E70" s="97"/>
    </row>
    <row r="71" spans="1:5" s="168" customFormat="1" ht="12" customHeight="1" x14ac:dyDescent="0.2">
      <c r="A71" s="12" t="s">
        <v>264</v>
      </c>
      <c r="B71" s="170" t="s">
        <v>229</v>
      </c>
      <c r="C71" s="160"/>
      <c r="D71" s="160"/>
      <c r="E71" s="97"/>
    </row>
    <row r="72" spans="1:5" s="168" customFormat="1" ht="12" customHeight="1" thickBot="1" x14ac:dyDescent="0.25">
      <c r="A72" s="14" t="s">
        <v>265</v>
      </c>
      <c r="B72" s="219" t="s">
        <v>375</v>
      </c>
      <c r="C72" s="160"/>
      <c r="D72" s="160"/>
      <c r="E72" s="97"/>
    </row>
    <row r="73" spans="1:5" s="168" customFormat="1" ht="12" customHeight="1" thickBot="1" x14ac:dyDescent="0.25">
      <c r="A73" s="210" t="s">
        <v>231</v>
      </c>
      <c r="B73" s="100" t="s">
        <v>232</v>
      </c>
      <c r="C73" s="156">
        <f>SUM(C74:C77)</f>
        <v>0</v>
      </c>
      <c r="D73" s="156">
        <f>SUM(D74:D77)</f>
        <v>0</v>
      </c>
      <c r="E73" s="93">
        <f>SUM(E74:E77)</f>
        <v>0</v>
      </c>
    </row>
    <row r="74" spans="1:5" s="168" customFormat="1" ht="12" customHeight="1" x14ac:dyDescent="0.2">
      <c r="A74" s="13" t="s">
        <v>101</v>
      </c>
      <c r="B74" s="298" t="s">
        <v>233</v>
      </c>
      <c r="C74" s="160"/>
      <c r="D74" s="160"/>
      <c r="E74" s="97"/>
    </row>
    <row r="75" spans="1:5" s="168" customFormat="1" ht="12" customHeight="1" x14ac:dyDescent="0.2">
      <c r="A75" s="12" t="s">
        <v>102</v>
      </c>
      <c r="B75" s="298" t="s">
        <v>501</v>
      </c>
      <c r="C75" s="160"/>
      <c r="D75" s="160"/>
      <c r="E75" s="97"/>
    </row>
    <row r="76" spans="1:5" s="168" customFormat="1" ht="12" customHeight="1" x14ac:dyDescent="0.2">
      <c r="A76" s="12" t="s">
        <v>256</v>
      </c>
      <c r="B76" s="298" t="s">
        <v>234</v>
      </c>
      <c r="C76" s="160"/>
      <c r="D76" s="160"/>
      <c r="E76" s="97"/>
    </row>
    <row r="77" spans="1:5" s="168" customFormat="1" ht="12" customHeight="1" thickBot="1" x14ac:dyDescent="0.25">
      <c r="A77" s="14" t="s">
        <v>257</v>
      </c>
      <c r="B77" s="299" t="s">
        <v>502</v>
      </c>
      <c r="C77" s="160"/>
      <c r="D77" s="160"/>
      <c r="E77" s="97"/>
    </row>
    <row r="78" spans="1:5" s="168" customFormat="1" ht="12" customHeight="1" thickBot="1" x14ac:dyDescent="0.25">
      <c r="A78" s="210" t="s">
        <v>235</v>
      </c>
      <c r="B78" s="100" t="s">
        <v>236</v>
      </c>
      <c r="C78" s="156">
        <f>SUM(C79:C80)</f>
        <v>0</v>
      </c>
      <c r="D78" s="156">
        <f>SUM(D79:D80)</f>
        <v>0</v>
      </c>
      <c r="E78" s="93">
        <f>SUM(E79:E80)</f>
        <v>0</v>
      </c>
    </row>
    <row r="79" spans="1:5" s="168" customFormat="1" ht="12" customHeight="1" x14ac:dyDescent="0.2">
      <c r="A79" s="13" t="s">
        <v>258</v>
      </c>
      <c r="B79" s="169" t="s">
        <v>237</v>
      </c>
      <c r="C79" s="160"/>
      <c r="D79" s="160"/>
      <c r="E79" s="97"/>
    </row>
    <row r="80" spans="1:5" s="168" customFormat="1" ht="12" customHeight="1" thickBot="1" x14ac:dyDescent="0.25">
      <c r="A80" s="14" t="s">
        <v>259</v>
      </c>
      <c r="B80" s="102" t="s">
        <v>238</v>
      </c>
      <c r="C80" s="160"/>
      <c r="D80" s="160"/>
      <c r="E80" s="97"/>
    </row>
    <row r="81" spans="1:5" s="168" customFormat="1" ht="12" customHeight="1" thickBot="1" x14ac:dyDescent="0.25">
      <c r="A81" s="210" t="s">
        <v>239</v>
      </c>
      <c r="B81" s="100" t="s">
        <v>240</v>
      </c>
      <c r="C81" s="156">
        <f>SUM(C82:C84)</f>
        <v>0</v>
      </c>
      <c r="D81" s="156">
        <f>SUM(D82:D84)</f>
        <v>0</v>
      </c>
      <c r="E81" s="93">
        <f>SUM(E82:E84)</f>
        <v>0</v>
      </c>
    </row>
    <row r="82" spans="1:5" s="168" customFormat="1" ht="12" customHeight="1" x14ac:dyDescent="0.2">
      <c r="A82" s="13" t="s">
        <v>260</v>
      </c>
      <c r="B82" s="169" t="s">
        <v>241</v>
      </c>
      <c r="C82" s="160"/>
      <c r="D82" s="160"/>
      <c r="E82" s="97"/>
    </row>
    <row r="83" spans="1:5" s="168" customFormat="1" ht="12" customHeight="1" x14ac:dyDescent="0.2">
      <c r="A83" s="12" t="s">
        <v>261</v>
      </c>
      <c r="B83" s="170" t="s">
        <v>242</v>
      </c>
      <c r="C83" s="160"/>
      <c r="D83" s="160"/>
      <c r="E83" s="97"/>
    </row>
    <row r="84" spans="1:5" s="168" customFormat="1" ht="12" customHeight="1" thickBot="1" x14ac:dyDescent="0.25">
      <c r="A84" s="14" t="s">
        <v>262</v>
      </c>
      <c r="B84" s="102" t="s">
        <v>503</v>
      </c>
      <c r="C84" s="160"/>
      <c r="D84" s="160"/>
      <c r="E84" s="97"/>
    </row>
    <row r="85" spans="1:5" s="168" customFormat="1" ht="12" customHeight="1" thickBot="1" x14ac:dyDescent="0.25">
      <c r="A85" s="210" t="s">
        <v>243</v>
      </c>
      <c r="B85" s="100" t="s">
        <v>263</v>
      </c>
      <c r="C85" s="156">
        <f>SUM(C86:C89)</f>
        <v>0</v>
      </c>
      <c r="D85" s="156">
        <f>SUM(D86:D89)</f>
        <v>0</v>
      </c>
      <c r="E85" s="93">
        <f>SUM(E86:E89)</f>
        <v>0</v>
      </c>
    </row>
    <row r="86" spans="1:5" s="168" customFormat="1" ht="12" customHeight="1" x14ac:dyDescent="0.2">
      <c r="A86" s="173" t="s">
        <v>244</v>
      </c>
      <c r="B86" s="169" t="s">
        <v>245</v>
      </c>
      <c r="C86" s="160"/>
      <c r="D86" s="160"/>
      <c r="E86" s="97"/>
    </row>
    <row r="87" spans="1:5" s="168" customFormat="1" ht="12" customHeight="1" x14ac:dyDescent="0.2">
      <c r="A87" s="174" t="s">
        <v>246</v>
      </c>
      <c r="B87" s="170" t="s">
        <v>247</v>
      </c>
      <c r="C87" s="160"/>
      <c r="D87" s="160"/>
      <c r="E87" s="97"/>
    </row>
    <row r="88" spans="1:5" s="168" customFormat="1" ht="12" customHeight="1" x14ac:dyDescent="0.2">
      <c r="A88" s="174" t="s">
        <v>248</v>
      </c>
      <c r="B88" s="170" t="s">
        <v>249</v>
      </c>
      <c r="C88" s="160"/>
      <c r="D88" s="160"/>
      <c r="E88" s="97"/>
    </row>
    <row r="89" spans="1:5" s="168" customFormat="1" ht="12" customHeight="1" thickBot="1" x14ac:dyDescent="0.25">
      <c r="A89" s="175" t="s">
        <v>250</v>
      </c>
      <c r="B89" s="102" t="s">
        <v>251</v>
      </c>
      <c r="C89" s="160"/>
      <c r="D89" s="160"/>
      <c r="E89" s="97"/>
    </row>
    <row r="90" spans="1:5" s="168" customFormat="1" ht="12" customHeight="1" thickBot="1" x14ac:dyDescent="0.25">
      <c r="A90" s="210" t="s">
        <v>252</v>
      </c>
      <c r="B90" s="100" t="s">
        <v>389</v>
      </c>
      <c r="C90" s="212"/>
      <c r="D90" s="212"/>
      <c r="E90" s="213"/>
    </row>
    <row r="91" spans="1:5" s="168" customFormat="1" ht="13.5" customHeight="1" thickBot="1" x14ac:dyDescent="0.25">
      <c r="A91" s="210" t="s">
        <v>254</v>
      </c>
      <c r="B91" s="100" t="s">
        <v>253</v>
      </c>
      <c r="C91" s="212"/>
      <c r="D91" s="212"/>
      <c r="E91" s="213"/>
    </row>
    <row r="92" spans="1:5" s="168" customFormat="1" ht="15.75" customHeight="1" thickBot="1" x14ac:dyDescent="0.25">
      <c r="A92" s="210" t="s">
        <v>266</v>
      </c>
      <c r="B92" s="176" t="s">
        <v>392</v>
      </c>
      <c r="C92" s="162">
        <f>+C69+C73+C78+C81+C85+C91+C90</f>
        <v>0</v>
      </c>
      <c r="D92" s="162">
        <f>+D69+D73+D78+D81+D85+D91+D90</f>
        <v>0</v>
      </c>
      <c r="E92" s="198">
        <f>+E69+E73+E78+E81+E85+E91+E90</f>
        <v>0</v>
      </c>
    </row>
    <row r="93" spans="1:5" s="168" customFormat="1" ht="25.5" customHeight="1" thickBot="1" x14ac:dyDescent="0.25">
      <c r="A93" s="211" t="s">
        <v>391</v>
      </c>
      <c r="B93" s="177" t="s">
        <v>393</v>
      </c>
      <c r="C93" s="162">
        <f>+C68+C92</f>
        <v>0</v>
      </c>
      <c r="D93" s="162">
        <f>+D68+D92</f>
        <v>0</v>
      </c>
      <c r="E93" s="198">
        <f>+E68+E92</f>
        <v>0</v>
      </c>
    </row>
    <row r="94" spans="1:5" s="168" customFormat="1" ht="15.2" customHeight="1" x14ac:dyDescent="0.2">
      <c r="A94" s="3"/>
      <c r="B94" s="4"/>
      <c r="C94" s="104"/>
    </row>
    <row r="95" spans="1:5" ht="16.5" customHeight="1" x14ac:dyDescent="0.25">
      <c r="A95" s="547" t="s">
        <v>37</v>
      </c>
      <c r="B95" s="547"/>
      <c r="C95" s="547"/>
      <c r="D95" s="547"/>
      <c r="E95" s="547"/>
    </row>
    <row r="96" spans="1:5" s="178" customFormat="1" ht="16.5" customHeight="1" thickBot="1" x14ac:dyDescent="0.3">
      <c r="A96" s="549" t="s">
        <v>105</v>
      </c>
      <c r="B96" s="549"/>
      <c r="C96" s="61"/>
      <c r="E96" s="61" t="str">
        <f>E7</f>
        <v xml:space="preserve"> Forintban!</v>
      </c>
    </row>
    <row r="97" spans="1:5" x14ac:dyDescent="0.25">
      <c r="A97" s="538" t="s">
        <v>54</v>
      </c>
      <c r="B97" s="540" t="s">
        <v>435</v>
      </c>
      <c r="C97" s="542" t="str">
        <f>C8</f>
        <v>2020. évi</v>
      </c>
      <c r="D97" s="543"/>
      <c r="E97" s="544"/>
    </row>
    <row r="98" spans="1:5" ht="24.75" thickBot="1" x14ac:dyDescent="0.3">
      <c r="A98" s="539"/>
      <c r="B98" s="541"/>
      <c r="C98" s="240" t="str">
        <f>C9</f>
        <v>Eredeti
előirányzat</v>
      </c>
      <c r="D98" s="239" t="str">
        <f>D9</f>
        <v>Összes módosítás</v>
      </c>
      <c r="E98" s="300" t="str">
        <f>E9</f>
        <v>Módosított előirányzat</v>
      </c>
    </row>
    <row r="99" spans="1:5" s="167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1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5">
        <f>C101+C102+C103+C104+C105+C118</f>
        <v>0</v>
      </c>
      <c r="D100" s="155">
        <f>D101+D102+D103+D104+D105+D118</f>
        <v>0</v>
      </c>
      <c r="E100" s="226">
        <f>E101+E102+E103+E104+E105+E118</f>
        <v>0</v>
      </c>
    </row>
    <row r="101" spans="1:5" ht="12" customHeight="1" x14ac:dyDescent="0.25">
      <c r="A101" s="15" t="s">
        <v>66</v>
      </c>
      <c r="B101" s="8" t="s">
        <v>38</v>
      </c>
      <c r="C101" s="233"/>
      <c r="D101" s="233"/>
      <c r="E101" s="227"/>
    </row>
    <row r="102" spans="1:5" ht="12" customHeight="1" x14ac:dyDescent="0.25">
      <c r="A102" s="12" t="s">
        <v>67</v>
      </c>
      <c r="B102" s="6" t="s">
        <v>126</v>
      </c>
      <c r="C102" s="157"/>
      <c r="D102" s="157"/>
      <c r="E102" s="94"/>
    </row>
    <row r="103" spans="1:5" ht="12" customHeight="1" x14ac:dyDescent="0.25">
      <c r="A103" s="12" t="s">
        <v>68</v>
      </c>
      <c r="B103" s="6" t="s">
        <v>93</v>
      </c>
      <c r="C103" s="159"/>
      <c r="D103" s="159"/>
      <c r="E103" s="96"/>
    </row>
    <row r="104" spans="1:5" ht="12" customHeight="1" x14ac:dyDescent="0.25">
      <c r="A104" s="12" t="s">
        <v>69</v>
      </c>
      <c r="B104" s="9" t="s">
        <v>127</v>
      </c>
      <c r="C104" s="159"/>
      <c r="D104" s="159"/>
      <c r="E104" s="96"/>
    </row>
    <row r="105" spans="1:5" ht="12" customHeight="1" x14ac:dyDescent="0.25">
      <c r="A105" s="12" t="s">
        <v>78</v>
      </c>
      <c r="B105" s="17" t="s">
        <v>128</v>
      </c>
      <c r="C105" s="159"/>
      <c r="D105" s="159"/>
      <c r="E105" s="96"/>
    </row>
    <row r="106" spans="1:5" ht="12" customHeight="1" x14ac:dyDescent="0.25">
      <c r="A106" s="12" t="s">
        <v>70</v>
      </c>
      <c r="B106" s="6" t="s">
        <v>356</v>
      </c>
      <c r="C106" s="159"/>
      <c r="D106" s="159"/>
      <c r="E106" s="96"/>
    </row>
    <row r="107" spans="1:5" ht="12" customHeight="1" x14ac:dyDescent="0.25">
      <c r="A107" s="12" t="s">
        <v>71</v>
      </c>
      <c r="B107" s="65" t="s">
        <v>355</v>
      </c>
      <c r="C107" s="159"/>
      <c r="D107" s="159"/>
      <c r="E107" s="96"/>
    </row>
    <row r="108" spans="1:5" ht="12" customHeight="1" x14ac:dyDescent="0.25">
      <c r="A108" s="12" t="s">
        <v>79</v>
      </c>
      <c r="B108" s="65" t="s">
        <v>354</v>
      </c>
      <c r="C108" s="159"/>
      <c r="D108" s="159"/>
      <c r="E108" s="96"/>
    </row>
    <row r="109" spans="1:5" ht="12" customHeight="1" x14ac:dyDescent="0.25">
      <c r="A109" s="12" t="s">
        <v>80</v>
      </c>
      <c r="B109" s="63" t="s">
        <v>269</v>
      </c>
      <c r="C109" s="159"/>
      <c r="D109" s="159"/>
      <c r="E109" s="96"/>
    </row>
    <row r="110" spans="1:5" ht="12" customHeight="1" x14ac:dyDescent="0.25">
      <c r="A110" s="12" t="s">
        <v>81</v>
      </c>
      <c r="B110" s="64" t="s">
        <v>270</v>
      </c>
      <c r="C110" s="159"/>
      <c r="D110" s="159"/>
      <c r="E110" s="96"/>
    </row>
    <row r="111" spans="1:5" ht="12" customHeight="1" x14ac:dyDescent="0.25">
      <c r="A111" s="12" t="s">
        <v>82</v>
      </c>
      <c r="B111" s="64" t="s">
        <v>271</v>
      </c>
      <c r="C111" s="159"/>
      <c r="D111" s="159"/>
      <c r="E111" s="96"/>
    </row>
    <row r="112" spans="1:5" ht="12" customHeight="1" x14ac:dyDescent="0.25">
      <c r="A112" s="12" t="s">
        <v>84</v>
      </c>
      <c r="B112" s="63" t="s">
        <v>272</v>
      </c>
      <c r="C112" s="159"/>
      <c r="D112" s="159"/>
      <c r="E112" s="96"/>
    </row>
    <row r="113" spans="1:5" ht="12" customHeight="1" x14ac:dyDescent="0.25">
      <c r="A113" s="12" t="s">
        <v>129</v>
      </c>
      <c r="B113" s="63" t="s">
        <v>273</v>
      </c>
      <c r="C113" s="159"/>
      <c r="D113" s="159"/>
      <c r="E113" s="96"/>
    </row>
    <row r="114" spans="1:5" ht="12" customHeight="1" x14ac:dyDescent="0.25">
      <c r="A114" s="12" t="s">
        <v>267</v>
      </c>
      <c r="B114" s="64" t="s">
        <v>274</v>
      </c>
      <c r="C114" s="159"/>
      <c r="D114" s="159"/>
      <c r="E114" s="96"/>
    </row>
    <row r="115" spans="1:5" ht="12" customHeight="1" x14ac:dyDescent="0.25">
      <c r="A115" s="11" t="s">
        <v>268</v>
      </c>
      <c r="B115" s="65" t="s">
        <v>275</v>
      </c>
      <c r="C115" s="159"/>
      <c r="D115" s="159"/>
      <c r="E115" s="96"/>
    </row>
    <row r="116" spans="1:5" ht="12" customHeight="1" x14ac:dyDescent="0.25">
      <c r="A116" s="12" t="s">
        <v>352</v>
      </c>
      <c r="B116" s="65" t="s">
        <v>276</v>
      </c>
      <c r="C116" s="159"/>
      <c r="D116" s="159"/>
      <c r="E116" s="96"/>
    </row>
    <row r="117" spans="1:5" ht="12" customHeight="1" x14ac:dyDescent="0.25">
      <c r="A117" s="14" t="s">
        <v>353</v>
      </c>
      <c r="B117" s="65" t="s">
        <v>277</v>
      </c>
      <c r="C117" s="159"/>
      <c r="D117" s="159"/>
      <c r="E117" s="96"/>
    </row>
    <row r="118" spans="1:5" ht="12" customHeight="1" x14ac:dyDescent="0.25">
      <c r="A118" s="12" t="s">
        <v>357</v>
      </c>
      <c r="B118" s="9" t="s">
        <v>39</v>
      </c>
      <c r="C118" s="157"/>
      <c r="D118" s="157"/>
      <c r="E118" s="94"/>
    </row>
    <row r="119" spans="1:5" ht="12" customHeight="1" x14ac:dyDescent="0.25">
      <c r="A119" s="12" t="s">
        <v>358</v>
      </c>
      <c r="B119" s="6" t="s">
        <v>360</v>
      </c>
      <c r="C119" s="157"/>
      <c r="D119" s="157"/>
      <c r="E119" s="94"/>
    </row>
    <row r="120" spans="1:5" ht="12" customHeight="1" thickBot="1" x14ac:dyDescent="0.3">
      <c r="A120" s="16" t="s">
        <v>359</v>
      </c>
      <c r="B120" s="222" t="s">
        <v>361</v>
      </c>
      <c r="C120" s="234"/>
      <c r="D120" s="234"/>
      <c r="E120" s="228"/>
    </row>
    <row r="121" spans="1:5" ht="12" customHeight="1" thickBot="1" x14ac:dyDescent="0.3">
      <c r="A121" s="220" t="s">
        <v>10</v>
      </c>
      <c r="B121" s="221" t="s">
        <v>278</v>
      </c>
      <c r="C121" s="235">
        <f>+C122+C124+C126</f>
        <v>0</v>
      </c>
      <c r="D121" s="156">
        <f>+D122+D124+D126</f>
        <v>0</v>
      </c>
      <c r="E121" s="229">
        <f>+E122+E124+E126</f>
        <v>0</v>
      </c>
    </row>
    <row r="122" spans="1:5" ht="12" customHeight="1" x14ac:dyDescent="0.25">
      <c r="A122" s="13" t="s">
        <v>72</v>
      </c>
      <c r="B122" s="6" t="s">
        <v>155</v>
      </c>
      <c r="C122" s="158"/>
      <c r="D122" s="244"/>
      <c r="E122" s="95"/>
    </row>
    <row r="123" spans="1:5" ht="12" customHeight="1" x14ac:dyDescent="0.25">
      <c r="A123" s="13" t="s">
        <v>73</v>
      </c>
      <c r="B123" s="10" t="s">
        <v>282</v>
      </c>
      <c r="C123" s="158"/>
      <c r="D123" s="244"/>
      <c r="E123" s="95"/>
    </row>
    <row r="124" spans="1:5" ht="12" customHeight="1" x14ac:dyDescent="0.25">
      <c r="A124" s="13" t="s">
        <v>74</v>
      </c>
      <c r="B124" s="10" t="s">
        <v>130</v>
      </c>
      <c r="C124" s="157"/>
      <c r="D124" s="245"/>
      <c r="E124" s="94"/>
    </row>
    <row r="125" spans="1:5" ht="12" customHeight="1" x14ac:dyDescent="0.25">
      <c r="A125" s="13" t="s">
        <v>75</v>
      </c>
      <c r="B125" s="10" t="s">
        <v>283</v>
      </c>
      <c r="C125" s="157"/>
      <c r="D125" s="245"/>
      <c r="E125" s="94"/>
    </row>
    <row r="126" spans="1:5" ht="12" customHeight="1" x14ac:dyDescent="0.25">
      <c r="A126" s="13" t="s">
        <v>76</v>
      </c>
      <c r="B126" s="102" t="s">
        <v>157</v>
      </c>
      <c r="C126" s="157"/>
      <c r="D126" s="245"/>
      <c r="E126" s="94"/>
    </row>
    <row r="127" spans="1:5" ht="12" customHeight="1" x14ac:dyDescent="0.25">
      <c r="A127" s="13" t="s">
        <v>83</v>
      </c>
      <c r="B127" s="101" t="s">
        <v>344</v>
      </c>
      <c r="C127" s="157"/>
      <c r="D127" s="245"/>
      <c r="E127" s="94"/>
    </row>
    <row r="128" spans="1:5" ht="12" customHeight="1" x14ac:dyDescent="0.25">
      <c r="A128" s="13" t="s">
        <v>85</v>
      </c>
      <c r="B128" s="165" t="s">
        <v>288</v>
      </c>
      <c r="C128" s="157"/>
      <c r="D128" s="245"/>
      <c r="E128" s="94"/>
    </row>
    <row r="129" spans="1:5" x14ac:dyDescent="0.25">
      <c r="A129" s="13" t="s">
        <v>131</v>
      </c>
      <c r="B129" s="64" t="s">
        <v>271</v>
      </c>
      <c r="C129" s="157"/>
      <c r="D129" s="245"/>
      <c r="E129" s="94"/>
    </row>
    <row r="130" spans="1:5" ht="12" customHeight="1" x14ac:dyDescent="0.25">
      <c r="A130" s="13" t="s">
        <v>132</v>
      </c>
      <c r="B130" s="64" t="s">
        <v>287</v>
      </c>
      <c r="C130" s="157"/>
      <c r="D130" s="245"/>
      <c r="E130" s="94"/>
    </row>
    <row r="131" spans="1:5" ht="12" customHeight="1" x14ac:dyDescent="0.25">
      <c r="A131" s="13" t="s">
        <v>133</v>
      </c>
      <c r="B131" s="64" t="s">
        <v>286</v>
      </c>
      <c r="C131" s="157"/>
      <c r="D131" s="245"/>
      <c r="E131" s="94"/>
    </row>
    <row r="132" spans="1:5" ht="12" customHeight="1" x14ac:dyDescent="0.25">
      <c r="A132" s="13" t="s">
        <v>279</v>
      </c>
      <c r="B132" s="64" t="s">
        <v>274</v>
      </c>
      <c r="C132" s="157"/>
      <c r="D132" s="245"/>
      <c r="E132" s="94"/>
    </row>
    <row r="133" spans="1:5" ht="12" customHeight="1" x14ac:dyDescent="0.25">
      <c r="A133" s="13" t="s">
        <v>280</v>
      </c>
      <c r="B133" s="64" t="s">
        <v>285</v>
      </c>
      <c r="C133" s="157"/>
      <c r="D133" s="245"/>
      <c r="E133" s="94"/>
    </row>
    <row r="134" spans="1:5" ht="16.5" thickBot="1" x14ac:dyDescent="0.3">
      <c r="A134" s="11" t="s">
        <v>281</v>
      </c>
      <c r="B134" s="64" t="s">
        <v>284</v>
      </c>
      <c r="C134" s="159"/>
      <c r="D134" s="246"/>
      <c r="E134" s="96"/>
    </row>
    <row r="135" spans="1:5" ht="12" customHeight="1" thickBot="1" x14ac:dyDescent="0.3">
      <c r="A135" s="18" t="s">
        <v>11</v>
      </c>
      <c r="B135" s="57" t="s">
        <v>362</v>
      </c>
      <c r="C135" s="156">
        <f>+C100+C121</f>
        <v>0</v>
      </c>
      <c r="D135" s="243">
        <f>+D100+D121</f>
        <v>0</v>
      </c>
      <c r="E135" s="93">
        <f>+E100+E121</f>
        <v>0</v>
      </c>
    </row>
    <row r="136" spans="1:5" ht="12" customHeight="1" thickBot="1" x14ac:dyDescent="0.3">
      <c r="A136" s="18" t="s">
        <v>12</v>
      </c>
      <c r="B136" s="57" t="s">
        <v>436</v>
      </c>
      <c r="C136" s="156">
        <f>+C137+C138+C139</f>
        <v>0</v>
      </c>
      <c r="D136" s="243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7"/>
      <c r="D137" s="245"/>
      <c r="E137" s="94"/>
    </row>
    <row r="138" spans="1:5" ht="12" customHeight="1" x14ac:dyDescent="0.25">
      <c r="A138" s="13" t="s">
        <v>189</v>
      </c>
      <c r="B138" s="10" t="s">
        <v>371</v>
      </c>
      <c r="C138" s="157"/>
      <c r="D138" s="245"/>
      <c r="E138" s="94"/>
    </row>
    <row r="139" spans="1:5" ht="12" customHeight="1" thickBot="1" x14ac:dyDescent="0.3">
      <c r="A139" s="11" t="s">
        <v>190</v>
      </c>
      <c r="B139" s="10" t="s">
        <v>372</v>
      </c>
      <c r="C139" s="157"/>
      <c r="D139" s="245"/>
      <c r="E139" s="94"/>
    </row>
    <row r="140" spans="1:5" ht="12" customHeight="1" thickBot="1" x14ac:dyDescent="0.3">
      <c r="A140" s="18" t="s">
        <v>13</v>
      </c>
      <c r="B140" s="57" t="s">
        <v>364</v>
      </c>
      <c r="C140" s="156">
        <f>SUM(C141:C146)</f>
        <v>0</v>
      </c>
      <c r="D140" s="243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7"/>
      <c r="D141" s="245"/>
      <c r="E141" s="94"/>
    </row>
    <row r="142" spans="1:5" ht="12" customHeight="1" x14ac:dyDescent="0.25">
      <c r="A142" s="13" t="s">
        <v>60</v>
      </c>
      <c r="B142" s="7" t="s">
        <v>365</v>
      </c>
      <c r="C142" s="157"/>
      <c r="D142" s="245"/>
      <c r="E142" s="94"/>
    </row>
    <row r="143" spans="1:5" ht="12" customHeight="1" x14ac:dyDescent="0.25">
      <c r="A143" s="13" t="s">
        <v>61</v>
      </c>
      <c r="B143" s="7" t="s">
        <v>366</v>
      </c>
      <c r="C143" s="157"/>
      <c r="D143" s="245"/>
      <c r="E143" s="94"/>
    </row>
    <row r="144" spans="1:5" ht="12" customHeight="1" x14ac:dyDescent="0.25">
      <c r="A144" s="13" t="s">
        <v>118</v>
      </c>
      <c r="B144" s="7" t="s">
        <v>367</v>
      </c>
      <c r="C144" s="157"/>
      <c r="D144" s="245"/>
      <c r="E144" s="94"/>
    </row>
    <row r="145" spans="1:9" ht="12" customHeight="1" x14ac:dyDescent="0.25">
      <c r="A145" s="13" t="s">
        <v>119</v>
      </c>
      <c r="B145" s="7" t="s">
        <v>368</v>
      </c>
      <c r="C145" s="157"/>
      <c r="D145" s="245"/>
      <c r="E145" s="94"/>
    </row>
    <row r="146" spans="1:9" ht="12" customHeight="1" thickBot="1" x14ac:dyDescent="0.3">
      <c r="A146" s="16" t="s">
        <v>120</v>
      </c>
      <c r="B146" s="304" t="s">
        <v>369</v>
      </c>
      <c r="C146" s="234"/>
      <c r="D146" s="282"/>
      <c r="E146" s="228"/>
    </row>
    <row r="147" spans="1:9" ht="12" customHeight="1" thickBot="1" x14ac:dyDescent="0.3">
      <c r="A147" s="18" t="s">
        <v>14</v>
      </c>
      <c r="B147" s="57" t="s">
        <v>377</v>
      </c>
      <c r="C147" s="162">
        <f>+C148+C149+C150+C151</f>
        <v>0</v>
      </c>
      <c r="D147" s="247">
        <f>+D148+D149+D150+D151</f>
        <v>0</v>
      </c>
      <c r="E147" s="198">
        <f>+E148+E149+E150+E151</f>
        <v>0</v>
      </c>
    </row>
    <row r="148" spans="1:9" ht="12" customHeight="1" x14ac:dyDescent="0.25">
      <c r="A148" s="13" t="s">
        <v>62</v>
      </c>
      <c r="B148" s="7" t="s">
        <v>289</v>
      </c>
      <c r="C148" s="157"/>
      <c r="D148" s="245"/>
      <c r="E148" s="94"/>
    </row>
    <row r="149" spans="1:9" ht="12" customHeight="1" x14ac:dyDescent="0.25">
      <c r="A149" s="13" t="s">
        <v>63</v>
      </c>
      <c r="B149" s="7" t="s">
        <v>290</v>
      </c>
      <c r="C149" s="157"/>
      <c r="D149" s="245"/>
      <c r="E149" s="94"/>
    </row>
    <row r="150" spans="1:9" ht="12" customHeight="1" x14ac:dyDescent="0.25">
      <c r="A150" s="13" t="s">
        <v>206</v>
      </c>
      <c r="B150" s="7" t="s">
        <v>378</v>
      </c>
      <c r="C150" s="157"/>
      <c r="D150" s="245"/>
      <c r="E150" s="94"/>
    </row>
    <row r="151" spans="1:9" ht="12" customHeight="1" thickBot="1" x14ac:dyDescent="0.3">
      <c r="A151" s="11" t="s">
        <v>207</v>
      </c>
      <c r="B151" s="5" t="s">
        <v>308</v>
      </c>
      <c r="C151" s="157"/>
      <c r="D151" s="245"/>
      <c r="E151" s="94"/>
    </row>
    <row r="152" spans="1:9" ht="12" customHeight="1" thickBot="1" x14ac:dyDescent="0.3">
      <c r="A152" s="18" t="s">
        <v>15</v>
      </c>
      <c r="B152" s="57" t="s">
        <v>379</v>
      </c>
      <c r="C152" s="236">
        <f>SUM(C153:C157)</f>
        <v>0</v>
      </c>
      <c r="D152" s="248">
        <f>SUM(D153:D157)</f>
        <v>0</v>
      </c>
      <c r="E152" s="230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7"/>
      <c r="D153" s="245"/>
      <c r="E153" s="94"/>
    </row>
    <row r="154" spans="1:9" ht="12" customHeight="1" x14ac:dyDescent="0.25">
      <c r="A154" s="13" t="s">
        <v>65</v>
      </c>
      <c r="B154" s="7" t="s">
        <v>381</v>
      </c>
      <c r="C154" s="157"/>
      <c r="D154" s="245"/>
      <c r="E154" s="94"/>
    </row>
    <row r="155" spans="1:9" ht="12" customHeight="1" x14ac:dyDescent="0.25">
      <c r="A155" s="13" t="s">
        <v>218</v>
      </c>
      <c r="B155" s="7" t="s">
        <v>376</v>
      </c>
      <c r="C155" s="157"/>
      <c r="D155" s="245"/>
      <c r="E155" s="94"/>
    </row>
    <row r="156" spans="1:9" ht="12" customHeight="1" x14ac:dyDescent="0.25">
      <c r="A156" s="13" t="s">
        <v>219</v>
      </c>
      <c r="B156" s="7" t="s">
        <v>382</v>
      </c>
      <c r="C156" s="157"/>
      <c r="D156" s="245"/>
      <c r="E156" s="94"/>
    </row>
    <row r="157" spans="1:9" ht="12" customHeight="1" thickBot="1" x14ac:dyDescent="0.3">
      <c r="A157" s="13" t="s">
        <v>380</v>
      </c>
      <c r="B157" s="7" t="s">
        <v>383</v>
      </c>
      <c r="C157" s="157"/>
      <c r="D157" s="245"/>
      <c r="E157" s="94"/>
    </row>
    <row r="158" spans="1:9" ht="12" customHeight="1" thickBot="1" x14ac:dyDescent="0.3">
      <c r="A158" s="18" t="s">
        <v>16</v>
      </c>
      <c r="B158" s="57" t="s">
        <v>384</v>
      </c>
      <c r="C158" s="237"/>
      <c r="D158" s="249"/>
      <c r="E158" s="231"/>
    </row>
    <row r="159" spans="1:9" ht="12" customHeight="1" thickBot="1" x14ac:dyDescent="0.3">
      <c r="A159" s="18" t="s">
        <v>17</v>
      </c>
      <c r="B159" s="57" t="s">
        <v>385</v>
      </c>
      <c r="C159" s="237"/>
      <c r="D159" s="249"/>
      <c r="E159" s="231"/>
    </row>
    <row r="160" spans="1:9" ht="15.2" customHeight="1" thickBot="1" x14ac:dyDescent="0.3">
      <c r="A160" s="18" t="s">
        <v>18</v>
      </c>
      <c r="B160" s="57" t="s">
        <v>387</v>
      </c>
      <c r="C160" s="238">
        <f>+C136+C140+C147+C152+C158+C159</f>
        <v>0</v>
      </c>
      <c r="D160" s="250">
        <f>+D136+D140+D147+D152+D158+D159</f>
        <v>0</v>
      </c>
      <c r="E160" s="232">
        <f>+E136+E140+E147+E152+E158+E159</f>
        <v>0</v>
      </c>
      <c r="F160" s="179"/>
      <c r="G160" s="180"/>
      <c r="H160" s="180"/>
      <c r="I160" s="180"/>
    </row>
    <row r="161" spans="1:5" s="168" customFormat="1" ht="12.95" customHeight="1" thickBot="1" x14ac:dyDescent="0.25">
      <c r="A161" s="103" t="s">
        <v>19</v>
      </c>
      <c r="B161" s="143" t="s">
        <v>386</v>
      </c>
      <c r="C161" s="238">
        <f>+C135+C160</f>
        <v>0</v>
      </c>
      <c r="D161" s="250">
        <f>+D135+D160</f>
        <v>0</v>
      </c>
      <c r="E161" s="232">
        <f>+E135+E160</f>
        <v>0</v>
      </c>
    </row>
    <row r="162" spans="1:5" x14ac:dyDescent="0.25">
      <c r="C162" s="360">
        <f>C93-C161</f>
        <v>0</v>
      </c>
      <c r="D162" s="360">
        <f>D93-D161</f>
        <v>0</v>
      </c>
    </row>
    <row r="163" spans="1:5" x14ac:dyDescent="0.25">
      <c r="A163" s="545" t="s">
        <v>291</v>
      </c>
      <c r="B163" s="545"/>
      <c r="C163" s="545"/>
      <c r="D163" s="545"/>
      <c r="E163" s="545"/>
    </row>
    <row r="164" spans="1:5" ht="15.2" customHeight="1" thickBot="1" x14ac:dyDescent="0.3">
      <c r="A164" s="537" t="s">
        <v>106</v>
      </c>
      <c r="B164" s="537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2">
        <f>+C68-C135</f>
        <v>0</v>
      </c>
      <c r="D165" s="156">
        <f>+D68-D135</f>
        <v>0</v>
      </c>
      <c r="E165" s="93">
        <f>+E68-E135</f>
        <v>0</v>
      </c>
    </row>
    <row r="166" spans="1:5" ht="32.450000000000003" customHeight="1" thickBot="1" x14ac:dyDescent="0.3">
      <c r="A166" s="18" t="s">
        <v>10</v>
      </c>
      <c r="B166" s="23" t="s">
        <v>394</v>
      </c>
      <c r="C166" s="156">
        <f>+C92-C160</f>
        <v>0</v>
      </c>
      <c r="D166" s="156">
        <f>+D92-D160</f>
        <v>0</v>
      </c>
      <c r="E166" s="93">
        <f>+E92-E160</f>
        <v>0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</sheetPr>
  <dimension ref="A1:J33"/>
  <sheetViews>
    <sheetView zoomScaleNormal="100" zoomScaleSheetLayoutView="85" workbookViewId="0">
      <selection activeCell="I6" sqref="I6"/>
    </sheetView>
  </sheetViews>
  <sheetFormatPr defaultRowHeight="12.75" x14ac:dyDescent="0.2"/>
  <cols>
    <col min="1" max="1" width="6.83203125" style="32" customWidth="1"/>
    <col min="2" max="2" width="48" style="69" customWidth="1"/>
    <col min="3" max="5" width="15.5" style="32" customWidth="1"/>
    <col min="6" max="6" width="55.1640625" style="32" customWidth="1"/>
    <col min="7" max="9" width="15.5" style="32" customWidth="1"/>
    <col min="10" max="10" width="4.83203125" style="32" customWidth="1"/>
    <col min="11" max="16384" width="9.33203125" style="32"/>
  </cols>
  <sheetData>
    <row r="1" spans="1:10" ht="39.75" customHeight="1" x14ac:dyDescent="0.2">
      <c r="A1" s="328"/>
      <c r="B1" s="334" t="s">
        <v>110</v>
      </c>
      <c r="C1" s="335"/>
      <c r="D1" s="335"/>
      <c r="E1" s="335"/>
      <c r="F1" s="335"/>
      <c r="G1" s="335"/>
      <c r="H1" s="335"/>
      <c r="I1" s="335"/>
      <c r="J1" s="553" t="str">
        <f>CONCATENATE("2.1. melléklet ",KVI_MOD_ALAPADATOK!A7," ",KVI_MOD_ALAPADATOK!B7," ",KVI_MOD_ALAPADATOK!C7," ",KVI_MOD_ALAPADATOK!D7," ",KVI_MOD_ALAPADATOK!E7," ",KVI_MOD_ALAPADATOK!F7," ",KVI_MOD_ALAPADATOK!G7," ",KVI_MOD_ALAPADATOK!H7)</f>
        <v>2.1. melléklet a 6 / 2021 ( 05.26. ) polgármesteri  rendelethez</v>
      </c>
    </row>
    <row r="2" spans="1:10" ht="14.25" thickBot="1" x14ac:dyDescent="0.25">
      <c r="A2" s="328"/>
      <c r="B2" s="327"/>
      <c r="C2" s="328"/>
      <c r="D2" s="328"/>
      <c r="E2" s="328"/>
      <c r="F2" s="328"/>
      <c r="G2" s="336"/>
      <c r="H2" s="336"/>
      <c r="I2" s="336" t="str">
        <f>CONCATENATE(KVI_MOD_1.4.sz.mell.!E7)</f>
        <v xml:space="preserve"> Forintban!</v>
      </c>
      <c r="J2" s="553"/>
    </row>
    <row r="3" spans="1:10" ht="18" customHeight="1" thickBot="1" x14ac:dyDescent="0.25">
      <c r="A3" s="550" t="s">
        <v>54</v>
      </c>
      <c r="B3" s="337" t="s">
        <v>42</v>
      </c>
      <c r="C3" s="338"/>
      <c r="D3" s="339"/>
      <c r="E3" s="339"/>
      <c r="F3" s="337" t="s">
        <v>43</v>
      </c>
      <c r="G3" s="340"/>
      <c r="H3" s="341"/>
      <c r="I3" s="342"/>
      <c r="J3" s="553"/>
    </row>
    <row r="4" spans="1:10" s="113" customFormat="1" ht="35.25" customHeight="1" thickBot="1" x14ac:dyDescent="0.25">
      <c r="A4" s="551"/>
      <c r="B4" s="330" t="s">
        <v>47</v>
      </c>
      <c r="C4" s="301" t="str">
        <f>+CONCATENATE(KVI_MOD_1.1.sz.mell.!C8," eredeti előirányzat")</f>
        <v>2020. évi eredeti előirányzat</v>
      </c>
      <c r="D4" s="239" t="s">
        <v>568</v>
      </c>
      <c r="E4" s="300" t="s">
        <v>463</v>
      </c>
      <c r="F4" s="330" t="s">
        <v>47</v>
      </c>
      <c r="G4" s="301" t="str">
        <f>+C4</f>
        <v>2020. évi eredeti előirányzat</v>
      </c>
      <c r="H4" s="301" t="str">
        <f>+D4</f>
        <v>Összes módosítás</v>
      </c>
      <c r="I4" s="401" t="str">
        <f>+E4</f>
        <v>Módosított előirányzat</v>
      </c>
      <c r="J4" s="553"/>
    </row>
    <row r="5" spans="1:10" s="114" customFormat="1" ht="12" customHeight="1" thickBot="1" x14ac:dyDescent="0.25">
      <c r="A5" s="343" t="s">
        <v>401</v>
      </c>
      <c r="B5" s="344" t="s">
        <v>402</v>
      </c>
      <c r="C5" s="345" t="s">
        <v>403</v>
      </c>
      <c r="D5" s="346" t="s">
        <v>405</v>
      </c>
      <c r="E5" s="346" t="s">
        <v>404</v>
      </c>
      <c r="F5" s="344" t="s">
        <v>437</v>
      </c>
      <c r="G5" s="345" t="s">
        <v>407</v>
      </c>
      <c r="H5" s="345" t="s">
        <v>408</v>
      </c>
      <c r="I5" s="347" t="s">
        <v>438</v>
      </c>
      <c r="J5" s="553"/>
    </row>
    <row r="6" spans="1:10" ht="12.95" customHeight="1" x14ac:dyDescent="0.2">
      <c r="A6" s="115" t="s">
        <v>9</v>
      </c>
      <c r="B6" s="116" t="s">
        <v>292</v>
      </c>
      <c r="C6" s="106">
        <v>24336349</v>
      </c>
      <c r="D6" s="106">
        <v>1649795</v>
      </c>
      <c r="E6" s="106">
        <v>25986144</v>
      </c>
      <c r="F6" s="116" t="s">
        <v>48</v>
      </c>
      <c r="G6" s="233">
        <v>17709000</v>
      </c>
      <c r="H6" s="159">
        <f>I6-G6</f>
        <v>45008366</v>
      </c>
      <c r="I6" s="227">
        <v>62717366</v>
      </c>
      <c r="J6" s="553"/>
    </row>
    <row r="7" spans="1:10" ht="12.95" customHeight="1" x14ac:dyDescent="0.2">
      <c r="A7" s="117" t="s">
        <v>10</v>
      </c>
      <c r="B7" s="118" t="s">
        <v>293</v>
      </c>
      <c r="C7" s="107"/>
      <c r="D7" s="107">
        <v>68929694</v>
      </c>
      <c r="E7" s="107">
        <v>68929694</v>
      </c>
      <c r="F7" s="118" t="s">
        <v>126</v>
      </c>
      <c r="G7" s="157">
        <v>3108000</v>
      </c>
      <c r="H7" s="159">
        <f>I7-G7</f>
        <v>4650699</v>
      </c>
      <c r="I7" s="94">
        <v>7758699</v>
      </c>
      <c r="J7" s="553"/>
    </row>
    <row r="8" spans="1:10" ht="12.95" customHeight="1" x14ac:dyDescent="0.2">
      <c r="A8" s="117" t="s">
        <v>11</v>
      </c>
      <c r="B8" s="118" t="s">
        <v>313</v>
      </c>
      <c r="C8" s="107"/>
      <c r="D8" s="107">
        <v>17613903</v>
      </c>
      <c r="E8" s="107">
        <v>17613903</v>
      </c>
      <c r="F8" s="118" t="s">
        <v>159</v>
      </c>
      <c r="G8" s="159">
        <v>14103774</v>
      </c>
      <c r="H8" s="159">
        <f>I8-G8</f>
        <v>27654569</v>
      </c>
      <c r="I8" s="96">
        <v>41758343</v>
      </c>
      <c r="J8" s="553"/>
    </row>
    <row r="9" spans="1:10" ht="12.95" customHeight="1" x14ac:dyDescent="0.2">
      <c r="A9" s="117" t="s">
        <v>12</v>
      </c>
      <c r="B9" s="118" t="s">
        <v>117</v>
      </c>
      <c r="C9" s="107">
        <v>730000</v>
      </c>
      <c r="D9" s="107">
        <v>-442645</v>
      </c>
      <c r="E9" s="107">
        <v>287355</v>
      </c>
      <c r="F9" s="118" t="s">
        <v>127</v>
      </c>
      <c r="G9" s="159">
        <v>5766000</v>
      </c>
      <c r="H9" s="159">
        <f>I9-G9</f>
        <v>-4626000</v>
      </c>
      <c r="I9" s="96">
        <v>1140000</v>
      </c>
      <c r="J9" s="553"/>
    </row>
    <row r="10" spans="1:10" ht="12.95" customHeight="1" x14ac:dyDescent="0.2">
      <c r="A10" s="117" t="s">
        <v>13</v>
      </c>
      <c r="B10" s="119" t="s">
        <v>337</v>
      </c>
      <c r="C10" s="107"/>
      <c r="D10" s="107">
        <v>1290828</v>
      </c>
      <c r="E10" s="107">
        <v>1290828</v>
      </c>
      <c r="F10" s="118" t="s">
        <v>128</v>
      </c>
      <c r="G10" s="107"/>
      <c r="H10" s="159">
        <f>I10-G10</f>
        <v>2553895</v>
      </c>
      <c r="I10" s="96">
        <v>2553895</v>
      </c>
      <c r="J10" s="553"/>
    </row>
    <row r="11" spans="1:10" ht="12.95" customHeight="1" x14ac:dyDescent="0.2">
      <c r="A11" s="117" t="s">
        <v>14</v>
      </c>
      <c r="B11" s="118" t="s">
        <v>294</v>
      </c>
      <c r="C11" s="108"/>
      <c r="D11" s="108">
        <v>2148450</v>
      </c>
      <c r="E11" s="108">
        <v>2148450</v>
      </c>
      <c r="F11" s="118" t="s">
        <v>39</v>
      </c>
      <c r="G11" s="107"/>
      <c r="H11" s="107"/>
      <c r="I11" s="256"/>
      <c r="J11" s="553"/>
    </row>
    <row r="12" spans="1:10" ht="12.95" customHeight="1" x14ac:dyDescent="0.2">
      <c r="A12" s="117" t="s">
        <v>15</v>
      </c>
      <c r="B12" s="118" t="s">
        <v>395</v>
      </c>
      <c r="C12" s="107"/>
      <c r="D12" s="107"/>
      <c r="E12" s="107"/>
      <c r="F12" s="30"/>
      <c r="G12" s="107"/>
      <c r="H12" s="107"/>
      <c r="I12" s="256"/>
      <c r="J12" s="553"/>
    </row>
    <row r="13" spans="1:10" ht="12.95" customHeight="1" x14ac:dyDescent="0.2">
      <c r="A13" s="117" t="s">
        <v>16</v>
      </c>
      <c r="B13" s="30"/>
      <c r="C13" s="107"/>
      <c r="D13" s="107"/>
      <c r="E13" s="107"/>
      <c r="F13" s="30"/>
      <c r="G13" s="107"/>
      <c r="H13" s="107"/>
      <c r="I13" s="256"/>
      <c r="J13" s="553"/>
    </row>
    <row r="14" spans="1:10" ht="12.95" customHeight="1" x14ac:dyDescent="0.2">
      <c r="A14" s="117" t="s">
        <v>17</v>
      </c>
      <c r="B14" s="181"/>
      <c r="C14" s="108"/>
      <c r="D14" s="108"/>
      <c r="E14" s="108"/>
      <c r="F14" s="30"/>
      <c r="G14" s="107"/>
      <c r="H14" s="107"/>
      <c r="I14" s="256"/>
      <c r="J14" s="553"/>
    </row>
    <row r="15" spans="1:10" ht="12.95" customHeight="1" x14ac:dyDescent="0.2">
      <c r="A15" s="117" t="s">
        <v>18</v>
      </c>
      <c r="B15" s="30"/>
      <c r="C15" s="107"/>
      <c r="D15" s="107"/>
      <c r="E15" s="107"/>
      <c r="F15" s="30"/>
      <c r="G15" s="107"/>
      <c r="H15" s="107"/>
      <c r="I15" s="256"/>
      <c r="J15" s="553"/>
    </row>
    <row r="16" spans="1:10" ht="12.95" customHeight="1" x14ac:dyDescent="0.2">
      <c r="A16" s="117" t="s">
        <v>19</v>
      </c>
      <c r="B16" s="30"/>
      <c r="C16" s="107"/>
      <c r="D16" s="107"/>
      <c r="E16" s="107"/>
      <c r="F16" s="30"/>
      <c r="G16" s="107"/>
      <c r="H16" s="107"/>
      <c r="I16" s="256"/>
      <c r="J16" s="553"/>
    </row>
    <row r="17" spans="1:10" ht="12.95" customHeight="1" thickBot="1" x14ac:dyDescent="0.25">
      <c r="A17" s="117" t="s">
        <v>20</v>
      </c>
      <c r="B17" s="34"/>
      <c r="C17" s="109"/>
      <c r="D17" s="109"/>
      <c r="E17" s="109"/>
      <c r="F17" s="30"/>
      <c r="G17" s="109"/>
      <c r="H17" s="109"/>
      <c r="I17" s="257"/>
      <c r="J17" s="553"/>
    </row>
    <row r="18" spans="1:10" ht="21.75" thickBot="1" x14ac:dyDescent="0.25">
      <c r="A18" s="120" t="s">
        <v>21</v>
      </c>
      <c r="B18" s="58" t="s">
        <v>396</v>
      </c>
      <c r="C18" s="110">
        <f>C6+C7+C9+C10+C11+C13+C14+C15+C16+C17</f>
        <v>25066349</v>
      </c>
      <c r="D18" s="110">
        <f>D6+D7+D9+D10+D11+D13+D14+D15+D16+D17</f>
        <v>73576122</v>
      </c>
      <c r="E18" s="110">
        <f>E6+E7+E9+E10+E11+E13+E14+E15+E16+E17</f>
        <v>98642471</v>
      </c>
      <c r="F18" s="58" t="s">
        <v>299</v>
      </c>
      <c r="G18" s="110">
        <f>SUM(G6:G17)</f>
        <v>40686774</v>
      </c>
      <c r="H18" s="110">
        <f>SUM(H6:H17)</f>
        <v>75241529</v>
      </c>
      <c r="I18" s="137">
        <f>SUM(I6:I17)</f>
        <v>115928303</v>
      </c>
      <c r="J18" s="553"/>
    </row>
    <row r="19" spans="1:10" ht="12.95" customHeight="1" x14ac:dyDescent="0.2">
      <c r="A19" s="121" t="s">
        <v>22</v>
      </c>
      <c r="B19" s="122" t="s">
        <v>296</v>
      </c>
      <c r="C19" s="224">
        <f>+C20+C21+C22+C23</f>
        <v>16593879</v>
      </c>
      <c r="D19" s="224">
        <f>+D20+D21+D22+D23</f>
        <v>516860</v>
      </c>
      <c r="E19" s="224">
        <f>+E20+E21+E22+E23</f>
        <v>17110739</v>
      </c>
      <c r="F19" s="123" t="s">
        <v>134</v>
      </c>
      <c r="G19" s="111"/>
      <c r="H19" s="111"/>
      <c r="I19" s="258"/>
      <c r="J19" s="553"/>
    </row>
    <row r="20" spans="1:10" ht="12.95" customHeight="1" x14ac:dyDescent="0.2">
      <c r="A20" s="124" t="s">
        <v>23</v>
      </c>
      <c r="B20" s="123" t="s">
        <v>153</v>
      </c>
      <c r="C20" s="47">
        <v>16593879</v>
      </c>
      <c r="D20" s="47">
        <v>516860</v>
      </c>
      <c r="E20" s="47">
        <v>17110739</v>
      </c>
      <c r="F20" s="123" t="s">
        <v>298</v>
      </c>
      <c r="G20" s="47"/>
      <c r="H20" s="47"/>
      <c r="I20" s="259"/>
      <c r="J20" s="553"/>
    </row>
    <row r="21" spans="1:10" ht="12.95" customHeight="1" x14ac:dyDescent="0.2">
      <c r="A21" s="124" t="s">
        <v>24</v>
      </c>
      <c r="B21" s="123" t="s">
        <v>154</v>
      </c>
      <c r="C21" s="47"/>
      <c r="D21" s="47"/>
      <c r="E21" s="47"/>
      <c r="F21" s="123" t="s">
        <v>108</v>
      </c>
      <c r="G21" s="47"/>
      <c r="H21" s="47"/>
      <c r="I21" s="259"/>
      <c r="J21" s="553"/>
    </row>
    <row r="22" spans="1:10" ht="12.95" customHeight="1" x14ac:dyDescent="0.2">
      <c r="A22" s="124" t="s">
        <v>25</v>
      </c>
      <c r="B22" s="123" t="s">
        <v>158</v>
      </c>
      <c r="C22" s="47"/>
      <c r="D22" s="47"/>
      <c r="E22" s="47"/>
      <c r="F22" s="123" t="s">
        <v>109</v>
      </c>
      <c r="G22" s="47"/>
      <c r="H22" s="47"/>
      <c r="I22" s="259"/>
      <c r="J22" s="553"/>
    </row>
    <row r="23" spans="1:10" ht="12.95" customHeight="1" x14ac:dyDescent="0.2">
      <c r="A23" s="124" t="s">
        <v>26</v>
      </c>
      <c r="B23" s="129" t="s">
        <v>164</v>
      </c>
      <c r="C23" s="47"/>
      <c r="D23" s="47"/>
      <c r="E23" s="47"/>
      <c r="F23" s="122" t="s">
        <v>160</v>
      </c>
      <c r="G23" s="47"/>
      <c r="H23" s="47"/>
      <c r="I23" s="259"/>
      <c r="J23" s="553"/>
    </row>
    <row r="24" spans="1:10" ht="12.95" customHeight="1" x14ac:dyDescent="0.2">
      <c r="A24" s="124" t="s">
        <v>27</v>
      </c>
      <c r="B24" s="123" t="s">
        <v>297</v>
      </c>
      <c r="C24" s="125">
        <f>+C25+C26</f>
        <v>0</v>
      </c>
      <c r="D24" s="125">
        <f>+D25+D26</f>
        <v>0</v>
      </c>
      <c r="E24" s="125">
        <f>+E25+E26</f>
        <v>0</v>
      </c>
      <c r="F24" s="123" t="s">
        <v>135</v>
      </c>
      <c r="G24" s="47"/>
      <c r="H24" s="47"/>
      <c r="I24" s="259"/>
      <c r="J24" s="553"/>
    </row>
    <row r="25" spans="1:10" ht="12.95" customHeight="1" x14ac:dyDescent="0.2">
      <c r="A25" s="121" t="s">
        <v>28</v>
      </c>
      <c r="B25" s="122" t="s">
        <v>295</v>
      </c>
      <c r="C25" s="111"/>
      <c r="D25" s="111"/>
      <c r="E25" s="111"/>
      <c r="F25" s="116" t="s">
        <v>378</v>
      </c>
      <c r="G25" s="111"/>
      <c r="H25" s="111"/>
      <c r="I25" s="258"/>
      <c r="J25" s="553"/>
    </row>
    <row r="26" spans="1:10" ht="12.95" customHeight="1" x14ac:dyDescent="0.2">
      <c r="A26" s="124" t="s">
        <v>29</v>
      </c>
      <c r="B26" s="123" t="s">
        <v>563</v>
      </c>
      <c r="C26" s="47"/>
      <c r="D26" s="47"/>
      <c r="E26" s="47"/>
      <c r="F26" s="118" t="s">
        <v>384</v>
      </c>
      <c r="G26" s="47"/>
      <c r="H26" s="47"/>
      <c r="I26" s="259"/>
      <c r="J26" s="553"/>
    </row>
    <row r="27" spans="1:10" ht="12.95" customHeight="1" x14ac:dyDescent="0.2">
      <c r="A27" s="117" t="s">
        <v>30</v>
      </c>
      <c r="B27" s="123" t="s">
        <v>389</v>
      </c>
      <c r="C27" s="47"/>
      <c r="D27" s="47"/>
      <c r="E27" s="47"/>
      <c r="F27" s="118" t="s">
        <v>385</v>
      </c>
      <c r="G27" s="47"/>
      <c r="H27" s="47"/>
      <c r="I27" s="259"/>
      <c r="J27" s="553"/>
    </row>
    <row r="28" spans="1:10" ht="12.95" customHeight="1" thickBot="1" x14ac:dyDescent="0.25">
      <c r="A28" s="152" t="s">
        <v>31</v>
      </c>
      <c r="B28" s="122" t="s">
        <v>253</v>
      </c>
      <c r="C28" s="111"/>
      <c r="D28" s="111"/>
      <c r="E28" s="111"/>
      <c r="F28" s="183" t="s">
        <v>633</v>
      </c>
      <c r="G28" s="157">
        <v>973454</v>
      </c>
      <c r="H28" s="111"/>
      <c r="I28" s="157">
        <v>973454</v>
      </c>
      <c r="J28" s="553"/>
    </row>
    <row r="29" spans="1:10" ht="24" customHeight="1" thickBot="1" x14ac:dyDescent="0.25">
      <c r="A29" s="120" t="s">
        <v>32</v>
      </c>
      <c r="B29" s="58" t="s">
        <v>397</v>
      </c>
      <c r="C29" s="110">
        <f>+C19+C24+C27+C28</f>
        <v>16593879</v>
      </c>
      <c r="D29" s="110">
        <f>+D19+D24+D27+D28</f>
        <v>516860</v>
      </c>
      <c r="E29" s="254">
        <f>+E19+E24+E27+E28</f>
        <v>17110739</v>
      </c>
      <c r="F29" s="58" t="s">
        <v>399</v>
      </c>
      <c r="G29" s="110">
        <f>SUM(G19:G28)</f>
        <v>973454</v>
      </c>
      <c r="H29" s="110">
        <f>SUM(H19:H28)</f>
        <v>0</v>
      </c>
      <c r="I29" s="137">
        <f>SUM(I19:I28)</f>
        <v>973454</v>
      </c>
      <c r="J29" s="553"/>
    </row>
    <row r="30" spans="1:10" ht="13.5" thickBot="1" x14ac:dyDescent="0.25">
      <c r="A30" s="120" t="s">
        <v>33</v>
      </c>
      <c r="B30" s="126" t="s">
        <v>398</v>
      </c>
      <c r="C30" s="296">
        <f>+C18+C29</f>
        <v>41660228</v>
      </c>
      <c r="D30" s="296">
        <f>+D18+D29</f>
        <v>74092982</v>
      </c>
      <c r="E30" s="297">
        <f>+E18+E29</f>
        <v>115753210</v>
      </c>
      <c r="F30" s="126" t="s">
        <v>400</v>
      </c>
      <c r="G30" s="296">
        <f>+G18+G29</f>
        <v>41660228</v>
      </c>
      <c r="H30" s="296">
        <f>+H18+H29</f>
        <v>75241529</v>
      </c>
      <c r="I30" s="297">
        <f>+I18+I29</f>
        <v>116901757</v>
      </c>
      <c r="J30" s="553"/>
    </row>
    <row r="31" spans="1:10" ht="13.5" thickBot="1" x14ac:dyDescent="0.25">
      <c r="A31" s="120" t="s">
        <v>34</v>
      </c>
      <c r="B31" s="126" t="s">
        <v>112</v>
      </c>
      <c r="C31" s="296">
        <f>IF(C18-G18&lt;0,G18-C18,"-")</f>
        <v>15620425</v>
      </c>
      <c r="D31" s="296">
        <f>IF(D18-H18&lt;0,H18-D18,"-")</f>
        <v>1665407</v>
      </c>
      <c r="E31" s="297">
        <f>IF(E18-I18&lt;0,I18-E18,"-")</f>
        <v>17285832</v>
      </c>
      <c r="F31" s="126" t="s">
        <v>113</v>
      </c>
      <c r="G31" s="296" t="str">
        <f>IF(C18-G18&gt;0,C18-G18,"-")</f>
        <v>-</v>
      </c>
      <c r="H31" s="296" t="str">
        <f>IF(D18-H18&gt;0,D18-H18,"-")</f>
        <v>-</v>
      </c>
      <c r="I31" s="297" t="str">
        <f>IF(E18-I18&gt;0,E18-I18,"-")</f>
        <v>-</v>
      </c>
      <c r="J31" s="553"/>
    </row>
    <row r="32" spans="1:10" ht="13.5" thickBot="1" x14ac:dyDescent="0.25">
      <c r="A32" s="120" t="s">
        <v>35</v>
      </c>
      <c r="B32" s="126" t="s">
        <v>499</v>
      </c>
      <c r="C32" s="296" t="str">
        <f>IF(C30-G30&lt;0,G30-C30,"-")</f>
        <v>-</v>
      </c>
      <c r="D32" s="296">
        <f>IF(D30-H30&lt;0,H30-D30,"-")</f>
        <v>1148547</v>
      </c>
      <c r="E32" s="296">
        <f>IF(E30-I30&lt;0,I30-E30,"-")</f>
        <v>1148547</v>
      </c>
      <c r="F32" s="126" t="s">
        <v>500</v>
      </c>
      <c r="G32" s="296" t="str">
        <f>IF(C30-G30&gt;0,C30-G30,"-")</f>
        <v>-</v>
      </c>
      <c r="H32" s="296" t="str">
        <f>IF(D30-H30&gt;0,D30-H30,"-")</f>
        <v>-</v>
      </c>
      <c r="I32" s="296" t="str">
        <f>IF(E30-I30&gt;0,E30-I30,"-")</f>
        <v>-</v>
      </c>
      <c r="J32" s="553"/>
    </row>
    <row r="33" spans="2:10" ht="18.75" x14ac:dyDescent="0.2">
      <c r="B33" s="552"/>
      <c r="C33" s="552"/>
      <c r="D33" s="552"/>
      <c r="E33" s="552"/>
      <c r="F33" s="552"/>
      <c r="J33" s="553"/>
    </row>
  </sheetData>
  <sheetProtection sheet="1"/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79998168889431442"/>
  </sheetPr>
  <dimension ref="A1:J33"/>
  <sheetViews>
    <sheetView topLeftCell="A3" zoomScale="130" zoomScaleNormal="130" zoomScaleSheetLayoutView="70" workbookViewId="0">
      <selection activeCell="D32" sqref="D32"/>
    </sheetView>
  </sheetViews>
  <sheetFormatPr defaultRowHeight="12.75" x14ac:dyDescent="0.2"/>
  <cols>
    <col min="1" max="1" width="6.83203125" style="32" customWidth="1"/>
    <col min="2" max="2" width="49.83203125" style="69" customWidth="1"/>
    <col min="3" max="5" width="15.5" style="32" customWidth="1"/>
    <col min="6" max="6" width="49.83203125" style="32" customWidth="1"/>
    <col min="7" max="9" width="15.5" style="32" customWidth="1"/>
    <col min="10" max="10" width="4.83203125" style="32" customWidth="1"/>
    <col min="11" max="16384" width="9.33203125" style="32"/>
  </cols>
  <sheetData>
    <row r="1" spans="1:10" ht="31.5" x14ac:dyDescent="0.2">
      <c r="A1" s="328"/>
      <c r="B1" s="334" t="s">
        <v>111</v>
      </c>
      <c r="C1" s="335"/>
      <c r="D1" s="335"/>
      <c r="E1" s="335"/>
      <c r="F1" s="335"/>
      <c r="G1" s="335"/>
      <c r="H1" s="335"/>
      <c r="I1" s="335"/>
      <c r="J1" s="553" t="str">
        <f>CONCATENATE("2.2. melléklet ",KVI_MOD_ALAPADATOK!A7," ",KVI_MOD_ALAPADATOK!B7," ",KVI_MOD_ALAPADATOK!C7," ",KVI_MOD_ALAPADATOK!D7," ",KVI_MOD_ALAPADATOK!E7," ",KVI_MOD_ALAPADATOK!F7," ",KVI_MOD_ALAPADATOK!G7," ",KVI_MOD_ALAPADATOK!H7)</f>
        <v>2.2. melléklet a 6 / 2021 ( 05.26. ) polgármesteri  rendelethez</v>
      </c>
    </row>
    <row r="2" spans="1:10" ht="14.25" thickBot="1" x14ac:dyDescent="0.25">
      <c r="A2" s="328"/>
      <c r="B2" s="327"/>
      <c r="C2" s="328"/>
      <c r="D2" s="328"/>
      <c r="E2" s="328"/>
      <c r="F2" s="328"/>
      <c r="G2" s="336"/>
      <c r="H2" s="336"/>
      <c r="I2" s="336" t="str">
        <f>KVI_MOD_2.1.sz.mell!I2</f>
        <v xml:space="preserve"> Forintban!</v>
      </c>
      <c r="J2" s="553"/>
    </row>
    <row r="3" spans="1:10" ht="13.5" customHeight="1" thickBot="1" x14ac:dyDescent="0.25">
      <c r="A3" s="550" t="s">
        <v>54</v>
      </c>
      <c r="B3" s="337" t="s">
        <v>42</v>
      </c>
      <c r="C3" s="338"/>
      <c r="D3" s="339"/>
      <c r="E3" s="339"/>
      <c r="F3" s="337" t="s">
        <v>43</v>
      </c>
      <c r="G3" s="340"/>
      <c r="H3" s="341"/>
      <c r="I3" s="342"/>
      <c r="J3" s="553"/>
    </row>
    <row r="4" spans="1:10" s="113" customFormat="1" ht="24.75" thickBot="1" x14ac:dyDescent="0.25">
      <c r="A4" s="551"/>
      <c r="B4" s="330" t="s">
        <v>47</v>
      </c>
      <c r="C4" s="301" t="str">
        <f>+CONCATENATE(KVI_MOD_1.1.sz.mell.!C8," eredeti előirányzat")</f>
        <v>2020. évi eredeti előirányzat</v>
      </c>
      <c r="D4" s="239" t="s">
        <v>568</v>
      </c>
      <c r="E4" s="300" t="s">
        <v>463</v>
      </c>
      <c r="F4" s="330" t="s">
        <v>47</v>
      </c>
      <c r="G4" s="301" t="str">
        <f>+C4</f>
        <v>2020. évi eredeti előirányzat</v>
      </c>
      <c r="H4" s="301" t="str">
        <f>+D4</f>
        <v>Összes módosítás</v>
      </c>
      <c r="I4" s="401" t="str">
        <f>+E4</f>
        <v>Módosított előirányzat</v>
      </c>
      <c r="J4" s="553"/>
    </row>
    <row r="5" spans="1:10" s="113" customFormat="1" ht="13.5" thickBot="1" x14ac:dyDescent="0.25">
      <c r="A5" s="343" t="s">
        <v>401</v>
      </c>
      <c r="B5" s="344" t="s">
        <v>402</v>
      </c>
      <c r="C5" s="345" t="s">
        <v>403</v>
      </c>
      <c r="D5" s="345" t="s">
        <v>405</v>
      </c>
      <c r="E5" s="345" t="s">
        <v>404</v>
      </c>
      <c r="F5" s="344" t="s">
        <v>406</v>
      </c>
      <c r="G5" s="345" t="s">
        <v>407</v>
      </c>
      <c r="H5" s="345" t="s">
        <v>408</v>
      </c>
      <c r="I5" s="347" t="s">
        <v>438</v>
      </c>
      <c r="J5" s="553"/>
    </row>
    <row r="6" spans="1:10" ht="12.95" customHeight="1" x14ac:dyDescent="0.2">
      <c r="A6" s="115" t="s">
        <v>9</v>
      </c>
      <c r="B6" s="116" t="s">
        <v>300</v>
      </c>
      <c r="C6" s="106"/>
      <c r="D6" s="106">
        <v>81957532</v>
      </c>
      <c r="E6" s="106">
        <v>81957532</v>
      </c>
      <c r="F6" s="116" t="s">
        <v>155</v>
      </c>
      <c r="G6" s="158">
        <v>13364000</v>
      </c>
      <c r="H6" s="244">
        <v>25675690</v>
      </c>
      <c r="I6" s="95">
        <v>39039690</v>
      </c>
      <c r="J6" s="553"/>
    </row>
    <row r="7" spans="1:10" x14ac:dyDescent="0.2">
      <c r="A7" s="117" t="s">
        <v>10</v>
      </c>
      <c r="B7" s="118" t="s">
        <v>301</v>
      </c>
      <c r="C7" s="107"/>
      <c r="D7" s="107">
        <v>80577550</v>
      </c>
      <c r="E7" s="107">
        <v>80577550</v>
      </c>
      <c r="F7" s="118" t="s">
        <v>306</v>
      </c>
      <c r="G7" s="158"/>
      <c r="H7" s="244"/>
      <c r="I7" s="95"/>
      <c r="J7" s="553"/>
    </row>
    <row r="8" spans="1:10" ht="12.95" customHeight="1" x14ac:dyDescent="0.2">
      <c r="A8" s="117" t="s">
        <v>11</v>
      </c>
      <c r="B8" s="118" t="s">
        <v>4</v>
      </c>
      <c r="C8" s="107"/>
      <c r="D8" s="107">
        <v>10000</v>
      </c>
      <c r="E8" s="107">
        <v>10000</v>
      </c>
      <c r="F8" s="118" t="s">
        <v>130</v>
      </c>
      <c r="G8" s="157"/>
      <c r="H8" s="94">
        <v>56044295</v>
      </c>
      <c r="I8" s="94">
        <v>56044295</v>
      </c>
      <c r="J8" s="553"/>
    </row>
    <row r="9" spans="1:10" ht="12.95" customHeight="1" x14ac:dyDescent="0.2">
      <c r="A9" s="117" t="s">
        <v>12</v>
      </c>
      <c r="B9" s="118" t="s">
        <v>302</v>
      </c>
      <c r="C9" s="107"/>
      <c r="D9" s="107"/>
      <c r="E9" s="107"/>
      <c r="F9" s="118" t="s">
        <v>307</v>
      </c>
      <c r="G9" s="107"/>
      <c r="H9" s="107"/>
      <c r="I9" s="256"/>
      <c r="J9" s="553"/>
    </row>
    <row r="10" spans="1:10" ht="12.75" customHeight="1" x14ac:dyDescent="0.2">
      <c r="A10" s="117" t="s">
        <v>13</v>
      </c>
      <c r="B10" s="118" t="s">
        <v>303</v>
      </c>
      <c r="C10" s="107"/>
      <c r="D10" s="107"/>
      <c r="E10" s="107"/>
      <c r="F10" s="118" t="s">
        <v>157</v>
      </c>
      <c r="G10" s="107"/>
      <c r="H10" s="107"/>
      <c r="I10" s="256"/>
      <c r="J10" s="553"/>
    </row>
    <row r="11" spans="1:10" ht="12.95" customHeight="1" x14ac:dyDescent="0.2">
      <c r="A11" s="117" t="s">
        <v>14</v>
      </c>
      <c r="B11" s="118" t="s">
        <v>304</v>
      </c>
      <c r="C11" s="108"/>
      <c r="D11" s="108">
        <v>901000</v>
      </c>
      <c r="E11" s="108">
        <v>901000</v>
      </c>
      <c r="F11" s="184"/>
      <c r="G11" s="107"/>
      <c r="H11" s="107"/>
      <c r="I11" s="256"/>
      <c r="J11" s="553"/>
    </row>
    <row r="12" spans="1:10" ht="12.95" customHeight="1" x14ac:dyDescent="0.2">
      <c r="A12" s="117" t="s">
        <v>15</v>
      </c>
      <c r="B12" s="30"/>
      <c r="C12" s="107"/>
      <c r="D12" s="107"/>
      <c r="E12" s="107"/>
      <c r="F12" s="184"/>
      <c r="G12" s="107"/>
      <c r="H12" s="107"/>
      <c r="I12" s="256"/>
      <c r="J12" s="553"/>
    </row>
    <row r="13" spans="1:10" ht="12.95" customHeight="1" x14ac:dyDescent="0.2">
      <c r="A13" s="117" t="s">
        <v>16</v>
      </c>
      <c r="B13" s="30"/>
      <c r="C13" s="107"/>
      <c r="D13" s="107"/>
      <c r="E13" s="107"/>
      <c r="F13" s="185"/>
      <c r="G13" s="107"/>
      <c r="H13" s="107"/>
      <c r="I13" s="256"/>
      <c r="J13" s="553"/>
    </row>
    <row r="14" spans="1:10" ht="12.95" customHeight="1" x14ac:dyDescent="0.2">
      <c r="A14" s="117" t="s">
        <v>17</v>
      </c>
      <c r="B14" s="182"/>
      <c r="C14" s="108"/>
      <c r="D14" s="108"/>
      <c r="E14" s="108"/>
      <c r="F14" s="184"/>
      <c r="G14" s="107"/>
      <c r="H14" s="107"/>
      <c r="I14" s="256"/>
      <c r="J14" s="553"/>
    </row>
    <row r="15" spans="1:10" x14ac:dyDescent="0.2">
      <c r="A15" s="117" t="s">
        <v>18</v>
      </c>
      <c r="B15" s="30"/>
      <c r="C15" s="108"/>
      <c r="D15" s="108"/>
      <c r="E15" s="108"/>
      <c r="F15" s="184"/>
      <c r="G15" s="107"/>
      <c r="H15" s="107"/>
      <c r="I15" s="256"/>
      <c r="J15" s="553"/>
    </row>
    <row r="16" spans="1:10" ht="12.95" customHeight="1" thickBot="1" x14ac:dyDescent="0.25">
      <c r="A16" s="152" t="s">
        <v>19</v>
      </c>
      <c r="B16" s="183"/>
      <c r="C16" s="154"/>
      <c r="D16" s="154"/>
      <c r="E16" s="154"/>
      <c r="F16" s="153" t="s">
        <v>39</v>
      </c>
      <c r="G16" s="262"/>
      <c r="H16" s="262"/>
      <c r="I16" s="260"/>
      <c r="J16" s="553"/>
    </row>
    <row r="17" spans="1:10" ht="15.95" customHeight="1" thickBot="1" x14ac:dyDescent="0.25">
      <c r="A17" s="120" t="s">
        <v>20</v>
      </c>
      <c r="B17" s="58" t="s">
        <v>314</v>
      </c>
      <c r="C17" s="110">
        <f>+C6+C8+C9+C11+C12+C13+C14+C15+C16</f>
        <v>0</v>
      </c>
      <c r="D17" s="110">
        <f>+D6+D8+D9+D11+D12+D13+D14+D15+D16</f>
        <v>82868532</v>
      </c>
      <c r="E17" s="110">
        <f>+E6+E8+E9+E11+E12+E13+E14+E15+E16</f>
        <v>82868532</v>
      </c>
      <c r="F17" s="58" t="s">
        <v>315</v>
      </c>
      <c r="G17" s="110">
        <f>+G6+G8+G10+G11+G12+G13+G14+G15+G16</f>
        <v>13364000</v>
      </c>
      <c r="H17" s="110">
        <f>+H6+H8+H10+H11+H12+H13+H14+H15+H16</f>
        <v>81719985</v>
      </c>
      <c r="I17" s="137">
        <f>+I6+I8+I10+I11+I12+I13+I14+I15+I16</f>
        <v>95083985</v>
      </c>
      <c r="J17" s="553"/>
    </row>
    <row r="18" spans="1:10" ht="12.95" customHeight="1" x14ac:dyDescent="0.2">
      <c r="A18" s="115" t="s">
        <v>21</v>
      </c>
      <c r="B18" s="128" t="s">
        <v>172</v>
      </c>
      <c r="C18" s="135">
        <f>+C19+C20+C21+C22+C23</f>
        <v>13364000</v>
      </c>
      <c r="D18" s="135">
        <f>+D19+D20+D21+D22+D23</f>
        <v>0</v>
      </c>
      <c r="E18" s="135">
        <f>+E19+E20+E21+E22+E23</f>
        <v>13364000</v>
      </c>
      <c r="F18" s="123" t="s">
        <v>134</v>
      </c>
      <c r="G18" s="263"/>
      <c r="H18" s="263"/>
      <c r="I18" s="261"/>
      <c r="J18" s="553"/>
    </row>
    <row r="19" spans="1:10" ht="12.95" customHeight="1" x14ac:dyDescent="0.2">
      <c r="A19" s="117" t="s">
        <v>22</v>
      </c>
      <c r="B19" s="129" t="s">
        <v>161</v>
      </c>
      <c r="C19" s="47">
        <v>13364000</v>
      </c>
      <c r="D19" s="47"/>
      <c r="E19" s="47">
        <v>13364000</v>
      </c>
      <c r="F19" s="123" t="s">
        <v>137</v>
      </c>
      <c r="G19" s="47"/>
      <c r="H19" s="47"/>
      <c r="I19" s="259"/>
      <c r="J19" s="553"/>
    </row>
    <row r="20" spans="1:10" ht="12.95" customHeight="1" x14ac:dyDescent="0.2">
      <c r="A20" s="115" t="s">
        <v>23</v>
      </c>
      <c r="B20" s="129" t="s">
        <v>162</v>
      </c>
      <c r="C20" s="47"/>
      <c r="D20" s="47"/>
      <c r="E20" s="47"/>
      <c r="F20" s="123" t="s">
        <v>108</v>
      </c>
      <c r="G20" s="47"/>
      <c r="H20" s="47"/>
      <c r="I20" s="259"/>
      <c r="J20" s="553"/>
    </row>
    <row r="21" spans="1:10" ht="12.95" customHeight="1" x14ac:dyDescent="0.2">
      <c r="A21" s="117" t="s">
        <v>24</v>
      </c>
      <c r="B21" s="129" t="s">
        <v>163</v>
      </c>
      <c r="C21" s="47"/>
      <c r="D21" s="47"/>
      <c r="E21" s="47"/>
      <c r="F21" s="123" t="s">
        <v>109</v>
      </c>
      <c r="G21" s="47"/>
      <c r="H21" s="47"/>
      <c r="I21" s="259"/>
      <c r="J21" s="553"/>
    </row>
    <row r="22" spans="1:10" ht="12.95" customHeight="1" x14ac:dyDescent="0.2">
      <c r="A22" s="115" t="s">
        <v>25</v>
      </c>
      <c r="B22" s="129" t="s">
        <v>164</v>
      </c>
      <c r="C22" s="47"/>
      <c r="D22" s="47"/>
      <c r="E22" s="47"/>
      <c r="F22" s="122" t="s">
        <v>160</v>
      </c>
      <c r="G22" s="47"/>
      <c r="H22" s="47"/>
      <c r="I22" s="259"/>
      <c r="J22" s="553"/>
    </row>
    <row r="23" spans="1:10" ht="12.95" customHeight="1" x14ac:dyDescent="0.2">
      <c r="A23" s="117" t="s">
        <v>26</v>
      </c>
      <c r="B23" s="130" t="s">
        <v>165</v>
      </c>
      <c r="C23" s="47"/>
      <c r="D23" s="47"/>
      <c r="E23" s="47"/>
      <c r="F23" s="123" t="s">
        <v>138</v>
      </c>
      <c r="G23" s="47"/>
      <c r="H23" s="47"/>
      <c r="I23" s="259"/>
      <c r="J23" s="553"/>
    </row>
    <row r="24" spans="1:10" ht="12.95" customHeight="1" x14ac:dyDescent="0.2">
      <c r="A24" s="115" t="s">
        <v>27</v>
      </c>
      <c r="B24" s="131" t="s">
        <v>166</v>
      </c>
      <c r="C24" s="125">
        <f>+C25+C26+C27+C28+C29</f>
        <v>0</v>
      </c>
      <c r="D24" s="125">
        <f>+D25+D26+D27+D28+D29</f>
        <v>0</v>
      </c>
      <c r="E24" s="125">
        <f>+E25+E26+E27+E28+E29</f>
        <v>0</v>
      </c>
      <c r="F24" s="132" t="s">
        <v>136</v>
      </c>
      <c r="G24" s="47"/>
      <c r="H24" s="47"/>
      <c r="I24" s="259"/>
      <c r="J24" s="553"/>
    </row>
    <row r="25" spans="1:10" ht="12.95" customHeight="1" x14ac:dyDescent="0.2">
      <c r="A25" s="117" t="s">
        <v>28</v>
      </c>
      <c r="B25" s="130" t="s">
        <v>167</v>
      </c>
      <c r="C25" s="47"/>
      <c r="D25" s="47"/>
      <c r="E25" s="47"/>
      <c r="F25" s="132" t="s">
        <v>308</v>
      </c>
      <c r="G25" s="47"/>
      <c r="H25" s="47"/>
      <c r="I25" s="259"/>
      <c r="J25" s="553"/>
    </row>
    <row r="26" spans="1:10" ht="12.95" customHeight="1" x14ac:dyDescent="0.2">
      <c r="A26" s="115" t="s">
        <v>29</v>
      </c>
      <c r="B26" s="130" t="s">
        <v>168</v>
      </c>
      <c r="C26" s="47"/>
      <c r="D26" s="47"/>
      <c r="E26" s="47"/>
      <c r="F26" s="127"/>
      <c r="G26" s="47"/>
      <c r="H26" s="47"/>
      <c r="I26" s="259"/>
      <c r="J26" s="553"/>
    </row>
    <row r="27" spans="1:10" ht="12.95" customHeight="1" x14ac:dyDescent="0.2">
      <c r="A27" s="117" t="s">
        <v>30</v>
      </c>
      <c r="B27" s="129" t="s">
        <v>169</v>
      </c>
      <c r="C27" s="47"/>
      <c r="D27" s="47"/>
      <c r="E27" s="47"/>
      <c r="F27" s="56"/>
      <c r="G27" s="47"/>
      <c r="H27" s="47"/>
      <c r="I27" s="259"/>
      <c r="J27" s="553"/>
    </row>
    <row r="28" spans="1:10" ht="12.95" customHeight="1" x14ac:dyDescent="0.2">
      <c r="A28" s="115" t="s">
        <v>31</v>
      </c>
      <c r="B28" s="133" t="s">
        <v>170</v>
      </c>
      <c r="C28" s="47"/>
      <c r="D28" s="47"/>
      <c r="E28" s="47"/>
      <c r="F28" s="30"/>
      <c r="G28" s="47"/>
      <c r="H28" s="47"/>
      <c r="I28" s="259"/>
      <c r="J28" s="553"/>
    </row>
    <row r="29" spans="1:10" ht="12.95" customHeight="1" thickBot="1" x14ac:dyDescent="0.25">
      <c r="A29" s="117" t="s">
        <v>32</v>
      </c>
      <c r="B29" s="134" t="s">
        <v>171</v>
      </c>
      <c r="C29" s="47"/>
      <c r="D29" s="47"/>
      <c r="E29" s="47"/>
      <c r="F29" s="56"/>
      <c r="G29" s="47"/>
      <c r="H29" s="47"/>
      <c r="I29" s="259"/>
      <c r="J29" s="553"/>
    </row>
    <row r="30" spans="1:10" ht="21.75" customHeight="1" thickBot="1" x14ac:dyDescent="0.25">
      <c r="A30" s="120" t="s">
        <v>33</v>
      </c>
      <c r="B30" s="58" t="s">
        <v>305</v>
      </c>
      <c r="C30" s="110">
        <f>+C18+C24</f>
        <v>13364000</v>
      </c>
      <c r="D30" s="110">
        <f>+D18+D24</f>
        <v>0</v>
      </c>
      <c r="E30" s="110">
        <f>+E18+E24</f>
        <v>13364000</v>
      </c>
      <c r="F30" s="58" t="s">
        <v>309</v>
      </c>
      <c r="G30" s="110">
        <f>SUM(G18:G29)</f>
        <v>0</v>
      </c>
      <c r="H30" s="110">
        <f>SUM(H18:H29)</f>
        <v>0</v>
      </c>
      <c r="I30" s="137">
        <f>SUM(I18:I29)</f>
        <v>0</v>
      </c>
      <c r="J30" s="553"/>
    </row>
    <row r="31" spans="1:10" ht="13.5" thickBot="1" x14ac:dyDescent="0.25">
      <c r="A31" s="120" t="s">
        <v>34</v>
      </c>
      <c r="B31" s="126" t="s">
        <v>310</v>
      </c>
      <c r="C31" s="296">
        <f>+C17+C30</f>
        <v>13364000</v>
      </c>
      <c r="D31" s="296">
        <f>+D17+D30</f>
        <v>82868532</v>
      </c>
      <c r="E31" s="297">
        <f>+E17+E30</f>
        <v>96232532</v>
      </c>
      <c r="F31" s="126" t="s">
        <v>311</v>
      </c>
      <c r="G31" s="296">
        <f>+G17+G30</f>
        <v>13364000</v>
      </c>
      <c r="H31" s="296">
        <f>+H17+H30</f>
        <v>81719985</v>
      </c>
      <c r="I31" s="297">
        <f>+I17+I30</f>
        <v>95083985</v>
      </c>
      <c r="J31" s="553"/>
    </row>
    <row r="32" spans="1:10" ht="13.5" thickBot="1" x14ac:dyDescent="0.25">
      <c r="A32" s="120" t="s">
        <v>35</v>
      </c>
      <c r="B32" s="126" t="s">
        <v>112</v>
      </c>
      <c r="C32" s="296">
        <f>IF(C17-G17&lt;0,G17-C17,"-")</f>
        <v>13364000</v>
      </c>
      <c r="D32" s="296" t="str">
        <f>IF(D17-H17&lt;0,H17-D17,"-")</f>
        <v>-</v>
      </c>
      <c r="E32" s="297">
        <f>IF(E17-I17&lt;0,I17-E17,"-")</f>
        <v>12215453</v>
      </c>
      <c r="F32" s="126" t="s">
        <v>113</v>
      </c>
      <c r="G32" s="296" t="str">
        <f>IF(C17-G17&gt;0,C17-G17,"-")</f>
        <v>-</v>
      </c>
      <c r="H32" s="296">
        <f>IF(D17-H17&gt;0,D17-H17,"-")</f>
        <v>1148547</v>
      </c>
      <c r="I32" s="297" t="str">
        <f>IF(E17-I17&gt;0,E17-I17,"-")</f>
        <v>-</v>
      </c>
      <c r="J32" s="553"/>
    </row>
    <row r="33" spans="1:10" ht="13.5" thickBot="1" x14ac:dyDescent="0.25">
      <c r="A33" s="120" t="s">
        <v>36</v>
      </c>
      <c r="B33" s="126" t="s">
        <v>499</v>
      </c>
      <c r="C33" s="296" t="str">
        <f>IF(C31-G31&lt;0,G31-C31,"-")</f>
        <v>-</v>
      </c>
      <c r="D33" s="296" t="str">
        <f>IF(D31-H31&lt;0,H31-D31,"-")</f>
        <v>-</v>
      </c>
      <c r="E33" s="296" t="str">
        <f>IF(E31-I31&lt;0,I31-E31,"-")</f>
        <v>-</v>
      </c>
      <c r="F33" s="126" t="s">
        <v>500</v>
      </c>
      <c r="G33" s="296" t="str">
        <f>IF(C31-G31&gt;0,C31-G31,"-")</f>
        <v>-</v>
      </c>
      <c r="H33" s="296">
        <f>IF(D31-H31&gt;0,D31-H31,"-")</f>
        <v>1148547</v>
      </c>
      <c r="I33" s="296">
        <f>IF(E31-I31&gt;0,E31-I31,"-")</f>
        <v>1148547</v>
      </c>
      <c r="J33" s="553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66</vt:i4>
      </vt:variant>
      <vt:variant>
        <vt:lpstr>Névvel ellátott tartományok</vt:lpstr>
      </vt:variant>
      <vt:variant>
        <vt:i4>53</vt:i4>
      </vt:variant>
    </vt:vector>
  </HeadingPairs>
  <TitlesOfParts>
    <vt:vector size="119" baseType="lpstr">
      <vt:lpstr>KVI_MOD_TARTALOMJEGYZÉK</vt:lpstr>
      <vt:lpstr>KVI_MOD_ALAPADATOK</vt:lpstr>
      <vt:lpstr>KVI_MOD_ÖSSZEFÜGGÉSEK</vt:lpstr>
      <vt:lpstr>KVI_MOD_1.1.sz.mell.</vt:lpstr>
      <vt:lpstr>KVI_MOD_1.2.sz.mell.</vt:lpstr>
      <vt:lpstr>KVI_MOD_1.3.sz.mell.</vt:lpstr>
      <vt:lpstr>KVI_MOD_1.4.sz.mell.</vt:lpstr>
      <vt:lpstr>KVI_MOD_2.1.sz.mell</vt:lpstr>
      <vt:lpstr>KVI_MOD_2.2.sz.mell</vt:lpstr>
      <vt:lpstr>KVI_MOD_ELLENŐRZÉS</vt:lpstr>
      <vt:lpstr>KVI_MOD_3.sz.mell.</vt:lpstr>
      <vt:lpstr>KVI_MOD_4.sz.mell.</vt:lpstr>
      <vt:lpstr>KVI_MOD_5.sz.mell.</vt:lpstr>
      <vt:lpstr>KVI_MOD_6.sz.mell.</vt:lpstr>
      <vt:lpstr>KVI_MOD_7.sz.mell.</vt:lpstr>
      <vt:lpstr>KVI_MOD_8.sz.mell.</vt:lpstr>
      <vt:lpstr>KVI_MOD_9.1.sz.mell</vt:lpstr>
      <vt:lpstr>KVI_MOD_9.1.1.sz.mell</vt:lpstr>
      <vt:lpstr>KVI_MOD_9.1.2.sz.mell</vt:lpstr>
      <vt:lpstr>KVI_MOD_9.1.3.sz.mell</vt:lpstr>
      <vt:lpstr>KVI_MOD_9.2.sz.mell</vt:lpstr>
      <vt:lpstr>KVI_MOD_9.2.1.sz.mell</vt:lpstr>
      <vt:lpstr>KVI_MOD_9.2.2.sz.mell</vt:lpstr>
      <vt:lpstr>KVI_MOD_9.2.3.sz.mell</vt:lpstr>
      <vt:lpstr>KVI_MOD_9.3.sz.mell</vt:lpstr>
      <vt:lpstr>KVI_MOD_9.3.1.sz.mell</vt:lpstr>
      <vt:lpstr>KVI_MOD_9.3.2.sz.mell</vt:lpstr>
      <vt:lpstr>KVI_MOD_9.3.3.sz.mell</vt:lpstr>
      <vt:lpstr>KVI_MOD_9.4.sz.mell</vt:lpstr>
      <vt:lpstr>KVI_MOD_9.4.1.sz.mell</vt:lpstr>
      <vt:lpstr>KVI_MOD_9.4.2.sz.mell</vt:lpstr>
      <vt:lpstr>KVI_MOD_9.4.3.sz.mell</vt:lpstr>
      <vt:lpstr>KVI_MOD_9.5.sz.mell</vt:lpstr>
      <vt:lpstr>KVI_MOD_9.5.1.sz.mell</vt:lpstr>
      <vt:lpstr>KVI_MOD_9.5.2.sz.mell</vt:lpstr>
      <vt:lpstr>KVI_MOD_9.5.3.sz.mell</vt:lpstr>
      <vt:lpstr>KVI_MOD_9.6.sz.mell</vt:lpstr>
      <vt:lpstr>KVI_MOD_9.6.1.sz.mell</vt:lpstr>
      <vt:lpstr>KVI_MOD_9.6.2.sz.mell</vt:lpstr>
      <vt:lpstr>KVI_MOD_9.6.3.sz.mell</vt:lpstr>
      <vt:lpstr>KVI_MOD_9.7.sz.mell</vt:lpstr>
      <vt:lpstr>KVI_MOD_9.7.1.sz.mell</vt:lpstr>
      <vt:lpstr>KVI_MOD_9.7.2.sz.mell</vt:lpstr>
      <vt:lpstr>KVI_MOD_9.7.3.sz.mell</vt:lpstr>
      <vt:lpstr>KVI_MOD_9.8.sz.mell</vt:lpstr>
      <vt:lpstr>KVI_MOD_9.8.1.sz.mell</vt:lpstr>
      <vt:lpstr>KVI_MOD_9.8.2.sz.mell</vt:lpstr>
      <vt:lpstr>KVI_MOD_9.8.3.sz.mell</vt:lpstr>
      <vt:lpstr>KVI_MOD_9.9.sz.mell</vt:lpstr>
      <vt:lpstr>KVI_MOD_9.9.1.sz.mell</vt:lpstr>
      <vt:lpstr>KVI_MOD_9.9.2.sz.mell</vt:lpstr>
      <vt:lpstr>KVI_MOD_9.9.3.sz.mell</vt:lpstr>
      <vt:lpstr>KVI_MOD_9.10.sz.mell</vt:lpstr>
      <vt:lpstr>KVI_MOD_9.10.1.sz.mell</vt:lpstr>
      <vt:lpstr>KVI_MOD_9.10.2.sz.mell</vt:lpstr>
      <vt:lpstr>KVI_MOD_9.10.3.sz.mell</vt:lpstr>
      <vt:lpstr>KVI_MOD_9.11.sz.mell</vt:lpstr>
      <vt:lpstr>KVI_MOD_9.11.1.sz.mell</vt:lpstr>
      <vt:lpstr>KVI_MOD_9.11.2.sz.mell</vt:lpstr>
      <vt:lpstr>KVI_MOD_9.11.3.sz.mell</vt:lpstr>
      <vt:lpstr>KVI_MOD_9.12.sz.mell</vt:lpstr>
      <vt:lpstr>KVI_MOD_9.12.1.sz.mell</vt:lpstr>
      <vt:lpstr>KVI_MOD_9.12.2.sz.mell</vt:lpstr>
      <vt:lpstr>KVI_MOD_9.12.3.sz.mell</vt:lpstr>
      <vt:lpstr>KVI_MOD_10.sz.mell.</vt:lpstr>
      <vt:lpstr>Munka1</vt:lpstr>
      <vt:lpstr>KVI_MOD_8.sz.mell.!Nyomtatási_cím</vt:lpstr>
      <vt:lpstr>KVI_MOD_9.1.1.sz.mell!Nyomtatási_cím</vt:lpstr>
      <vt:lpstr>KVI_MOD_9.1.2.sz.mell!Nyomtatási_cím</vt:lpstr>
      <vt:lpstr>KVI_MOD_9.1.3.sz.mell!Nyomtatási_cím</vt:lpstr>
      <vt:lpstr>KVI_MOD_9.1.sz.mell!Nyomtatási_cím</vt:lpstr>
      <vt:lpstr>KVI_MOD_9.10.1.sz.mell!Nyomtatási_cím</vt:lpstr>
      <vt:lpstr>KVI_MOD_9.10.2.sz.mell!Nyomtatási_cím</vt:lpstr>
      <vt:lpstr>KVI_MOD_9.10.3.sz.mell!Nyomtatási_cím</vt:lpstr>
      <vt:lpstr>KVI_MOD_9.10.sz.mell!Nyomtatási_cím</vt:lpstr>
      <vt:lpstr>KVI_MOD_9.11.1.sz.mell!Nyomtatási_cím</vt:lpstr>
      <vt:lpstr>KVI_MOD_9.11.2.sz.mell!Nyomtatási_cím</vt:lpstr>
      <vt:lpstr>KVI_MOD_9.11.3.sz.mell!Nyomtatási_cím</vt:lpstr>
      <vt:lpstr>KVI_MOD_9.11.sz.mell!Nyomtatási_cím</vt:lpstr>
      <vt:lpstr>KVI_MOD_9.12.1.sz.mell!Nyomtatási_cím</vt:lpstr>
      <vt:lpstr>KVI_MOD_9.12.2.sz.mell!Nyomtatási_cím</vt:lpstr>
      <vt:lpstr>KVI_MOD_9.12.3.sz.mell!Nyomtatási_cím</vt:lpstr>
      <vt:lpstr>KVI_MOD_9.12.sz.mell!Nyomtatási_cím</vt:lpstr>
      <vt:lpstr>KVI_MOD_9.2.1.sz.mell!Nyomtatási_cím</vt:lpstr>
      <vt:lpstr>KVI_MOD_9.2.2.sz.mell!Nyomtatási_cím</vt:lpstr>
      <vt:lpstr>KVI_MOD_9.2.3.sz.mell!Nyomtatási_cím</vt:lpstr>
      <vt:lpstr>KVI_MOD_9.2.sz.mell!Nyomtatási_cím</vt:lpstr>
      <vt:lpstr>KVI_MOD_9.3.1.sz.mell!Nyomtatási_cím</vt:lpstr>
      <vt:lpstr>KVI_MOD_9.3.2.sz.mell!Nyomtatási_cím</vt:lpstr>
      <vt:lpstr>KVI_MOD_9.3.3.sz.mell!Nyomtatási_cím</vt:lpstr>
      <vt:lpstr>KVI_MOD_9.3.sz.mell!Nyomtatási_cím</vt:lpstr>
      <vt:lpstr>KVI_MOD_9.4.1.sz.mell!Nyomtatási_cím</vt:lpstr>
      <vt:lpstr>KVI_MOD_9.4.2.sz.mell!Nyomtatási_cím</vt:lpstr>
      <vt:lpstr>KVI_MOD_9.4.3.sz.mell!Nyomtatási_cím</vt:lpstr>
      <vt:lpstr>KVI_MOD_9.4.sz.mell!Nyomtatási_cím</vt:lpstr>
      <vt:lpstr>KVI_MOD_9.5.1.sz.mell!Nyomtatási_cím</vt:lpstr>
      <vt:lpstr>KVI_MOD_9.5.2.sz.mell!Nyomtatási_cím</vt:lpstr>
      <vt:lpstr>KVI_MOD_9.5.3.sz.mell!Nyomtatási_cím</vt:lpstr>
      <vt:lpstr>KVI_MOD_9.5.sz.mell!Nyomtatási_cím</vt:lpstr>
      <vt:lpstr>KVI_MOD_9.6.1.sz.mell!Nyomtatási_cím</vt:lpstr>
      <vt:lpstr>KVI_MOD_9.6.2.sz.mell!Nyomtatási_cím</vt:lpstr>
      <vt:lpstr>KVI_MOD_9.6.3.sz.mell!Nyomtatási_cím</vt:lpstr>
      <vt:lpstr>KVI_MOD_9.6.sz.mell!Nyomtatási_cím</vt:lpstr>
      <vt:lpstr>KVI_MOD_9.7.1.sz.mell!Nyomtatási_cím</vt:lpstr>
      <vt:lpstr>KVI_MOD_9.7.2.sz.mell!Nyomtatási_cím</vt:lpstr>
      <vt:lpstr>KVI_MOD_9.7.3.sz.mell!Nyomtatási_cím</vt:lpstr>
      <vt:lpstr>KVI_MOD_9.7.sz.mell!Nyomtatási_cím</vt:lpstr>
      <vt:lpstr>KVI_MOD_9.8.1.sz.mell!Nyomtatási_cím</vt:lpstr>
      <vt:lpstr>KVI_MOD_9.8.2.sz.mell!Nyomtatási_cím</vt:lpstr>
      <vt:lpstr>KVI_MOD_9.8.3.sz.mell!Nyomtatási_cím</vt:lpstr>
      <vt:lpstr>KVI_MOD_9.8.sz.mell!Nyomtatási_cím</vt:lpstr>
      <vt:lpstr>KVI_MOD_9.9.1.sz.mell!Nyomtatási_cím</vt:lpstr>
      <vt:lpstr>KVI_MOD_9.9.2.sz.mell!Nyomtatási_cím</vt:lpstr>
      <vt:lpstr>KVI_MOD_9.9.3.sz.mell!Nyomtatási_cím</vt:lpstr>
      <vt:lpstr>KVI_MOD_9.9.sz.mell!Nyomtatási_cím</vt:lpstr>
      <vt:lpstr>KVI_MOD_1.1.sz.mell.!Nyomtatási_terület</vt:lpstr>
      <vt:lpstr>KVI_MOD_1.2.sz.mell.!Nyomtatási_terület</vt:lpstr>
      <vt:lpstr>KVI_MOD_1.3.sz.mell.!Nyomtatási_terület</vt:lpstr>
      <vt:lpstr>KVI_MOD_1.4.sz.mell.!Nyomtatási_terület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2020-06-17T07:26:20Z</cp:lastPrinted>
  <dcterms:created xsi:type="dcterms:W3CDTF">1999-10-30T10:30:45Z</dcterms:created>
  <dcterms:modified xsi:type="dcterms:W3CDTF">2021-05-31T09:20:11Z</dcterms:modified>
</cp:coreProperties>
</file>