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P:\Előterjesztések\2021\06 június\LOCLEX rendelet\Költségvetés mód\"/>
    </mc:Choice>
  </mc:AlternateContent>
  <xr:revisionPtr revIDLastSave="0" documentId="8_{BFE4BFBF-B410-4324-9563-868670D66EDF}" xr6:coauthVersionLast="47" xr6:coauthVersionMax="47" xr10:uidLastSave="{00000000-0000-0000-0000-000000000000}"/>
  <bookViews>
    <workbookView xWindow="-120" yWindow="-120" windowWidth="19440" windowHeight="15000" firstSheet="36" activeTab="36"/>
  </bookViews>
  <sheets>
    <sheet name="1_sz_ melléklet" sheetId="1" r:id="rId1"/>
    <sheet name="2_sz_ melléklet" sheetId="2" r:id="rId2"/>
    <sheet name="3_sz_melléklet" sheetId="3" r:id="rId3"/>
    <sheet name="4_sz_ melléklet" sheetId="4" r:id="rId4"/>
    <sheet name="5_sz_melléklet" sheetId="5" r:id="rId5"/>
    <sheet name="6 7_sz_melléklet" sheetId="6" r:id="rId6"/>
    <sheet name=" 8 10 sz. melléklet" sheetId="37" r:id="rId7"/>
    <sheet name="11 12 sz_melléklet" sheetId="7" r:id="rId8"/>
    <sheet name="13_sz_ melléklet" sheetId="8" r:id="rId9"/>
    <sheet name="14 16_sz_ melléklet" sheetId="9" r:id="rId10"/>
    <sheet name="17 18 sz_melléklet" sheetId="10" r:id="rId11"/>
    <sheet name="19 21_sz_ melléklet" sheetId="11" r:id="rId12"/>
    <sheet name="22 24  sz. melléklet" sheetId="39" r:id="rId13"/>
    <sheet name="25 26 sz. melléklet" sheetId="40" r:id="rId14"/>
    <sheet name=" 27 28 sz. melléklet" sheetId="12" r:id="rId15"/>
    <sheet name="29 sz. mell" sheetId="41" r:id="rId16"/>
    <sheet name="30_ sz_ melléklet" sheetId="13" r:id="rId17"/>
    <sheet name="31_sz_ melléklet" sheetId="14" r:id="rId18"/>
    <sheet name="32_sz_ melléklet" sheetId="16" r:id="rId19"/>
    <sheet name="33_sz_ melléklet" sheetId="17" r:id="rId20"/>
    <sheet name="34 sz melléklet" sheetId="18" r:id="rId21"/>
    <sheet name="_35 36sz_ melléklet" sheetId="19" r:id="rId22"/>
    <sheet name="37 sz melléklet" sheetId="20" r:id="rId23"/>
    <sheet name="38_sz_ melléklet" sheetId="21" r:id="rId24"/>
    <sheet name="39. sz melléklet" sheetId="22" r:id="rId25"/>
    <sheet name="40_ sz_ melléklet" sheetId="23" r:id="rId26"/>
    <sheet name="41_sz_ melléklet" sheetId="24" r:id="rId27"/>
    <sheet name="42_sz_ melléklet" sheetId="25" r:id="rId28"/>
    <sheet name="  43 44. sz_ melléklet" sheetId="26" r:id="rId29"/>
    <sheet name="45 sz melléklet" sheetId="27" r:id="rId30"/>
    <sheet name="  46 47_sz_ melléklet" sheetId="28" r:id="rId31"/>
    <sheet name="48 sz mellélet" sheetId="29" r:id="rId32"/>
    <sheet name="49  50_sz_ melléklet" sheetId="30" r:id="rId33"/>
    <sheet name="51_ sz_ melléklet" sheetId="31" r:id="rId34"/>
    <sheet name="52 mell." sheetId="42" r:id="rId35"/>
    <sheet name="53.mell." sheetId="43" r:id="rId36"/>
    <sheet name="54. mell" sheetId="44" r:id="rId37"/>
    <sheet name="55.mell" sheetId="45" r:id="rId38"/>
    <sheet name="56. sz. mell." sheetId="46" r:id="rId39"/>
    <sheet name="57. sz. mell." sheetId="47" r:id="rId40"/>
    <sheet name="1_ sz_függelék" sheetId="34" r:id="rId41"/>
    <sheet name="2_ sz_függelék" sheetId="35" r:id="rId42"/>
    <sheet name="Főbb mellékletek " sheetId="36" r:id="rId43"/>
  </sheets>
  <calcPr calcId="181029"/>
</workbook>
</file>

<file path=xl/calcChain.xml><?xml version="1.0" encoding="utf-8"?>
<calcChain xmlns="http://schemas.openxmlformats.org/spreadsheetml/2006/main">
  <c r="D495" i="4" l="1"/>
  <c r="F1614" i="43"/>
  <c r="D1614" i="43"/>
  <c r="C1614" i="43"/>
  <c r="F1504" i="43"/>
  <c r="D1504" i="43"/>
  <c r="C1504" i="43"/>
  <c r="F1392" i="43"/>
  <c r="C1392" i="43"/>
  <c r="C1233" i="43"/>
  <c r="C1218" i="43"/>
  <c r="C1070" i="43"/>
  <c r="C577" i="43"/>
  <c r="C522" i="43"/>
  <c r="C1418" i="43"/>
  <c r="D1550" i="43"/>
  <c r="C1556" i="43"/>
  <c r="C26" i="20"/>
  <c r="C9" i="11"/>
  <c r="E463" i="4"/>
  <c r="C14" i="47"/>
  <c r="C10" i="47"/>
  <c r="C44" i="45"/>
  <c r="L12" i="31"/>
  <c r="M12" i="31"/>
  <c r="C24" i="24"/>
  <c r="C23" i="24"/>
  <c r="M13" i="23"/>
  <c r="D24" i="24"/>
  <c r="E13" i="20"/>
  <c r="C23" i="3"/>
  <c r="E23" i="3"/>
  <c r="D23" i="3"/>
  <c r="E24" i="2"/>
  <c r="E40" i="2"/>
  <c r="E53" i="2"/>
  <c r="C24" i="2"/>
  <c r="C83" i="5"/>
  <c r="D139" i="5"/>
  <c r="E139" i="5"/>
  <c r="C139" i="5"/>
  <c r="D83" i="5"/>
  <c r="E83" i="5"/>
  <c r="C22" i="5"/>
  <c r="E22" i="5"/>
  <c r="D22" i="5"/>
  <c r="D556" i="4"/>
  <c r="E497" i="4"/>
  <c r="C497" i="4"/>
  <c r="E438" i="4"/>
  <c r="C438" i="4"/>
  <c r="D379" i="4"/>
  <c r="E379" i="4"/>
  <c r="C379" i="4"/>
  <c r="D319" i="4"/>
  <c r="E319" i="4"/>
  <c r="C319" i="4"/>
  <c r="D260" i="4"/>
  <c r="E260" i="4"/>
  <c r="C260" i="4"/>
  <c r="D201" i="4"/>
  <c r="E201" i="4"/>
  <c r="C201" i="4"/>
  <c r="D142" i="4"/>
  <c r="E142" i="4"/>
  <c r="C142" i="4"/>
  <c r="D83" i="4"/>
  <c r="E83" i="4"/>
  <c r="C83" i="4"/>
  <c r="C11" i="4"/>
  <c r="C23" i="4"/>
  <c r="C39" i="4"/>
  <c r="C52" i="4"/>
  <c r="D23" i="4"/>
  <c r="E23" i="4"/>
  <c r="E39" i="4"/>
  <c r="E52" i="4"/>
  <c r="E11" i="25"/>
  <c r="F11" i="25"/>
  <c r="G11" i="25"/>
  <c r="C5" i="23"/>
  <c r="C6" i="23"/>
  <c r="D6" i="23"/>
  <c r="C11" i="3"/>
  <c r="E33" i="6"/>
  <c r="E34" i="6"/>
  <c r="E9" i="39"/>
  <c r="D31" i="8"/>
  <c r="C45" i="9"/>
  <c r="E29" i="6"/>
  <c r="E18" i="1"/>
  <c r="E12" i="1"/>
  <c r="C142" i="21"/>
  <c r="C143" i="21"/>
  <c r="C92" i="17"/>
  <c r="D425" i="4"/>
  <c r="D424" i="4"/>
  <c r="E35" i="6"/>
  <c r="B17" i="34"/>
  <c r="C526" i="21"/>
  <c r="E526" i="21"/>
  <c r="E532" i="21"/>
  <c r="C537" i="21"/>
  <c r="C25" i="16"/>
  <c r="C9" i="4"/>
  <c r="C58" i="10"/>
  <c r="C189" i="4"/>
  <c r="E7" i="6"/>
  <c r="C181" i="43"/>
  <c r="D50" i="8"/>
  <c r="C643" i="21"/>
  <c r="C644" i="21"/>
  <c r="C10" i="4"/>
  <c r="F50" i="8"/>
  <c r="E14" i="9"/>
  <c r="E10" i="3"/>
  <c r="E11" i="3"/>
  <c r="C12" i="2"/>
  <c r="E9" i="3"/>
  <c r="D426" i="4"/>
  <c r="E248" i="4"/>
  <c r="E382" i="4"/>
  <c r="E246" i="4"/>
  <c r="E247" i="4"/>
  <c r="D205" i="4"/>
  <c r="C205" i="4"/>
  <c r="E130" i="4"/>
  <c r="C451" i="43"/>
  <c r="C11" i="43"/>
  <c r="C69" i="4"/>
  <c r="C70" i="4"/>
  <c r="C71" i="4"/>
  <c r="C506" i="43"/>
  <c r="D461" i="21"/>
  <c r="E460" i="21"/>
  <c r="C459" i="21"/>
  <c r="E459" i="21"/>
  <c r="E458" i="21"/>
  <c r="E457" i="21"/>
  <c r="E456" i="21"/>
  <c r="D453" i="21"/>
  <c r="C453" i="21"/>
  <c r="E452" i="21"/>
  <c r="E451" i="21"/>
  <c r="E450" i="21"/>
  <c r="E449" i="21"/>
  <c r="E448" i="21"/>
  <c r="E447" i="21"/>
  <c r="D437" i="21"/>
  <c r="E436" i="21"/>
  <c r="C435" i="21"/>
  <c r="C437" i="21"/>
  <c r="E434" i="21"/>
  <c r="E433" i="21"/>
  <c r="E432" i="21"/>
  <c r="D429" i="21"/>
  <c r="C429" i="21"/>
  <c r="E428" i="21"/>
  <c r="E427" i="21"/>
  <c r="E426" i="21"/>
  <c r="E425" i="21"/>
  <c r="E424" i="21"/>
  <c r="E423" i="21"/>
  <c r="E475" i="21"/>
  <c r="E476" i="21"/>
  <c r="E477" i="21"/>
  <c r="E478" i="21"/>
  <c r="E479" i="21"/>
  <c r="E480" i="21"/>
  <c r="C481" i="21"/>
  <c r="D481" i="21"/>
  <c r="E484" i="21"/>
  <c r="E485" i="21"/>
  <c r="E486" i="21"/>
  <c r="C487" i="21"/>
  <c r="E487" i="21"/>
  <c r="E488" i="21"/>
  <c r="D489" i="21"/>
  <c r="E499" i="21"/>
  <c r="E500" i="21"/>
  <c r="E501" i="21"/>
  <c r="E502" i="21"/>
  <c r="E503" i="21"/>
  <c r="E504" i="21"/>
  <c r="C505" i="21"/>
  <c r="D505" i="21"/>
  <c r="E508" i="21"/>
  <c r="E509" i="21"/>
  <c r="E510" i="21"/>
  <c r="C513" i="21"/>
  <c r="E512" i="21"/>
  <c r="D513" i="21"/>
  <c r="E8" i="9"/>
  <c r="C65" i="43"/>
  <c r="C109" i="17"/>
  <c r="D130" i="4"/>
  <c r="C396" i="43"/>
  <c r="F396" i="43"/>
  <c r="D129" i="4"/>
  <c r="D128" i="4"/>
  <c r="C407" i="21"/>
  <c r="C409" i="21"/>
  <c r="C590" i="21"/>
  <c r="E590" i="21"/>
  <c r="E592" i="21"/>
  <c r="C581" i="21"/>
  <c r="C584" i="21"/>
  <c r="C253" i="21"/>
  <c r="E253" i="21"/>
  <c r="C243" i="21"/>
  <c r="C247" i="21"/>
  <c r="C346" i="21"/>
  <c r="C332" i="21"/>
  <c r="E332" i="21"/>
  <c r="C280" i="21"/>
  <c r="E280" i="21"/>
  <c r="C539" i="21"/>
  <c r="C540" i="21"/>
  <c r="C86" i="21"/>
  <c r="E86" i="21"/>
  <c r="C10" i="43"/>
  <c r="F10" i="43"/>
  <c r="C219" i="21"/>
  <c r="C223" i="21"/>
  <c r="C161" i="17"/>
  <c r="C167" i="21"/>
  <c r="C171" i="21"/>
  <c r="C139" i="21"/>
  <c r="C191" i="21"/>
  <c r="C62" i="21"/>
  <c r="C66" i="21"/>
  <c r="C72" i="21"/>
  <c r="C74" i="21"/>
  <c r="D383" i="4"/>
  <c r="C46" i="16"/>
  <c r="C41" i="9"/>
  <c r="C31" i="9"/>
  <c r="C30" i="9"/>
  <c r="C31" i="10"/>
  <c r="C24" i="10"/>
  <c r="C22" i="10"/>
  <c r="D15" i="3"/>
  <c r="E15" i="3"/>
  <c r="D23" i="24"/>
  <c r="C274" i="21"/>
  <c r="C83" i="17"/>
  <c r="C25" i="21"/>
  <c r="C27" i="21"/>
  <c r="E13" i="9"/>
  <c r="E9" i="9"/>
  <c r="E32" i="12"/>
  <c r="E33" i="12"/>
  <c r="F33" i="12"/>
  <c r="C19" i="21"/>
  <c r="F14" i="9"/>
  <c r="C177" i="21"/>
  <c r="E177" i="21"/>
  <c r="D898" i="43"/>
  <c r="D894" i="43"/>
  <c r="D903" i="43"/>
  <c r="D919" i="43"/>
  <c r="D932" i="43"/>
  <c r="C15" i="26"/>
  <c r="C42" i="20"/>
  <c r="C48" i="20"/>
  <c r="E367" i="4"/>
  <c r="D1109" i="43"/>
  <c r="F1109" i="43"/>
  <c r="B18" i="34"/>
  <c r="C177" i="43"/>
  <c r="F177" i="43"/>
  <c r="E591" i="21"/>
  <c r="C562" i="21"/>
  <c r="C564" i="21"/>
  <c r="D409" i="21"/>
  <c r="E408" i="21"/>
  <c r="E406" i="21"/>
  <c r="E405" i="21"/>
  <c r="E404" i="21"/>
  <c r="D401" i="21"/>
  <c r="C401" i="21"/>
  <c r="E400" i="21"/>
  <c r="E399" i="21"/>
  <c r="E398" i="21"/>
  <c r="E397" i="21"/>
  <c r="E396" i="21"/>
  <c r="E395" i="21"/>
  <c r="D385" i="21"/>
  <c r="E384" i="21"/>
  <c r="C383" i="21"/>
  <c r="C385" i="21"/>
  <c r="E382" i="21"/>
  <c r="E381" i="21"/>
  <c r="E380" i="21"/>
  <c r="D377" i="21"/>
  <c r="C377" i="21"/>
  <c r="E376" i="21"/>
  <c r="E375" i="21"/>
  <c r="E374" i="21"/>
  <c r="E373" i="21"/>
  <c r="E372" i="21"/>
  <c r="E371" i="21"/>
  <c r="E527" i="21"/>
  <c r="E528" i="21"/>
  <c r="E529" i="21"/>
  <c r="E530" i="21"/>
  <c r="E531" i="21"/>
  <c r="D532" i="21"/>
  <c r="E535" i="21"/>
  <c r="E536" i="21"/>
  <c r="E537" i="21"/>
  <c r="E538" i="21"/>
  <c r="D540" i="21"/>
  <c r="E550" i="21"/>
  <c r="E551" i="21"/>
  <c r="E552" i="21"/>
  <c r="E553" i="21"/>
  <c r="E554" i="21"/>
  <c r="E555" i="21"/>
  <c r="C556" i="21"/>
  <c r="D556" i="21"/>
  <c r="E559" i="21"/>
  <c r="E560" i="21"/>
  <c r="E561" i="21"/>
  <c r="E563" i="21"/>
  <c r="D564" i="21"/>
  <c r="C304" i="21"/>
  <c r="C306" i="21"/>
  <c r="C278" i="21"/>
  <c r="D10" i="4"/>
  <c r="C1217" i="43"/>
  <c r="F1217" i="43"/>
  <c r="C277" i="21"/>
  <c r="C203" i="21"/>
  <c r="E174" i="21"/>
  <c r="C246" i="4"/>
  <c r="C669" i="43"/>
  <c r="C95" i="17"/>
  <c r="B23" i="34"/>
  <c r="B25" i="34"/>
  <c r="B27" i="34"/>
  <c r="E71" i="21"/>
  <c r="E40" i="21"/>
  <c r="D70" i="5"/>
  <c r="E126" i="5"/>
  <c r="E11" i="2"/>
  <c r="D71" i="5"/>
  <c r="E127" i="5"/>
  <c r="E12" i="2"/>
  <c r="D69" i="5"/>
  <c r="E125" i="5"/>
  <c r="D314" i="4"/>
  <c r="D310" i="4"/>
  <c r="D335" i="4"/>
  <c r="D348" i="4"/>
  <c r="F48" i="6"/>
  <c r="C12" i="41"/>
  <c r="C388" i="4"/>
  <c r="C384" i="4"/>
  <c r="C394" i="4"/>
  <c r="C395" i="4"/>
  <c r="C408" i="4"/>
  <c r="C578" i="43"/>
  <c r="C132" i="17"/>
  <c r="D382" i="4"/>
  <c r="D394" i="4"/>
  <c r="F12" i="39"/>
  <c r="F11" i="39"/>
  <c r="F10" i="39"/>
  <c r="F9" i="39"/>
  <c r="B8" i="23"/>
  <c r="F8" i="39"/>
  <c r="C341" i="43"/>
  <c r="C73" i="11"/>
  <c r="C21" i="45"/>
  <c r="F21" i="45"/>
  <c r="D210" i="4"/>
  <c r="D206" i="4"/>
  <c r="E41" i="8"/>
  <c r="C8" i="1"/>
  <c r="C1413" i="43"/>
  <c r="F1413" i="43"/>
  <c r="E96" i="21"/>
  <c r="E28" i="39"/>
  <c r="B10" i="35"/>
  <c r="E123" i="21"/>
  <c r="E365" i="4"/>
  <c r="C1107" i="43"/>
  <c r="F1107" i="43"/>
  <c r="C115" i="21"/>
  <c r="E115" i="21"/>
  <c r="E279" i="21"/>
  <c r="E226" i="21"/>
  <c r="E201" i="21"/>
  <c r="E175" i="21"/>
  <c r="E148" i="21"/>
  <c r="E147" i="21"/>
  <c r="E9" i="13"/>
  <c r="E95" i="21"/>
  <c r="E94" i="21"/>
  <c r="E69" i="21"/>
  <c r="E65" i="21"/>
  <c r="F153" i="42"/>
  <c r="F154" i="42"/>
  <c r="F155" i="42"/>
  <c r="F156" i="42"/>
  <c r="F157" i="42"/>
  <c r="F158" i="42"/>
  <c r="F159" i="42"/>
  <c r="E153" i="42"/>
  <c r="E154" i="42"/>
  <c r="E155" i="42"/>
  <c r="E156" i="42"/>
  <c r="E157" i="42"/>
  <c r="E158" i="42"/>
  <c r="E159" i="42"/>
  <c r="D153" i="42"/>
  <c r="D154" i="42"/>
  <c r="D155" i="42"/>
  <c r="D156" i="42"/>
  <c r="D157" i="42"/>
  <c r="D158" i="42"/>
  <c r="D159" i="42"/>
  <c r="C153" i="42"/>
  <c r="C154" i="42"/>
  <c r="C155" i="42"/>
  <c r="C156" i="42"/>
  <c r="C157" i="42"/>
  <c r="C158" i="42"/>
  <c r="C159" i="42"/>
  <c r="D152" i="42"/>
  <c r="E152" i="42"/>
  <c r="F152" i="42"/>
  <c r="C152" i="42"/>
  <c r="E137" i="42"/>
  <c r="E139" i="42"/>
  <c r="E140" i="42"/>
  <c r="E141" i="42"/>
  <c r="E142" i="42"/>
  <c r="E143" i="42"/>
  <c r="E144" i="42"/>
  <c r="E145" i="42"/>
  <c r="D139" i="42"/>
  <c r="D140" i="42"/>
  <c r="D141" i="42"/>
  <c r="D142" i="42"/>
  <c r="D143" i="42"/>
  <c r="D144" i="42"/>
  <c r="F144" i="42"/>
  <c r="D145" i="42"/>
  <c r="C137" i="42"/>
  <c r="C139" i="42"/>
  <c r="F139" i="42"/>
  <c r="C140" i="42"/>
  <c r="C141" i="42"/>
  <c r="C142" i="42"/>
  <c r="C143" i="42"/>
  <c r="F143" i="42"/>
  <c r="C144" i="42"/>
  <c r="C145" i="42"/>
  <c r="E120" i="42"/>
  <c r="E121" i="42"/>
  <c r="E122" i="42"/>
  <c r="E123" i="42"/>
  <c r="E125" i="42"/>
  <c r="E126" i="42"/>
  <c r="E127" i="42"/>
  <c r="E128" i="42"/>
  <c r="E129" i="42"/>
  <c r="E130" i="42"/>
  <c r="E131" i="42"/>
  <c r="E132" i="42"/>
  <c r="D120" i="42"/>
  <c r="D121" i="42"/>
  <c r="D122" i="42"/>
  <c r="D123" i="42"/>
  <c r="F123" i="42"/>
  <c r="D125" i="42"/>
  <c r="D126" i="42"/>
  <c r="D127" i="42"/>
  <c r="D128" i="42"/>
  <c r="D129" i="42"/>
  <c r="D130" i="42"/>
  <c r="D131" i="42"/>
  <c r="D132" i="42"/>
  <c r="D119" i="42"/>
  <c r="E119" i="42"/>
  <c r="C122" i="42"/>
  <c r="F122" i="42"/>
  <c r="C123" i="42"/>
  <c r="C125" i="42"/>
  <c r="C126" i="42"/>
  <c r="C127" i="42"/>
  <c r="C128" i="42"/>
  <c r="C129" i="42"/>
  <c r="C130" i="42"/>
  <c r="C131" i="42"/>
  <c r="C132" i="42"/>
  <c r="D29" i="30"/>
  <c r="E29" i="30"/>
  <c r="E16" i="3"/>
  <c r="E17" i="3"/>
  <c r="C18" i="2"/>
  <c r="E18" i="3"/>
  <c r="C19" i="2"/>
  <c r="E19" i="3"/>
  <c r="E20" i="3"/>
  <c r="E21" i="3"/>
  <c r="E22" i="3"/>
  <c r="C23" i="2"/>
  <c r="D166" i="5"/>
  <c r="E137" i="5"/>
  <c r="E22" i="2"/>
  <c r="C76" i="17"/>
  <c r="C72" i="9"/>
  <c r="D14" i="8"/>
  <c r="C47" i="45"/>
  <c r="F47" i="45"/>
  <c r="C840" i="43"/>
  <c r="C839" i="43"/>
  <c r="C889" i="43"/>
  <c r="F1273" i="43"/>
  <c r="D21" i="1"/>
  <c r="C21" i="1"/>
  <c r="D11" i="4"/>
  <c r="F1218" i="43"/>
  <c r="C426" i="4"/>
  <c r="C1164" i="43"/>
  <c r="C424" i="4"/>
  <c r="C340" i="43"/>
  <c r="F340" i="43"/>
  <c r="C136" i="17"/>
  <c r="C145" i="4"/>
  <c r="C157" i="4"/>
  <c r="C140" i="17"/>
  <c r="C1342" i="43"/>
  <c r="C120" i="17"/>
  <c r="D26" i="4"/>
  <c r="C158" i="17"/>
  <c r="E125" i="21"/>
  <c r="C47" i="21"/>
  <c r="E47" i="21"/>
  <c r="C247" i="4"/>
  <c r="E116" i="21"/>
  <c r="E117" i="21"/>
  <c r="D358" i="21"/>
  <c r="C358" i="21"/>
  <c r="E357" i="21"/>
  <c r="E356" i="21"/>
  <c r="E355" i="21"/>
  <c r="E354" i="21"/>
  <c r="E353" i="21"/>
  <c r="D350" i="21"/>
  <c r="C350" i="21"/>
  <c r="E349" i="21"/>
  <c r="E348" i="21"/>
  <c r="E347" i="21"/>
  <c r="E346" i="21"/>
  <c r="E345" i="21"/>
  <c r="E344" i="21"/>
  <c r="D334" i="21"/>
  <c r="C334" i="21"/>
  <c r="E333" i="21"/>
  <c r="E331" i="21"/>
  <c r="E330" i="21"/>
  <c r="E329" i="21"/>
  <c r="D326" i="21"/>
  <c r="C326" i="21"/>
  <c r="E325" i="21"/>
  <c r="E324" i="21"/>
  <c r="E323" i="21"/>
  <c r="E322" i="21"/>
  <c r="E321" i="21"/>
  <c r="E320" i="21"/>
  <c r="D306" i="21"/>
  <c r="E305" i="21"/>
  <c r="E303" i="21"/>
  <c r="E302" i="21"/>
  <c r="E301" i="21"/>
  <c r="D298" i="21"/>
  <c r="C298" i="21"/>
  <c r="E297" i="21"/>
  <c r="E296" i="21"/>
  <c r="E295" i="21"/>
  <c r="E294" i="21"/>
  <c r="E293" i="21"/>
  <c r="E292" i="21"/>
  <c r="D282" i="21"/>
  <c r="E281" i="21"/>
  <c r="D274" i="21"/>
  <c r="E273" i="21"/>
  <c r="E272" i="21"/>
  <c r="E271" i="21"/>
  <c r="E269" i="21"/>
  <c r="E268" i="21"/>
  <c r="D255" i="21"/>
  <c r="E254" i="21"/>
  <c r="E252" i="21"/>
  <c r="D247" i="21"/>
  <c r="E246" i="21"/>
  <c r="E245" i="21"/>
  <c r="E244" i="21"/>
  <c r="E242" i="21"/>
  <c r="E241" i="21"/>
  <c r="D231" i="21"/>
  <c r="E230" i="21"/>
  <c r="E227" i="21"/>
  <c r="D223" i="21"/>
  <c r="E222" i="21"/>
  <c r="E221" i="21"/>
  <c r="E220" i="21"/>
  <c r="E218" i="21"/>
  <c r="E217" i="21"/>
  <c r="D203" i="21"/>
  <c r="E202" i="21"/>
  <c r="D195" i="21"/>
  <c r="C195" i="21"/>
  <c r="E194" i="21"/>
  <c r="E193" i="21"/>
  <c r="E192" i="21"/>
  <c r="E191" i="21"/>
  <c r="E190" i="21"/>
  <c r="E189" i="21"/>
  <c r="D179" i="21"/>
  <c r="E178" i="21"/>
  <c r="D171" i="21"/>
  <c r="E169" i="21"/>
  <c r="E168" i="21"/>
  <c r="E166" i="21"/>
  <c r="E165" i="21"/>
  <c r="D66" i="21"/>
  <c r="C311" i="4"/>
  <c r="C310" i="4"/>
  <c r="F18" i="37"/>
  <c r="F19" i="37"/>
  <c r="F17" i="37"/>
  <c r="F16" i="37"/>
  <c r="F15" i="37"/>
  <c r="F14" i="37"/>
  <c r="F13" i="37"/>
  <c r="F12" i="37"/>
  <c r="C15" i="17"/>
  <c r="C40" i="17"/>
  <c r="C38" i="17"/>
  <c r="C26" i="3"/>
  <c r="C38" i="3"/>
  <c r="C39" i="3"/>
  <c r="C52" i="3"/>
  <c r="C55" i="13"/>
  <c r="C45" i="45"/>
  <c r="F45" i="45"/>
  <c r="C52" i="45"/>
  <c r="F52" i="45"/>
  <c r="F22" i="44"/>
  <c r="C1528" i="43"/>
  <c r="C1531" i="43"/>
  <c r="C1327" i="43"/>
  <c r="C1219" i="43"/>
  <c r="C1244" i="43"/>
  <c r="C1000" i="43"/>
  <c r="F1000" i="43"/>
  <c r="F1012" i="43"/>
  <c r="D129" i="43"/>
  <c r="C15" i="42"/>
  <c r="C124" i="42"/>
  <c r="C154" i="17"/>
  <c r="E145" i="4"/>
  <c r="C100" i="17"/>
  <c r="D322" i="4"/>
  <c r="F21" i="12"/>
  <c r="C42" i="16"/>
  <c r="C80" i="17"/>
  <c r="E204" i="4"/>
  <c r="E216" i="4"/>
  <c r="E217" i="4"/>
  <c r="E230" i="4"/>
  <c r="E18" i="4"/>
  <c r="E14" i="4"/>
  <c r="D433" i="4"/>
  <c r="E314" i="4"/>
  <c r="E310" i="4"/>
  <c r="E335" i="4"/>
  <c r="E348" i="4"/>
  <c r="D388" i="4"/>
  <c r="C1334" i="43"/>
  <c r="F1334" i="43"/>
  <c r="F1330" i="43"/>
  <c r="F1339" i="43"/>
  <c r="D644" i="21"/>
  <c r="E643" i="21"/>
  <c r="E644" i="21"/>
  <c r="E642" i="21"/>
  <c r="E641" i="21"/>
  <c r="E640" i="21"/>
  <c r="E639" i="21"/>
  <c r="D636" i="21"/>
  <c r="C636" i="21"/>
  <c r="E635" i="21"/>
  <c r="E634" i="21"/>
  <c r="E633" i="21"/>
  <c r="E632" i="21"/>
  <c r="E631" i="21"/>
  <c r="E630" i="21"/>
  <c r="E636" i="21"/>
  <c r="D616" i="21"/>
  <c r="C616" i="21"/>
  <c r="E615" i="21"/>
  <c r="E614" i="21"/>
  <c r="E613" i="21"/>
  <c r="E612" i="21"/>
  <c r="E611" i="21"/>
  <c r="D608" i="21"/>
  <c r="C608" i="21"/>
  <c r="E607" i="21"/>
  <c r="E606" i="21"/>
  <c r="E605" i="21"/>
  <c r="E604" i="21"/>
  <c r="E603" i="21"/>
  <c r="E602" i="21"/>
  <c r="D592" i="21"/>
  <c r="E589" i="21"/>
  <c r="E588" i="21"/>
  <c r="E587" i="21"/>
  <c r="D584" i="21"/>
  <c r="E583" i="21"/>
  <c r="E582" i="21"/>
  <c r="E581" i="21"/>
  <c r="E580" i="21"/>
  <c r="E579" i="21"/>
  <c r="E578" i="21"/>
  <c r="D151" i="21"/>
  <c r="E150" i="21"/>
  <c r="D143" i="21"/>
  <c r="E142" i="21"/>
  <c r="E141" i="21"/>
  <c r="E140" i="21"/>
  <c r="E138" i="21"/>
  <c r="E137" i="21"/>
  <c r="D127" i="21"/>
  <c r="E126" i="21"/>
  <c r="D119" i="21"/>
  <c r="E114" i="21"/>
  <c r="E113" i="21"/>
  <c r="D98" i="21"/>
  <c r="E97" i="21"/>
  <c r="D90" i="21"/>
  <c r="E88" i="21"/>
  <c r="E87" i="21"/>
  <c r="E85" i="21"/>
  <c r="D74" i="21"/>
  <c r="E73" i="21"/>
  <c r="E64" i="21"/>
  <c r="E63" i="21"/>
  <c r="E61" i="21"/>
  <c r="D49" i="21"/>
  <c r="E48" i="21"/>
  <c r="E46" i="21"/>
  <c r="E44" i="21"/>
  <c r="D41" i="21"/>
  <c r="E39" i="21"/>
  <c r="E38" i="21"/>
  <c r="E36" i="21"/>
  <c r="E35" i="21"/>
  <c r="C50" i="10"/>
  <c r="C19" i="47"/>
  <c r="C50" i="16"/>
  <c r="C907" i="43"/>
  <c r="F907" i="43"/>
  <c r="C145" i="17"/>
  <c r="E394" i="4"/>
  <c r="F155" i="44"/>
  <c r="F154" i="44"/>
  <c r="F142" i="44"/>
  <c r="F157" i="44"/>
  <c r="F170" i="44"/>
  <c r="C1061" i="43"/>
  <c r="C1057" i="43"/>
  <c r="C1066" i="43"/>
  <c r="C1082" i="43"/>
  <c r="C1095" i="43"/>
  <c r="D374" i="4"/>
  <c r="D370" i="4"/>
  <c r="D395" i="4"/>
  <c r="D408" i="4"/>
  <c r="C552" i="4"/>
  <c r="E552" i="4"/>
  <c r="C307" i="4"/>
  <c r="F40" i="6"/>
  <c r="C43" i="14"/>
  <c r="C42" i="14"/>
  <c r="C30" i="14"/>
  <c r="C45" i="14"/>
  <c r="C57" i="14"/>
  <c r="C27" i="16"/>
  <c r="C264" i="4"/>
  <c r="C36" i="16"/>
  <c r="C576" i="43"/>
  <c r="C588" i="43"/>
  <c r="C589" i="43"/>
  <c r="C602" i="43"/>
  <c r="F34" i="6"/>
  <c r="D82" i="42"/>
  <c r="E82" i="42"/>
  <c r="E136" i="42"/>
  <c r="E148" i="42"/>
  <c r="E149" i="42"/>
  <c r="E162" i="42"/>
  <c r="F9" i="37"/>
  <c r="F10" i="37"/>
  <c r="C149" i="17"/>
  <c r="G15" i="1"/>
  <c r="D15" i="1"/>
  <c r="C15" i="1"/>
  <c r="D8" i="1"/>
  <c r="F52" i="44"/>
  <c r="F55" i="44"/>
  <c r="F12" i="42"/>
  <c r="C115" i="17"/>
  <c r="C521" i="43"/>
  <c r="C204" i="4"/>
  <c r="C616" i="43"/>
  <c r="F616" i="43"/>
  <c r="F175" i="42"/>
  <c r="F174" i="42"/>
  <c r="F173" i="42"/>
  <c r="C192" i="42"/>
  <c r="E192" i="42"/>
  <c r="C29" i="30"/>
  <c r="B11" i="35"/>
  <c r="C18" i="26"/>
  <c r="C19" i="26"/>
  <c r="C17" i="26"/>
  <c r="B9" i="23"/>
  <c r="B20" i="23"/>
  <c r="M19" i="23"/>
  <c r="F15" i="9"/>
  <c r="D1131" i="43"/>
  <c r="F1131" i="43"/>
  <c r="D32" i="5"/>
  <c r="C40" i="7"/>
  <c r="C45" i="7"/>
  <c r="C47" i="7"/>
  <c r="E389" i="4"/>
  <c r="E384" i="4"/>
  <c r="F17" i="9"/>
  <c r="C17" i="18"/>
  <c r="C44" i="9"/>
  <c r="F47" i="6"/>
  <c r="E492" i="4"/>
  <c r="C31" i="16"/>
  <c r="C66" i="42"/>
  <c r="C67" i="42"/>
  <c r="F67" i="42"/>
  <c r="F79" i="42"/>
  <c r="C65" i="42"/>
  <c r="E1502" i="43"/>
  <c r="E1612" i="43"/>
  <c r="D1502" i="43"/>
  <c r="D1612" i="43"/>
  <c r="D367" i="4"/>
  <c r="E1550" i="43"/>
  <c r="E1559" i="43"/>
  <c r="E1575" i="43"/>
  <c r="E1440" i="43"/>
  <c r="E1449" i="43"/>
  <c r="D1440" i="43"/>
  <c r="D1449" i="43"/>
  <c r="E1385" i="43"/>
  <c r="D1385" i="43"/>
  <c r="D1394" i="43"/>
  <c r="C1385" i="43"/>
  <c r="C1394" i="43"/>
  <c r="E1330" i="43"/>
  <c r="E1339" i="43"/>
  <c r="D1330" i="43"/>
  <c r="D1339" i="43"/>
  <c r="E1276" i="43"/>
  <c r="E1285" i="43"/>
  <c r="D1276" i="43"/>
  <c r="C1276" i="43"/>
  <c r="C1285" i="43"/>
  <c r="E1221" i="43"/>
  <c r="E1230" i="43"/>
  <c r="D1221" i="43"/>
  <c r="D1230" i="43"/>
  <c r="E1167" i="43"/>
  <c r="E1176" i="43"/>
  <c r="D1167" i="43"/>
  <c r="D1176" i="43"/>
  <c r="E1112" i="43"/>
  <c r="E1121" i="43"/>
  <c r="C1112" i="43"/>
  <c r="E1057" i="43"/>
  <c r="E1066" i="43"/>
  <c r="D1057" i="43"/>
  <c r="D1066" i="43"/>
  <c r="E1003" i="43"/>
  <c r="E1012" i="43"/>
  <c r="D1003" i="43"/>
  <c r="D1012" i="43"/>
  <c r="E948" i="43"/>
  <c r="E957" i="43"/>
  <c r="C948" i="43"/>
  <c r="C957" i="43"/>
  <c r="E894" i="43"/>
  <c r="E903" i="43"/>
  <c r="C894" i="43"/>
  <c r="E839" i="43"/>
  <c r="E848" i="43"/>
  <c r="D839" i="43"/>
  <c r="E784" i="43"/>
  <c r="E793" i="43"/>
  <c r="E729" i="43"/>
  <c r="D729" i="43"/>
  <c r="D738" i="43"/>
  <c r="D754" i="43"/>
  <c r="D767" i="43"/>
  <c r="C729" i="43"/>
  <c r="C738" i="43"/>
  <c r="E674" i="43"/>
  <c r="E683" i="43"/>
  <c r="D674" i="43"/>
  <c r="D683" i="43"/>
  <c r="C674" i="43"/>
  <c r="E619" i="43"/>
  <c r="E628" i="43"/>
  <c r="E644" i="43"/>
  <c r="E657" i="43"/>
  <c r="D619" i="43"/>
  <c r="D628" i="43"/>
  <c r="C619" i="43"/>
  <c r="E564" i="43"/>
  <c r="E573" i="43"/>
  <c r="E589" i="43"/>
  <c r="E602" i="43"/>
  <c r="D564" i="43"/>
  <c r="D573" i="43"/>
  <c r="C564" i="43"/>
  <c r="C573" i="43"/>
  <c r="E509" i="43"/>
  <c r="D509" i="43"/>
  <c r="D518" i="43"/>
  <c r="C509" i="43"/>
  <c r="E454" i="43"/>
  <c r="E463" i="43"/>
  <c r="D454" i="43"/>
  <c r="D463" i="43"/>
  <c r="C454" i="43"/>
  <c r="E399" i="43"/>
  <c r="E408" i="43"/>
  <c r="D399" i="43"/>
  <c r="C399" i="43"/>
  <c r="E344" i="43"/>
  <c r="D344" i="43"/>
  <c r="D353" i="43"/>
  <c r="C344" i="43"/>
  <c r="E289" i="43"/>
  <c r="E298" i="43"/>
  <c r="D289" i="43"/>
  <c r="D298" i="43"/>
  <c r="E234" i="43"/>
  <c r="D234" i="43"/>
  <c r="D243" i="43"/>
  <c r="C234" i="43"/>
  <c r="C243" i="43"/>
  <c r="E180" i="43"/>
  <c r="E189" i="43"/>
  <c r="D180" i="43"/>
  <c r="D189" i="43"/>
  <c r="E125" i="43"/>
  <c r="E134" i="43"/>
  <c r="E70" i="43"/>
  <c r="D70" i="43"/>
  <c r="D79" i="43"/>
  <c r="D15" i="43"/>
  <c r="D24" i="43"/>
  <c r="E15" i="43"/>
  <c r="E24" i="43"/>
  <c r="C15" i="43"/>
  <c r="E178" i="42"/>
  <c r="E187" i="42"/>
  <c r="E203" i="42"/>
  <c r="E216" i="42"/>
  <c r="D178" i="42"/>
  <c r="D187" i="42"/>
  <c r="D203" i="42"/>
  <c r="D216" i="42"/>
  <c r="C178" i="42"/>
  <c r="E70" i="42"/>
  <c r="E79" i="42"/>
  <c r="D70" i="42"/>
  <c r="D79" i="42"/>
  <c r="C70" i="42"/>
  <c r="D15" i="42"/>
  <c r="D24" i="42"/>
  <c r="E15" i="42"/>
  <c r="E24" i="42"/>
  <c r="E74" i="5"/>
  <c r="C74" i="5"/>
  <c r="D13" i="5"/>
  <c r="E13" i="5"/>
  <c r="C13" i="5"/>
  <c r="C38" i="5"/>
  <c r="C51" i="5"/>
  <c r="D488" i="4"/>
  <c r="D497" i="4"/>
  <c r="D513" i="4"/>
  <c r="D526" i="4"/>
  <c r="E429" i="4"/>
  <c r="D251" i="4"/>
  <c r="C251" i="4"/>
  <c r="E192" i="4"/>
  <c r="D192" i="4"/>
  <c r="C192" i="4"/>
  <c r="E133" i="4"/>
  <c r="D133" i="4"/>
  <c r="C133" i="4"/>
  <c r="D74" i="4"/>
  <c r="D14" i="4"/>
  <c r="C14" i="4"/>
  <c r="C14" i="3"/>
  <c r="C19" i="6"/>
  <c r="D19" i="6"/>
  <c r="E19" i="6"/>
  <c r="D429" i="4"/>
  <c r="D438" i="4"/>
  <c r="D454" i="4"/>
  <c r="D467" i="4"/>
  <c r="F18" i="6"/>
  <c r="F19" i="6"/>
  <c r="F17" i="6"/>
  <c r="C176" i="17"/>
  <c r="C27" i="43"/>
  <c r="C39" i="43"/>
  <c r="F49" i="6"/>
  <c r="D788" i="43"/>
  <c r="D784" i="43"/>
  <c r="D793" i="43"/>
  <c r="D809" i="43"/>
  <c r="D822" i="43"/>
  <c r="E154" i="44"/>
  <c r="D154" i="44"/>
  <c r="C154" i="44"/>
  <c r="C142" i="44"/>
  <c r="C157" i="44"/>
  <c r="C170" i="44"/>
  <c r="F149" i="44"/>
  <c r="E149" i="44"/>
  <c r="D149" i="44"/>
  <c r="C149" i="44"/>
  <c r="F143" i="44"/>
  <c r="E143" i="44"/>
  <c r="E142" i="44"/>
  <c r="E157" i="44"/>
  <c r="D143" i="44"/>
  <c r="D142" i="44"/>
  <c r="D157" i="44"/>
  <c r="D170" i="44"/>
  <c r="C143" i="44"/>
  <c r="F138" i="44"/>
  <c r="E138" i="44"/>
  <c r="D138" i="44"/>
  <c r="C138" i="44"/>
  <c r="F130" i="44"/>
  <c r="E130" i="44"/>
  <c r="D130" i="44"/>
  <c r="C130" i="44"/>
  <c r="F129" i="44"/>
  <c r="E129" i="44"/>
  <c r="D129" i="44"/>
  <c r="C129" i="44"/>
  <c r="F124" i="44"/>
  <c r="E124" i="44"/>
  <c r="D124" i="44"/>
  <c r="C124" i="44"/>
  <c r="E112" i="44"/>
  <c r="D112" i="44"/>
  <c r="F97" i="44"/>
  <c r="E97" i="44"/>
  <c r="D97" i="44"/>
  <c r="C97" i="44"/>
  <c r="F92" i="44"/>
  <c r="E92" i="44"/>
  <c r="D92" i="44"/>
  <c r="C92" i="44"/>
  <c r="F86" i="44"/>
  <c r="E86" i="44"/>
  <c r="D86" i="44"/>
  <c r="C86" i="44"/>
  <c r="F85" i="44"/>
  <c r="E85" i="44"/>
  <c r="D85" i="44"/>
  <c r="C85" i="44"/>
  <c r="F81" i="44"/>
  <c r="E81" i="44"/>
  <c r="D81" i="44"/>
  <c r="C81" i="44"/>
  <c r="F73" i="44"/>
  <c r="F72" i="44"/>
  <c r="E73" i="44"/>
  <c r="E72" i="44"/>
  <c r="D73" i="44"/>
  <c r="D72" i="44"/>
  <c r="C73" i="44"/>
  <c r="C72" i="44"/>
  <c r="F67" i="44"/>
  <c r="E67" i="44"/>
  <c r="D67" i="44"/>
  <c r="D65" i="44"/>
  <c r="D100" i="44"/>
  <c r="C67" i="44"/>
  <c r="D55" i="44"/>
  <c r="E55" i="44"/>
  <c r="C55" i="44"/>
  <c r="D40" i="44"/>
  <c r="E40" i="44"/>
  <c r="F40" i="44"/>
  <c r="C40" i="44"/>
  <c r="D35" i="44"/>
  <c r="E35" i="44"/>
  <c r="F35" i="44"/>
  <c r="C35" i="44"/>
  <c r="D29" i="44"/>
  <c r="D28" i="44"/>
  <c r="E29" i="44"/>
  <c r="E28" i="44"/>
  <c r="F29" i="44"/>
  <c r="F28" i="44"/>
  <c r="C29" i="44"/>
  <c r="C28" i="44"/>
  <c r="D24" i="44"/>
  <c r="E24" i="44"/>
  <c r="F24" i="44"/>
  <c r="C24" i="44"/>
  <c r="D16" i="44"/>
  <c r="D15" i="44"/>
  <c r="E16" i="44"/>
  <c r="E15" i="44"/>
  <c r="F16" i="44"/>
  <c r="C16" i="44"/>
  <c r="C15" i="44"/>
  <c r="D10" i="44"/>
  <c r="E10" i="44"/>
  <c r="F10" i="44"/>
  <c r="C10" i="44"/>
  <c r="D169" i="44"/>
  <c r="E169" i="44"/>
  <c r="D1559" i="43"/>
  <c r="D1575" i="43"/>
  <c r="D1588" i="43"/>
  <c r="F19" i="45"/>
  <c r="F20" i="45"/>
  <c r="D54" i="45"/>
  <c r="E54" i="45"/>
  <c r="F44" i="45"/>
  <c r="E39" i="45"/>
  <c r="E34" i="45"/>
  <c r="D28" i="45"/>
  <c r="E28" i="45"/>
  <c r="D23" i="45"/>
  <c r="E23" i="45"/>
  <c r="D15" i="45"/>
  <c r="D14" i="45"/>
  <c r="E15" i="45"/>
  <c r="E14" i="45"/>
  <c r="D9" i="45"/>
  <c r="D7" i="45"/>
  <c r="E9" i="45"/>
  <c r="C41" i="30"/>
  <c r="E47" i="39"/>
  <c r="E16" i="9"/>
  <c r="F40" i="39"/>
  <c r="D47" i="39"/>
  <c r="D16" i="9"/>
  <c r="C46" i="20"/>
  <c r="E46" i="20"/>
  <c r="F46" i="8"/>
  <c r="C45" i="20"/>
  <c r="C55" i="20"/>
  <c r="E28" i="1"/>
  <c r="F54" i="8"/>
  <c r="E24" i="1"/>
  <c r="F55" i="8"/>
  <c r="F51" i="8"/>
  <c r="E23" i="1"/>
  <c r="E15" i="14"/>
  <c r="E7" i="14"/>
  <c r="C46" i="14"/>
  <c r="D42" i="14"/>
  <c r="D37" i="14"/>
  <c r="E37" i="14"/>
  <c r="D31" i="14"/>
  <c r="E31" i="14"/>
  <c r="C37" i="14"/>
  <c r="C31" i="14"/>
  <c r="D27" i="14"/>
  <c r="E27" i="14"/>
  <c r="C27" i="14"/>
  <c r="D19" i="14"/>
  <c r="D18" i="14"/>
  <c r="E19" i="14"/>
  <c r="E18" i="14"/>
  <c r="C19" i="14"/>
  <c r="C18" i="14"/>
  <c r="C6" i="14"/>
  <c r="D7" i="14"/>
  <c r="C7" i="14"/>
  <c r="D25" i="13"/>
  <c r="E25" i="13"/>
  <c r="E18" i="13"/>
  <c r="D7" i="13"/>
  <c r="D9" i="44"/>
  <c r="C37" i="13"/>
  <c r="D37" i="13"/>
  <c r="E37" i="13"/>
  <c r="C31" i="13"/>
  <c r="C30" i="13"/>
  <c r="D31" i="13"/>
  <c r="E31" i="13"/>
  <c r="C42" i="13"/>
  <c r="D42" i="13"/>
  <c r="D30" i="13"/>
  <c r="E42" i="13"/>
  <c r="C27" i="13"/>
  <c r="D27" i="13"/>
  <c r="E27" i="13"/>
  <c r="C19" i="13"/>
  <c r="C18" i="13"/>
  <c r="D19" i="13"/>
  <c r="E10" i="13"/>
  <c r="C9" i="9"/>
  <c r="F9" i="9"/>
  <c r="E11" i="13"/>
  <c r="C10" i="9"/>
  <c r="E12" i="13"/>
  <c r="C12" i="9"/>
  <c r="E13" i="13"/>
  <c r="C13" i="9"/>
  <c r="E14" i="13"/>
  <c r="C14" i="9"/>
  <c r="E15" i="13"/>
  <c r="C42" i="39"/>
  <c r="F39" i="39"/>
  <c r="E16" i="13"/>
  <c r="C18" i="9"/>
  <c r="F18" i="9"/>
  <c r="E17" i="13"/>
  <c r="C19" i="9"/>
  <c r="F19" i="9"/>
  <c r="E31" i="8"/>
  <c r="E32" i="8"/>
  <c r="E33" i="8"/>
  <c r="E34" i="8"/>
  <c r="D32" i="8"/>
  <c r="D33" i="8"/>
  <c r="D34" i="8"/>
  <c r="C31" i="8"/>
  <c r="C32" i="8"/>
  <c r="F32" i="8"/>
  <c r="C33" i="8"/>
  <c r="F33" i="8"/>
  <c r="C34" i="8"/>
  <c r="F34" i="8"/>
  <c r="E30" i="8"/>
  <c r="D30" i="8"/>
  <c r="C30" i="8"/>
  <c r="C41" i="40"/>
  <c r="C17" i="40"/>
  <c r="D36" i="8"/>
  <c r="F36" i="8"/>
  <c r="C35" i="45"/>
  <c r="C582" i="4"/>
  <c r="E582" i="4"/>
  <c r="D50" i="2"/>
  <c r="D13" i="39"/>
  <c r="E13" i="39"/>
  <c r="C13" i="39"/>
  <c r="E35" i="8"/>
  <c r="E10" i="8"/>
  <c r="E40" i="8"/>
  <c r="F37" i="8"/>
  <c r="C34" i="9"/>
  <c r="C11" i="45"/>
  <c r="E16" i="8"/>
  <c r="C16" i="8"/>
  <c r="H60" i="46"/>
  <c r="I60" i="46"/>
  <c r="I62" i="46"/>
  <c r="G60" i="46"/>
  <c r="D60" i="46"/>
  <c r="E60" i="46"/>
  <c r="C60" i="46"/>
  <c r="H49" i="46"/>
  <c r="I49" i="46"/>
  <c r="G49" i="46"/>
  <c r="G62" i="46"/>
  <c r="D49" i="46"/>
  <c r="D62" i="46"/>
  <c r="E49" i="46"/>
  <c r="C49" i="46"/>
  <c r="C62" i="46"/>
  <c r="H28" i="46"/>
  <c r="I28" i="46"/>
  <c r="G28" i="46"/>
  <c r="D28" i="46"/>
  <c r="E28" i="46"/>
  <c r="C28" i="46"/>
  <c r="F47" i="8"/>
  <c r="E29" i="1"/>
  <c r="D17" i="29"/>
  <c r="E17" i="29"/>
  <c r="F36" i="45"/>
  <c r="C1493" i="43"/>
  <c r="C1603" i="43"/>
  <c r="F1603" i="43"/>
  <c r="C1494" i="43"/>
  <c r="C1604" i="43"/>
  <c r="F1604" i="43"/>
  <c r="C1497" i="43"/>
  <c r="C1607" i="43"/>
  <c r="C1498" i="43"/>
  <c r="C1608" i="43"/>
  <c r="C1500" i="43"/>
  <c r="C1610" i="43"/>
  <c r="C1501" i="43"/>
  <c r="C1007" i="43"/>
  <c r="F1007" i="43"/>
  <c r="F1003" i="43"/>
  <c r="D913" i="43"/>
  <c r="D908" i="43"/>
  <c r="C395" i="43"/>
  <c r="F395" i="43"/>
  <c r="F104" i="43"/>
  <c r="C581" i="4"/>
  <c r="E581" i="4"/>
  <c r="D329" i="4"/>
  <c r="D324" i="4"/>
  <c r="C374" i="4"/>
  <c r="C370" i="4"/>
  <c r="K12" i="31"/>
  <c r="G8" i="1"/>
  <c r="F22" i="45"/>
  <c r="F37" i="45"/>
  <c r="E26" i="13"/>
  <c r="D253" i="43"/>
  <c r="F253" i="43"/>
  <c r="D1116" i="43"/>
  <c r="D1112" i="43"/>
  <c r="C1171" i="43"/>
  <c r="D1497" i="43"/>
  <c r="E1497" i="43"/>
  <c r="E1607" i="43"/>
  <c r="D1496" i="43"/>
  <c r="D1606" i="43"/>
  <c r="E1496" i="43"/>
  <c r="E1606" i="43"/>
  <c r="D1530" i="43"/>
  <c r="D1640" i="43"/>
  <c r="C1564" i="43"/>
  <c r="C1574" i="43"/>
  <c r="E1524" i="43"/>
  <c r="E1525" i="43"/>
  <c r="E1635" i="43"/>
  <c r="E1526" i="43"/>
  <c r="E1527" i="43"/>
  <c r="E1637" i="43"/>
  <c r="E1528" i="43"/>
  <c r="E1638" i="43"/>
  <c r="E1529" i="43"/>
  <c r="E1639" i="43"/>
  <c r="E1530" i="43"/>
  <c r="E1640" i="43"/>
  <c r="D1524" i="43"/>
  <c r="D1634" i="43"/>
  <c r="D1525" i="43"/>
  <c r="D1635" i="43"/>
  <c r="D1526" i="43"/>
  <c r="D1527" i="43"/>
  <c r="D1637" i="43"/>
  <c r="D1528" i="43"/>
  <c r="D1529" i="43"/>
  <c r="C1524" i="43"/>
  <c r="F1524" i="43"/>
  <c r="C1526" i="43"/>
  <c r="C1636" i="43"/>
  <c r="C1527" i="43"/>
  <c r="F1527" i="43"/>
  <c r="D1523" i="43"/>
  <c r="D1633" i="43"/>
  <c r="E1523" i="43"/>
  <c r="E1633" i="43"/>
  <c r="E1513" i="43"/>
  <c r="E1623" i="43"/>
  <c r="E1511" i="43"/>
  <c r="E1621" i="43"/>
  <c r="E1512" i="43"/>
  <c r="E1622" i="43"/>
  <c r="E1514" i="43"/>
  <c r="E1624" i="43"/>
  <c r="E1515" i="43"/>
  <c r="E1625" i="43"/>
  <c r="E1516" i="43"/>
  <c r="D1511" i="43"/>
  <c r="D1621" i="43"/>
  <c r="D1512" i="43"/>
  <c r="D1622" i="43"/>
  <c r="D1516" i="43"/>
  <c r="D1626" i="43"/>
  <c r="C1511" i="43"/>
  <c r="C1621" i="43"/>
  <c r="C1512" i="43"/>
  <c r="C1622" i="43"/>
  <c r="C1514" i="43"/>
  <c r="C1624" i="43"/>
  <c r="C1515" i="43"/>
  <c r="C1625" i="43"/>
  <c r="C1516" i="43"/>
  <c r="C1626" i="43"/>
  <c r="D1510" i="43"/>
  <c r="D1620" i="43"/>
  <c r="E1510" i="43"/>
  <c r="E1508" i="43"/>
  <c r="E1618" i="43"/>
  <c r="D1508" i="43"/>
  <c r="D1618" i="43"/>
  <c r="E1507" i="43"/>
  <c r="E1617" i="43"/>
  <c r="E1503" i="43"/>
  <c r="E1613" i="43"/>
  <c r="D1501" i="43"/>
  <c r="E1501" i="43"/>
  <c r="E1611" i="43"/>
  <c r="D1500" i="43"/>
  <c r="E1500" i="43"/>
  <c r="E1499" i="43"/>
  <c r="E1609" i="43"/>
  <c r="D1498" i="43"/>
  <c r="D1608" i="43"/>
  <c r="E1498" i="43"/>
  <c r="C1510" i="43"/>
  <c r="C1620" i="43"/>
  <c r="E1494" i="43"/>
  <c r="E1604" i="43"/>
  <c r="D1494" i="43"/>
  <c r="D1604" i="43"/>
  <c r="E1491" i="43"/>
  <c r="E1492" i="43"/>
  <c r="E1493" i="43"/>
  <c r="E1603" i="43"/>
  <c r="D1491" i="43"/>
  <c r="D1601" i="43"/>
  <c r="D1493" i="43"/>
  <c r="D1490" i="43"/>
  <c r="D1600" i="43"/>
  <c r="E1490" i="43"/>
  <c r="E1600" i="43"/>
  <c r="E1586" i="43"/>
  <c r="D1586" i="43"/>
  <c r="C1586" i="43"/>
  <c r="F1585" i="43"/>
  <c r="F1584" i="43"/>
  <c r="F1583" i="43"/>
  <c r="F1582" i="43"/>
  <c r="F1581" i="43"/>
  <c r="F1580" i="43"/>
  <c r="F1579" i="43"/>
  <c r="F1578" i="43"/>
  <c r="F1570" i="43"/>
  <c r="F1569" i="43"/>
  <c r="F1568" i="43"/>
  <c r="F1567" i="43"/>
  <c r="F1566" i="43"/>
  <c r="F1565" i="43"/>
  <c r="E1564" i="43"/>
  <c r="E1574" i="43"/>
  <c r="F1563" i="43"/>
  <c r="F1562" i="43"/>
  <c r="F1558" i="43"/>
  <c r="F1555" i="43"/>
  <c r="F1554" i="43"/>
  <c r="F1553" i="43"/>
  <c r="F1552" i="43"/>
  <c r="F1551" i="43"/>
  <c r="F1549" i="43"/>
  <c r="F1548" i="43"/>
  <c r="F1547" i="43"/>
  <c r="F1546" i="43"/>
  <c r="F1545" i="43"/>
  <c r="E1476" i="43"/>
  <c r="D1476" i="43"/>
  <c r="C1476" i="43"/>
  <c r="F1475" i="43"/>
  <c r="F1474" i="43"/>
  <c r="F1473" i="43"/>
  <c r="F1472" i="43"/>
  <c r="F1471" i="43"/>
  <c r="F1470" i="43"/>
  <c r="F1476" i="43"/>
  <c r="F1469" i="43"/>
  <c r="F1468" i="43"/>
  <c r="F1461" i="43"/>
  <c r="F1460" i="43"/>
  <c r="F1459" i="43"/>
  <c r="F1458" i="43"/>
  <c r="F1457" i="43"/>
  <c r="F1456" i="43"/>
  <c r="F1455" i="43"/>
  <c r="F1454" i="43"/>
  <c r="F1464" i="43"/>
  <c r="E1454" i="43"/>
  <c r="E1464" i="43"/>
  <c r="D1454" i="43"/>
  <c r="D1464" i="43"/>
  <c r="C1454" i="43"/>
  <c r="C1464" i="43"/>
  <c r="F1453" i="43"/>
  <c r="F1452" i="43"/>
  <c r="F1448" i="43"/>
  <c r="F1446" i="43"/>
  <c r="F1445" i="43"/>
  <c r="F1443" i="43"/>
  <c r="F1442" i="43"/>
  <c r="F1441" i="43"/>
  <c r="F1435" i="43"/>
  <c r="E1421" i="43"/>
  <c r="D1421" i="43"/>
  <c r="F1420" i="43"/>
  <c r="F1419" i="43"/>
  <c r="F1417" i="43"/>
  <c r="F1416" i="43"/>
  <c r="F1414" i="43"/>
  <c r="F1407" i="43"/>
  <c r="F1406" i="43"/>
  <c r="F1405" i="43"/>
  <c r="F1404" i="43"/>
  <c r="F1403" i="43"/>
  <c r="F1402" i="43"/>
  <c r="F1401" i="43"/>
  <c r="F1400" i="43"/>
  <c r="F1399" i="43"/>
  <c r="E1399" i="43"/>
  <c r="D1399" i="43"/>
  <c r="C1399" i="43"/>
  <c r="F1398" i="43"/>
  <c r="F1397" i="43"/>
  <c r="F1393" i="43"/>
  <c r="F1391" i="43"/>
  <c r="F1390" i="43"/>
  <c r="F1389" i="43"/>
  <c r="F1388" i="43"/>
  <c r="F1387" i="43"/>
  <c r="F1386" i="43"/>
  <c r="F1385" i="43"/>
  <c r="F1394" i="43"/>
  <c r="E1394" i="43"/>
  <c r="F1384" i="43"/>
  <c r="F1383" i="43"/>
  <c r="F1409" i="43"/>
  <c r="F1382" i="43"/>
  <c r="F1381" i="43"/>
  <c r="F1380" i="43"/>
  <c r="E1366" i="43"/>
  <c r="D1366" i="43"/>
  <c r="C1366" i="43"/>
  <c r="F1365" i="43"/>
  <c r="F1364" i="43"/>
  <c r="F1363" i="43"/>
  <c r="F1362" i="43"/>
  <c r="F1361" i="43"/>
  <c r="F1360" i="43"/>
  <c r="F1359" i="43"/>
  <c r="F1358" i="43"/>
  <c r="F1366" i="43"/>
  <c r="E1353" i="43"/>
  <c r="D1353" i="43"/>
  <c r="C1353" i="43"/>
  <c r="F1352" i="43"/>
  <c r="F1351" i="43"/>
  <c r="F1350" i="43"/>
  <c r="F1349" i="43"/>
  <c r="F1348" i="43"/>
  <c r="F1347" i="43"/>
  <c r="F1346" i="43"/>
  <c r="F1345" i="43"/>
  <c r="F1344" i="43"/>
  <c r="E1344" i="43"/>
  <c r="D1344" i="43"/>
  <c r="D1354" i="43"/>
  <c r="C1344" i="43"/>
  <c r="F1343" i="43"/>
  <c r="F1338" i="43"/>
  <c r="F1336" i="43"/>
  <c r="F1335" i="43"/>
  <c r="F1333" i="43"/>
  <c r="F1332" i="43"/>
  <c r="F1331" i="43"/>
  <c r="F1329" i="43"/>
  <c r="F1328" i="43"/>
  <c r="F1353" i="43"/>
  <c r="F1326" i="43"/>
  <c r="F1325" i="43"/>
  <c r="E1312" i="43"/>
  <c r="D1312" i="43"/>
  <c r="C1312" i="43"/>
  <c r="F1311" i="43"/>
  <c r="F1310" i="43"/>
  <c r="F1309" i="43"/>
  <c r="F1308" i="43"/>
  <c r="F1307" i="43"/>
  <c r="F1306" i="43"/>
  <c r="F1305" i="43"/>
  <c r="F1304" i="43"/>
  <c r="F1312" i="43"/>
  <c r="E1299" i="43"/>
  <c r="D1299" i="43"/>
  <c r="C1299" i="43"/>
  <c r="F1298" i="43"/>
  <c r="F1297" i="43"/>
  <c r="F1296" i="43"/>
  <c r="F1295" i="43"/>
  <c r="F1294" i="43"/>
  <c r="F1293" i="43"/>
  <c r="F1292" i="43"/>
  <c r="F1291" i="43"/>
  <c r="F1290" i="43"/>
  <c r="E1290" i="43"/>
  <c r="E1300" i="43"/>
  <c r="E1301" i="43"/>
  <c r="E1314" i="43"/>
  <c r="D1290" i="43"/>
  <c r="D1300" i="43"/>
  <c r="C1290" i="43"/>
  <c r="F1284" i="43"/>
  <c r="F1282" i="43"/>
  <c r="F1281" i="43"/>
  <c r="F1280" i="43"/>
  <c r="F1279" i="43"/>
  <c r="F1278" i="43"/>
  <c r="F1277" i="43"/>
  <c r="D1285" i="43"/>
  <c r="F1275" i="43"/>
  <c r="F1274" i="43"/>
  <c r="F1299" i="43"/>
  <c r="F1272" i="43"/>
  <c r="F1271" i="43"/>
  <c r="E1257" i="43"/>
  <c r="D1257" i="43"/>
  <c r="C1257" i="43"/>
  <c r="F1256" i="43"/>
  <c r="F1255" i="43"/>
  <c r="F1254" i="43"/>
  <c r="F1253" i="43"/>
  <c r="F1252" i="43"/>
  <c r="F1251" i="43"/>
  <c r="F1250" i="43"/>
  <c r="F1249" i="43"/>
  <c r="F1257" i="43"/>
  <c r="E1244" i="43"/>
  <c r="D1244" i="43"/>
  <c r="F1243" i="43"/>
  <c r="F1242" i="43"/>
  <c r="F1241" i="43"/>
  <c r="F1240" i="43"/>
  <c r="F1239" i="43"/>
  <c r="F1238" i="43"/>
  <c r="F1237" i="43"/>
  <c r="F1236" i="43"/>
  <c r="F1235" i="43"/>
  <c r="E1235" i="43"/>
  <c r="E1245" i="43"/>
  <c r="D1235" i="43"/>
  <c r="D1245" i="43"/>
  <c r="D1246" i="43"/>
  <c r="C1235" i="43"/>
  <c r="F1234" i="43"/>
  <c r="F1229" i="43"/>
  <c r="F1227" i="43"/>
  <c r="F1226" i="43"/>
  <c r="F1225" i="43"/>
  <c r="F1224" i="43"/>
  <c r="F1223" i="43"/>
  <c r="F1222" i="43"/>
  <c r="F1220" i="43"/>
  <c r="E1203" i="43"/>
  <c r="D1203" i="43"/>
  <c r="C1203" i="43"/>
  <c r="F1202" i="43"/>
  <c r="F1201" i="43"/>
  <c r="F1200" i="43"/>
  <c r="F1199" i="43"/>
  <c r="F1198" i="43"/>
  <c r="F1197" i="43"/>
  <c r="F1196" i="43"/>
  <c r="F1195" i="43"/>
  <c r="E1190" i="43"/>
  <c r="D1190" i="43"/>
  <c r="C1190" i="43"/>
  <c r="F1189" i="43"/>
  <c r="F1188" i="43"/>
  <c r="F1187" i="43"/>
  <c r="F1186" i="43"/>
  <c r="F1185" i="43"/>
  <c r="F1184" i="43"/>
  <c r="F1183" i="43"/>
  <c r="F1182" i="43"/>
  <c r="F1181" i="43"/>
  <c r="E1181" i="43"/>
  <c r="D1181" i="43"/>
  <c r="D1191" i="43"/>
  <c r="C1181" i="43"/>
  <c r="F1180" i="43"/>
  <c r="F1175" i="43"/>
  <c r="F1173" i="43"/>
  <c r="F1172" i="43"/>
  <c r="F1170" i="43"/>
  <c r="F1169" i="43"/>
  <c r="F1168" i="43"/>
  <c r="F1166" i="43"/>
  <c r="F1165" i="43"/>
  <c r="F1190" i="43"/>
  <c r="E1148" i="43"/>
  <c r="D1148" i="43"/>
  <c r="C1148" i="43"/>
  <c r="F1147" i="43"/>
  <c r="F1146" i="43"/>
  <c r="F1145" i="43"/>
  <c r="F1144" i="43"/>
  <c r="F1143" i="43"/>
  <c r="F1142" i="43"/>
  <c r="F1141" i="43"/>
  <c r="F1140" i="43"/>
  <c r="E1135" i="43"/>
  <c r="D1135" i="43"/>
  <c r="C1135" i="43"/>
  <c r="F1134" i="43"/>
  <c r="F1133" i="43"/>
  <c r="F1132" i="43"/>
  <c r="F1130" i="43"/>
  <c r="F1129" i="43"/>
  <c r="F1128" i="43"/>
  <c r="F1127" i="43"/>
  <c r="F1126" i="43"/>
  <c r="E1126" i="43"/>
  <c r="C1126" i="43"/>
  <c r="F1125" i="43"/>
  <c r="F1120" i="43"/>
  <c r="F1118" i="43"/>
  <c r="F1117" i="43"/>
  <c r="F1115" i="43"/>
  <c r="F1114" i="43"/>
  <c r="F1113" i="43"/>
  <c r="F1111" i="43"/>
  <c r="F1110" i="43"/>
  <c r="E1093" i="43"/>
  <c r="D1093" i="43"/>
  <c r="C1093" i="43"/>
  <c r="F1092" i="43"/>
  <c r="F1091" i="43"/>
  <c r="F1090" i="43"/>
  <c r="F1089" i="43"/>
  <c r="F1088" i="43"/>
  <c r="F1087" i="43"/>
  <c r="F1086" i="43"/>
  <c r="F1085" i="43"/>
  <c r="F1093" i="43"/>
  <c r="E1080" i="43"/>
  <c r="D1080" i="43"/>
  <c r="C1080" i="43"/>
  <c r="F1079" i="43"/>
  <c r="F1078" i="43"/>
  <c r="F1077" i="43"/>
  <c r="F1076" i="43"/>
  <c r="F1074" i="43"/>
  <c r="F1073" i="43"/>
  <c r="F1072" i="43"/>
  <c r="E1071" i="43"/>
  <c r="E1081" i="43"/>
  <c r="D1071" i="43"/>
  <c r="D1081" i="43"/>
  <c r="F1070" i="43"/>
  <c r="F1065" i="43"/>
  <c r="F1063" i="43"/>
  <c r="F1062" i="43"/>
  <c r="F1060" i="43"/>
  <c r="F1059" i="43"/>
  <c r="F1058" i="43"/>
  <c r="F1056" i="43"/>
  <c r="F1055" i="43"/>
  <c r="F1080" i="43"/>
  <c r="F1054" i="43"/>
  <c r="F1053" i="43"/>
  <c r="F1052" i="43"/>
  <c r="E1039" i="43"/>
  <c r="D1039" i="43"/>
  <c r="C1039" i="43"/>
  <c r="F1038" i="43"/>
  <c r="F1037" i="43"/>
  <c r="F1036" i="43"/>
  <c r="F1035" i="43"/>
  <c r="F1034" i="43"/>
  <c r="F1033" i="43"/>
  <c r="F1032" i="43"/>
  <c r="F1031" i="43"/>
  <c r="E1026" i="43"/>
  <c r="D1026" i="43"/>
  <c r="C1026" i="43"/>
  <c r="F1025" i="43"/>
  <c r="F1024" i="43"/>
  <c r="F1023" i="43"/>
  <c r="F1022" i="43"/>
  <c r="F1020" i="43"/>
  <c r="F1019" i="43"/>
  <c r="F1018" i="43"/>
  <c r="E1017" i="43"/>
  <c r="E1027" i="43"/>
  <c r="D1017" i="43"/>
  <c r="F1016" i="43"/>
  <c r="F1011" i="43"/>
  <c r="F1009" i="43"/>
  <c r="F1008" i="43"/>
  <c r="F1006" i="43"/>
  <c r="F1005" i="43"/>
  <c r="F1004" i="43"/>
  <c r="F1002" i="43"/>
  <c r="F1001" i="43"/>
  <c r="F1026" i="43"/>
  <c r="F999" i="43"/>
  <c r="F998" i="43"/>
  <c r="E984" i="43"/>
  <c r="D984" i="43"/>
  <c r="C984" i="43"/>
  <c r="F983" i="43"/>
  <c r="F982" i="43"/>
  <c r="F981" i="43"/>
  <c r="F980" i="43"/>
  <c r="F979" i="43"/>
  <c r="F978" i="43"/>
  <c r="F977" i="43"/>
  <c r="F976" i="43"/>
  <c r="F984" i="43"/>
  <c r="F969" i="43"/>
  <c r="F968" i="43"/>
  <c r="F967" i="43"/>
  <c r="F965" i="43"/>
  <c r="F964" i="43"/>
  <c r="F963" i="43"/>
  <c r="E962" i="43"/>
  <c r="E972" i="43"/>
  <c r="E973" i="43"/>
  <c r="E986" i="43"/>
  <c r="D962" i="43"/>
  <c r="D972" i="43"/>
  <c r="F961" i="43"/>
  <c r="F960" i="43"/>
  <c r="F956" i="43"/>
  <c r="F954" i="43"/>
  <c r="F953" i="43"/>
  <c r="F951" i="43"/>
  <c r="F950" i="43"/>
  <c r="F949" i="43"/>
  <c r="F947" i="43"/>
  <c r="F946" i="43"/>
  <c r="F945" i="43"/>
  <c r="F944" i="43"/>
  <c r="F943" i="43"/>
  <c r="E930" i="43"/>
  <c r="D930" i="43"/>
  <c r="C930" i="43"/>
  <c r="F929" i="43"/>
  <c r="F928" i="43"/>
  <c r="F927" i="43"/>
  <c r="F926" i="43"/>
  <c r="F925" i="43"/>
  <c r="F924" i="43"/>
  <c r="F923" i="43"/>
  <c r="F922" i="43"/>
  <c r="F930" i="43"/>
  <c r="E917" i="43"/>
  <c r="D917" i="43"/>
  <c r="C917" i="43"/>
  <c r="F916" i="43"/>
  <c r="F915" i="43"/>
  <c r="F914" i="43"/>
  <c r="F912" i="43"/>
  <c r="F911" i="43"/>
  <c r="F910" i="43"/>
  <c r="F909" i="43"/>
  <c r="E908" i="43"/>
  <c r="E918" i="43"/>
  <c r="C908" i="43"/>
  <c r="F902" i="43"/>
  <c r="F900" i="43"/>
  <c r="F899" i="43"/>
  <c r="F897" i="43"/>
  <c r="F896" i="43"/>
  <c r="F895" i="43"/>
  <c r="F893" i="43"/>
  <c r="F892" i="43"/>
  <c r="F917" i="43"/>
  <c r="F890" i="43"/>
  <c r="F889" i="43"/>
  <c r="E875" i="43"/>
  <c r="D875" i="43"/>
  <c r="C875" i="43"/>
  <c r="F874" i="43"/>
  <c r="F873" i="43"/>
  <c r="F872" i="43"/>
  <c r="F871" i="43"/>
  <c r="F870" i="43"/>
  <c r="F869" i="43"/>
  <c r="F868" i="43"/>
  <c r="F867" i="43"/>
  <c r="E862" i="43"/>
  <c r="D862" i="43"/>
  <c r="C862" i="43"/>
  <c r="F861" i="43"/>
  <c r="F860" i="43"/>
  <c r="F859" i="43"/>
  <c r="F858" i="43"/>
  <c r="F857" i="43"/>
  <c r="F856" i="43"/>
  <c r="F855" i="43"/>
  <c r="F854" i="43"/>
  <c r="E853" i="43"/>
  <c r="D853" i="43"/>
  <c r="D863" i="43"/>
  <c r="C853" i="43"/>
  <c r="F852" i="43"/>
  <c r="F851" i="43"/>
  <c r="F845" i="43"/>
  <c r="F844" i="43"/>
  <c r="F843" i="43"/>
  <c r="F842" i="43"/>
  <c r="F841" i="43"/>
  <c r="F838" i="43"/>
  <c r="F837" i="43"/>
  <c r="F862" i="43"/>
  <c r="F836" i="43"/>
  <c r="F835" i="43"/>
  <c r="F834" i="43"/>
  <c r="E820" i="43"/>
  <c r="D820" i="43"/>
  <c r="C820" i="43"/>
  <c r="F819" i="43"/>
  <c r="F818" i="43"/>
  <c r="F817" i="43"/>
  <c r="F816" i="43"/>
  <c r="F815" i="43"/>
  <c r="F814" i="43"/>
  <c r="F813" i="43"/>
  <c r="F812" i="43"/>
  <c r="F820" i="43"/>
  <c r="E807" i="43"/>
  <c r="D807" i="43"/>
  <c r="C807" i="43"/>
  <c r="F806" i="43"/>
  <c r="F805" i="43"/>
  <c r="F804" i="43"/>
  <c r="F803" i="43"/>
  <c r="F802" i="43"/>
  <c r="F801" i="43"/>
  <c r="F798" i="43"/>
  <c r="F800" i="43"/>
  <c r="F799" i="43"/>
  <c r="E798" i="43"/>
  <c r="E808" i="43"/>
  <c r="D798" i="43"/>
  <c r="D808" i="43"/>
  <c r="C798" i="43"/>
  <c r="F797" i="43"/>
  <c r="F792" i="43"/>
  <c r="F790" i="43"/>
  <c r="F789" i="43"/>
  <c r="F787" i="43"/>
  <c r="F786" i="43"/>
  <c r="F785" i="43"/>
  <c r="F783" i="43"/>
  <c r="F782" i="43"/>
  <c r="F807" i="43"/>
  <c r="E765" i="43"/>
  <c r="D765" i="43"/>
  <c r="C765" i="43"/>
  <c r="F764" i="43"/>
  <c r="F763" i="43"/>
  <c r="F762" i="43"/>
  <c r="F761" i="43"/>
  <c r="F760" i="43"/>
  <c r="F759" i="43"/>
  <c r="F758" i="43"/>
  <c r="F757" i="43"/>
  <c r="E752" i="43"/>
  <c r="D752" i="43"/>
  <c r="C752" i="43"/>
  <c r="F751" i="43"/>
  <c r="F750" i="43"/>
  <c r="F749" i="43"/>
  <c r="F748" i="43"/>
  <c r="F747" i="43"/>
  <c r="F746" i="43"/>
  <c r="F745" i="43"/>
  <c r="F744" i="43"/>
  <c r="F743" i="43"/>
  <c r="E743" i="43"/>
  <c r="E753" i="43"/>
  <c r="E754" i="43"/>
  <c r="E767" i="43"/>
  <c r="D743" i="43"/>
  <c r="D753" i="43"/>
  <c r="C743" i="43"/>
  <c r="C753" i="43"/>
  <c r="F742" i="43"/>
  <c r="F741" i="43"/>
  <c r="F737" i="43"/>
  <c r="F735" i="43"/>
  <c r="F734" i="43"/>
  <c r="F733" i="43"/>
  <c r="F732" i="43"/>
  <c r="F731" i="43"/>
  <c r="F730" i="43"/>
  <c r="F729" i="43"/>
  <c r="E738" i="43"/>
  <c r="F728" i="43"/>
  <c r="F727" i="43"/>
  <c r="F752" i="43"/>
  <c r="F726" i="43"/>
  <c r="F725" i="43"/>
  <c r="F724" i="43"/>
  <c r="E710" i="43"/>
  <c r="D710" i="43"/>
  <c r="C710" i="43"/>
  <c r="F709" i="43"/>
  <c r="F708" i="43"/>
  <c r="F707" i="43"/>
  <c r="F706" i="43"/>
  <c r="F705" i="43"/>
  <c r="F704" i="43"/>
  <c r="F703" i="43"/>
  <c r="F702" i="43"/>
  <c r="F695" i="43"/>
  <c r="F694" i="43"/>
  <c r="F693" i="43"/>
  <c r="F692" i="43"/>
  <c r="F691" i="43"/>
  <c r="F690" i="43"/>
  <c r="F689" i="43"/>
  <c r="E688" i="43"/>
  <c r="E698" i="43"/>
  <c r="E699" i="43"/>
  <c r="E712" i="43"/>
  <c r="D688" i="43"/>
  <c r="D698" i="43"/>
  <c r="C688" i="43"/>
  <c r="F682" i="43"/>
  <c r="F680" i="43"/>
  <c r="F679" i="43"/>
  <c r="F678" i="43"/>
  <c r="F677" i="43"/>
  <c r="F676" i="43"/>
  <c r="F675" i="43"/>
  <c r="F674" i="43"/>
  <c r="F673" i="43"/>
  <c r="F672" i="43"/>
  <c r="D655" i="43"/>
  <c r="E655" i="43"/>
  <c r="C655" i="43"/>
  <c r="F648" i="43"/>
  <c r="F649" i="43"/>
  <c r="F650" i="43"/>
  <c r="F651" i="43"/>
  <c r="F652" i="43"/>
  <c r="F653" i="43"/>
  <c r="F654" i="43"/>
  <c r="F635" i="43"/>
  <c r="F636" i="43"/>
  <c r="F637" i="43"/>
  <c r="F638" i="43"/>
  <c r="F633" i="43"/>
  <c r="F639" i="43"/>
  <c r="F640" i="43"/>
  <c r="F647" i="43"/>
  <c r="F655" i="43"/>
  <c r="F634" i="43"/>
  <c r="F632" i="43"/>
  <c r="D633" i="43"/>
  <c r="D643" i="43"/>
  <c r="E633" i="43"/>
  <c r="E643" i="43"/>
  <c r="C633" i="43"/>
  <c r="D600" i="43"/>
  <c r="E600" i="43"/>
  <c r="C600" i="43"/>
  <c r="F593" i="43"/>
  <c r="F594" i="43"/>
  <c r="F595" i="43"/>
  <c r="F596" i="43"/>
  <c r="F597" i="43"/>
  <c r="F598" i="43"/>
  <c r="F599" i="43"/>
  <c r="F44" i="43"/>
  <c r="F45" i="43"/>
  <c r="F46" i="43"/>
  <c r="F47" i="43"/>
  <c r="F48" i="43"/>
  <c r="F49" i="43"/>
  <c r="F50" i="43"/>
  <c r="F31" i="43"/>
  <c r="F32" i="43"/>
  <c r="F33" i="43"/>
  <c r="F34" i="43"/>
  <c r="F35" i="43"/>
  <c r="F36" i="43"/>
  <c r="F37" i="43"/>
  <c r="F28" i="43"/>
  <c r="F43" i="43"/>
  <c r="F30" i="43"/>
  <c r="D29" i="43"/>
  <c r="E29" i="43"/>
  <c r="C29" i="43"/>
  <c r="D51" i="43"/>
  <c r="E51" i="43"/>
  <c r="C51" i="43"/>
  <c r="E106" i="43"/>
  <c r="F99" i="43"/>
  <c r="F100" i="43"/>
  <c r="F101" i="43"/>
  <c r="F102" i="43"/>
  <c r="F103" i="43"/>
  <c r="F86" i="43"/>
  <c r="F87" i="43"/>
  <c r="F88" i="43"/>
  <c r="F89" i="43"/>
  <c r="F84" i="43"/>
  <c r="F90" i="43"/>
  <c r="F91" i="43"/>
  <c r="F92" i="43"/>
  <c r="F98" i="43"/>
  <c r="F85" i="43"/>
  <c r="F83" i="43"/>
  <c r="D84" i="43"/>
  <c r="E84" i="43"/>
  <c r="C84" i="43"/>
  <c r="F154" i="43"/>
  <c r="F155" i="43"/>
  <c r="F156" i="43"/>
  <c r="F157" i="43"/>
  <c r="F158" i="43"/>
  <c r="F159" i="43"/>
  <c r="F160" i="43"/>
  <c r="F153" i="43"/>
  <c r="F141" i="43"/>
  <c r="F142" i="43"/>
  <c r="F143" i="43"/>
  <c r="F144" i="43"/>
  <c r="F145" i="43"/>
  <c r="F146" i="43"/>
  <c r="F147" i="43"/>
  <c r="F140" i="43"/>
  <c r="F138" i="43"/>
  <c r="D139" i="43"/>
  <c r="E139" i="43"/>
  <c r="C139" i="43"/>
  <c r="D161" i="43"/>
  <c r="E161" i="43"/>
  <c r="C161" i="43"/>
  <c r="F263" i="43"/>
  <c r="F264" i="43"/>
  <c r="F265" i="43"/>
  <c r="F266" i="43"/>
  <c r="F267" i="43"/>
  <c r="F268" i="43"/>
  <c r="F269" i="43"/>
  <c r="F250" i="43"/>
  <c r="F251" i="43"/>
  <c r="F255" i="43"/>
  <c r="F262" i="43"/>
  <c r="F249" i="43"/>
  <c r="F247" i="43"/>
  <c r="E248" i="43"/>
  <c r="E258" i="43"/>
  <c r="E259" i="43"/>
  <c r="E272" i="43"/>
  <c r="C248" i="43"/>
  <c r="C258" i="43"/>
  <c r="C259" i="43"/>
  <c r="C272" i="43"/>
  <c r="D270" i="43"/>
  <c r="E270" i="43"/>
  <c r="C270" i="43"/>
  <c r="F305" i="43"/>
  <c r="F306" i="43"/>
  <c r="F307" i="43"/>
  <c r="F308" i="43"/>
  <c r="F309" i="43"/>
  <c r="F310" i="43"/>
  <c r="F304" i="43"/>
  <c r="F303" i="43"/>
  <c r="F302" i="43"/>
  <c r="D303" i="43"/>
  <c r="D313" i="43"/>
  <c r="E303" i="43"/>
  <c r="E313" i="43"/>
  <c r="C303" i="43"/>
  <c r="C313" i="43"/>
  <c r="D325" i="43"/>
  <c r="E325" i="43"/>
  <c r="F325" i="43"/>
  <c r="C325" i="43"/>
  <c r="D380" i="43"/>
  <c r="E380" i="43"/>
  <c r="C380" i="43"/>
  <c r="F373" i="43"/>
  <c r="F374" i="43"/>
  <c r="F375" i="43"/>
  <c r="F376" i="43"/>
  <c r="F377" i="43"/>
  <c r="F378" i="43"/>
  <c r="F379" i="43"/>
  <c r="F372" i="43"/>
  <c r="F360" i="43"/>
  <c r="F361" i="43"/>
  <c r="F362" i="43"/>
  <c r="F363" i="43"/>
  <c r="F364" i="43"/>
  <c r="F365" i="43"/>
  <c r="F366" i="43"/>
  <c r="F359" i="43"/>
  <c r="F358" i="43"/>
  <c r="F357" i="43"/>
  <c r="D358" i="43"/>
  <c r="E358" i="43"/>
  <c r="C358" i="43"/>
  <c r="D435" i="43"/>
  <c r="E435" i="43"/>
  <c r="C435" i="43"/>
  <c r="F428" i="43"/>
  <c r="F429" i="43"/>
  <c r="F430" i="43"/>
  <c r="F431" i="43"/>
  <c r="F432" i="43"/>
  <c r="F433" i="43"/>
  <c r="F434" i="43"/>
  <c r="F427" i="43"/>
  <c r="F435" i="43"/>
  <c r="F415" i="43"/>
  <c r="F416" i="43"/>
  <c r="F417" i="43"/>
  <c r="F413" i="43"/>
  <c r="F418" i="43"/>
  <c r="F419" i="43"/>
  <c r="F420" i="43"/>
  <c r="F421" i="43"/>
  <c r="F414" i="43"/>
  <c r="D413" i="43"/>
  <c r="D423" i="43"/>
  <c r="D424" i="43"/>
  <c r="D437" i="43"/>
  <c r="E413" i="43"/>
  <c r="C413" i="43"/>
  <c r="D468" i="43"/>
  <c r="D478" i="43"/>
  <c r="E468" i="43"/>
  <c r="E478" i="43"/>
  <c r="C468" i="43"/>
  <c r="D523" i="43"/>
  <c r="D533" i="43"/>
  <c r="D534" i="43"/>
  <c r="D547" i="43"/>
  <c r="E523" i="43"/>
  <c r="E533" i="43"/>
  <c r="C523" i="43"/>
  <c r="D578" i="43"/>
  <c r="D588" i="43"/>
  <c r="D589" i="43"/>
  <c r="E578" i="43"/>
  <c r="E588" i="43"/>
  <c r="F580" i="43"/>
  <c r="F581" i="43"/>
  <c r="F583" i="43"/>
  <c r="F584" i="43"/>
  <c r="F585" i="43"/>
  <c r="F592" i="43"/>
  <c r="F600" i="43"/>
  <c r="F579" i="43"/>
  <c r="F577" i="43"/>
  <c r="F483" i="43"/>
  <c r="F484" i="43"/>
  <c r="F485" i="43"/>
  <c r="F486" i="43"/>
  <c r="F487" i="43"/>
  <c r="F488" i="43"/>
  <c r="F489" i="43"/>
  <c r="F482" i="43"/>
  <c r="F467" i="43"/>
  <c r="F470" i="43"/>
  <c r="F471" i="43"/>
  <c r="F472" i="43"/>
  <c r="F473" i="43"/>
  <c r="F474" i="43"/>
  <c r="F475" i="43"/>
  <c r="F469" i="43"/>
  <c r="D490" i="43"/>
  <c r="E490" i="43"/>
  <c r="C490" i="43"/>
  <c r="D545" i="43"/>
  <c r="E545" i="43"/>
  <c r="C545" i="43"/>
  <c r="F538" i="43"/>
  <c r="F539" i="43"/>
  <c r="F540" i="43"/>
  <c r="F541" i="43"/>
  <c r="F542" i="43"/>
  <c r="F543" i="43"/>
  <c r="F544" i="43"/>
  <c r="F537" i="43"/>
  <c r="F545" i="43"/>
  <c r="F525" i="43"/>
  <c r="F526" i="43"/>
  <c r="F527" i="43"/>
  <c r="F528" i="43"/>
  <c r="F529" i="43"/>
  <c r="F530" i="43"/>
  <c r="F524" i="43"/>
  <c r="C293" i="43"/>
  <c r="D216" i="43"/>
  <c r="E216" i="43"/>
  <c r="C216" i="43"/>
  <c r="F208" i="43"/>
  <c r="F196" i="43"/>
  <c r="F197" i="43"/>
  <c r="F194" i="43"/>
  <c r="F198" i="43"/>
  <c r="F199" i="43"/>
  <c r="F200" i="43"/>
  <c r="F201" i="43"/>
  <c r="F195" i="43"/>
  <c r="C129" i="43"/>
  <c r="C125" i="43"/>
  <c r="C134" i="43"/>
  <c r="C150" i="43"/>
  <c r="C163" i="43"/>
  <c r="F627" i="43"/>
  <c r="F625" i="43"/>
  <c r="F624" i="43"/>
  <c r="F623" i="43"/>
  <c r="F622" i="43"/>
  <c r="F621" i="43"/>
  <c r="F620" i="43"/>
  <c r="F618" i="43"/>
  <c r="F617" i="43"/>
  <c r="F615" i="43"/>
  <c r="F614" i="43"/>
  <c r="F572" i="43"/>
  <c r="F570" i="43"/>
  <c r="F569" i="43"/>
  <c r="F568" i="43"/>
  <c r="F567" i="43"/>
  <c r="F566" i="43"/>
  <c r="F565" i="43"/>
  <c r="F563" i="43"/>
  <c r="F562" i="43"/>
  <c r="F561" i="43"/>
  <c r="F560" i="43"/>
  <c r="F559" i="43"/>
  <c r="F517" i="43"/>
  <c r="F515" i="43"/>
  <c r="F514" i="43"/>
  <c r="F513" i="43"/>
  <c r="F512" i="43"/>
  <c r="F511" i="43"/>
  <c r="F510" i="43"/>
  <c r="F509" i="43"/>
  <c r="E518" i="43"/>
  <c r="F508" i="43"/>
  <c r="F507" i="43"/>
  <c r="F505" i="43"/>
  <c r="F504" i="43"/>
  <c r="F462" i="43"/>
  <c r="F460" i="43"/>
  <c r="F459" i="43"/>
  <c r="F458" i="43"/>
  <c r="F457" i="43"/>
  <c r="F456" i="43"/>
  <c r="F455" i="43"/>
  <c r="F454" i="43"/>
  <c r="F453" i="43"/>
  <c r="F452" i="43"/>
  <c r="E422" i="43"/>
  <c r="E423" i="43"/>
  <c r="E424" i="43"/>
  <c r="E437" i="43"/>
  <c r="D422" i="43"/>
  <c r="C422" i="43"/>
  <c r="F407" i="43"/>
  <c r="F405" i="43"/>
  <c r="F404" i="43"/>
  <c r="F403" i="43"/>
  <c r="F402" i="43"/>
  <c r="F401" i="43"/>
  <c r="F400" i="43"/>
  <c r="F399" i="43"/>
  <c r="D408" i="43"/>
  <c r="F398" i="43"/>
  <c r="F397" i="43"/>
  <c r="F422" i="43"/>
  <c r="E367" i="43"/>
  <c r="D367" i="43"/>
  <c r="D368" i="43"/>
  <c r="C367" i="43"/>
  <c r="F352" i="43"/>
  <c r="F350" i="43"/>
  <c r="F349" i="43"/>
  <c r="F348" i="43"/>
  <c r="F347" i="43"/>
  <c r="F346" i="43"/>
  <c r="F345" i="43"/>
  <c r="F344" i="43"/>
  <c r="E353" i="43"/>
  <c r="F343" i="43"/>
  <c r="F342" i="43"/>
  <c r="F367" i="43"/>
  <c r="F301" i="43"/>
  <c r="F313" i="43"/>
  <c r="F297" i="43"/>
  <c r="F295" i="43"/>
  <c r="F294" i="43"/>
  <c r="F292" i="43"/>
  <c r="F291" i="43"/>
  <c r="F290" i="43"/>
  <c r="F288" i="43"/>
  <c r="F287" i="43"/>
  <c r="F286" i="43"/>
  <c r="F285" i="43"/>
  <c r="F284" i="43"/>
  <c r="F246" i="43"/>
  <c r="F242" i="43"/>
  <c r="F240" i="43"/>
  <c r="F239" i="43"/>
  <c r="F238" i="43"/>
  <c r="F237" i="43"/>
  <c r="F236" i="43"/>
  <c r="F235" i="43"/>
  <c r="E243" i="43"/>
  <c r="F233" i="43"/>
  <c r="F232" i="43"/>
  <c r="F231" i="43"/>
  <c r="F230" i="43"/>
  <c r="F229" i="43"/>
  <c r="E194" i="43"/>
  <c r="E204" i="43"/>
  <c r="D194" i="43"/>
  <c r="D204" i="43"/>
  <c r="D205" i="43"/>
  <c r="D218" i="43"/>
  <c r="C194" i="43"/>
  <c r="F188" i="43"/>
  <c r="F186" i="43"/>
  <c r="F185" i="43"/>
  <c r="F184" i="43"/>
  <c r="F183" i="43"/>
  <c r="F182" i="43"/>
  <c r="F179" i="43"/>
  <c r="F178" i="43"/>
  <c r="E148" i="43"/>
  <c r="E149" i="43"/>
  <c r="D148" i="43"/>
  <c r="D149" i="43"/>
  <c r="C148" i="43"/>
  <c r="F137" i="43"/>
  <c r="F133" i="43"/>
  <c r="F131" i="43"/>
  <c r="F130" i="43"/>
  <c r="F128" i="43"/>
  <c r="F127" i="43"/>
  <c r="F126" i="43"/>
  <c r="F124" i="43"/>
  <c r="F123" i="43"/>
  <c r="F148" i="43"/>
  <c r="F122" i="43"/>
  <c r="F121" i="43"/>
  <c r="F120" i="43"/>
  <c r="E93" i="43"/>
  <c r="E94" i="43"/>
  <c r="D93" i="43"/>
  <c r="C93" i="43"/>
  <c r="F78" i="43"/>
  <c r="F76" i="43"/>
  <c r="F75" i="43"/>
  <c r="F73" i="43"/>
  <c r="F72" i="43"/>
  <c r="F71" i="43"/>
  <c r="E79" i="43"/>
  <c r="F69" i="43"/>
  <c r="F68" i="43"/>
  <c r="F93" i="43"/>
  <c r="E38" i="43"/>
  <c r="D38" i="43"/>
  <c r="D39" i="43"/>
  <c r="D40" i="43"/>
  <c r="D53" i="43"/>
  <c r="C38" i="43"/>
  <c r="F23" i="43"/>
  <c r="F21" i="43"/>
  <c r="F20" i="43"/>
  <c r="F19" i="43"/>
  <c r="F18" i="43"/>
  <c r="F17" i="43"/>
  <c r="F16" i="43"/>
  <c r="F15" i="43"/>
  <c r="F14" i="43"/>
  <c r="F13" i="43"/>
  <c r="F38" i="43"/>
  <c r="E201" i="42"/>
  <c r="E202" i="42"/>
  <c r="D201" i="42"/>
  <c r="C201" i="42"/>
  <c r="F190" i="42"/>
  <c r="F184" i="42"/>
  <c r="F183" i="42"/>
  <c r="F182" i="42"/>
  <c r="F181" i="42"/>
  <c r="F180" i="42"/>
  <c r="F179" i="42"/>
  <c r="F178" i="42"/>
  <c r="F177" i="42"/>
  <c r="F176" i="42"/>
  <c r="F201" i="42"/>
  <c r="F84" i="42"/>
  <c r="E84" i="42"/>
  <c r="D84" i="42"/>
  <c r="D138" i="42"/>
  <c r="C84" i="42"/>
  <c r="F78" i="42"/>
  <c r="F76" i="42"/>
  <c r="F75" i="42"/>
  <c r="F74" i="42"/>
  <c r="F70" i="42"/>
  <c r="F73" i="42"/>
  <c r="F72" i="42"/>
  <c r="F71" i="42"/>
  <c r="F69" i="42"/>
  <c r="F68" i="42"/>
  <c r="F29" i="42"/>
  <c r="E29" i="42"/>
  <c r="E39" i="42"/>
  <c r="E40" i="42"/>
  <c r="E53" i="42"/>
  <c r="D29" i="42"/>
  <c r="C29" i="42"/>
  <c r="C39" i="42"/>
  <c r="F23" i="42"/>
  <c r="F21" i="42"/>
  <c r="F20" i="42"/>
  <c r="F19" i="42"/>
  <c r="F18" i="42"/>
  <c r="F17" i="42"/>
  <c r="F14" i="42"/>
  <c r="F13" i="42"/>
  <c r="K20" i="23"/>
  <c r="G21" i="1"/>
  <c r="H21" i="1"/>
  <c r="F26" i="39"/>
  <c r="F48" i="8"/>
  <c r="C21" i="41"/>
  <c r="D41" i="8"/>
  <c r="D40" i="8"/>
  <c r="C16" i="41"/>
  <c r="C24" i="45"/>
  <c r="B15" i="34"/>
  <c r="B21" i="34"/>
  <c r="J12" i="31"/>
  <c r="I12" i="31"/>
  <c r="H12" i="31"/>
  <c r="G12" i="31"/>
  <c r="F12" i="31"/>
  <c r="E12" i="31"/>
  <c r="D12" i="31"/>
  <c r="C12" i="31"/>
  <c r="C28" i="27"/>
  <c r="F27" i="12"/>
  <c r="F20" i="8"/>
  <c r="F21" i="8"/>
  <c r="C44" i="2"/>
  <c r="C45" i="2"/>
  <c r="C46" i="2"/>
  <c r="C47" i="2"/>
  <c r="C48" i="2"/>
  <c r="C49" i="2"/>
  <c r="C50" i="2"/>
  <c r="C43" i="2"/>
  <c r="D154" i="5"/>
  <c r="E110" i="5"/>
  <c r="C110" i="5"/>
  <c r="D103" i="5"/>
  <c r="E159" i="5"/>
  <c r="E44" i="2"/>
  <c r="D104" i="5"/>
  <c r="D105" i="5"/>
  <c r="E161" i="5"/>
  <c r="E46" i="2"/>
  <c r="D106" i="5"/>
  <c r="E162" i="5"/>
  <c r="E47" i="2"/>
  <c r="D107" i="5"/>
  <c r="E163" i="5"/>
  <c r="E48" i="2"/>
  <c r="D108" i="5"/>
  <c r="E164" i="5"/>
  <c r="E49" i="2"/>
  <c r="D109" i="5"/>
  <c r="E165" i="5"/>
  <c r="E50" i="2"/>
  <c r="F50" i="2"/>
  <c r="I28" i="1"/>
  <c r="E88" i="5"/>
  <c r="E98" i="5"/>
  <c r="C88" i="5"/>
  <c r="C98" i="5"/>
  <c r="D90" i="5"/>
  <c r="E146" i="5"/>
  <c r="E31" i="2"/>
  <c r="F31" i="2"/>
  <c r="D91" i="5"/>
  <c r="E147" i="5"/>
  <c r="E32" i="2"/>
  <c r="D92" i="5"/>
  <c r="E148" i="5"/>
  <c r="E33" i="2"/>
  <c r="D94" i="5"/>
  <c r="E150" i="5"/>
  <c r="E35" i="2"/>
  <c r="D95" i="5"/>
  <c r="E151" i="5"/>
  <c r="E36" i="2"/>
  <c r="D96" i="5"/>
  <c r="D97" i="5"/>
  <c r="D87" i="5"/>
  <c r="E143" i="5"/>
  <c r="E28" i="2"/>
  <c r="D102" i="5"/>
  <c r="E158" i="5"/>
  <c r="E43" i="2"/>
  <c r="D89" i="5"/>
  <c r="E145" i="5"/>
  <c r="E30" i="2"/>
  <c r="D86" i="5"/>
  <c r="E142" i="5"/>
  <c r="D76" i="5"/>
  <c r="E132" i="5"/>
  <c r="E17" i="2"/>
  <c r="D77" i="5"/>
  <c r="E133" i="5"/>
  <c r="E18" i="2"/>
  <c r="D78" i="5"/>
  <c r="E134" i="5"/>
  <c r="E19" i="2"/>
  <c r="D79" i="5"/>
  <c r="D80" i="5"/>
  <c r="E136" i="5"/>
  <c r="E21" i="2"/>
  <c r="D82" i="5"/>
  <c r="D75" i="5"/>
  <c r="D72" i="5"/>
  <c r="E128" i="5"/>
  <c r="E13" i="2"/>
  <c r="D73" i="5"/>
  <c r="E129" i="5"/>
  <c r="E14" i="2"/>
  <c r="D49" i="5"/>
  <c r="E49" i="5"/>
  <c r="C49" i="5"/>
  <c r="E38" i="5"/>
  <c r="E51" i="5"/>
  <c r="E27" i="5"/>
  <c r="E37" i="5"/>
  <c r="C27" i="5"/>
  <c r="C37" i="5"/>
  <c r="C20" i="2"/>
  <c r="C21" i="2"/>
  <c r="D583" i="4"/>
  <c r="C576" i="4"/>
  <c r="E576" i="4"/>
  <c r="D44" i="2"/>
  <c r="C578" i="4"/>
  <c r="E578" i="4"/>
  <c r="D46" i="2"/>
  <c r="C579" i="4"/>
  <c r="E579" i="4"/>
  <c r="D47" i="2"/>
  <c r="C580" i="4"/>
  <c r="E580" i="4"/>
  <c r="C575" i="4"/>
  <c r="E575" i="4"/>
  <c r="D43" i="2"/>
  <c r="F43" i="2"/>
  <c r="I24" i="1"/>
  <c r="E25" i="20"/>
  <c r="E56" i="20"/>
  <c r="C563" i="4"/>
  <c r="E563" i="4"/>
  <c r="D31" i="2"/>
  <c r="C564" i="4"/>
  <c r="E564" i="4"/>
  <c r="D32" i="2"/>
  <c r="C568" i="4"/>
  <c r="E568" i="4"/>
  <c r="E561" i="4"/>
  <c r="C562" i="4"/>
  <c r="E562" i="4"/>
  <c r="D30" i="2"/>
  <c r="C549" i="4"/>
  <c r="E549" i="4"/>
  <c r="D17" i="2"/>
  <c r="C550" i="4"/>
  <c r="E550" i="4"/>
  <c r="D18" i="2"/>
  <c r="F18" i="2"/>
  <c r="C546" i="4"/>
  <c r="E546" i="4"/>
  <c r="D14" i="2"/>
  <c r="F14" i="2"/>
  <c r="E12" i="20"/>
  <c r="E524" i="4"/>
  <c r="C524" i="4"/>
  <c r="D511" i="4"/>
  <c r="E511" i="4"/>
  <c r="E512" i="4"/>
  <c r="C511" i="4"/>
  <c r="D502" i="4"/>
  <c r="D512" i="4"/>
  <c r="E502" i="4"/>
  <c r="C502" i="4"/>
  <c r="D465" i="4"/>
  <c r="E465" i="4"/>
  <c r="C465" i="4"/>
  <c r="D443" i="4"/>
  <c r="E443" i="4"/>
  <c r="E453" i="4"/>
  <c r="E454" i="4"/>
  <c r="E467" i="4"/>
  <c r="C443" i="4"/>
  <c r="C433" i="4"/>
  <c r="C429" i="4"/>
  <c r="C454" i="4"/>
  <c r="C467" i="4"/>
  <c r="D406" i="4"/>
  <c r="E406" i="4"/>
  <c r="C406" i="4"/>
  <c r="E374" i="4"/>
  <c r="E370" i="4"/>
  <c r="D346" i="4"/>
  <c r="E346" i="4"/>
  <c r="C346" i="4"/>
  <c r="E324" i="4"/>
  <c r="C324" i="4"/>
  <c r="E333" i="4"/>
  <c r="E334" i="4"/>
  <c r="C333" i="4"/>
  <c r="D287" i="4"/>
  <c r="E287" i="4"/>
  <c r="C287" i="4"/>
  <c r="D265" i="4"/>
  <c r="D275" i="4"/>
  <c r="E265" i="4"/>
  <c r="C265" i="4"/>
  <c r="D228" i="4"/>
  <c r="E228" i="4"/>
  <c r="C228" i="4"/>
  <c r="D215" i="4"/>
  <c r="E215" i="4"/>
  <c r="C215" i="4"/>
  <c r="C206" i="4"/>
  <c r="E206" i="4"/>
  <c r="D169" i="4"/>
  <c r="E169" i="4"/>
  <c r="C169" i="4"/>
  <c r="D110" i="4"/>
  <c r="E110" i="4"/>
  <c r="C110" i="4"/>
  <c r="D147" i="4"/>
  <c r="E147" i="4"/>
  <c r="C147" i="4"/>
  <c r="D93" i="4"/>
  <c r="E88" i="4"/>
  <c r="E98" i="4"/>
  <c r="C88" i="4"/>
  <c r="E78" i="4"/>
  <c r="E74" i="4"/>
  <c r="E99" i="4"/>
  <c r="E112" i="4"/>
  <c r="D28" i="4"/>
  <c r="E28" i="4"/>
  <c r="E38" i="4"/>
  <c r="C28" i="4"/>
  <c r="D37" i="4"/>
  <c r="E37" i="4"/>
  <c r="C37" i="4"/>
  <c r="E50" i="4"/>
  <c r="C50" i="4"/>
  <c r="C30" i="7"/>
  <c r="C33" i="7"/>
  <c r="D155" i="5"/>
  <c r="D168" i="5"/>
  <c r="D248" i="4"/>
  <c r="D276" i="4"/>
  <c r="D289" i="4"/>
  <c r="D20" i="23"/>
  <c r="D19" i="21"/>
  <c r="E13" i="21"/>
  <c r="F26" i="12"/>
  <c r="C545" i="4"/>
  <c r="E545" i="4"/>
  <c r="C13" i="16"/>
  <c r="C16" i="16"/>
  <c r="C18" i="16"/>
  <c r="C11" i="2"/>
  <c r="E12" i="3"/>
  <c r="C13" i="2"/>
  <c r="E13" i="3"/>
  <c r="C14" i="2"/>
  <c r="C10" i="2"/>
  <c r="F10" i="2"/>
  <c r="E8" i="13"/>
  <c r="E7" i="13"/>
  <c r="D15" i="29"/>
  <c r="E15" i="29"/>
  <c r="N18" i="29"/>
  <c r="F32" i="6"/>
  <c r="C11" i="6"/>
  <c r="C79" i="10"/>
  <c r="E24" i="13"/>
  <c r="C15" i="35"/>
  <c r="D15" i="35"/>
  <c r="C29" i="35"/>
  <c r="D29" i="35"/>
  <c r="D12" i="29"/>
  <c r="D13" i="29"/>
  <c r="E13" i="29"/>
  <c r="D14" i="29"/>
  <c r="E14" i="29"/>
  <c r="D16" i="29"/>
  <c r="E16" i="29"/>
  <c r="F18" i="29"/>
  <c r="G18" i="29"/>
  <c r="H18" i="29"/>
  <c r="I18" i="29"/>
  <c r="J18" i="29"/>
  <c r="K18" i="29"/>
  <c r="L18" i="29"/>
  <c r="M18" i="29"/>
  <c r="D22" i="28"/>
  <c r="E22" i="28"/>
  <c r="F22" i="28"/>
  <c r="G22" i="28"/>
  <c r="D38" i="28"/>
  <c r="L9" i="25"/>
  <c r="L10" i="25"/>
  <c r="L12" i="25"/>
  <c r="E29" i="20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E25" i="24"/>
  <c r="F25" i="24"/>
  <c r="G25" i="24"/>
  <c r="H25" i="24"/>
  <c r="I25" i="24"/>
  <c r="J25" i="24"/>
  <c r="K25" i="24"/>
  <c r="E14" i="21"/>
  <c r="E16" i="21"/>
  <c r="E17" i="21"/>
  <c r="E22" i="21"/>
  <c r="E23" i="21"/>
  <c r="E26" i="21"/>
  <c r="D27" i="21"/>
  <c r="D657" i="21"/>
  <c r="C49" i="20"/>
  <c r="C15" i="19"/>
  <c r="C34" i="19"/>
  <c r="C29" i="18"/>
  <c r="C31" i="18"/>
  <c r="D145" i="4"/>
  <c r="C21" i="16"/>
  <c r="C39" i="16"/>
  <c r="C193" i="43"/>
  <c r="F193" i="43"/>
  <c r="F9" i="12"/>
  <c r="F10" i="12"/>
  <c r="F11" i="12"/>
  <c r="F12" i="12"/>
  <c r="C13" i="12"/>
  <c r="D13" i="12"/>
  <c r="F13" i="12"/>
  <c r="E13" i="12"/>
  <c r="F14" i="12"/>
  <c r="F15" i="12"/>
  <c r="F16" i="12"/>
  <c r="F17" i="12"/>
  <c r="C18" i="12"/>
  <c r="D18" i="12"/>
  <c r="E18" i="12"/>
  <c r="F24" i="12"/>
  <c r="F29" i="12"/>
  <c r="F30" i="12"/>
  <c r="F31" i="12"/>
  <c r="D32" i="12"/>
  <c r="F43" i="12"/>
  <c r="F44" i="12"/>
  <c r="E47" i="12"/>
  <c r="D42" i="8"/>
  <c r="F46" i="12"/>
  <c r="C47" i="12"/>
  <c r="D47" i="12"/>
  <c r="F25" i="39"/>
  <c r="F27" i="39"/>
  <c r="D28" i="39"/>
  <c r="D10" i="9"/>
  <c r="D20" i="9"/>
  <c r="E9" i="8"/>
  <c r="C63" i="11"/>
  <c r="C22" i="8"/>
  <c r="C68" i="11"/>
  <c r="E22" i="8"/>
  <c r="E15" i="8"/>
  <c r="C91" i="11"/>
  <c r="C26" i="8"/>
  <c r="C95" i="11"/>
  <c r="E26" i="8"/>
  <c r="E24" i="8"/>
  <c r="C100" i="11"/>
  <c r="D26" i="8"/>
  <c r="D24" i="8"/>
  <c r="C15" i="7"/>
  <c r="F6" i="37"/>
  <c r="F7" i="37"/>
  <c r="F8" i="37"/>
  <c r="F11" i="37"/>
  <c r="F20" i="37"/>
  <c r="F21" i="37"/>
  <c r="F22" i="37"/>
  <c r="F23" i="37"/>
  <c r="F24" i="37"/>
  <c r="C25" i="37"/>
  <c r="D25" i="37"/>
  <c r="C186" i="42"/>
  <c r="E25" i="37"/>
  <c r="C847" i="43"/>
  <c r="C37" i="37"/>
  <c r="D37" i="37"/>
  <c r="E37" i="37"/>
  <c r="F45" i="37"/>
  <c r="F46" i="37"/>
  <c r="F48" i="37"/>
  <c r="F49" i="37"/>
  <c r="C50" i="37"/>
  <c r="D50" i="37"/>
  <c r="F8" i="6"/>
  <c r="F9" i="6"/>
  <c r="F10" i="6"/>
  <c r="D11" i="6"/>
  <c r="F28" i="6"/>
  <c r="F29" i="6"/>
  <c r="F30" i="6"/>
  <c r="F35" i="6"/>
  <c r="D952" i="43"/>
  <c r="D948" i="43"/>
  <c r="D957" i="43"/>
  <c r="D973" i="43"/>
  <c r="D986" i="43"/>
  <c r="F36" i="6"/>
  <c r="F37" i="6"/>
  <c r="F38" i="6"/>
  <c r="F39" i="6"/>
  <c r="F41" i="6"/>
  <c r="F42" i="6"/>
  <c r="C74" i="43"/>
  <c r="F43" i="6"/>
  <c r="F44" i="6"/>
  <c r="F45" i="6"/>
  <c r="F46" i="6"/>
  <c r="C50" i="6"/>
  <c r="D50" i="6"/>
  <c r="C569" i="4"/>
  <c r="E569" i="4"/>
  <c r="C156" i="4"/>
  <c r="D156" i="4"/>
  <c r="E156" i="4"/>
  <c r="C28" i="3"/>
  <c r="D28" i="3"/>
  <c r="E28" i="3"/>
  <c r="C29" i="2"/>
  <c r="C28" i="2"/>
  <c r="C30" i="2"/>
  <c r="C33" i="2"/>
  <c r="H8" i="1"/>
  <c r="H15" i="1"/>
  <c r="C99" i="5"/>
  <c r="C112" i="5"/>
  <c r="F23" i="12"/>
  <c r="D333" i="4"/>
  <c r="M7" i="23"/>
  <c r="J20" i="23"/>
  <c r="J21" i="23"/>
  <c r="H20" i="23"/>
  <c r="F20" i="23"/>
  <c r="F38" i="8"/>
  <c r="F52" i="8"/>
  <c r="E23" i="13"/>
  <c r="E19" i="13"/>
  <c r="L20" i="23"/>
  <c r="F45" i="12"/>
  <c r="F209" i="43"/>
  <c r="F210" i="43"/>
  <c r="F212" i="43"/>
  <c r="F211" i="43"/>
  <c r="F214" i="43"/>
  <c r="F213" i="43"/>
  <c r="F215" i="43"/>
  <c r="C106" i="43"/>
  <c r="I20" i="23"/>
  <c r="D1564" i="43"/>
  <c r="D1574" i="43"/>
  <c r="C1530" i="43"/>
  <c r="F105" i="43"/>
  <c r="F106" i="43"/>
  <c r="F252" i="43"/>
  <c r="D106" i="43"/>
  <c r="M10" i="23"/>
  <c r="F1564" i="43"/>
  <c r="F1574" i="43"/>
  <c r="E20" i="23"/>
  <c r="E21" i="23"/>
  <c r="G20" i="23"/>
  <c r="F32" i="45"/>
  <c r="F49" i="8"/>
  <c r="E26" i="1"/>
  <c r="C40" i="8"/>
  <c r="F31" i="45"/>
  <c r="F33" i="45"/>
  <c r="C35" i="8"/>
  <c r="F25" i="45"/>
  <c r="F26" i="45"/>
  <c r="D561" i="4"/>
  <c r="D571" i="4"/>
  <c r="D1513" i="43"/>
  <c r="D1623" i="43"/>
  <c r="H62" i="46"/>
  <c r="E62" i="46"/>
  <c r="F46" i="45"/>
  <c r="F49" i="45"/>
  <c r="F51" i="45"/>
  <c r="F50" i="45"/>
  <c r="F53" i="45"/>
  <c r="D1409" i="43"/>
  <c r="D1410" i="43"/>
  <c r="D1423" i="43"/>
  <c r="C553" i="4"/>
  <c r="F394" i="43"/>
  <c r="F408" i="43"/>
  <c r="F424" i="43"/>
  <c r="F437" i="43"/>
  <c r="C1221" i="43"/>
  <c r="C1230" i="43"/>
  <c r="C1529" i="43"/>
  <c r="C1639" i="43"/>
  <c r="F1015" i="43"/>
  <c r="C29" i="11"/>
  <c r="D50" i="4"/>
  <c r="E1602" i="43"/>
  <c r="D1638" i="43"/>
  <c r="F1135" i="43"/>
  <c r="D1603" i="43"/>
  <c r="E1620" i="43"/>
  <c r="C1637" i="43"/>
  <c r="F1637" i="43"/>
  <c r="D20" i="2"/>
  <c r="E37" i="21"/>
  <c r="F31" i="6"/>
  <c r="C492" i="4"/>
  <c r="C488" i="4"/>
  <c r="E50" i="37"/>
  <c r="E1601" i="43"/>
  <c r="D1607" i="43"/>
  <c r="F1497" i="43"/>
  <c r="E255" i="4"/>
  <c r="E251" i="4"/>
  <c r="E276" i="4"/>
  <c r="E289" i="4"/>
  <c r="F33" i="6"/>
  <c r="C788" i="43"/>
  <c r="C784" i="43"/>
  <c r="D323" i="4"/>
  <c r="D38" i="5"/>
  <c r="D51" i="5"/>
  <c r="F1512" i="43"/>
  <c r="E50" i="6"/>
  <c r="C334" i="4"/>
  <c r="F20" i="12"/>
  <c r="E15" i="21"/>
  <c r="F11" i="42"/>
  <c r="F1288" i="43"/>
  <c r="C20" i="23"/>
  <c r="C863" i="43"/>
  <c r="F10" i="42"/>
  <c r="C1640" i="43"/>
  <c r="F1640" i="43"/>
  <c r="F1530" i="43"/>
  <c r="F738" i="43"/>
  <c r="D1531" i="43"/>
  <c r="C123" i="44"/>
  <c r="E1354" i="43"/>
  <c r="E1355" i="43"/>
  <c r="E1368" i="43"/>
  <c r="D6" i="14"/>
  <c r="F523" i="43"/>
  <c r="C1409" i="43"/>
  <c r="C1289" i="43"/>
  <c r="F1289" i="43"/>
  <c r="F1300" i="43"/>
  <c r="F1301" i="43"/>
  <c r="F1314" i="43"/>
  <c r="E442" i="4"/>
  <c r="C27" i="20"/>
  <c r="C58" i="20"/>
  <c r="E82" i="5"/>
  <c r="E99" i="5"/>
  <c r="E112" i="5"/>
  <c r="F16" i="42"/>
  <c r="F15" i="42"/>
  <c r="E24" i="21"/>
  <c r="D891" i="43"/>
  <c r="F1219" i="43"/>
  <c r="F1244" i="43"/>
  <c r="C87" i="4"/>
  <c r="E368" i="43"/>
  <c r="E369" i="43"/>
  <c r="E382" i="43"/>
  <c r="C21" i="20"/>
  <c r="C53" i="20"/>
  <c r="F47" i="37"/>
  <c r="C1075" i="43"/>
  <c r="D25" i="8"/>
  <c r="F582" i="43"/>
  <c r="E1610" i="43"/>
  <c r="E1626" i="43"/>
  <c r="F1516" i="43"/>
  <c r="C1634" i="43"/>
  <c r="F1634" i="43"/>
  <c r="D12" i="8"/>
  <c r="F12" i="8"/>
  <c r="D28" i="42"/>
  <c r="F28" i="42"/>
  <c r="D27" i="3"/>
  <c r="D602" i="43"/>
  <c r="E118" i="21"/>
  <c r="F22" i="12"/>
  <c r="C628" i="43"/>
  <c r="D34" i="45"/>
  <c r="F1620" i="43"/>
  <c r="F216" i="43"/>
  <c r="D1301" i="43"/>
  <c r="D1314" i="43"/>
  <c r="F1622" i="43"/>
  <c r="D644" i="43"/>
  <c r="D657" i="43"/>
  <c r="D1465" i="43"/>
  <c r="D1478" i="43"/>
  <c r="F1493" i="43"/>
  <c r="C1330" i="43"/>
  <c r="C1339" i="43"/>
  <c r="F380" i="43"/>
  <c r="F128" i="42"/>
  <c r="E1608" i="43"/>
  <c r="F1608" i="43"/>
  <c r="F1498" i="43"/>
  <c r="E1495" i="43"/>
  <c r="E1509" i="43"/>
  <c r="E1519" i="43"/>
  <c r="E1520" i="43"/>
  <c r="E1533" i="43"/>
  <c r="F1510" i="43"/>
  <c r="D1639" i="43"/>
  <c r="F1639" i="43"/>
  <c r="E1636" i="43"/>
  <c r="F913" i="43"/>
  <c r="F908" i="43"/>
  <c r="E479" i="43"/>
  <c r="E492" i="43"/>
  <c r="E1028" i="43"/>
  <c r="E1041" i="43"/>
  <c r="E89" i="21"/>
  <c r="E93" i="21"/>
  <c r="C339" i="43"/>
  <c r="F339" i="43"/>
  <c r="D1027" i="43"/>
  <c r="D1028" i="43"/>
  <c r="D1041" i="43"/>
  <c r="E1191" i="43"/>
  <c r="E1192" i="43"/>
  <c r="E1205" i="43"/>
  <c r="D25" i="24"/>
  <c r="C166" i="5"/>
  <c r="C16" i="9"/>
  <c r="F578" i="43"/>
  <c r="C202" i="42"/>
  <c r="E124" i="42"/>
  <c r="E133" i="42"/>
  <c r="F141" i="42"/>
  <c r="F145" i="42"/>
  <c r="F142" i="42"/>
  <c r="F129" i="42"/>
  <c r="F126" i="42"/>
  <c r="F130" i="42"/>
  <c r="F132" i="42"/>
  <c r="F125" i="42"/>
  <c r="E94" i="42"/>
  <c r="E95" i="42"/>
  <c r="E108" i="42"/>
  <c r="C24" i="39"/>
  <c r="C28" i="39"/>
  <c r="F28" i="39"/>
  <c r="B6" i="23"/>
  <c r="C29" i="8"/>
  <c r="C28" i="8"/>
  <c r="F129" i="43"/>
  <c r="F125" i="43"/>
  <c r="F134" i="43"/>
  <c r="F150" i="43"/>
  <c r="F163" i="43"/>
  <c r="D125" i="43"/>
  <c r="D134" i="43"/>
  <c r="D150" i="43"/>
  <c r="D163" i="43"/>
  <c r="F30" i="8"/>
  <c r="C20" i="26"/>
  <c r="B15" i="35"/>
  <c r="B24" i="35"/>
  <c r="B29" i="35"/>
  <c r="F35" i="45"/>
  <c r="D1126" i="43"/>
  <c r="D1136" i="43"/>
  <c r="F25" i="12"/>
  <c r="D93" i="5"/>
  <c r="E149" i="5"/>
  <c r="E34" i="2"/>
  <c r="D27" i="5"/>
  <c r="D37" i="5"/>
  <c r="C155" i="5"/>
  <c r="C168" i="5"/>
  <c r="C154" i="5"/>
  <c r="D197" i="42"/>
  <c r="F197" i="42"/>
  <c r="D192" i="42"/>
  <c r="C138" i="42"/>
  <c r="D479" i="43"/>
  <c r="D492" i="43"/>
  <c r="E1588" i="43"/>
  <c r="E863" i="43"/>
  <c r="E1082" i="43"/>
  <c r="E1095" i="43"/>
  <c r="D1082" i="43"/>
  <c r="D1095" i="43"/>
  <c r="E1409" i="43"/>
  <c r="E1410" i="43"/>
  <c r="E1423" i="43"/>
  <c r="E30" i="13"/>
  <c r="D1259" i="43"/>
  <c r="D1355" i="43"/>
  <c r="D1368" i="43"/>
  <c r="E122" i="21"/>
  <c r="C903" i="43"/>
  <c r="E124" i="21"/>
  <c r="F140" i="42"/>
  <c r="F138" i="42"/>
  <c r="D1514" i="43"/>
  <c r="F1514" i="43"/>
  <c r="C13" i="45"/>
  <c r="F13" i="45"/>
  <c r="E49" i="20"/>
  <c r="E160" i="42"/>
  <c r="E18" i="21"/>
  <c r="E70" i="21"/>
  <c r="C66" i="43"/>
  <c r="F66" i="43"/>
  <c r="F79" i="43"/>
  <c r="F95" i="43"/>
  <c r="F108" i="43"/>
  <c r="E135" i="5"/>
  <c r="E20" i="2"/>
  <c r="C450" i="43"/>
  <c r="F450" i="43"/>
  <c r="C22" i="20"/>
  <c r="C54" i="20"/>
  <c r="E27" i="1"/>
  <c r="E12" i="29"/>
  <c r="F161" i="43"/>
  <c r="F688" i="43"/>
  <c r="F753" i="43"/>
  <c r="C17" i="2"/>
  <c r="F17" i="2"/>
  <c r="F127" i="42"/>
  <c r="C122" i="44"/>
  <c r="F123" i="44"/>
  <c r="D19" i="8"/>
  <c r="F19" i="8"/>
  <c r="C18" i="45"/>
  <c r="F18" i="45"/>
  <c r="D94" i="43"/>
  <c r="D95" i="43"/>
  <c r="D108" i="43"/>
  <c r="F1621" i="43"/>
  <c r="E1619" i="43"/>
  <c r="E1629" i="43"/>
  <c r="D1636" i="43"/>
  <c r="F1636" i="43"/>
  <c r="F1526" i="43"/>
  <c r="E1634" i="43"/>
  <c r="E1641" i="43"/>
  <c r="E1531" i="43"/>
  <c r="F1529" i="43"/>
  <c r="F710" i="43"/>
  <c r="D699" i="43"/>
  <c r="D712" i="43"/>
  <c r="E27" i="2"/>
  <c r="E39" i="43"/>
  <c r="E40" i="43"/>
  <c r="E53" i="43"/>
  <c r="F1501" i="43"/>
  <c r="F18" i="12"/>
  <c r="E138" i="42"/>
  <c r="F139" i="43"/>
  <c r="F149" i="43"/>
  <c r="C160" i="42"/>
  <c r="F619" i="43"/>
  <c r="E205" i="43"/>
  <c r="E218" i="43"/>
  <c r="C754" i="43"/>
  <c r="C767" i="43"/>
  <c r="E864" i="43"/>
  <c r="E877" i="43"/>
  <c r="E919" i="43"/>
  <c r="E932" i="43"/>
  <c r="F47" i="12"/>
  <c r="D33" i="12"/>
  <c r="E160" i="5"/>
  <c r="D110" i="5"/>
  <c r="E534" i="43"/>
  <c r="E547" i="43"/>
  <c r="F765" i="43"/>
  <c r="F1039" i="43"/>
  <c r="F1148" i="43"/>
  <c r="F1203" i="43"/>
  <c r="E7" i="45"/>
  <c r="C40" i="9"/>
  <c r="C12" i="45"/>
  <c r="F12" i="45"/>
  <c r="F9" i="45"/>
  <c r="C449" i="43"/>
  <c r="D1641" i="43"/>
  <c r="F1607" i="43"/>
  <c r="E150" i="43"/>
  <c r="E163" i="43"/>
  <c r="C120" i="42"/>
  <c r="F120" i="42"/>
  <c r="F66" i="42"/>
  <c r="F853" i="43"/>
  <c r="F863" i="43"/>
  <c r="F1276" i="43"/>
  <c r="F1285" i="43"/>
  <c r="E27" i="45"/>
  <c r="E42" i="45"/>
  <c r="E55" i="45"/>
  <c r="E1504" i="43"/>
  <c r="F234" i="43"/>
  <c r="F243" i="43"/>
  <c r="F564" i="43"/>
  <c r="F573" i="43"/>
  <c r="D369" i="43"/>
  <c r="D382" i="43"/>
  <c r="F29" i="43"/>
  <c r="E1136" i="43"/>
  <c r="E1137" i="43"/>
  <c r="E1150" i="43"/>
  <c r="F1586" i="43"/>
  <c r="F1511" i="43"/>
  <c r="D30" i="14"/>
  <c r="D45" i="14"/>
  <c r="E314" i="43"/>
  <c r="E327" i="43"/>
  <c r="C175" i="43"/>
  <c r="F175" i="43"/>
  <c r="F15" i="44"/>
  <c r="D160" i="42"/>
  <c r="E45" i="2"/>
  <c r="E166" i="5"/>
  <c r="C7" i="13"/>
  <c r="C6" i="13"/>
  <c r="F840" i="43"/>
  <c r="F839" i="43"/>
  <c r="E10" i="9"/>
  <c r="E20" i="9"/>
  <c r="F24" i="39"/>
  <c r="C10" i="20"/>
  <c r="C41" i="20"/>
  <c r="E229" i="21"/>
  <c r="F576" i="43"/>
  <c r="F588" i="43"/>
  <c r="F589" i="43"/>
  <c r="F602" i="43"/>
  <c r="E366" i="4"/>
  <c r="C1108" i="43"/>
  <c r="F1108" i="43"/>
  <c r="C127" i="21"/>
  <c r="C780" i="43"/>
  <c r="F780" i="43"/>
  <c r="C779" i="43"/>
  <c r="E251" i="21"/>
  <c r="E250" i="21"/>
  <c r="D1624" i="43"/>
  <c r="F1624" i="43"/>
  <c r="C16" i="2"/>
  <c r="D14" i="3"/>
  <c r="F47" i="2"/>
  <c r="E51" i="2"/>
  <c r="C51" i="2"/>
  <c r="F44" i="2"/>
  <c r="I22" i="1"/>
  <c r="F966" i="43"/>
  <c r="F962" i="43"/>
  <c r="F972" i="43"/>
  <c r="C962" i="43"/>
  <c r="C972" i="43"/>
  <c r="C973" i="43"/>
  <c r="C986" i="43"/>
  <c r="C9" i="23"/>
  <c r="D9" i="23"/>
  <c r="C32" i="12"/>
  <c r="C33" i="12"/>
  <c r="F28" i="12"/>
  <c r="D18" i="29"/>
  <c r="D88" i="5"/>
  <c r="F891" i="43"/>
  <c r="F20" i="2"/>
  <c r="F122" i="44"/>
  <c r="F788" i="43"/>
  <c r="F784" i="43"/>
  <c r="F793" i="43"/>
  <c r="F809" i="43"/>
  <c r="F822" i="43"/>
  <c r="C566" i="4"/>
  <c r="E566" i="4"/>
  <c r="F32" i="2"/>
  <c r="C289" i="43"/>
  <c r="C298" i="43"/>
  <c r="C314" i="43"/>
  <c r="C327" i="43"/>
  <c r="F293" i="43"/>
  <c r="F289" i="43"/>
  <c r="F298" i="43"/>
  <c r="F314" i="43"/>
  <c r="F327" i="43"/>
  <c r="E18" i="29"/>
  <c r="E29" i="8"/>
  <c r="E28" i="8"/>
  <c r="D98" i="5"/>
  <c r="E144" i="5"/>
  <c r="E154" i="5"/>
  <c r="I25" i="1"/>
  <c r="E22" i="20"/>
  <c r="E53" i="20"/>
  <c r="C25" i="24"/>
  <c r="F74" i="43"/>
  <c r="F70" i="43"/>
  <c r="C70" i="43"/>
  <c r="F46" i="2"/>
  <c r="I29" i="1"/>
  <c r="F30" i="2"/>
  <c r="F628" i="43"/>
  <c r="E65" i="44"/>
  <c r="E100" i="44"/>
  <c r="E113" i="44"/>
  <c r="E809" i="43"/>
  <c r="E822" i="43"/>
  <c r="F1626" i="43"/>
  <c r="D113" i="44"/>
  <c r="D314" i="43"/>
  <c r="D327" i="43"/>
  <c r="F1327" i="43"/>
  <c r="F160" i="42"/>
  <c r="E198" i="21"/>
  <c r="E200" i="21"/>
  <c r="C41" i="21"/>
  <c r="C176" i="43"/>
  <c r="F176" i="43"/>
  <c r="E45" i="21"/>
  <c r="C67" i="43"/>
  <c r="F67" i="43"/>
  <c r="E176" i="21"/>
  <c r="C425" i="4"/>
  <c r="C1163" i="43"/>
  <c r="E277" i="21"/>
  <c r="F1061" i="43"/>
  <c r="F1057" i="43"/>
  <c r="F1066" i="43"/>
  <c r="F341" i="43"/>
  <c r="C353" i="43"/>
  <c r="C90" i="11"/>
  <c r="D13" i="8"/>
  <c r="F13" i="8"/>
  <c r="F10" i="8"/>
  <c r="F192" i="42"/>
  <c r="F202" i="42"/>
  <c r="D202" i="42"/>
  <c r="C36" i="2"/>
  <c r="F1610" i="43"/>
  <c r="F124" i="42"/>
  <c r="E1605" i="43"/>
  <c r="C41" i="45"/>
  <c r="E131" i="5"/>
  <c r="E16" i="2"/>
  <c r="D74" i="5"/>
  <c r="E130" i="5"/>
  <c r="F754" i="43"/>
  <c r="F767" i="43"/>
  <c r="E1614" i="43"/>
  <c r="E1630" i="43"/>
  <c r="E1643" i="43"/>
  <c r="D1610" i="43"/>
  <c r="F1500" i="43"/>
  <c r="F1171" i="43"/>
  <c r="F1167" i="43"/>
  <c r="C1167" i="43"/>
  <c r="C1176" i="43"/>
  <c r="C1192" i="43"/>
  <c r="C1205" i="43"/>
  <c r="C570" i="4"/>
  <c r="E570" i="4"/>
  <c r="F50" i="37"/>
  <c r="D94" i="4"/>
  <c r="C16" i="7"/>
  <c r="C149" i="43"/>
  <c r="C1021" i="43"/>
  <c r="F1021" i="43"/>
  <c r="F1017" i="43"/>
  <c r="F1027" i="43"/>
  <c r="F1028" i="43"/>
  <c r="F1041" i="43"/>
  <c r="E95" i="43"/>
  <c r="E108" i="43"/>
  <c r="F468" i="43"/>
  <c r="D216" i="4"/>
  <c r="D217" i="4"/>
  <c r="D230" i="4"/>
  <c r="F490" i="43"/>
  <c r="F270" i="43"/>
  <c r="F51" i="43"/>
  <c r="F875" i="43"/>
  <c r="C781" i="43"/>
  <c r="F781" i="43"/>
  <c r="E6" i="14"/>
  <c r="C8" i="44"/>
  <c r="C43" i="44"/>
  <c r="C56" i="44"/>
  <c r="E170" i="44"/>
  <c r="D1192" i="43"/>
  <c r="D1205" i="43"/>
  <c r="E1465" i="43"/>
  <c r="E1478" i="43"/>
  <c r="E170" i="21"/>
  <c r="E8" i="44"/>
  <c r="E43" i="44"/>
  <c r="E56" i="44"/>
  <c r="E1246" i="43"/>
  <c r="E1259" i="43"/>
  <c r="E270" i="21"/>
  <c r="C1017" i="43"/>
  <c r="C1027" i="43"/>
  <c r="C1028" i="43"/>
  <c r="C1041" i="43"/>
  <c r="E15" i="2"/>
  <c r="C567" i="4"/>
  <c r="D254" i="43"/>
  <c r="D88" i="4"/>
  <c r="D98" i="4"/>
  <c r="D99" i="4"/>
  <c r="D112" i="4"/>
  <c r="C39" i="45"/>
  <c r="F41" i="45"/>
  <c r="E567" i="4"/>
  <c r="F254" i="43"/>
  <c r="F248" i="43"/>
  <c r="F258" i="43"/>
  <c r="F259" i="43"/>
  <c r="F272" i="43"/>
  <c r="D248" i="43"/>
  <c r="D258" i="43"/>
  <c r="D259" i="43"/>
  <c r="D272" i="43"/>
  <c r="D1515" i="43"/>
  <c r="D35" i="2"/>
  <c r="D1625" i="43"/>
  <c r="F1515" i="43"/>
  <c r="D1509" i="43"/>
  <c r="F1625" i="43"/>
  <c r="D1619" i="43"/>
  <c r="F35" i="2"/>
  <c r="C30" i="1"/>
  <c r="C149" i="21"/>
  <c r="E149" i="21"/>
  <c r="D18" i="13"/>
  <c r="D6" i="13"/>
  <c r="D45" i="13"/>
  <c r="D48" i="2"/>
  <c r="F48" i="2"/>
  <c r="I26" i="1"/>
  <c r="F25" i="8"/>
  <c r="C23" i="45"/>
  <c r="F23" i="45"/>
  <c r="F24" i="45"/>
  <c r="E488" i="4"/>
  <c r="E513" i="4"/>
  <c r="E526" i="4"/>
  <c r="C1444" i="43"/>
  <c r="C1440" i="43"/>
  <c r="E9" i="23"/>
  <c r="C1523" i="43"/>
  <c r="C1633" i="43"/>
  <c r="F1633" i="43"/>
  <c r="F1444" i="43"/>
  <c r="F1440" i="43"/>
  <c r="F1449" i="43"/>
  <c r="F1465" i="43"/>
  <c r="F1478" i="43"/>
  <c r="C1449" i="43"/>
  <c r="C1465" i="43"/>
  <c r="C1478" i="43"/>
  <c r="F9" i="23"/>
  <c r="G9" i="23"/>
  <c r="H9" i="23"/>
  <c r="I9" i="23"/>
  <c r="J9" i="23"/>
  <c r="K9" i="23"/>
  <c r="L9" i="23"/>
  <c r="E14" i="3"/>
  <c r="C1003" i="43"/>
  <c r="C1012" i="43"/>
  <c r="F1116" i="43"/>
  <c r="F1112" i="43"/>
  <c r="C1499" i="43"/>
  <c r="C1502" i="43"/>
  <c r="F1502" i="43"/>
  <c r="F1495" i="43"/>
  <c r="F16" i="9"/>
  <c r="C27" i="41"/>
  <c r="C29" i="41"/>
  <c r="F25" i="37"/>
  <c r="C1513" i="43"/>
  <c r="F1513" i="43"/>
  <c r="F1075" i="43"/>
  <c r="F1071" i="43"/>
  <c r="C1071" i="43"/>
  <c r="F186" i="42"/>
  <c r="C187" i="42"/>
  <c r="C203" i="42"/>
  <c r="C216" i="42"/>
  <c r="C565" i="4"/>
  <c r="E565" i="4"/>
  <c r="D33" i="2"/>
  <c r="F33" i="2"/>
  <c r="D384" i="4"/>
  <c r="E138" i="5"/>
  <c r="E23" i="2"/>
  <c r="D1503" i="43"/>
  <c r="D1613" i="43"/>
  <c r="D848" i="43"/>
  <c r="D864" i="43"/>
  <c r="D877" i="43"/>
  <c r="C1623" i="43"/>
  <c r="C1619" i="43"/>
  <c r="F1623" i="43"/>
  <c r="C8" i="9"/>
  <c r="C20" i="9"/>
  <c r="C9" i="8"/>
  <c r="F12" i="9"/>
  <c r="F65" i="42"/>
  <c r="C686" i="43"/>
  <c r="F686" i="43"/>
  <c r="D906" i="43"/>
  <c r="D918" i="43"/>
  <c r="D26" i="3"/>
  <c r="D38" i="3"/>
  <c r="D39" i="3"/>
  <c r="D52" i="3"/>
  <c r="B24" i="34"/>
  <c r="C1300" i="43"/>
  <c r="C1301" i="43"/>
  <c r="C1314" i="43"/>
  <c r="C263" i="4"/>
  <c r="C163" i="17"/>
  <c r="D441" i="4"/>
  <c r="D453" i="4"/>
  <c r="D94" i="42"/>
  <c r="D95" i="42"/>
  <c r="D108" i="42"/>
  <c r="C169" i="17"/>
  <c r="E263" i="4"/>
  <c r="E275" i="4"/>
  <c r="C179" i="21"/>
  <c r="E146" i="21"/>
  <c r="E151" i="21"/>
  <c r="C231" i="21"/>
  <c r="E199" i="21"/>
  <c r="E60" i="21"/>
  <c r="E228" i="21"/>
  <c r="C98" i="21"/>
  <c r="E84" i="21"/>
  <c r="D1507" i="43"/>
  <c r="D1617" i="43"/>
  <c r="D1629" i="43"/>
  <c r="F906" i="43"/>
  <c r="C90" i="21"/>
  <c r="D133" i="42"/>
  <c r="D124" i="42"/>
  <c r="C24" i="42"/>
  <c r="C40" i="42"/>
  <c r="C53" i="42"/>
  <c r="F42" i="39"/>
  <c r="F47" i="39"/>
  <c r="C47" i="39"/>
  <c r="C7" i="9"/>
  <c r="C15" i="2"/>
  <c r="F7" i="9"/>
  <c r="D30" i="1"/>
  <c r="F42" i="8"/>
  <c r="F7" i="6"/>
  <c r="C75" i="4"/>
  <c r="C74" i="4"/>
  <c r="E11" i="6"/>
  <c r="F11" i="6"/>
  <c r="C54" i="10"/>
  <c r="C16" i="45"/>
  <c r="F16" i="45"/>
  <c r="F119" i="42"/>
  <c r="C121" i="42"/>
  <c r="F121" i="42"/>
  <c r="G30" i="1"/>
  <c r="D17" i="8"/>
  <c r="C548" i="4"/>
  <c r="E548" i="4"/>
  <c r="F17" i="8"/>
  <c r="F1523" i="43"/>
  <c r="C1509" i="43"/>
  <c r="F1619" i="43"/>
  <c r="F1509" i="43"/>
  <c r="D34" i="2"/>
  <c r="C561" i="4"/>
  <c r="E29" i="2"/>
  <c r="E39" i="2"/>
  <c r="F34" i="2"/>
  <c r="E43" i="14"/>
  <c r="E42" i="14"/>
  <c r="E30" i="14"/>
  <c r="E45" i="14"/>
  <c r="M9" i="23"/>
  <c r="D11" i="8"/>
  <c r="F11" i="8"/>
  <c r="B5" i="23"/>
  <c r="C10" i="45"/>
  <c r="F10" i="45"/>
  <c r="F41" i="8"/>
  <c r="F40" i="8"/>
  <c r="C40" i="20"/>
  <c r="D40" i="45"/>
  <c r="E383" i="21"/>
  <c r="C1069" i="43"/>
  <c r="F1069" i="43"/>
  <c r="F1081" i="43"/>
  <c r="F1082" i="43"/>
  <c r="F1095" i="43"/>
  <c r="C631" i="43"/>
  <c r="C88" i="17"/>
  <c r="C86" i="4"/>
  <c r="C177" i="17"/>
  <c r="C179" i="17"/>
  <c r="E157" i="4"/>
  <c r="C466" i="43"/>
  <c r="C478" i="43"/>
  <c r="D1519" i="43"/>
  <c r="F918" i="43"/>
  <c r="D334" i="4"/>
  <c r="C26" i="4"/>
  <c r="C38" i="4"/>
  <c r="C500" i="4"/>
  <c r="C512" i="4"/>
  <c r="C513" i="4"/>
  <c r="C526" i="4"/>
  <c r="F1342" i="43"/>
  <c r="F1354" i="43"/>
  <c r="F1355" i="43"/>
  <c r="F1368" i="43"/>
  <c r="C1354" i="43"/>
  <c r="C1355" i="43"/>
  <c r="C1368" i="43"/>
  <c r="F27" i="43"/>
  <c r="F39" i="43"/>
  <c r="C1124" i="43"/>
  <c r="D38" i="4"/>
  <c r="C441" i="4"/>
  <c r="C796" i="43"/>
  <c r="C82" i="43"/>
  <c r="C94" i="43"/>
  <c r="C48" i="45"/>
  <c r="C54" i="45"/>
  <c r="C38" i="45"/>
  <c r="F38" i="45"/>
  <c r="F34" i="45"/>
  <c r="D56" i="8"/>
  <c r="D146" i="4"/>
  <c r="C51" i="16"/>
  <c r="C53" i="16"/>
  <c r="C918" i="43"/>
  <c r="C919" i="43"/>
  <c r="C932" i="43"/>
  <c r="E539" i="21"/>
  <c r="E540" i="21"/>
  <c r="F522" i="43"/>
  <c r="D137" i="42"/>
  <c r="C412" i="43"/>
  <c r="C216" i="4"/>
  <c r="F50" i="6"/>
  <c r="D39" i="45"/>
  <c r="F40" i="45"/>
  <c r="C1081" i="43"/>
  <c r="C643" i="43"/>
  <c r="C644" i="43"/>
  <c r="C657" i="43"/>
  <c r="F631" i="43"/>
  <c r="F643" i="43"/>
  <c r="F644" i="43"/>
  <c r="F657" i="43"/>
  <c r="F466" i="43"/>
  <c r="F478" i="43"/>
  <c r="C1136" i="43"/>
  <c r="F1124" i="43"/>
  <c r="F1136" i="43"/>
  <c r="C1245" i="43"/>
  <c r="F1233" i="43"/>
  <c r="F1245" i="43"/>
  <c r="C1179" i="43"/>
  <c r="C453" i="4"/>
  <c r="C808" i="43"/>
  <c r="F796" i="43"/>
  <c r="F808" i="43"/>
  <c r="F82" i="43"/>
  <c r="F94" i="43"/>
  <c r="F137" i="42"/>
  <c r="F412" i="43"/>
  <c r="F39" i="45"/>
  <c r="D27" i="45"/>
  <c r="D42" i="45"/>
  <c r="D55" i="45"/>
  <c r="F1179" i="43"/>
  <c r="F1191" i="43"/>
  <c r="C1191" i="43"/>
  <c r="F13" i="9"/>
  <c r="C66" i="44"/>
  <c r="C45" i="13"/>
  <c r="C79" i="42"/>
  <c r="C119" i="42"/>
  <c r="C65" i="44"/>
  <c r="C100" i="44"/>
  <c r="F66" i="44"/>
  <c r="F65" i="44"/>
  <c r="F100" i="44"/>
  <c r="D22" i="8"/>
  <c r="C356" i="43"/>
  <c r="F356" i="43"/>
  <c r="F368" i="43"/>
  <c r="C368" i="43"/>
  <c r="C49" i="21"/>
  <c r="C119" i="21"/>
  <c r="E429" i="21"/>
  <c r="E231" i="21"/>
  <c r="E453" i="21"/>
  <c r="E461" i="21"/>
  <c r="E435" i="21"/>
  <c r="E437" i="21"/>
  <c r="C461" i="21"/>
  <c r="C255" i="21"/>
  <c r="E304" i="21"/>
  <c r="E306" i="21"/>
  <c r="C151" i="21"/>
  <c r="E219" i="21"/>
  <c r="E223" i="21"/>
  <c r="E395" i="4"/>
  <c r="E408" i="4"/>
  <c r="E203" i="21"/>
  <c r="E127" i="21"/>
  <c r="E274" i="21"/>
  <c r="E401" i="21"/>
  <c r="E179" i="21"/>
  <c r="E608" i="21"/>
  <c r="E243" i="21"/>
  <c r="E247" i="21"/>
  <c r="E385" i="21"/>
  <c r="E62" i="21"/>
  <c r="E66" i="21"/>
  <c r="E584" i="21"/>
  <c r="E481" i="21"/>
  <c r="E98" i="21"/>
  <c r="E334" i="21"/>
  <c r="E358" i="21"/>
  <c r="E377" i="21"/>
  <c r="C518" i="43"/>
  <c r="F506" i="43"/>
  <c r="F518" i="43"/>
  <c r="E119" i="21"/>
  <c r="E19" i="21"/>
  <c r="E41" i="21"/>
  <c r="E90" i="21"/>
  <c r="E195" i="21"/>
  <c r="E326" i="21"/>
  <c r="E556" i="21"/>
  <c r="E511" i="21"/>
  <c r="E513" i="21"/>
  <c r="E158" i="4"/>
  <c r="E171" i="4"/>
  <c r="E72" i="21"/>
  <c r="E74" i="21"/>
  <c r="E255" i="21"/>
  <c r="D1121" i="43"/>
  <c r="D1137" i="43"/>
  <c r="D1150" i="43"/>
  <c r="E139" i="21"/>
  <c r="E143" i="21"/>
  <c r="E616" i="21"/>
  <c r="E298" i="21"/>
  <c r="E350" i="21"/>
  <c r="C282" i="21"/>
  <c r="F779" i="43"/>
  <c r="E49" i="21"/>
  <c r="F1121" i="43"/>
  <c r="F1137" i="43"/>
  <c r="F1150" i="43"/>
  <c r="F449" i="43"/>
  <c r="D1492" i="43"/>
  <c r="F65" i="43"/>
  <c r="C47" i="20"/>
  <c r="C50" i="20"/>
  <c r="E25" i="21"/>
  <c r="E27" i="21"/>
  <c r="C1121" i="43"/>
  <c r="C1137" i="43"/>
  <c r="C1150" i="43"/>
  <c r="C408" i="43"/>
  <c r="E278" i="21"/>
  <c r="E282" i="21"/>
  <c r="D9" i="4"/>
  <c r="E407" i="21"/>
  <c r="E409" i="21"/>
  <c r="E167" i="21"/>
  <c r="E171" i="21"/>
  <c r="C489" i="21"/>
  <c r="E505" i="21"/>
  <c r="E489" i="21"/>
  <c r="F1164" i="43"/>
  <c r="F1163" i="43"/>
  <c r="C1162" i="43"/>
  <c r="C23" i="20"/>
  <c r="C56" i="20"/>
  <c r="D1602" i="43"/>
  <c r="D39" i="4"/>
  <c r="D52" i="4"/>
  <c r="C1216" i="43"/>
  <c r="C542" i="4"/>
  <c r="E542" i="4"/>
  <c r="F1162" i="43"/>
  <c r="F1176" i="43"/>
  <c r="F1192" i="43"/>
  <c r="F1205" i="43"/>
  <c r="F1216" i="43"/>
  <c r="C793" i="43"/>
  <c r="C809" i="43"/>
  <c r="C822" i="43"/>
  <c r="C463" i="43"/>
  <c r="C479" i="43"/>
  <c r="C492" i="43"/>
  <c r="F451" i="43"/>
  <c r="F463" i="43"/>
  <c r="F479" i="43"/>
  <c r="F492" i="43"/>
  <c r="F11" i="43"/>
  <c r="C533" i="43"/>
  <c r="C534" i="43"/>
  <c r="C547" i="43"/>
  <c r="F521" i="43"/>
  <c r="F533" i="43"/>
  <c r="C158" i="4"/>
  <c r="C171" i="4"/>
  <c r="F353" i="43"/>
  <c r="F369" i="43"/>
  <c r="F382" i="43"/>
  <c r="C369" i="43"/>
  <c r="C382" i="43"/>
  <c r="C79" i="43"/>
  <c r="C95" i="43"/>
  <c r="C108" i="43"/>
  <c r="C12" i="11"/>
  <c r="D18" i="8"/>
  <c r="C25" i="20"/>
  <c r="E22" i="1"/>
  <c r="F48" i="45"/>
  <c r="C57" i="20"/>
  <c r="F898" i="43"/>
  <c r="F894" i="43"/>
  <c r="F903" i="43"/>
  <c r="F919" i="43"/>
  <c r="F932" i="43"/>
  <c r="C1503" i="43"/>
  <c r="C848" i="43"/>
  <c r="C864" i="43"/>
  <c r="C877" i="43"/>
  <c r="F847" i="43"/>
  <c r="F848" i="43"/>
  <c r="F864" i="43"/>
  <c r="F877" i="43"/>
  <c r="C318" i="4"/>
  <c r="F13" i="39"/>
  <c r="F1503" i="43"/>
  <c r="C1613" i="43"/>
  <c r="C555" i="4"/>
  <c r="C335" i="4"/>
  <c r="C348" i="4"/>
  <c r="E555" i="4"/>
  <c r="F1613" i="43"/>
  <c r="D23" i="2"/>
  <c r="F23" i="2"/>
  <c r="E17" i="20"/>
  <c r="I13" i="1"/>
  <c r="G13" i="46"/>
  <c r="H13" i="46"/>
  <c r="I13" i="46"/>
  <c r="D16" i="2"/>
  <c r="C180" i="43"/>
  <c r="C189" i="43"/>
  <c r="F181" i="43"/>
  <c r="F180" i="43"/>
  <c r="F189" i="43"/>
  <c r="C1496" i="43"/>
  <c r="F16" i="2"/>
  <c r="C1606" i="43"/>
  <c r="F1496" i="43"/>
  <c r="F1606" i="43"/>
  <c r="F14" i="8"/>
  <c r="F11" i="45"/>
  <c r="C8" i="45"/>
  <c r="F8" i="45"/>
  <c r="D9" i="8"/>
  <c r="F10" i="9"/>
  <c r="F1228" i="43"/>
  <c r="F1221" i="43"/>
  <c r="F1230" i="43"/>
  <c r="C554" i="4"/>
  <c r="C547" i="4"/>
  <c r="C556" i="4"/>
  <c r="C217" i="4"/>
  <c r="C230" i="4"/>
  <c r="F534" i="43"/>
  <c r="F547" i="43"/>
  <c r="E554" i="4"/>
  <c r="E547" i="4"/>
  <c r="E556" i="4"/>
  <c r="E6" i="23"/>
  <c r="F6" i="23"/>
  <c r="C24" i="8"/>
  <c r="F26" i="8"/>
  <c r="F24" i="8"/>
  <c r="C13" i="20"/>
  <c r="C13" i="46"/>
  <c r="E8" i="8"/>
  <c r="E43" i="8"/>
  <c r="C62" i="11"/>
  <c r="C9" i="45"/>
  <c r="D10" i="8"/>
  <c r="C532" i="21"/>
  <c r="C560" i="4"/>
  <c r="C687" i="43"/>
  <c r="F687" i="43"/>
  <c r="F698" i="43"/>
  <c r="C1508" i="43"/>
  <c r="F1508" i="43"/>
  <c r="C698" i="43"/>
  <c r="E560" i="4"/>
  <c r="D28" i="2"/>
  <c r="F28" i="2"/>
  <c r="E39" i="20"/>
  <c r="I17" i="1"/>
  <c r="D39" i="8"/>
  <c r="F32" i="12"/>
  <c r="C34" i="45"/>
  <c r="C592" i="21"/>
  <c r="D157" i="4"/>
  <c r="D158" i="4"/>
  <c r="D171" i="4"/>
  <c r="C17" i="45"/>
  <c r="C15" i="45"/>
  <c r="D35" i="8"/>
  <c r="F39" i="8"/>
  <c r="F35" i="8"/>
  <c r="C39" i="20"/>
  <c r="E17" i="1"/>
  <c r="C411" i="43"/>
  <c r="E562" i="21"/>
  <c r="E564" i="21"/>
  <c r="C423" i="43"/>
  <c r="C424" i="43"/>
  <c r="C437" i="43"/>
  <c r="F411" i="43"/>
  <c r="F423" i="43"/>
  <c r="D1499" i="43"/>
  <c r="F952" i="43"/>
  <c r="F948" i="43"/>
  <c r="F957" i="43"/>
  <c r="F973" i="43"/>
  <c r="F986" i="43"/>
  <c r="D99" i="5"/>
  <c r="D112" i="5"/>
  <c r="E10" i="2"/>
  <c r="E155" i="5"/>
  <c r="E168" i="5"/>
  <c r="D54" i="14"/>
  <c r="C543" i="4"/>
  <c r="C670" i="43"/>
  <c r="D10" i="2"/>
  <c r="C1490" i="43"/>
  <c r="C1600" i="43"/>
  <c r="F669" i="43"/>
  <c r="F670" i="43"/>
  <c r="C1491" i="43"/>
  <c r="E543" i="4"/>
  <c r="F1490" i="43"/>
  <c r="F1491" i="43"/>
  <c r="C1601" i="43"/>
  <c r="F1601" i="43"/>
  <c r="D11" i="2"/>
  <c r="F11" i="2"/>
  <c r="E10" i="20"/>
  <c r="G11" i="46"/>
  <c r="H11" i="46"/>
  <c r="I11" i="46"/>
  <c r="H30" i="1"/>
  <c r="G6" i="23"/>
  <c r="H6" i="23"/>
  <c r="I6" i="23"/>
  <c r="J6" i="23"/>
  <c r="K6" i="23"/>
  <c r="L6" i="23"/>
  <c r="D1611" i="43"/>
  <c r="D1605" i="43"/>
  <c r="D1630" i="43"/>
  <c r="D1643" i="43"/>
  <c r="C248" i="4"/>
  <c r="C1611" i="43"/>
  <c r="C1550" i="43"/>
  <c r="C1559" i="43"/>
  <c r="C1575" i="43"/>
  <c r="C1588" i="43"/>
  <c r="F1556" i="43"/>
  <c r="F1550" i="43"/>
  <c r="F1559" i="43"/>
  <c r="F1575" i="43"/>
  <c r="F1588" i="43"/>
  <c r="D553" i="4"/>
  <c r="E16" i="20"/>
  <c r="E42" i="20"/>
  <c r="C82" i="42"/>
  <c r="F82" i="42"/>
  <c r="F94" i="42"/>
  <c r="F95" i="42"/>
  <c r="F108" i="42"/>
  <c r="E26" i="3"/>
  <c r="E38" i="3"/>
  <c r="E39" i="3"/>
  <c r="E52" i="3"/>
  <c r="C94" i="42"/>
  <c r="C95" i="42"/>
  <c r="C108" i="42"/>
  <c r="C136" i="42"/>
  <c r="C148" i="42"/>
  <c r="C551" i="4"/>
  <c r="E551" i="4"/>
  <c r="C1609" i="43"/>
  <c r="F1499" i="43"/>
  <c r="M8" i="23"/>
  <c r="B11" i="23"/>
  <c r="B12" i="23"/>
  <c r="B21" i="23"/>
  <c r="D29" i="8"/>
  <c r="D28" i="8"/>
  <c r="F31" i="8"/>
  <c r="F29" i="8"/>
  <c r="C30" i="45"/>
  <c r="C11" i="23"/>
  <c r="D5" i="23"/>
  <c r="E10" i="1"/>
  <c r="C11" i="20"/>
  <c r="C11" i="46"/>
  <c r="D11" i="46"/>
  <c r="E11" i="46"/>
  <c r="D19" i="2"/>
  <c r="D1609" i="43"/>
  <c r="D1495" i="43"/>
  <c r="D1520" i="43"/>
  <c r="D1533" i="43"/>
  <c r="E6" i="13"/>
  <c r="E45" i="13"/>
  <c r="F9" i="8"/>
  <c r="F9" i="44"/>
  <c r="F8" i="44"/>
  <c r="F43" i="44"/>
  <c r="D8" i="44"/>
  <c r="D43" i="44"/>
  <c r="D56" i="44"/>
  <c r="F8" i="9"/>
  <c r="F20" i="9"/>
  <c r="M6" i="23"/>
  <c r="C671" i="43"/>
  <c r="C544" i="4"/>
  <c r="E553" i="4"/>
  <c r="D547" i="4"/>
  <c r="D572" i="4"/>
  <c r="D585" i="4"/>
  <c r="F30" i="45"/>
  <c r="F29" i="45"/>
  <c r="F28" i="45"/>
  <c r="F27" i="45"/>
  <c r="C28" i="45"/>
  <c r="C27" i="45"/>
  <c r="E16" i="1"/>
  <c r="C38" i="20"/>
  <c r="C44" i="20"/>
  <c r="F28" i="8"/>
  <c r="E15" i="1"/>
  <c r="E5" i="23"/>
  <c r="D11" i="23"/>
  <c r="D12" i="23"/>
  <c r="D21" i="23"/>
  <c r="C12" i="23"/>
  <c r="F1609" i="43"/>
  <c r="F19" i="2"/>
  <c r="C9" i="20"/>
  <c r="E9" i="1"/>
  <c r="F671" i="43"/>
  <c r="F683" i="43"/>
  <c r="F699" i="43"/>
  <c r="F712" i="43"/>
  <c r="C683" i="43"/>
  <c r="C699" i="43"/>
  <c r="C712" i="43"/>
  <c r="D21" i="2"/>
  <c r="F5" i="23"/>
  <c r="E11" i="23"/>
  <c r="E12" i="23"/>
  <c r="C21" i="23"/>
  <c r="C12" i="46"/>
  <c r="F21" i="2"/>
  <c r="F11" i="23"/>
  <c r="F12" i="23"/>
  <c r="F21" i="23"/>
  <c r="G5" i="23"/>
  <c r="D12" i="46"/>
  <c r="H5" i="23"/>
  <c r="G11" i="23"/>
  <c r="E12" i="46"/>
  <c r="G12" i="23"/>
  <c r="I5" i="23"/>
  <c r="H11" i="23"/>
  <c r="H12" i="23"/>
  <c r="H21" i="23"/>
  <c r="I11" i="23"/>
  <c r="I12" i="23"/>
  <c r="I21" i="23"/>
  <c r="J5" i="23"/>
  <c r="G21" i="23"/>
  <c r="K5" i="23"/>
  <c r="J11" i="23"/>
  <c r="J12" i="23"/>
  <c r="K11" i="23"/>
  <c r="K12" i="23"/>
  <c r="K21" i="23"/>
  <c r="L5" i="23"/>
  <c r="L11" i="23"/>
  <c r="M5" i="23"/>
  <c r="L12" i="23"/>
  <c r="M11" i="23"/>
  <c r="L21" i="23"/>
  <c r="M12" i="23"/>
  <c r="F56" i="44"/>
  <c r="D27" i="42"/>
  <c r="C27" i="2"/>
  <c r="F24" i="42"/>
  <c r="C133" i="42"/>
  <c r="C149" i="42"/>
  <c r="C162" i="42"/>
  <c r="F133" i="42"/>
  <c r="M20" i="23"/>
  <c r="M21" i="23"/>
  <c r="F17" i="45"/>
  <c r="C47" i="13"/>
  <c r="C58" i="13"/>
  <c r="C109" i="44"/>
  <c r="C15" i="8"/>
  <c r="C8" i="8"/>
  <c r="C43" i="8"/>
  <c r="F22" i="8"/>
  <c r="D55" i="13"/>
  <c r="I10" i="1"/>
  <c r="E55" i="13"/>
  <c r="D47" i="13"/>
  <c r="D58" i="13"/>
  <c r="I9" i="1"/>
  <c r="E9" i="20"/>
  <c r="G10" i="46"/>
  <c r="H10" i="46"/>
  <c r="I10" i="46"/>
  <c r="D46" i="14"/>
  <c r="D57" i="14"/>
  <c r="E54" i="14"/>
  <c r="C12" i="43"/>
  <c r="E544" i="4"/>
  <c r="D12" i="2"/>
  <c r="F12" i="2"/>
  <c r="E11" i="20"/>
  <c r="G12" i="46"/>
  <c r="D13" i="2"/>
  <c r="C1638" i="43"/>
  <c r="F1638" i="43"/>
  <c r="F1641" i="43"/>
  <c r="F1418" i="43"/>
  <c r="L11" i="25"/>
  <c r="C39" i="2"/>
  <c r="C40" i="2"/>
  <c r="C53" i="2"/>
  <c r="F27" i="42"/>
  <c r="D136" i="42"/>
  <c r="D148" i="42"/>
  <c r="D149" i="42"/>
  <c r="D162" i="42"/>
  <c r="D39" i="42"/>
  <c r="D40" i="42"/>
  <c r="D53" i="42"/>
  <c r="F109" i="44"/>
  <c r="F112" i="44"/>
  <c r="F113" i="44"/>
  <c r="C112" i="44"/>
  <c r="C113" i="44"/>
  <c r="C53" i="8"/>
  <c r="C56" i="8"/>
  <c r="C57" i="8"/>
  <c r="E47" i="13"/>
  <c r="E58" i="13"/>
  <c r="C166" i="44"/>
  <c r="E53" i="8"/>
  <c r="E46" i="14"/>
  <c r="E57" i="14"/>
  <c r="D518" i="4"/>
  <c r="F12" i="43"/>
  <c r="F24" i="43"/>
  <c r="F40" i="43"/>
  <c r="F53" i="43"/>
  <c r="C24" i="43"/>
  <c r="C40" i="43"/>
  <c r="C53" i="43"/>
  <c r="C1492" i="43"/>
  <c r="C1602" i="43"/>
  <c r="F1602" i="43"/>
  <c r="H12" i="46"/>
  <c r="F13" i="2"/>
  <c r="D29" i="2"/>
  <c r="F39" i="42"/>
  <c r="F40" i="42"/>
  <c r="F53" i="42"/>
  <c r="F136" i="42"/>
  <c r="F148" i="42"/>
  <c r="F149" i="42"/>
  <c r="F162" i="42"/>
  <c r="F53" i="8"/>
  <c r="E56" i="8"/>
  <c r="E57" i="8"/>
  <c r="C169" i="44"/>
  <c r="F166" i="44"/>
  <c r="F169" i="44"/>
  <c r="C1415" i="43"/>
  <c r="C577" i="4"/>
  <c r="D524" i="4"/>
  <c r="I12" i="46"/>
  <c r="F29" i="2"/>
  <c r="I11" i="1"/>
  <c r="E577" i="4"/>
  <c r="C583" i="4"/>
  <c r="F1415" i="43"/>
  <c r="F1421" i="43"/>
  <c r="C1525" i="43"/>
  <c r="C1421" i="43"/>
  <c r="E25" i="1"/>
  <c r="E21" i="1"/>
  <c r="F56" i="8"/>
  <c r="C59" i="20"/>
  <c r="E41" i="20"/>
  <c r="E40" i="20"/>
  <c r="I18" i="1"/>
  <c r="D45" i="2"/>
  <c r="C1635" i="43"/>
  <c r="F1525" i="43"/>
  <c r="F1635" i="43"/>
  <c r="F45" i="2"/>
  <c r="E59" i="20"/>
  <c r="I23" i="1"/>
  <c r="D16" i="8"/>
  <c r="D15" i="8"/>
  <c r="D8" i="8"/>
  <c r="D43" i="8"/>
  <c r="D57" i="8"/>
  <c r="F18" i="8"/>
  <c r="F16" i="8"/>
  <c r="F15" i="8"/>
  <c r="C14" i="45"/>
  <c r="F15" i="45"/>
  <c r="C275" i="4"/>
  <c r="C276" i="4"/>
  <c r="C289" i="4"/>
  <c r="E583" i="4"/>
  <c r="D49" i="2"/>
  <c r="E58" i="20"/>
  <c r="F54" i="45"/>
  <c r="F8" i="8"/>
  <c r="E11" i="1"/>
  <c r="C12" i="20"/>
  <c r="C7" i="45"/>
  <c r="F14" i="45"/>
  <c r="D51" i="2"/>
  <c r="F49" i="2"/>
  <c r="C19" i="20"/>
  <c r="C10" i="46"/>
  <c r="F7" i="45"/>
  <c r="C42" i="45"/>
  <c r="F43" i="8"/>
  <c r="F57" i="8"/>
  <c r="E8" i="1"/>
  <c r="E30" i="1"/>
  <c r="C36" i="26"/>
  <c r="C42" i="30"/>
  <c r="F51" i="2"/>
  <c r="I27" i="1"/>
  <c r="I21" i="1"/>
  <c r="F42" i="45"/>
  <c r="F55" i="45"/>
  <c r="C55" i="45"/>
  <c r="D10" i="46"/>
  <c r="C17" i="46"/>
  <c r="C30" i="46"/>
  <c r="C64" i="46"/>
  <c r="C30" i="20"/>
  <c r="C52" i="20"/>
  <c r="C60" i="20"/>
  <c r="E10" i="46"/>
  <c r="E17" i="46"/>
  <c r="E30" i="46"/>
  <c r="E64" i="46"/>
  <c r="D17" i="46"/>
  <c r="D30" i="46"/>
  <c r="D64" i="46"/>
  <c r="D22" i="2"/>
  <c r="C1612" i="43"/>
  <c r="F1410" i="43"/>
  <c r="F1423" i="43"/>
  <c r="F1494" i="43"/>
  <c r="C1410" i="43"/>
  <c r="C1423" i="43"/>
  <c r="F1246" i="43"/>
  <c r="F1259" i="43"/>
  <c r="C1246" i="43"/>
  <c r="C1259" i="43"/>
  <c r="F1492" i="43"/>
  <c r="C1495" i="43"/>
  <c r="C1618" i="43"/>
  <c r="F1618" i="43"/>
  <c r="F1600" i="43"/>
  <c r="F1528" i="43"/>
  <c r="F1531" i="43"/>
  <c r="C1641" i="43"/>
  <c r="F1611" i="43"/>
  <c r="F187" i="42"/>
  <c r="F203" i="42"/>
  <c r="F216" i="42"/>
  <c r="C559" i="4"/>
  <c r="C98" i="4"/>
  <c r="C99" i="4"/>
  <c r="C112" i="4"/>
  <c r="C192" i="43"/>
  <c r="D15" i="2"/>
  <c r="D24" i="2"/>
  <c r="F22" i="2"/>
  <c r="F15" i="2"/>
  <c r="F1605" i="43"/>
  <c r="C1605" i="43"/>
  <c r="F1612" i="43"/>
  <c r="E559" i="4"/>
  <c r="C571" i="4"/>
  <c r="C572" i="4"/>
  <c r="C585" i="4"/>
  <c r="F192" i="43"/>
  <c r="F204" i="43"/>
  <c r="F205" i="43"/>
  <c r="F218" i="43"/>
  <c r="C204" i="43"/>
  <c r="C205" i="43"/>
  <c r="C218" i="43"/>
  <c r="C1507" i="43"/>
  <c r="I12" i="1"/>
  <c r="F24" i="2"/>
  <c r="I8" i="1"/>
  <c r="E15" i="20"/>
  <c r="F1507" i="43"/>
  <c r="F1519" i="43"/>
  <c r="F1520" i="43"/>
  <c r="F1533" i="43"/>
  <c r="C1617" i="43"/>
  <c r="C1519" i="43"/>
  <c r="C1520" i="43"/>
  <c r="C1533" i="43"/>
  <c r="D27" i="2"/>
  <c r="E571" i="4"/>
  <c r="E572" i="4"/>
  <c r="E585" i="4"/>
  <c r="G14" i="46"/>
  <c r="E19" i="20"/>
  <c r="E30" i="20"/>
  <c r="F27" i="2"/>
  <c r="D39" i="2"/>
  <c r="F1617" i="43"/>
  <c r="F1629" i="43"/>
  <c r="F1630" i="43"/>
  <c r="F1643" i="43"/>
  <c r="C1629" i="43"/>
  <c r="C1630" i="43"/>
  <c r="C1643" i="43"/>
  <c r="G17" i="46"/>
  <c r="G30" i="46"/>
  <c r="G64" i="46"/>
  <c r="H14" i="46"/>
  <c r="F39" i="2"/>
  <c r="D40" i="2"/>
  <c r="D53" i="2"/>
  <c r="I16" i="1"/>
  <c r="E38" i="20"/>
  <c r="E44" i="20"/>
  <c r="I14" i="46"/>
  <c r="I17" i="46"/>
  <c r="I30" i="46"/>
  <c r="I64" i="46"/>
  <c r="H17" i="46"/>
  <c r="H30" i="46"/>
  <c r="H64" i="46"/>
  <c r="I15" i="1"/>
  <c r="I30" i="1"/>
  <c r="C37" i="26"/>
  <c r="F40" i="2"/>
  <c r="F53" i="2"/>
  <c r="E50" i="20"/>
  <c r="E52" i="20"/>
  <c r="E60" i="20"/>
  <c r="C38" i="26"/>
  <c r="C44" i="30"/>
  <c r="C43" i="30"/>
</calcChain>
</file>

<file path=xl/sharedStrings.xml><?xml version="1.0" encoding="utf-8"?>
<sst xmlns="http://schemas.openxmlformats.org/spreadsheetml/2006/main" count="9087" uniqueCount="1383">
  <si>
    <t>Költségvetés mérlege</t>
  </si>
  <si>
    <t>BEVÉTEL</t>
  </si>
  <si>
    <t>KIADÁS</t>
  </si>
  <si>
    <t>Megnevezés</t>
  </si>
  <si>
    <t>Ezer Ft-ban</t>
  </si>
  <si>
    <t>összesen</t>
  </si>
  <si>
    <t>I. Működési kiad. összesen</t>
  </si>
  <si>
    <t xml:space="preserve">II. Felhalmozási kiadás összesen </t>
  </si>
  <si>
    <t xml:space="preserve">Ezer Ft-ban </t>
  </si>
  <si>
    <t>Rendelőintézet</t>
  </si>
  <si>
    <t>Intézmények összesen</t>
  </si>
  <si>
    <t>Városi Óvoda-Bölcsőde</t>
  </si>
  <si>
    <t xml:space="preserve">   előirányzatai  feladatonként</t>
  </si>
  <si>
    <t>KIADÁSOK JOGCÍMEI</t>
  </si>
  <si>
    <t>önkorm. Lakástám.</t>
  </si>
  <si>
    <t>köztemető fenntartás műk.</t>
  </si>
  <si>
    <t>Város. Községgazd.</t>
  </si>
  <si>
    <t>zöldterület kezelés</t>
  </si>
  <si>
    <t>víztermelés kezelés</t>
  </si>
  <si>
    <t>segélyek összesen</t>
  </si>
  <si>
    <t>kult rend. +nemzetk. Kapcs.</t>
  </si>
  <si>
    <t>Feladatok összesen</t>
  </si>
  <si>
    <t>Támogatott megnevezése</t>
  </si>
  <si>
    <t>Intézmények</t>
  </si>
  <si>
    <t>Önkormányzat összesen</t>
  </si>
  <si>
    <t>Összesen</t>
  </si>
  <si>
    <t>Ebből: - Nonprofit szervek tám. (pályázat alapján) működésre</t>
  </si>
  <si>
    <t xml:space="preserve">          - Rendezvények lebonyolítására</t>
  </si>
  <si>
    <t xml:space="preserve">          - Művelődési Közalapítvány</t>
  </si>
  <si>
    <t xml:space="preserve">          - Máltai Szer. Szolg. </t>
  </si>
  <si>
    <t xml:space="preserve">          - Szent László Egyh. Temetőfennt.</t>
  </si>
  <si>
    <t xml:space="preserve">          - Jézus Szíve Plébánia Altemplom</t>
  </si>
  <si>
    <t xml:space="preserve">          - MKC támogatása</t>
  </si>
  <si>
    <t xml:space="preserve">          - MSE támogatása</t>
  </si>
  <si>
    <t xml:space="preserve">          - Víziközmű társ. Működésére</t>
  </si>
  <si>
    <t xml:space="preserve">          - LAKSZÖVnek önk. Ing. után</t>
  </si>
  <si>
    <t xml:space="preserve">                Ezer Ft-ban </t>
  </si>
  <si>
    <t xml:space="preserve">KIADÁSOK JOGCÍMEI </t>
  </si>
  <si>
    <t>Önkormányzat</t>
  </si>
  <si>
    <t>Intézmények összesen:</t>
  </si>
  <si>
    <t xml:space="preserve">  BEVÉTELEK JOGCÍMEI</t>
  </si>
  <si>
    <t xml:space="preserve"> </t>
  </si>
  <si>
    <t xml:space="preserve">I/1. Intézményi működési bevételek összesen </t>
  </si>
  <si>
    <t>BEVÉTELEK JOGCÍMEI</t>
  </si>
  <si>
    <t>Ö s s z e s e n :</t>
  </si>
  <si>
    <t xml:space="preserve">BEVÉTELEK JOGCÍMEI </t>
  </si>
  <si>
    <t xml:space="preserve">               Ezer Ft-ban </t>
  </si>
  <si>
    <t>Intézm.</t>
  </si>
  <si>
    <t>ÉRTÉKESÍTENDŐ TÁRGYI ESZKÖZÖK, IMMATERIÁLIS JAVAK MEGNEVEZÉSE</t>
  </si>
  <si>
    <t>B e v é t e l</t>
  </si>
  <si>
    <t>Intézmény</t>
  </si>
  <si>
    <t>Önkorm.össz.</t>
  </si>
  <si>
    <t>ezer Ft-ban</t>
  </si>
  <si>
    <t>Felújítási kiadási előirányzatok</t>
  </si>
  <si>
    <t>célonkénti részletezése</t>
  </si>
  <si>
    <t>Felújítási cél</t>
  </si>
  <si>
    <t xml:space="preserve">          Útfelújítás összesen</t>
  </si>
  <si>
    <t xml:space="preserve">         Önkormányzati ingatlanok felújítása össz.</t>
  </si>
  <si>
    <t xml:space="preserve">          Települési vízellátás összesen</t>
  </si>
  <si>
    <t>Önkormányzat összesen:</t>
  </si>
  <si>
    <t>Beruházási kiadási előirányzatok</t>
  </si>
  <si>
    <t>feladatonkénti részletezése</t>
  </si>
  <si>
    <t>Beruházási feladat</t>
  </si>
  <si>
    <t xml:space="preserve">              Közvilágítási feladatok összesen</t>
  </si>
  <si>
    <t xml:space="preserve">             Út építése összesen:</t>
  </si>
  <si>
    <t>M e g n e v e z é s</t>
  </si>
  <si>
    <t>Költségvetési szervek létszámkerete</t>
  </si>
  <si>
    <t>Költségvetési szerv</t>
  </si>
  <si>
    <t>Jóváh.létszám /fő/</t>
  </si>
  <si>
    <t>Városi Önkorm. Rendelőintézet</t>
  </si>
  <si>
    <t>Létszámkeret összesen</t>
  </si>
  <si>
    <t>I. Működési célú bevételek és kiadások mérlege</t>
  </si>
  <si>
    <t>K i a d á s</t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</si>
  <si>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</si>
  <si>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</si>
  <si>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</si>
  <si>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</si>
  <si>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Műk.célú bevétel összesen:</t>
  </si>
  <si>
    <t>Műk.célú kiadás összesen:</t>
  </si>
  <si>
    <t>II. Felhalmozási célú bevételek és kiadások mérlege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</si>
  <si>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</si>
  <si>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</si>
  <si>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</si>
  <si>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</si>
  <si>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</si>
  <si>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</si>
  <si>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</si>
  <si>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</si>
  <si>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</si>
  <si>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</si>
  <si>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Önkormányzati bev.mindö.</t>
  </si>
  <si>
    <t>Önkorm.kiadás mindössz.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</si>
  <si>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</si>
  <si>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</si>
  <si>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</si>
  <si>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</si>
  <si>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</si>
  <si>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</si>
  <si>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</si>
  <si>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</si>
  <si>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</si>
  <si>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</si>
  <si>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</si>
  <si>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</si>
  <si>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</si>
  <si>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</si>
  <si>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</si>
  <si>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</si>
  <si>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</si>
  <si>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</si>
  <si>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</si>
  <si>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>Szállítókkal szembeni tartozás-állomány</t>
  </si>
  <si>
    <t>Egyéb tartozás-állomány</t>
  </si>
  <si>
    <t>meghatározott határnapon túli tartozásállomány.</t>
  </si>
  <si>
    <t>..........................................</t>
  </si>
  <si>
    <t xml:space="preserve">költségvetési szerv vezetője </t>
  </si>
  <si>
    <t>Bevételek alakulása</t>
  </si>
  <si>
    <t>Kiadások alakulása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</si>
  <si>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</si>
  <si>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</si>
  <si>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</si>
  <si>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</si>
  <si>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</si>
  <si>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</si>
  <si>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</si>
  <si>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</si>
  <si>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</si>
  <si>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</si>
  <si>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</si>
  <si>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</si>
  <si>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</si>
  <si>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</si>
  <si>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</si>
  <si>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</si>
  <si>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 xml:space="preserve">Mezőkövesd város képviselő-testületének hitel- és kötvényállománya </t>
  </si>
  <si>
    <t>és visszafizetési kötelezettsége</t>
  </si>
  <si>
    <t>adatok: eFt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</si>
  <si>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</si>
  <si>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</si>
  <si>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</si>
  <si>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</si>
  <si>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</si>
  <si>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</si>
  <si>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</si>
  <si>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</si>
  <si>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</si>
  <si>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>hitelekről, kölcsönökről</t>
  </si>
  <si>
    <t>Hitel, kölcsön nyújtás tervezett összege</t>
  </si>
  <si>
    <t>Lejárat (év)</t>
  </si>
  <si>
    <t>Lakáshitel</t>
  </si>
  <si>
    <t>folyamatos</t>
  </si>
  <si>
    <t>Kamatmentes kölcsön</t>
  </si>
  <si>
    <t>Közvetett támogatás megnevezése</t>
  </si>
  <si>
    <t>Közvetett támogatás tervezett összege</t>
  </si>
  <si>
    <t>Adóelengedések</t>
  </si>
  <si>
    <t xml:space="preserve">Adókedvezmények iparűzési adónál: </t>
  </si>
  <si>
    <t>egyéb közvetett támogatások:</t>
  </si>
  <si>
    <t xml:space="preserve">  - ellátottak térítési díjának méltányossági alapon történő elengedése</t>
  </si>
  <si>
    <t xml:space="preserve">  - lakosság részére lakásépítéshez, lakásfelújításhoz nyújtott kölcsönök elengedése</t>
  </si>
  <si>
    <t xml:space="preserve">  -helyiségek, eszközök hasznosításából származó bevételből nyújtott kedvezmény, mentesség</t>
  </si>
  <si>
    <t xml:space="preserve"> - egyéb nyújtott kedvezmény, vagy kölcsön elengedésének összege</t>
  </si>
  <si>
    <t xml:space="preserve">Összesen </t>
  </si>
  <si>
    <t>A közvetett támogatások tervezése az előző évi tapasztalati adatok alapján illetve a jogszabályi válto-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</si>
  <si>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</si>
  <si>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</si>
  <si>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</si>
  <si>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</si>
  <si>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</si>
  <si>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</si>
  <si>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</si>
  <si>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</si>
  <si>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</si>
  <si>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</si>
  <si>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</si>
  <si>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</si>
  <si>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</si>
  <si>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</si>
  <si>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</si>
  <si>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</si>
  <si>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</si>
  <si>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</si>
  <si>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OTP Bank Rt.</t>
  </si>
  <si>
    <t>xxxxxxxx</t>
  </si>
  <si>
    <t xml:space="preserve">         KIMUTATÁS</t>
  </si>
  <si>
    <t xml:space="preserve">          az önkormányzat által nyújtott hitelek (kölcsönök) állományáról </t>
  </si>
  <si>
    <t xml:space="preserve">Hitelt (kölcsönt) igénybe vevő  megnevezése </t>
  </si>
  <si>
    <t>Hitel (kölcsön) állomány</t>
  </si>
  <si>
    <t xml:space="preserve">Hitel (kölcsön) </t>
  </si>
  <si>
    <t xml:space="preserve">Visszafizetett hitel </t>
  </si>
  <si>
    <t>Hitel (kölcsön)</t>
  </si>
  <si>
    <t>folyósítás tárgyévi</t>
  </si>
  <si>
    <t>(kölcsön) tárgyévi</t>
  </si>
  <si>
    <t>állomány összege</t>
  </si>
  <si>
    <t xml:space="preserve">jan. 1-jén  </t>
  </si>
  <si>
    <t>összege</t>
  </si>
  <si>
    <t>tárgyév dec. 31-én</t>
  </si>
  <si>
    <t>az önkormányzat hitel-kötvény állományáról, lejárat szerinti bontásban</t>
  </si>
  <si>
    <t>Hitelintézet megnevezése</t>
  </si>
  <si>
    <t>Hitel lejárata</t>
  </si>
  <si>
    <t>OTP Bank Nyrt.</t>
  </si>
  <si>
    <t>Raiffeisen Bank</t>
  </si>
  <si>
    <t>xxxxxxxxxxxxxxxxxxxxx</t>
  </si>
  <si>
    <t xml:space="preserve">a közvetett támogatásokról </t>
  </si>
  <si>
    <t xml:space="preserve">Közvetett támogatás megnevezése </t>
  </si>
  <si>
    <t xml:space="preserve">                            Összeg </t>
  </si>
  <si>
    <t>a pénzeszközök változásáról</t>
  </si>
  <si>
    <t xml:space="preserve">                       Ezer Ft-ban</t>
  </si>
  <si>
    <t>Összes bevétel összege</t>
  </si>
  <si>
    <t>Összes kiadás összege</t>
  </si>
  <si>
    <t>Több éves kihatással járó döntések számszerűsítése</t>
  </si>
  <si>
    <t>2021.</t>
  </si>
  <si>
    <t>Ö S S Z E S E N :</t>
  </si>
  <si>
    <t>2022.</t>
  </si>
  <si>
    <t>2023.</t>
  </si>
  <si>
    <t>2024.</t>
  </si>
  <si>
    <t>2025.</t>
  </si>
  <si>
    <t>Bevételek összesen:</t>
  </si>
  <si>
    <t>Út - híd keret</t>
  </si>
  <si>
    <t>eFt-ban</t>
  </si>
  <si>
    <t>Dologi jellegű kiadások</t>
  </si>
  <si>
    <t xml:space="preserve">   Útfestés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</si>
  <si>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</si>
  <si>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</si>
  <si>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</si>
  <si>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</si>
  <si>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KIMUTATÁS</t>
  </si>
  <si>
    <t>Az Önkormányzati Környezetvédelmi Alap bevételeinek és kiadásainak tervezett felhasználásáról</t>
  </si>
  <si>
    <t>adatok: eFt-ban</t>
  </si>
  <si>
    <t>Eredeti előirányzat</t>
  </si>
  <si>
    <t>Módosított előirányzat</t>
  </si>
  <si>
    <t>Teljesítés</t>
  </si>
  <si>
    <t>Teljesítés %-a</t>
  </si>
  <si>
    <t>Környezetterhelési díj (Talajterhelési díj )</t>
  </si>
  <si>
    <t>Környezetvédelmi hatóság által kiszabott bírság 30%-a</t>
  </si>
  <si>
    <t>Jegyző által kiszabott környezetvédelmi bírság 100%-a</t>
  </si>
  <si>
    <t>Átvett pénzeszközök</t>
  </si>
  <si>
    <t>Pályázaton nyert támogatások</t>
  </si>
  <si>
    <t>"Szennyvízcsatornázásért Alapítvány támogatása</t>
  </si>
  <si>
    <t>levegőtisztaság védelme</t>
  </si>
  <si>
    <t>hulladékgazdálkodás, települési szilárd- és veszélyes hulladékok kezelése</t>
  </si>
  <si>
    <t>zöldterületek védelme, fejlesztése, zöldfelület gazdálkodás, allergén növények elleni védekezés</t>
  </si>
  <si>
    <t>vizek védelme</t>
  </si>
  <si>
    <t>talaj védelme,</t>
  </si>
  <si>
    <t>környezetvédelmi oktatás, PR tevékenység, környezetvédelmi célú szakmai programokon való részvétel</t>
  </si>
  <si>
    <t>környezetvédelmi információrendszer létrehozása</t>
  </si>
  <si>
    <t>Kiadások összesen:</t>
  </si>
  <si>
    <t>I. MŰKÖDÉSI KIADÁSOK</t>
  </si>
  <si>
    <t>II. FELHALMOZÁSI KIADÁSOK</t>
  </si>
  <si>
    <t>fogorvosi ügyelet +iskola eü. Ellát.</t>
  </si>
  <si>
    <t>szennyvíz gyűjtés, elhelyezés</t>
  </si>
  <si>
    <t xml:space="preserve">sportlétesít. Műk. + versenys. </t>
  </si>
  <si>
    <t>Egyszeri gyermekvédelmi támogatás</t>
  </si>
  <si>
    <t>Társadalom-, szociálpol. és egyéb juttatás össz.</t>
  </si>
  <si>
    <t>Támogatás értékű felhalmozási kiadás össz.</t>
  </si>
  <si>
    <t>Közfoglalkoztatottak létszámkerete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</si>
  <si>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</si>
  <si>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</si>
  <si>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</si>
  <si>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</si>
  <si>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</si>
  <si>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</si>
  <si>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</si>
  <si>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</si>
  <si>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</si>
  <si>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 xml:space="preserve">valamint az Önkormányzaton kívüli ilyen projekthez történő hozzájárulások </t>
  </si>
  <si>
    <t>A.) Európai Uniós forrásból finaszírozott támogatással megvalósuló programok, projektek bevételei, kiadásai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</si>
  <si>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</si>
  <si>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</si>
  <si>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</si>
  <si>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</si>
  <si>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</si>
  <si>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Bevételek összesen </t>
  </si>
  <si>
    <t xml:space="preserve">Kiadások </t>
  </si>
  <si>
    <t>Támogatott neve</t>
  </si>
  <si>
    <t xml:space="preserve">     Hozzájárulás összege </t>
  </si>
  <si>
    <t xml:space="preserve">Kiadások összesen </t>
  </si>
  <si>
    <t>I/1. Intézm.műk. bevételek :</t>
  </si>
  <si>
    <t xml:space="preserve">  - gépjárműadó</t>
  </si>
  <si>
    <t xml:space="preserve">  - építményadó</t>
  </si>
  <si>
    <t xml:space="preserve">  - pótlék, bírság</t>
  </si>
  <si>
    <t xml:space="preserve">Adómentesség gépjárműadónál: </t>
  </si>
  <si>
    <t>1991. évi LXXXII. tv. Mozgáskorl. mentesség .</t>
  </si>
  <si>
    <t xml:space="preserve">                                   költségvetési szervek egyházak, </t>
  </si>
  <si>
    <t>Adókedvezmény környezetvédelmi osztályba sorolás miatt</t>
  </si>
  <si>
    <t xml:space="preserve">   --------------------</t>
  </si>
  <si>
    <t xml:space="preserve"> Személyi juttatás</t>
  </si>
  <si>
    <t xml:space="preserve"> Munkaadót terh. járulékok</t>
  </si>
  <si>
    <t xml:space="preserve"> Dologi kiadás</t>
  </si>
  <si>
    <t xml:space="preserve"> Beruházás</t>
  </si>
  <si>
    <t xml:space="preserve"> Felújítás</t>
  </si>
  <si>
    <t>Ebből: - Rendelő: - TB alaptól</t>
  </si>
  <si>
    <t>Ebből: - Többcélú Kist. Társulástól átvett</t>
  </si>
  <si>
    <t xml:space="preserve">          - Iskola eü.-re TB-től</t>
  </si>
  <si>
    <t>Intézmények:</t>
  </si>
  <si>
    <t>adatok:eFt-bam</t>
  </si>
  <si>
    <t>Helyi TDM szervezet támogatása</t>
  </si>
  <si>
    <t>Helyi TDM szervezet támogatása - térségi feladatok ellátása</t>
  </si>
  <si>
    <t xml:space="preserve">          - Víziközmű társ. Hitel törl. és hitelkamatra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</si>
  <si>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</si>
  <si>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</si>
  <si>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</si>
  <si>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</si>
  <si>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</si>
  <si>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</si>
  <si>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</si>
  <si>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</si>
  <si>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</si>
  <si>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</si>
  <si>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</si>
  <si>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</si>
  <si>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</si>
  <si>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</si>
  <si>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</si>
  <si>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</si>
  <si>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</si>
  <si>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</si>
  <si>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</si>
  <si>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</si>
  <si>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</si>
  <si>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</si>
  <si>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</si>
  <si>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</si>
  <si>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</si>
  <si>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</si>
  <si>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</si>
  <si>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</si>
  <si>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</si>
  <si>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</si>
  <si>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</si>
  <si>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</si>
  <si>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</si>
  <si>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</si>
  <si>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</si>
  <si>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</si>
  <si>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</si>
  <si>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</si>
  <si>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</si>
  <si>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</si>
  <si>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</si>
  <si>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</si>
  <si>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</si>
  <si>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</si>
  <si>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</si>
  <si>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</si>
  <si>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</si>
  <si>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</si>
  <si>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</si>
  <si>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</si>
  <si>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</si>
  <si>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 xml:space="preserve">          - MÉDIA Nonprofit Kft</t>
  </si>
  <si>
    <t xml:space="preserve">          - Térségi TDM szervezet támogatása</t>
  </si>
  <si>
    <t xml:space="preserve">          - Helyi TDM szervezet támogatása</t>
  </si>
  <si>
    <t>Adó, kiszab. beszed. ell.</t>
  </si>
  <si>
    <t xml:space="preserve">civil szerv. műk. és progr. tám. </t>
  </si>
  <si>
    <t xml:space="preserve">Önkorm. Pályázatokra: 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</si>
  <si>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</si>
  <si>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</si>
  <si>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</si>
  <si>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</si>
  <si>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</si>
  <si>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</si>
  <si>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</si>
  <si>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</si>
  <si>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</si>
  <si>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</si>
  <si>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</si>
  <si>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</si>
  <si>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</si>
  <si>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</si>
  <si>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</si>
  <si>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</si>
  <si>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</si>
  <si>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</si>
  <si>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</si>
  <si>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</si>
  <si>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</si>
  <si>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</si>
  <si>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</si>
  <si>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</si>
  <si>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</si>
  <si>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</si>
  <si>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</si>
  <si>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</si>
  <si>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</si>
  <si>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</si>
  <si>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</si>
  <si>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</si>
  <si>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</si>
  <si>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</si>
  <si>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Költségvetési intézmények összesen</t>
  </si>
  <si>
    <t>Mindösszesen</t>
  </si>
  <si>
    <t>Önkor-mányzat</t>
  </si>
  <si>
    <t>2021. év</t>
  </si>
  <si>
    <t>2022.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</si>
  <si>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</si>
  <si>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</si>
  <si>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</si>
  <si>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</si>
  <si>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</si>
  <si>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</si>
  <si>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</si>
  <si>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</si>
  <si>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</si>
  <si>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</si>
  <si>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</si>
  <si>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</si>
  <si>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</si>
  <si>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</si>
  <si>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</si>
  <si>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</si>
  <si>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</si>
  <si>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</si>
  <si>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</si>
  <si>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 xml:space="preserve">          - MSE támogatása(sportp.hit.kam és hitel t.)</t>
  </si>
  <si>
    <t>Önkormányzat:</t>
  </si>
  <si>
    <t>MINDÖSSZESEN</t>
  </si>
  <si>
    <t>Önkormányzat  összesen:</t>
  </si>
  <si>
    <t>Önkormányzati igazgatási tev.</t>
  </si>
  <si>
    <t>Önkorm. Elszám.</t>
  </si>
  <si>
    <t>MINDÖSSZESEN:</t>
  </si>
  <si>
    <t>Városi Önkormányzat</t>
  </si>
  <si>
    <t>Közfoglalkoztatottak létszámkerete összesen</t>
  </si>
  <si>
    <t xml:space="preserve">         - egyéb pályázatok </t>
  </si>
  <si>
    <t>lakáshitel</t>
  </si>
  <si>
    <t>első lakáshozjutók támogatása</t>
  </si>
  <si>
    <t>lakáscélú hitel</t>
  </si>
  <si>
    <t>kamatmentes kölcsön praxisvásárlás</t>
  </si>
  <si>
    <t>Eredeti előir.</t>
  </si>
  <si>
    <t>Mód. Előir.</t>
  </si>
  <si>
    <t xml:space="preserve">    - Önkormányzat - Többcélú Kist.Társulásnak</t>
  </si>
  <si>
    <t xml:space="preserve">    - Önkormányzat - Tisza-tavi Egycélú Társ.</t>
  </si>
  <si>
    <t>Háziorvosi alapellátás</t>
  </si>
  <si>
    <t>Könyvtári szolgáltatások</t>
  </si>
  <si>
    <t xml:space="preserve">            Sportlétesítmények fejlesztése összesen:</t>
  </si>
  <si>
    <t xml:space="preserve">A Önkormányzat saját bevételeinek és az adósságot keletkeztető ügyleteiből eredő fizetési kötelezettségének bemutatása*  </t>
  </si>
  <si>
    <t xml:space="preserve">              Városgazd. Szolg. összesen</t>
  </si>
  <si>
    <t xml:space="preserve">                  Fürdő és Strandszolg. összesen</t>
  </si>
  <si>
    <t>Rendelőintézet összesen:</t>
  </si>
  <si>
    <t>Önkormányzatok elszámolásai</t>
  </si>
  <si>
    <t xml:space="preserve">Raiffeisen Bank Rt. </t>
  </si>
  <si>
    <t xml:space="preserve">Közös Önkormány-zati Hivatal </t>
  </si>
  <si>
    <t>Közös Önkormányzati Hivatal</t>
  </si>
  <si>
    <t>Közös Önkorm. Hivatal össz.</t>
  </si>
  <si>
    <t>Közös Önkorm.</t>
  </si>
  <si>
    <t>Hivatal össz.</t>
  </si>
  <si>
    <t xml:space="preserve">                                - EU-s pályázat</t>
  </si>
  <si>
    <t>Városi Önkorm. Rendelőintézete EU. Pályázat</t>
  </si>
  <si>
    <t xml:space="preserve">          - KÖZKINCS-TÁR Kft.-múzeumok</t>
  </si>
  <si>
    <t xml:space="preserve">          - KÖZKINCS-TÁR Kft.-könyvtár</t>
  </si>
  <si>
    <t xml:space="preserve">          - KÖZKINCS-TÁR Kft.-kultúra-tour.</t>
  </si>
  <si>
    <t>63.</t>
  </si>
  <si>
    <t>64.</t>
  </si>
  <si>
    <t>Közös Önkormányzati Hivatal összesen</t>
  </si>
  <si>
    <t xml:space="preserve">kozutak üzemeltetése </t>
  </si>
  <si>
    <t>Közvilágítás</t>
  </si>
  <si>
    <t>Múzeumok működtetése</t>
  </si>
  <si>
    <t xml:space="preserve">   ------------------</t>
  </si>
  <si>
    <t>TÁRGYÉVI KÖLTSÉGVETÉSI KIADÁS ÖSSZESEN (I.+II.)</t>
  </si>
  <si>
    <t>III. FINANSZÍROZÁSI KIADÁSOK</t>
  </si>
  <si>
    <t>III. Finanszírozási kiadások összesen:</t>
  </si>
  <si>
    <t>KIADÁS MINDÖSSZESEN (I. + II. +III.)</t>
  </si>
  <si>
    <t>Közös önk. Hiv. felad. Összesen</t>
  </si>
  <si>
    <t>Segélyek</t>
  </si>
  <si>
    <t>Közös Önkormányzati hivatal mindössz.</t>
  </si>
  <si>
    <t xml:space="preserve">Támogatási kölcsönök nyújtása, törlesztése </t>
  </si>
  <si>
    <t xml:space="preserve">          I. 4.5.1.  Kamatmentes kölcsön nyújtása háztartásoknak</t>
  </si>
  <si>
    <t xml:space="preserve">          I. 4.5.2.  Kamatmentes kölcsön nyújtása civil szervezeteknek</t>
  </si>
  <si>
    <t xml:space="preserve">          II.3.5.1. Lakáscélú kölcsön nyújtása háztartásoknak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</si>
  <si>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</si>
  <si>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</si>
  <si>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</si>
  <si>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r>
      <t>Tartalék</t>
    </r>
    <r>
      <rPr>
        <b/>
        <sz val="10"/>
        <rFont val="Times New Roman"/>
        <family val="1"/>
        <charset val="238"/>
      </rPr>
      <t xml:space="preserve"> </t>
    </r>
  </si>
  <si>
    <t>4. 6. Működési célú céltartalék</t>
  </si>
  <si>
    <t>3.7. Felhalmozási célú céltartalék</t>
  </si>
  <si>
    <t xml:space="preserve">4.6. Működési célú tartalék összesen: </t>
  </si>
  <si>
    <t xml:space="preserve">3.7. Felhalmozási célú tartalék összesen: </t>
  </si>
  <si>
    <t>TÁRGYÉVI INTÉZMÉNYI BEVÉTELEK ÖSSZESEN (I+II)</t>
  </si>
  <si>
    <t>III. FINANSZÍROZÁSI BEVÉTELEK</t>
  </si>
  <si>
    <t>BEVÉTELEK MINDÖSSZESEN (I.+II.+III.)</t>
  </si>
  <si>
    <t>III. FINANSZÍROZÁSI BEVÉTELEK ÖSSZESEN:</t>
  </si>
  <si>
    <t>Közös Önkorm. Hivatal összesen:</t>
  </si>
  <si>
    <t xml:space="preserve">  Útkarbantartás, járdakarbantartás</t>
  </si>
  <si>
    <t>Dolog jellegű kiadás összesen</t>
  </si>
  <si>
    <t>Költségve-tési intézmény össz.</t>
  </si>
  <si>
    <t>Államigaz-gatási feladat</t>
  </si>
  <si>
    <t>Városi Önkormányzat Rendelőintézete</t>
  </si>
  <si>
    <t>Kötelezően ellátandó feladat (védőnői sz.)</t>
  </si>
  <si>
    <t>Önként vállalt faladat (járóbeteg szakell.)</t>
  </si>
  <si>
    <t xml:space="preserve">Kötelezően ellátandó feladat </t>
  </si>
  <si>
    <t xml:space="preserve">Önként vállalt faladat </t>
  </si>
  <si>
    <t>Mezőkövesdi Közös Önkormányzati Hivatal</t>
  </si>
  <si>
    <t>Civil szervezetek működ. és progr. Tám.</t>
  </si>
  <si>
    <t>Város és Községgazdálkodás</t>
  </si>
  <si>
    <t>Önkormányzati lakástámogatás</t>
  </si>
  <si>
    <t xml:space="preserve">Köztemető fenntartás </t>
  </si>
  <si>
    <t>Közfoglalkoztatás</t>
  </si>
  <si>
    <t>Zöldterület kezelés</t>
  </si>
  <si>
    <t>Víztermelés, kezelés</t>
  </si>
  <si>
    <t>Szennyvíz gyűjtés, elhelyezés</t>
  </si>
  <si>
    <t>Kötelezően ellátandó feladat (isk.eü)</t>
  </si>
  <si>
    <t>Önként vállalt faladat (fog.ügy.)</t>
  </si>
  <si>
    <t>Fogorvosi ügyelet , iskola eü. ellátás</t>
  </si>
  <si>
    <t>Kulturális rendezvények, nemzetközi kapcsolatok</t>
  </si>
  <si>
    <t>Fürdő, strandszolgáltatás</t>
  </si>
  <si>
    <t>Közös.Önk.hiv.</t>
  </si>
  <si>
    <t>Sportlétesítmény működt., versenys.tám.</t>
  </si>
  <si>
    <t>Önkormányzati feladatok összesen</t>
  </si>
  <si>
    <t>Tartalékok</t>
  </si>
  <si>
    <t>65.</t>
  </si>
  <si>
    <t>66.</t>
  </si>
  <si>
    <t>67.</t>
  </si>
  <si>
    <t>69.</t>
  </si>
  <si>
    <t>70.</t>
  </si>
  <si>
    <t>71.</t>
  </si>
  <si>
    <t>72.</t>
  </si>
  <si>
    <t>73.</t>
  </si>
  <si>
    <t>74.</t>
  </si>
  <si>
    <t>75.</t>
  </si>
  <si>
    <t xml:space="preserve">           Egészségügyi intézmények fejelesztése összesen</t>
  </si>
  <si>
    <t xml:space="preserve">              Közfoglalkoztatás összesen</t>
  </si>
  <si>
    <t>76.</t>
  </si>
  <si>
    <t>77.</t>
  </si>
  <si>
    <t>78.</t>
  </si>
  <si>
    <t>79.</t>
  </si>
  <si>
    <t>80.</t>
  </si>
  <si>
    <t>81.</t>
  </si>
  <si>
    <t>82.</t>
  </si>
  <si>
    <t>84.</t>
  </si>
  <si>
    <t>85.</t>
  </si>
  <si>
    <t>86.</t>
  </si>
  <si>
    <t xml:space="preserve"> - Közfoglalk. Fejl. C. támog.</t>
  </si>
  <si>
    <t xml:space="preserve">         - közös hivatal  vidéki önk. Átvett</t>
  </si>
  <si>
    <t>2023. év</t>
  </si>
  <si>
    <t>Települési önkormányzatok egyes köznevelési feladatainak támogatása B112</t>
  </si>
  <si>
    <t>Települési önkormányzatok szociális és gyermekjóléti és gyermekétkeztetési feladatainak támogatása B113</t>
  </si>
  <si>
    <t>Települési önkormányzatok kulturális feladatainak támogatása B114</t>
  </si>
  <si>
    <t>Önkormányzat  B16</t>
  </si>
  <si>
    <t>Közös Önkormányzati Hivatal  B16</t>
  </si>
  <si>
    <t>Helyi önkormányzatok működésének általános támogatása B111</t>
  </si>
  <si>
    <t>Önkormányzat működési támogatása összesen B11</t>
  </si>
  <si>
    <t>I.3.3. Működési célú visszatérítendő támogatások, kölcsönök visszatér. ÁHB-ről. B14</t>
  </si>
  <si>
    <t>II.2.3. Felhalmozási célú visszatérítendő támogatások, kölcsönök visszatér.ÁHB-ről B23</t>
  </si>
  <si>
    <t>B1. Működési célú támogatások ÁHB</t>
  </si>
  <si>
    <t>B3. Közhatalmi bevételek</t>
  </si>
  <si>
    <t>B4. Működési bevételek</t>
  </si>
  <si>
    <t>B6. Működési célú átvett pénzeszk. ÁHK</t>
  </si>
  <si>
    <t>MŰKÖDÉSI KÖLTSÉGVETÉSI BEVÉTELEK ÖSSZESEN:</t>
  </si>
  <si>
    <t>B811. Hitel-, és kölcsönfelv. ÁHB.</t>
  </si>
  <si>
    <t>B812. Belföldi értékpapírok bevételei</t>
  </si>
  <si>
    <t>B813. Maradvány igénybevétele</t>
  </si>
  <si>
    <t>B814. ÁHB-i megelőlegezések</t>
  </si>
  <si>
    <t>B815. ÁHB-i megelőlegezések törlesztése</t>
  </si>
  <si>
    <t>B816. Központi, irányítószervi támogatás</t>
  </si>
  <si>
    <t>B817. Betétek megszüntetése</t>
  </si>
  <si>
    <t>B82.   Küldöldi finanszírozás bevételei</t>
  </si>
  <si>
    <t>B83. Adóssághoz nem kapcsolódó származékos ügyletek bevételei</t>
  </si>
  <si>
    <t>FINANSZÍROZÁSI BEVÉTELEK ÖSSZ:</t>
  </si>
  <si>
    <t>MŰKÖDÉSI BEVÉTELEK MINDÖSSZ:</t>
  </si>
  <si>
    <t>A költségvetési évet követő három év tervezett előirányzatainak keretszámai főbb csoportokban</t>
  </si>
  <si>
    <t>K1. Személyi juttatás</t>
  </si>
  <si>
    <t>K2. Munkaadókat terhelő járulékok és szoc. hoz-i adó</t>
  </si>
  <si>
    <t>K3. Dologi kiadások</t>
  </si>
  <si>
    <t>K4. Ellátottak pénzbeli juttatása</t>
  </si>
  <si>
    <t xml:space="preserve">K5. Egyéb működési célú kiadások </t>
  </si>
  <si>
    <t xml:space="preserve">   ebből:K512 Tartalékok-általános</t>
  </si>
  <si>
    <t xml:space="preserve">                                           -cél</t>
  </si>
  <si>
    <t>MŰKÖDÉSI KÖLTSÉGVETÉSI KIADÁSOK ÖSSZESEN:</t>
  </si>
  <si>
    <t>K911. Hitel-, kölcsöntörl. ÁHK-re</t>
  </si>
  <si>
    <t>K912. Belföldi értékpapírok kiadásai</t>
  </si>
  <si>
    <t>K913. ÁHB-i megelőlegezések</t>
  </si>
  <si>
    <t>K914. ÁHB-i megelőlegezések visszafiz.</t>
  </si>
  <si>
    <t>K915. Központi, irányítószervei támogatás</t>
  </si>
  <si>
    <t>K916. Pénzeszközök betétként történő elh.</t>
  </si>
  <si>
    <t>K917. Pénzügyi lízing kiadásai</t>
  </si>
  <si>
    <t>K92. Külföldi finanszírozás kiadásai</t>
  </si>
  <si>
    <t>K93. Adóssághoz nem kapcsolódó származékos ügyletek kiadásai</t>
  </si>
  <si>
    <t>FINANSZÍROZÁSI KIADÁSOK ÖSSZ:</t>
  </si>
  <si>
    <t>MŰKÖDÉSI KIADÁSOK MINDÖSSZ:</t>
  </si>
  <si>
    <t>Működési bevételek és kiadások keretszámai</t>
  </si>
  <si>
    <t>Felhalmozási bevételek és kiadások keretszámai</t>
  </si>
  <si>
    <t>B2. Felhalmozási célú támog. ÁHB-ről</t>
  </si>
  <si>
    <t>B5. Felhalmozási bevételek</t>
  </si>
  <si>
    <t>B7. Felhalmozási célú átvett pénz.ÁHK-ről</t>
  </si>
  <si>
    <t>FELHALMOZÁSI KÖLTSÉGVETÉSI BEVÉTELEK ÖSSZESEN</t>
  </si>
  <si>
    <t>FELHALMOZÁSI BEVÉTELEK MINDÖSSZ:</t>
  </si>
  <si>
    <t>BEVÉTELEK MINDÖSSZESEN:</t>
  </si>
  <si>
    <t>K6. Beruházások</t>
  </si>
  <si>
    <t>K7. Felújítások</t>
  </si>
  <si>
    <t>K8. Egyéb felhalmozási célú kiadások</t>
  </si>
  <si>
    <t>FELHALMOZÁSI KÖLTSÉGVETÉSI KIADÁSOK ÖSSZESEN</t>
  </si>
  <si>
    <t>FELHALMOZÁSI KIADÁSOK MINDÖSSZ:</t>
  </si>
  <si>
    <t>KIADÁSOK MINDÖSSZESEN:</t>
  </si>
  <si>
    <t>Adósságot keletkeztető ügylet megnevezése</t>
  </si>
  <si>
    <t>Az ügylet várható értéke</t>
  </si>
  <si>
    <t>adatok: ezer Ft-ban</t>
  </si>
  <si>
    <t>I. Fejlesztési cél, amelyek megvalósításához adósságot keletkeztető ügylet megkötése válik, vagy válhat szükségessé</t>
  </si>
  <si>
    <t>II. Adósságot keletkeztető más ügyletek</t>
  </si>
  <si>
    <t>Összesen:</t>
  </si>
  <si>
    <t>azon fejlesztési célokról, amelyek megvalósításához a Magyarország gazdasági stailitásáról szóló 2011. évi CXCIV. Törvény 3.§ (1) bekezdés szerinti adósságot keletkeztetó ügylet megkötése válik vagy válhat szükségessé, az adósságot keletkeztető ügyletek várható összegével együtt</t>
  </si>
  <si>
    <t>I. 3. Működési támogatások</t>
  </si>
  <si>
    <t>II. 2. Felhalmozási támogatások</t>
  </si>
  <si>
    <t>1. Személyi juttatás  K1.</t>
  </si>
  <si>
    <t>3. Dologi kiadás K3.</t>
  </si>
  <si>
    <t>2. Munkaadót terh. jár. és szos.hozzj. adó K2.</t>
  </si>
  <si>
    <t xml:space="preserve">    Ebből: - hosszú lej. fejl.hitel kamata  K353</t>
  </si>
  <si>
    <t xml:space="preserve">                 - működési célú kamatkiadás  K353</t>
  </si>
  <si>
    <t>4. Egyéb működési célú kiadások összesen  K5</t>
  </si>
  <si>
    <t xml:space="preserve">    4.6. Tartalékok   K512</t>
  </si>
  <si>
    <t xml:space="preserve">    4.4.Egyéb műk. c. támogatások ÁHK K511</t>
  </si>
  <si>
    <t xml:space="preserve">    4.5. Műk. c. kölcsönök nyújtása ÁHK-re K508</t>
  </si>
  <si>
    <t xml:space="preserve">    4.1.Egyéb  műk. c. támogatás ÁHB-re K506</t>
  </si>
  <si>
    <t xml:space="preserve">    4.2. Műk.c. kölcsönnyújtás ÁHB-re K504</t>
  </si>
  <si>
    <t xml:space="preserve">    4.3. Műk.c. tám, kölcs. törlesztése ÁHB-re K505</t>
  </si>
  <si>
    <t>5. Ellátottak pénzbeli juttatásai K4</t>
  </si>
  <si>
    <t>5. Ellátottak pénzbeli juttatásai  K4</t>
  </si>
  <si>
    <t>1. Beruházás ÁFÁ-val   K6</t>
  </si>
  <si>
    <t>2. Felújítás ÁFÁ-val  K7</t>
  </si>
  <si>
    <t>3. Egyéb felhalmozási célú kiadások összesen K8</t>
  </si>
  <si>
    <t xml:space="preserve">    3.1.Egyéb felhalmozási c. támog ÁHB-re K84</t>
  </si>
  <si>
    <t xml:space="preserve">    3.2. Felhalm. célú kölcsönök nyújtása ÁHB-re K82</t>
  </si>
  <si>
    <t xml:space="preserve">    3.3. Felhalm. célú kölcsönök törle. ÁHB-re K83</t>
  </si>
  <si>
    <t xml:space="preserve">    3.4.Egyéb felhalm. C. támogatások ÁHK K88</t>
  </si>
  <si>
    <t xml:space="preserve">    3.5. Felhalm. c kölcsönök nyújtása ÁHK. K86</t>
  </si>
  <si>
    <t xml:space="preserve">    3.6. Lakástámogatás K87</t>
  </si>
  <si>
    <t>4. Hosszú lejáratú hitelek kamata</t>
  </si>
  <si>
    <t>Városi Rendelőintézet - Egyéb tárgyieszközök beszerzése K64</t>
  </si>
  <si>
    <t>Ingatlanok beszerzése létesítése K62</t>
  </si>
  <si>
    <t xml:space="preserve">          Közvilágítás hálózat fejlesztés</t>
  </si>
  <si>
    <t>87.</t>
  </si>
  <si>
    <t>88.</t>
  </si>
  <si>
    <t>89.</t>
  </si>
  <si>
    <t>90.</t>
  </si>
  <si>
    <t>Egyéb tárgyieszközök beszerzése K64</t>
  </si>
  <si>
    <t xml:space="preserve">         Közfoglalkoztatás eszköz-gép beszerzés</t>
  </si>
  <si>
    <t>Tárgyévi költségvetési bevételek összesen (I. + II. +III. )</t>
  </si>
  <si>
    <t>Tárgyévi költségvetési kiadások összesen (I. + II. +III. )</t>
  </si>
  <si>
    <t>Mezőkövesdi Óvoda és Bölcsőde - Egyéb tárgyieszközök beszerzése K64</t>
  </si>
  <si>
    <t>Ingatlanok felújítása K71</t>
  </si>
  <si>
    <t xml:space="preserve">       Víz-,csatorna felújitás</t>
  </si>
  <si>
    <t>3. Központi, irányítószervi támogatás K915</t>
  </si>
  <si>
    <t>2. Pénzeszköz betétként való elhelyezése K916</t>
  </si>
  <si>
    <t>4. Pénzügyi lízing kiadásai K917</t>
  </si>
  <si>
    <t>5. Belföldi értékpapírok kiadásai K912</t>
  </si>
  <si>
    <t>8.Hosszú lejáratú hitelek  hitel törlesztése K9111</t>
  </si>
  <si>
    <t>7.Rövid lejáratú hitel törlesztés  K9113</t>
  </si>
  <si>
    <t>6. Likviditási célú hitel törlesztés K9112</t>
  </si>
  <si>
    <t>III. Finanszírozási kiadások összesen: K9</t>
  </si>
  <si>
    <t>I. 4.1. Egyéb működési célú támogatás  államháztartáson belülre K506</t>
  </si>
  <si>
    <t>I.  5. Ellátottak pénzbeli juttatásai K4</t>
  </si>
  <si>
    <t>Arany János Ösztöndíj  K48</t>
  </si>
  <si>
    <t>Szemétszállítás támogatása K48</t>
  </si>
  <si>
    <t>Buszközlekedés támogatása  K48</t>
  </si>
  <si>
    <t>Fürdőbelépő támogatása  K48</t>
  </si>
  <si>
    <t>Közköltséges temetés  K48</t>
  </si>
  <si>
    <t>II.  3.1. Egyéb felhalmozási célú támogatás államháztartáson belülre K84</t>
  </si>
  <si>
    <t xml:space="preserve">          - VG Zrt-nek önk. lakásra</t>
  </si>
  <si>
    <t xml:space="preserve">   Lakásépítés támogatása</t>
  </si>
  <si>
    <t>II. 3.6. Lakástámogatás K87</t>
  </si>
  <si>
    <t>I.4.2. Működési célú visszatérítendő támogatások, kölcsönök nyújtása ÁHB-re K504</t>
  </si>
  <si>
    <t>I.4.3. Működési célú visszatérítendő támogatások, kölcsönök törlesztése ÁHB-re K505</t>
  </si>
  <si>
    <t>I.4.5. Működési célú visszatérítendő támogatások, kölcsönök nyújtása ÁHK-re K508</t>
  </si>
  <si>
    <t>I. 4. Egyéb működési célú kiadás K5</t>
  </si>
  <si>
    <t>II. 3. Egyéb felhalmozási célú kiadás K8</t>
  </si>
  <si>
    <t>II.3.2. Felhalmozási célú visszatérítendő támogatások, kölcsönök nyújtása ÁHB-re K82</t>
  </si>
  <si>
    <t>II.3.3. Felhalmozási célú visszatérítendő támogatások, kölcsönök törlesztése ÁHB-re K83</t>
  </si>
  <si>
    <t>II.3.5. Felhalmozási célú visszatérítendő támogatások, kölcsönök nyújtása ÁHK-re K86</t>
  </si>
  <si>
    <t>Személyi juttatások K1</t>
  </si>
  <si>
    <t>Munkaa. terhelő jár.szoc.hzj K2</t>
  </si>
  <si>
    <t>Dologi kiadások K3</t>
  </si>
  <si>
    <t>ebből: - rövid lej. hit.kamata K353</t>
  </si>
  <si>
    <r>
      <t xml:space="preserve">          -</t>
    </r>
    <r>
      <rPr>
        <sz val="9"/>
        <rFont val="Times New Roman"/>
        <family val="1"/>
        <charset val="238"/>
      </rPr>
      <t>hosszú lej. hit.kamata</t>
    </r>
  </si>
  <si>
    <t>Egyéb működési kiadás K5</t>
  </si>
  <si>
    <t>Ellátottak pénzbeli juttatása K4</t>
  </si>
  <si>
    <t>Beruházás K6</t>
  </si>
  <si>
    <t>Felújítás K7</t>
  </si>
  <si>
    <t>Egyéb felhalmozási kiadás K8</t>
  </si>
  <si>
    <t>Belföldi értékpapírok kiad. K912</t>
  </si>
  <si>
    <t>Hiteltörlesztés K9111</t>
  </si>
  <si>
    <t>Belföldi értékpapírok kiad.ö. K912</t>
  </si>
  <si>
    <t>Központi, irányítószervi támog. K915</t>
  </si>
  <si>
    <t>1. Személyi jellegű juttatások K1</t>
  </si>
  <si>
    <t>2. Munkaadót terh. járulékok, szoc. hozzájár. adó K2</t>
  </si>
  <si>
    <t>3. Dologi kiadás K3</t>
  </si>
  <si>
    <t>4. Egyéb működési kiadások összesen K5</t>
  </si>
  <si>
    <t>1. Beruházási kiadások ÁFÁ-val K6</t>
  </si>
  <si>
    <t>2. Felújítási kiadások ÁFÁ-al K7</t>
  </si>
  <si>
    <t>III. Finanszírozási kiadások K9</t>
  </si>
  <si>
    <t>4. Belföldi értékpapírok kiadása K912</t>
  </si>
  <si>
    <t>6.Rövid lejáratú hitel törlesztés K9113</t>
  </si>
  <si>
    <t>7.Hosszú lejáratú hitel törlesztés K9111</t>
  </si>
  <si>
    <t>3.1. Önkorm. működési támogatásai B11</t>
  </si>
  <si>
    <t xml:space="preserve">     3.1.2.Műk. c. központosított előirányzat B115</t>
  </si>
  <si>
    <t xml:space="preserve">     3.1.1. Önkorm.  műk. támog. B111-B114</t>
  </si>
  <si>
    <t xml:space="preserve">     3.1.3.Helyi önkorm. kieg.tám.  B116</t>
  </si>
  <si>
    <t>3.2 Elvonások és befizetések bevételei B12</t>
  </si>
  <si>
    <t>3.3.Műk.c. visszatér. támog., kölcs. megtér.ÁHB B14</t>
  </si>
  <si>
    <t>3.4. Egyéb műk. célú támogatások ÁHB B16</t>
  </si>
  <si>
    <t>I/3.7. Működési célú visszatérítendő támogatások, kölcsönök igénybevétele államháztartáson belül B15</t>
  </si>
  <si>
    <t>Működési célú visszatérítendő támogatások, kölcsönök igénybevétele államháztartáson belül összesen B15</t>
  </si>
  <si>
    <t>I/2. Közhatalmi bevételek (2.1..+2.6) B3</t>
  </si>
  <si>
    <t>2.2. Vagyoni típusú adók B34</t>
  </si>
  <si>
    <t>2.1. Jövedelemadók B31</t>
  </si>
  <si>
    <t>2.3. Termékek és szolgáltatások adói B35</t>
  </si>
  <si>
    <t>2.4. Egyéb közhatalmi bevételek B36</t>
  </si>
  <si>
    <t xml:space="preserve"> I/2.4. Egyéb közhatalmi bevételek B36</t>
  </si>
  <si>
    <t>2.4.1.Eljárási illetékek</t>
  </si>
  <si>
    <t>2.4.2. Igazgatási szolgáltatási díjak</t>
  </si>
  <si>
    <t>2.4.3. Környezetvédelmi bírság</t>
  </si>
  <si>
    <t>2.4.4. Építésügyi bírság</t>
  </si>
  <si>
    <t>2.4.5.Szabálysértési pénz- és helyszínbírság önkormányzatot megillető része</t>
  </si>
  <si>
    <t>2.4.6. késedelmi és önellenőrzési pótlék</t>
  </si>
  <si>
    <t>I/2.4. Egyéb közhatalmi bev. Össz. B36</t>
  </si>
  <si>
    <t xml:space="preserve">          I/2.1. - I/2.3.  Közhatalmi bevételek  részletezése B31-B35</t>
  </si>
  <si>
    <t>2.1.1. Magánszemélyek jövedelmadói B311</t>
  </si>
  <si>
    <t xml:space="preserve">         2.1.1.1.termőföld bérbeadásból származó jövedelem utáni szja </t>
  </si>
  <si>
    <t>2.2.Vagyoni típusú adók B34</t>
  </si>
  <si>
    <t>2.2.1. építményadó</t>
  </si>
  <si>
    <t>2.2.2. épület után fizetett idegenforgalmi adó</t>
  </si>
  <si>
    <t>2.2.3. magánszemélyek kommunális adója</t>
  </si>
  <si>
    <t>2.2.4. telekadó</t>
  </si>
  <si>
    <t>2.3.1. Értékesítési és forgalmi adók B351</t>
  </si>
  <si>
    <t xml:space="preserve">2.3.1.1. Iparűzési adó állandó jelleggel végzett iparűzési     tevékenység után </t>
  </si>
  <si>
    <t>2.3.2. Gépjárműadó B354</t>
  </si>
  <si>
    <t>2.3.3. Egyéb áruhasználati és szolgáltatási adók B355</t>
  </si>
  <si>
    <t>2.3.3.1. tartózkodás után fizetett idegenforgalmi adó</t>
  </si>
  <si>
    <t>2.3.3.3. korábbi évek megszűnt adónemei áthúzódó fizetéseiből befolyt bevételek</t>
  </si>
  <si>
    <t xml:space="preserve">Önkormány-zat </t>
  </si>
  <si>
    <t>Önkormány-zat összesen</t>
  </si>
  <si>
    <t>II/1. Felhalmozási bevételek B5</t>
  </si>
  <si>
    <t>1.1. Immateriális javak értékesítése B51</t>
  </si>
  <si>
    <t>1.2. Ingatlanok értékesítése B52</t>
  </si>
  <si>
    <t>1.3.Egyéb tárgyi eszközök értékesítése B53</t>
  </si>
  <si>
    <t>1.4. Részesedések értékesítése B54</t>
  </si>
  <si>
    <t>1.5. Részesedések megszűnéséhez kapcs. Bevétel B55</t>
  </si>
  <si>
    <t>II/2. Felhalmozási c. támogatások B2</t>
  </si>
  <si>
    <t>2.1. Felhalmozási célú önkorm.támogatások B21</t>
  </si>
  <si>
    <t>2.3.Felh.c. visszatér.támog., kölcs. megtér. ÁHB. B23</t>
  </si>
  <si>
    <t>2.2. Felhalh.c.vissztér. Támog.kölcs.ig.vég ÁHB B24</t>
  </si>
  <si>
    <t>2.4Egyéb felh.c. támog. bevételei ÁHB B25</t>
  </si>
  <si>
    <t>II/3. Felhalmozási c. átvett pénzeszközök B7</t>
  </si>
  <si>
    <t>3.5. Műk.c. visszat.tám, kölcs. Igénybev. ÁHB B15</t>
  </si>
  <si>
    <t>I/4. Működési célú átvett pénzeszközök B6</t>
  </si>
  <si>
    <t>I/3. Működési támogatások ÁHB (3.1..+3.5)B1</t>
  </si>
  <si>
    <t>I. MŰKÖDÉSI BEVÉTELEK Össz. (I/1..+I/4)</t>
  </si>
  <si>
    <t>2. Likviditási c.hitelek, kölcs. felvétele B8112</t>
  </si>
  <si>
    <t>1. Hosszú lej. hitelek kölcs.felvétele B8111</t>
  </si>
  <si>
    <t>3. Rövid lej. hitelek, kölcs. felvétele B8113</t>
  </si>
  <si>
    <t>4. Belföldi értékpapírok bev. B812</t>
  </si>
  <si>
    <t>5. Maradvány igénybevétele B813</t>
  </si>
  <si>
    <t>6. Államházt. belüli megelőleg. B814</t>
  </si>
  <si>
    <t>7. Államházt.belüli megeloleg.törleszt. B814</t>
  </si>
  <si>
    <t>8. Központi irányítószervi támog. B816</t>
  </si>
  <si>
    <t>9. Betétek megszüntetése B817</t>
  </si>
  <si>
    <t>10. Adóssághoz nem kapcs. Szárm. Ügylet B83</t>
  </si>
  <si>
    <t>III. FINANSZÍROZÁSI BEVÉTELEK B8</t>
  </si>
  <si>
    <t>II. FELHALMOZÁSI BEVÉT. Össz. (II/1..+II/3)</t>
  </si>
  <si>
    <t>I/1. Működési bevételek B4</t>
  </si>
  <si>
    <t xml:space="preserve">               I/1. Működési bevételek részletezése B4</t>
  </si>
  <si>
    <t xml:space="preserve">1.1. Készlet értékesítés ellenértéke B401 </t>
  </si>
  <si>
    <t>1.2.Szolgáltatások ellenértéke B402</t>
  </si>
  <si>
    <t>1.3.Közvetített szolgáltatások ellenértéke B403</t>
  </si>
  <si>
    <t>1.4. Tulajdonosi bevételek B404</t>
  </si>
  <si>
    <t>1.5. Ellátási díjak B405</t>
  </si>
  <si>
    <t>1.6. Kiszámlázott általános forgalmi adó B406</t>
  </si>
  <si>
    <t>1.7. Általános forgalmi adó visszatérítése B407</t>
  </si>
  <si>
    <t>1.8. Kamatbevételek B408</t>
  </si>
  <si>
    <t>1.9. Egyéb pénzügyi műveletek bevétele B409</t>
  </si>
  <si>
    <t>I./3.4 Egyéb működési célú támogatások ÁHB mindösszesen B16</t>
  </si>
  <si>
    <t>I./3.4. Egyéb működési célú támogatások államháztartáson belülről B16</t>
  </si>
  <si>
    <t>4.1.Műk.c.tám.kölcsön visszat. ÁHK-ről B62</t>
  </si>
  <si>
    <t>4.2.Egyéb műk.c. pénzeszk.átvétel ÁHK-ről B63</t>
  </si>
  <si>
    <t xml:space="preserve">           II.3.1.1. Lakáscélú kölcsön visszatérülése háztartásoktól</t>
  </si>
  <si>
    <t xml:space="preserve">           II.3.1.2. Praxisvásárlásra nyújtott kölcsön visszatérülése</t>
  </si>
  <si>
    <t xml:space="preserve">           II.3.1.3. Első lakáshozjutók  támogatási kölcsönének visszatérülése- háztartásoktól</t>
  </si>
  <si>
    <t xml:space="preserve">           II.3.1.4. Lakáshitel visszatérülése- háztartásoktól</t>
  </si>
  <si>
    <t>3.1.Felh.c. visszatér.támog., kölcs. megtér. ÁHK B72</t>
  </si>
  <si>
    <t>3.2.Egyéb felh.c. átvett pénzeszk. ÁHK B73</t>
  </si>
  <si>
    <t>II/1.Felhalmozási bevételek részletezése B5</t>
  </si>
  <si>
    <t>II/1.1. Immat.jav. ért.össz. B51</t>
  </si>
  <si>
    <t>II/1.2. Ingatlanok értékesítése B52</t>
  </si>
  <si>
    <t>II/1.3. Egyéb tárgyi eszközök érétkesítése B53</t>
  </si>
  <si>
    <t>II/1.4. Részesedések értékesítése B54</t>
  </si>
  <si>
    <t>II/1.5. Részesedések megszűnéséhez kapcs. Bev. B55</t>
  </si>
  <si>
    <t>II/1.1. Felhalmozási bevételek össz. B51-B53</t>
  </si>
  <si>
    <t xml:space="preserve">II/2/1. Felhalmozási célú önkormányzati támogatások B21 </t>
  </si>
  <si>
    <t>II/2.1.Felhalmozási célú önkormányzati támogatások összesen B21</t>
  </si>
  <si>
    <t>2.1.1. Lakossági közműfejlesztés támogatása</t>
  </si>
  <si>
    <t>2.1.2. Vis Mior támogatás</t>
  </si>
  <si>
    <t>2.1.3.Önkormányzati adósságkonszolidáció során támogatásként kapott összeg</t>
  </si>
  <si>
    <t>II/2.4. Egyéb felhalmozási célú támogatás bevételei államháztartáson belülről B25</t>
  </si>
  <si>
    <t>II/2.1. Egyéb felhalmozási c. támoga-tások bevételei államháztartáson belülről mindössz. B25</t>
  </si>
  <si>
    <t>Visszatérítendő támogatások, kölcsönök visszatérülése államháztartáson kívülről mindösszesen</t>
  </si>
  <si>
    <t>Működési célú visszatérítendő támogatások, kölcsönök visszatérülése összesen ÁHK B62</t>
  </si>
  <si>
    <t xml:space="preserve"> Támogatások kölcsönök visszatérülése államháztartáson kívülről </t>
  </si>
  <si>
    <t xml:space="preserve"> Támogatások kölcsönök visszatérülése államháztartáson belülről </t>
  </si>
  <si>
    <t xml:space="preserve">I/1.4. Tulajdonosi bevételek részletezése B404 </t>
  </si>
  <si>
    <t>I/1.4 Tulajdonosi bevételek mindösszesen B404</t>
  </si>
  <si>
    <t>vásárolt hitelviszonyt megtestesítő érétkpapírok beváltásakor a vételár és a könyv szerinti érétk közötti nyereségjellegű különbözet</t>
  </si>
  <si>
    <t>I/1.8. Kamatbevételek mindösszesen B408</t>
  </si>
  <si>
    <t>önkormányzati többségi tulajdonú vállalkozástól kapott osztalék</t>
  </si>
  <si>
    <t>egyéb részesedések után kapott osztalék</t>
  </si>
  <si>
    <t>II. FELHALMOZÁSI BEVÉTELEK (II/1+II/2+II/3)</t>
  </si>
  <si>
    <t>I/3. Működési támogatások ÁHB (3.1..+3.5) B1</t>
  </si>
  <si>
    <t>I. MŰKÖDÉSI BEVÉTELEK (I/1+I/3+I/4)</t>
  </si>
  <si>
    <t>TÁRGYÉVI INTÉZMÉNYI BEV ÖSSZESEN (I+II)</t>
  </si>
  <si>
    <t>TÁRGYÉVI INTÉZMÉNYI BEV. ÖSSZESEN (I+II)</t>
  </si>
  <si>
    <t>7.Hosszú lejáratú hitelelvétel B8111</t>
  </si>
  <si>
    <t>2 Államházt. Belüli megelőleg. B814</t>
  </si>
  <si>
    <t>3.Betétek megszüntetése B817</t>
  </si>
  <si>
    <t>8. Likviditási c. hitelek felv. B8112</t>
  </si>
  <si>
    <t>6.Rövid lejáratú hitelek felvétele B8113</t>
  </si>
  <si>
    <t>Működési bevételek B4</t>
  </si>
  <si>
    <t>Közhatalmi bevételek B3</t>
  </si>
  <si>
    <t>Működési célú átvett pénzeszk. B6</t>
  </si>
  <si>
    <t>Likviditási hitel felvétele B8112</t>
  </si>
  <si>
    <t>Rövid lej. Hitelek felv. B8113</t>
  </si>
  <si>
    <t>Belföldi értékp. Bevét. B812</t>
  </si>
  <si>
    <t>Maradvány ig. vét. B813</t>
  </si>
  <si>
    <t xml:space="preserve">    -ebből felhalm kiad. Felhaszn.</t>
  </si>
  <si>
    <t xml:space="preserve">  - ebből:felhalm kiadra felh.</t>
  </si>
  <si>
    <t>Felhalmozási bevételek B5</t>
  </si>
  <si>
    <t>Felh. Átvett pénzeszk. B7</t>
  </si>
  <si>
    <t xml:space="preserve">Műk. Bevből feh. Átcs. </t>
  </si>
  <si>
    <t xml:space="preserve">    -ebből: felh célú</t>
  </si>
  <si>
    <t xml:space="preserve">   - ebből felh. célú</t>
  </si>
  <si>
    <t>Felhalm célú céltart.</t>
  </si>
  <si>
    <t>Hosszú lejáratú hitelek felvétele B8111</t>
  </si>
  <si>
    <t xml:space="preserve">  - ebből felhalm. Célú betételhelyezés után kapott kamat</t>
  </si>
  <si>
    <t>Közutak üzemeltetése</t>
  </si>
  <si>
    <t xml:space="preserve">      ebből: felhalmozási célra felh.</t>
  </si>
  <si>
    <t xml:space="preserve">      ebből: felhalm.célú áfavisszatér.</t>
  </si>
  <si>
    <t xml:space="preserve">      ebből felhalm. Célú kamatbevétel</t>
  </si>
  <si>
    <t xml:space="preserve">         - "A magyar nyelvért Kiss Lázár " emlékdíj Kézdivásárhely önkormányzatának</t>
  </si>
  <si>
    <t>Informatikai eszközök bezerzése K63</t>
  </si>
  <si>
    <t xml:space="preserve">         Önkormányzati igazgatás összesen</t>
  </si>
  <si>
    <t>Önkorm. Igazg. És jogalkotás</t>
  </si>
  <si>
    <t>Közös Önkor. Hivatal</t>
  </si>
  <si>
    <t>I. 4.7. Elvonások és befizetések K502</t>
  </si>
  <si>
    <t>Normatív támog. elsz. visszafiz. Kötelez.</t>
  </si>
  <si>
    <t>Elvonások, befizetések összesen K502</t>
  </si>
  <si>
    <t xml:space="preserve">          - Praxis műk. költségeinek támogatása</t>
  </si>
  <si>
    <t xml:space="preserve">    4.7. Elvonások és befizetések K502</t>
  </si>
  <si>
    <t xml:space="preserve">30. </t>
  </si>
  <si>
    <t>Önkorm. Jogalkotás+önkorm. Igazgatás</t>
  </si>
  <si>
    <t>Önkormányzati jogalkotás, és önkormányzati igazgatás</t>
  </si>
  <si>
    <t>Visszatérítendő támogatások, kölcsönök visszatérülése államháztartáson belülről mindösszesen</t>
  </si>
  <si>
    <t>Közterület-felügyelelet</t>
  </si>
  <si>
    <t xml:space="preserve">         - egészségügyi int.-től átvett</t>
  </si>
  <si>
    <t xml:space="preserve">         I.1.a) Önkormányzati hivatal működésének támogatása beszámítás után</t>
  </si>
  <si>
    <t>Települési támogatás-Pénzbeni átm. segély K48</t>
  </si>
  <si>
    <t>Települési támogatás-Temetési segély K48</t>
  </si>
  <si>
    <t>Közös Önkormányzati Hivatal  összesen:</t>
  </si>
  <si>
    <t xml:space="preserve">           Múzeumi szolgáltatások összesen:</t>
  </si>
  <si>
    <t xml:space="preserve"> Ebből:- </t>
  </si>
  <si>
    <t>Lakosságtól -szennyvíz egyösszegű befiz.</t>
  </si>
  <si>
    <t xml:space="preserve">          - Helyi buszközlekedés támogatása</t>
  </si>
  <si>
    <t>Önkorm. Ingatlanok felúj, korsz.</t>
  </si>
  <si>
    <t>Helyi közlekedés támogatása</t>
  </si>
  <si>
    <t xml:space="preserve">          II.3.5.2. KÖHI dolgozói lakáskölcsön nyújtás</t>
  </si>
  <si>
    <t xml:space="preserve">          II.3.5.3. Praxisvásárlásra nyújtott kölcsön</t>
  </si>
  <si>
    <t xml:space="preserve">          II.3.5.4. VG Zrt-nek Zsóry fürdő fejlesztésére nyújtott  kölcsön</t>
  </si>
  <si>
    <t>2026.</t>
  </si>
  <si>
    <t>Önkormányzati ingatlanok felújítása, korszerűsítése</t>
  </si>
  <si>
    <t xml:space="preserve">Projekt azonosítója:          </t>
  </si>
  <si>
    <t>2024. év</t>
  </si>
  <si>
    <t>2027.</t>
  </si>
  <si>
    <t>2028.</t>
  </si>
  <si>
    <t>2029.</t>
  </si>
  <si>
    <t>2030.</t>
  </si>
  <si>
    <t>2031.</t>
  </si>
  <si>
    <t>2032.</t>
  </si>
  <si>
    <t>2033.</t>
  </si>
  <si>
    <t xml:space="preserve"> Praxisvásárlásra nyújtott kölcsön</t>
  </si>
  <si>
    <t>VG Zrt-nek Zsóry fürdő fejl.re nyújtott  kölcs.</t>
  </si>
  <si>
    <t>Dolgozók lakásép., felújítási kölcsön</t>
  </si>
  <si>
    <t>melléklet száma</t>
  </si>
  <si>
    <t xml:space="preserve">Segélyek </t>
  </si>
  <si>
    <t>8. sz.</t>
  </si>
  <si>
    <t>Civil szervezetek támogatása- Működési célú</t>
  </si>
  <si>
    <t>Felhalmozási célú átadás (MSE, Víziközmű)</t>
  </si>
  <si>
    <t>10. sz.</t>
  </si>
  <si>
    <t>7. sz.</t>
  </si>
  <si>
    <t>Lakástámogatás (végleges átadás)</t>
  </si>
  <si>
    <t>11. sz.</t>
  </si>
  <si>
    <t>Kölcsönnyújtás</t>
  </si>
  <si>
    <t>12. sz.</t>
  </si>
  <si>
    <t>Kiadások</t>
  </si>
  <si>
    <t xml:space="preserve">Felújtás </t>
  </si>
  <si>
    <t>32. sz.</t>
  </si>
  <si>
    <t>33. sz.</t>
  </si>
  <si>
    <t>Céltartalék</t>
  </si>
  <si>
    <t>34. sz.</t>
  </si>
  <si>
    <t>Bevételek</t>
  </si>
  <si>
    <t>Összbevétel</t>
  </si>
  <si>
    <t>15. sz.</t>
  </si>
  <si>
    <t>Központi támogatások</t>
  </si>
  <si>
    <t>17. sz.</t>
  </si>
  <si>
    <t>13. sz.</t>
  </si>
  <si>
    <t>Működési hiány</t>
  </si>
  <si>
    <t>Átvett pénzek - Működés</t>
  </si>
  <si>
    <t>21. sz.</t>
  </si>
  <si>
    <t>Önkormányzati vagyon bérbeadás</t>
  </si>
  <si>
    <t>23. sz.</t>
  </si>
  <si>
    <t>Átvett pénz -Felhalmozás</t>
  </si>
  <si>
    <t>27. sz.</t>
  </si>
  <si>
    <t>Kölcsönvisszatérülés</t>
  </si>
  <si>
    <t>29. sz.</t>
  </si>
  <si>
    <t>2025. év</t>
  </si>
  <si>
    <t>2034.</t>
  </si>
  <si>
    <t>2035.</t>
  </si>
  <si>
    <t xml:space="preserve">        Kubinyi Ágoston program áthúzódó </t>
  </si>
  <si>
    <t xml:space="preserve">               Szociális feladatok </t>
  </si>
  <si>
    <t xml:space="preserve">             Csapadékvízcsatorna fejlesztési feladatok összesen</t>
  </si>
  <si>
    <t>I/3.1.2. Működési célú költségvetési támogatások és kiegészítő támogatások B115</t>
  </si>
  <si>
    <t>I/3.1.2. Működési célú költségvetési támogatások össz. B115</t>
  </si>
  <si>
    <t>3.1.2.1.Települési önkormányzatok rendkívüli támogatása B115</t>
  </si>
  <si>
    <t>I/3.1.3. Elszámolásból származó bevételek B116</t>
  </si>
  <si>
    <t>I/3.1.3. Elszámolásból származó bevételek össz. B116</t>
  </si>
  <si>
    <t>I/1.8. Kamatbevételek és más nyereségjellegű bevételek részletezése B408</t>
  </si>
  <si>
    <t>befektetett pénzügyi eszközökből származó bevételek B4081</t>
  </si>
  <si>
    <t>Egyéb kapott kamatok és kamatjellegű bevételek B4082</t>
  </si>
  <si>
    <t xml:space="preserve">Települési támogatás-rendkívüli gyermekvédelmi </t>
  </si>
  <si>
    <t>Települési támogatás-tanszertámog.</t>
  </si>
  <si>
    <t xml:space="preserve">  Rendelőint gazd. Felad.</t>
  </si>
  <si>
    <t xml:space="preserve">          - KÖZKINCS-TÁR Kft.-sportcs.</t>
  </si>
  <si>
    <t xml:space="preserve">      Útfelújítások-járda felújítások</t>
  </si>
  <si>
    <t xml:space="preserve">     Önkormányzati igatlanok felújítása (lakások, helyiségek)</t>
  </si>
  <si>
    <t xml:space="preserve">   Kresz-táblák, úttartozékok cseréje, pótlása, utcanévtáblák</t>
  </si>
  <si>
    <t>Más szervek r. pü. Szolg.</t>
  </si>
  <si>
    <t xml:space="preserve">          - Zsóry Futball Club támogatása</t>
  </si>
  <si>
    <t>közfoglalkoztatás-</t>
  </si>
  <si>
    <t>Önkormányzati vagyonkezelésbe adása</t>
  </si>
  <si>
    <t>19. sz.</t>
  </si>
  <si>
    <t xml:space="preserve">35/2009. (XII.23.) ÖK. sz. rend. 4. §. (1)  25 %-os kedv. </t>
  </si>
  <si>
    <t xml:space="preserve">                                                 4.§. (2) Háziorvosi  alapellátás</t>
  </si>
  <si>
    <t>zások alapulvételével történt. A helyi iparűzési adórendelet 4.§. (1) alapján azt a vállalkozót akinek a</t>
  </si>
  <si>
    <t xml:space="preserve">vállalozási szintű adóalapja nem haladja meg az 1 millió Ft-ot 25%-os mértékű adókedvezmény illeti meg, a </t>
  </si>
  <si>
    <t xml:space="preserve">         költségvetési szervek egyházak, </t>
  </si>
  <si>
    <t xml:space="preserve">          4.§. (2) Háziorvosi  alapellátás</t>
  </si>
  <si>
    <t>Turizmusfejlesztés</t>
  </si>
  <si>
    <t>2026. év</t>
  </si>
  <si>
    <t>Önkorm. Vagyonnal gazd.</t>
  </si>
  <si>
    <t>Lapkiadás+TV műsorszolg.</t>
  </si>
  <si>
    <t>Turizmusfejl. Támog.</t>
  </si>
  <si>
    <t xml:space="preserve">                Óvodai feladatok összesen</t>
  </si>
  <si>
    <t>Egyéb tárgyieszközbeszerzés K64</t>
  </si>
  <si>
    <t>4.6.1. Óvodák nyári tisztasági festése + önkorm. Ing. Karbantartás</t>
  </si>
  <si>
    <t xml:space="preserve">Európai Uniós  és hazai forrásból finanszírozott támogatással megvalósuló programok, projektek bevételei, kiadásai, </t>
  </si>
  <si>
    <t>B.) Hazai forrásból finaszírozott támogatással megvalósuló programok, projektek bevételei, kiadásai</t>
  </si>
  <si>
    <t>Támogatás</t>
  </si>
  <si>
    <t>Előző évi támogatási maradvány</t>
  </si>
  <si>
    <t>ebből felhalmozásra</t>
  </si>
  <si>
    <t>91.</t>
  </si>
  <si>
    <t>92.</t>
  </si>
  <si>
    <t>94.</t>
  </si>
  <si>
    <t>95.</t>
  </si>
  <si>
    <t>96.</t>
  </si>
  <si>
    <t>97.</t>
  </si>
  <si>
    <t>98.</t>
  </si>
  <si>
    <t>99.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</si>
  <si>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</si>
  <si>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</si>
  <si>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</si>
  <si>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</si>
  <si>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</si>
  <si>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</si>
  <si>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</si>
  <si>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</si>
  <si>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</si>
  <si>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</si>
  <si>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</si>
  <si>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</si>
  <si>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</si>
  <si>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</si>
  <si>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116.</t>
  </si>
  <si>
    <t>117.</t>
  </si>
  <si>
    <t>118.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</si>
  <si>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</si>
  <si>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</si>
  <si>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</si>
  <si>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</si>
  <si>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</si>
  <si>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</si>
  <si>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</si>
  <si>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</si>
  <si>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</si>
  <si>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</si>
  <si>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</si>
  <si>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</si>
  <si>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</si>
  <si>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</si>
  <si>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</si>
  <si>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</si>
  <si>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</si>
  <si>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</si>
  <si>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</si>
  <si>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</si>
  <si>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</si>
  <si>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</si>
  <si>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</si>
  <si>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</si>
  <si>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</si>
  <si>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</si>
  <si>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</si>
  <si>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</si>
  <si>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Lapkiadás, TV műsorszolgáltatás</t>
  </si>
  <si>
    <t>Önkormányzati vagyonnal való gazdálkodás</t>
  </si>
  <si>
    <t>2027. év</t>
  </si>
  <si>
    <t>2036.</t>
  </si>
  <si>
    <t xml:space="preserve">                                  egyesületek alapítványok</t>
  </si>
  <si>
    <t xml:space="preserve">                                   környezetkímélő gépjárművek</t>
  </si>
  <si>
    <t xml:space="preserve">        egyesületek, alapítványok</t>
  </si>
  <si>
    <t xml:space="preserve">        környezetkímélő gépjárművek</t>
  </si>
  <si>
    <t xml:space="preserve">35/2009. (XII.23.) ÖK. sz. rend.  4. §. (1)  25 %-os kedv. </t>
  </si>
  <si>
    <t>149.</t>
  </si>
  <si>
    <t>150.</t>
  </si>
  <si>
    <t>152.</t>
  </si>
  <si>
    <t>153.</t>
  </si>
  <si>
    <t>154.</t>
  </si>
  <si>
    <t>155.</t>
  </si>
  <si>
    <t>Szemészeti tonométer és asztal</t>
  </si>
  <si>
    <t xml:space="preserve">    -BURSA ösztöndíj támogatás.</t>
  </si>
  <si>
    <t>Városi Önkormányzat pályázati forrás terhére</t>
  </si>
  <si>
    <t>EU-s projekt címe:              Ipari park fejlesztése és új iparterületek kialakítása Mezőkövesden</t>
  </si>
  <si>
    <t>Projekt azonosítója:             TOP-1.1.1-15-BO1-2016-00008</t>
  </si>
  <si>
    <t>EU-s projekt címe:  Ipari park fejlesztése és új iparterületek kialakítása Mezőkövesden 2. ütem</t>
  </si>
  <si>
    <t>Projekt azonosítója:      TOP-1.1.1-16-BO1-2017-00008</t>
  </si>
  <si>
    <t>ÁFA visszatérülés</t>
  </si>
  <si>
    <t>EU-s projekt címe:    Mezőkövesd-Bükkzsérc kerékpárút kialakítása és a Mezőkövesdi közösségi közlekedés fejlesztése</t>
  </si>
  <si>
    <t>Projekt azonosítója:   TOP-3.1.1-15-BO1-2016-00023</t>
  </si>
  <si>
    <t>EU-s projekt címe:          Mezőkövesd-Hadas városrész kulturális turisztikai fejlesztése</t>
  </si>
  <si>
    <t>Projekt azonosítója:          TOP-1.2.1-15-BO1-2016-00010</t>
  </si>
  <si>
    <t>EU-s projekt címe:          Humán kapacitások fejlesztése Bükkábrány és térségében</t>
  </si>
  <si>
    <t xml:space="preserve">Projekt azonosítója:      EFOP-3.9.2-16-2017-00055   </t>
  </si>
  <si>
    <t>Projekt azonosítója:          EFOP-3.7.3-16-2017-00224</t>
  </si>
  <si>
    <t xml:space="preserve">Projekt azonosítója:       EFOP-1.5.3-16-2017-00094  </t>
  </si>
  <si>
    <t>EU-s projekt címe:          Egész életen át tartó tanuláshoz hozzáférés biztosítása Mezőkövesden, Emődön és Tiszatarjánban</t>
  </si>
  <si>
    <t>EU-s projekt címe:       Önkormányzati    épületek energetikai korszerűsítése Bárdos L. tagiskola</t>
  </si>
  <si>
    <t>Projekt azonosítója:          TOP-3.2.1-16-BO1-2017-00052</t>
  </si>
  <si>
    <t>Ipari park fejlesztés 1. ütem</t>
  </si>
  <si>
    <t>Ipari park fejlesztés 2. ütem</t>
  </si>
  <si>
    <t xml:space="preserve">                                 Zöldfelület gazdálkodás</t>
  </si>
  <si>
    <t>Zöld felületek és közösségi terek fejl.</t>
  </si>
  <si>
    <t>Mezőkövesd Bükkzsérc kerékpárút kialakítás</t>
  </si>
  <si>
    <t>HADAS városrész kulturális turisztikai fejlesztése</t>
  </si>
  <si>
    <t>EU-s projekt címe:        Humán szolgáltatások fejlesztése Bogácson és térségében</t>
  </si>
  <si>
    <t xml:space="preserve">                  Turizmusfejlesztése</t>
  </si>
  <si>
    <t xml:space="preserve">               Kulturális intézmények fejlesztése</t>
  </si>
  <si>
    <t xml:space="preserve">        Mezőkövesd Városi Könyvtár infrastukturális fejlesztése</t>
  </si>
  <si>
    <t xml:space="preserve">                             Könyvtár fejlesztés</t>
  </si>
  <si>
    <t>Önkorm. Oktatási intézm. Fejl.</t>
  </si>
  <si>
    <t xml:space="preserve">             Oktatást intézmények fejlesztése</t>
  </si>
  <si>
    <t>Önkormányzati épületek energetikai korszerűsítése Bárdos L. tagisk.</t>
  </si>
  <si>
    <t xml:space="preserve">   Síkosságmentesítés, hóeltakarítás gépi munka </t>
  </si>
  <si>
    <t xml:space="preserve">             Önkormányzati ingatlanok fejlesztése összesen</t>
  </si>
  <si>
    <t>1.. Államháztartáson belüli megelőlegezésvisszaf. K914</t>
  </si>
  <si>
    <t>Tagóvodák korszerűsítése</t>
  </si>
  <si>
    <t>II/3. Felhalmozási célú átvett pénzeszközök ÁHK B7</t>
  </si>
  <si>
    <t>III. Finanszírozási bevételek B8</t>
  </si>
  <si>
    <t>I. Működési költségvetési bevételek összesen (B1+B3+B4+B6)</t>
  </si>
  <si>
    <t>I/4. Működési célú átvett pénzeszközök ÁHK B6</t>
  </si>
  <si>
    <t>I/2. Közhatalmi bevételek B3</t>
  </si>
  <si>
    <t>I/3. Működési célú támog.  ÁHB. B1</t>
  </si>
  <si>
    <t>II. Felhalmozási bevételek összesen (B2+B5+B7)</t>
  </si>
  <si>
    <t>II/2. Felhalm. célú támogatások  ÁHB B2</t>
  </si>
  <si>
    <t>5. Belföldi értékpapírok bev. B812</t>
  </si>
  <si>
    <t>1.Maradvány igénybe vétele B813</t>
  </si>
  <si>
    <t>4.Központi irányítószervi támogatás B816</t>
  </si>
  <si>
    <t>I. Működési kiadások összesen (K1+K2+K3+K4+K5)</t>
  </si>
  <si>
    <t>II. Felhalmozási kiadások összesen (K6+K7+K8)</t>
  </si>
  <si>
    <t>3. Egyéb felhalmozási célú kiadások K8</t>
  </si>
  <si>
    <t>5.  Likviditási célú hiteltörlesztés K9112</t>
  </si>
  <si>
    <t>3. Államházt. belüli megelőleg.  visszafiz. K914</t>
  </si>
  <si>
    <t>2. Központi, irányítószervi támog. foly. K915</t>
  </si>
  <si>
    <t>1. Pénze.lekötött bankbetétként elhely. K916</t>
  </si>
  <si>
    <t>2. Pénze.lekötött bankbetétként elhely. K916</t>
  </si>
  <si>
    <t>1. Államházt. belüli megelőleg.  visszafiz. K914</t>
  </si>
  <si>
    <t>8. Pénzügyi lízing kiadásai K917</t>
  </si>
  <si>
    <t>Összesen K506</t>
  </si>
  <si>
    <t>I.  4.4. Egyéb működési célú támogatás államháztartáson kívülre K512</t>
  </si>
  <si>
    <t>Összesen K512</t>
  </si>
  <si>
    <t xml:space="preserve">    4.4.Egyéb műk. c. támogatások ÁHK K512</t>
  </si>
  <si>
    <t xml:space="preserve">    4.6. Tartalékok   K513</t>
  </si>
  <si>
    <t xml:space="preserve">    4.4.Egyéb műk. c. támogatások ÁHK K513</t>
  </si>
  <si>
    <t>Tartalék összegének célonkénti részletezése K513</t>
  </si>
  <si>
    <t>Tartalékok  mindösszesen: K513</t>
  </si>
  <si>
    <t>I. Működési kiad. Összesen (K1+K2+K3+K4+K5)</t>
  </si>
  <si>
    <t xml:space="preserve">    3.4.Egyéb felhalm. C. támogatások ÁHK K89</t>
  </si>
  <si>
    <t>II.  3.4. Egyéb felhalmozási célú támogatás államháztatáson kívűlre  K89</t>
  </si>
  <si>
    <t>Felhalm.c. pénzeszk.átad. Összesen: K89</t>
  </si>
  <si>
    <t xml:space="preserve">     3.1.2.Műk. c. költ. Támog és kiegtám B115</t>
  </si>
  <si>
    <t xml:space="preserve">     3.1.3. Elszámolásból szárm. bevételek  B116</t>
  </si>
  <si>
    <t>2.3.3.2. talajterhelési díj központi költségv.</t>
  </si>
  <si>
    <t>2.4.7  talajterhelési díj önkormányzatok</t>
  </si>
  <si>
    <t>1.8. Kamatbevételek és más nyereségjell. bev. B408</t>
  </si>
  <si>
    <t>1.10. Egyéb működési bevételek B411</t>
  </si>
  <si>
    <t>II.3.1. Felhalmozási célú visszatérítendő támogatások, kölcsönök visszatérülése ÁHK-ről B74</t>
  </si>
  <si>
    <t>3.2.Egyéb felh.c. átvett pénzeszk. ÁHK B75</t>
  </si>
  <si>
    <t>3.1.Felh.c. visszatér.támog., kölcs. megtér. ÁHK B74</t>
  </si>
  <si>
    <t>II/3. 2. Felhalmozási célú átvett pénzeszközök  államháztartáson kívülről B75</t>
  </si>
  <si>
    <t>II/3.2. Felhalmozási célú pénzeszköz átvétele államháztartáson kívülről B75</t>
  </si>
  <si>
    <t>Felhalmozási célú visszatérítendő támogatások, kölcsönök visszérülése összesen ÁHK B74</t>
  </si>
  <si>
    <t>I.4.1. Működési célú visszatérítendő támogatások, kölcsönök visszatér. ÁHK-ről B64</t>
  </si>
  <si>
    <t>4.1.Műk.c.tám.kölcsön visszat. ÁHK-ről B64</t>
  </si>
  <si>
    <t>4.2.Egyéb műk.c. pénzeszk.átvétel ÁHK-ről B65</t>
  </si>
  <si>
    <t>I./4.2. Egyéb működési célú átvett pénzeszközök B65</t>
  </si>
  <si>
    <t>I/3.6. Egyéb működési célú átvett pénzeszk. ÁHK mindössz. B65</t>
  </si>
  <si>
    <t>3. Államházt. belüli megelőleg. K914</t>
  </si>
  <si>
    <t>Működési támogatások ÁHB B1</t>
  </si>
  <si>
    <t>Felhalm. C. támogatások ÁHB B2</t>
  </si>
  <si>
    <t>Lekötött betétek megszünt. B817</t>
  </si>
  <si>
    <t>Hiteltörlesztés K9112</t>
  </si>
  <si>
    <t>Hiteltörlesztés K9112+K9112</t>
  </si>
  <si>
    <t>2028. év</t>
  </si>
  <si>
    <t>Készfizető kezességvállalás MSE sportpálya hiteltörl.</t>
  </si>
  <si>
    <t>Városi Rendelőintézet Ö s s z e s e n :</t>
  </si>
  <si>
    <t>Mezőkövesdi Óvoda és Bölcsőde Ö s s z e s e n :</t>
  </si>
  <si>
    <t>Mezőkövesi Óvoda és Bölcsőde</t>
  </si>
  <si>
    <t>Mezőkövesi Óvoda és Bölcsőde összesen:</t>
  </si>
  <si>
    <t>Közös Önkormányzati Hivatal összesen:</t>
  </si>
  <si>
    <t>Óvoda Intézmény üzemletetési feladatok</t>
  </si>
  <si>
    <t>Bölcsőde intézmény üzemeltetési feladatok</t>
  </si>
  <si>
    <t xml:space="preserve">    4.6. Tartalékok   K5123</t>
  </si>
  <si>
    <t>1.. Államházt. belüli megelőleg.visszaf. K914</t>
  </si>
  <si>
    <t>1.. Államháztart. belüli megelőleg.visszaf. K914</t>
  </si>
  <si>
    <t xml:space="preserve">        számítógépek, nyomtatók, fénymásolók, szerver, laptop beszerzése</t>
  </si>
  <si>
    <t>Önkorm. vagyon üzemeltetésbeadása (Zsóry víz,-csat.+egyéb saj. Bev.)</t>
  </si>
  <si>
    <t>konyhai eszközök</t>
  </si>
  <si>
    <t>óvodai eszközök, bútorok</t>
  </si>
  <si>
    <t>83.</t>
  </si>
  <si>
    <t>Orvosi gép-műszer beszerzés</t>
  </si>
  <si>
    <t xml:space="preserve"> - Egész életen át tartó tanulás</t>
  </si>
  <si>
    <t xml:space="preserve">           - Közfoglalk. Pály. Támog.</t>
  </si>
  <si>
    <t xml:space="preserve">          - LAKSZÖVNEK önk. Laks felúj.</t>
  </si>
  <si>
    <t xml:space="preserve">        Ingatlanok vásárlása, bontása, településrendezési feladatok</t>
  </si>
  <si>
    <t>4. §. (2) alapján azt a háziorvost, védőnőt, akinek a vállalkozói szintű adóalapja az 1990. évi C. törvény 39/C. § (3) bekezdésben meghatározott összeget nem éri el.</t>
  </si>
  <si>
    <t>115.</t>
  </si>
  <si>
    <t>119.</t>
  </si>
  <si>
    <t>131.</t>
  </si>
  <si>
    <t>151.</t>
  </si>
  <si>
    <t xml:space="preserve">(x) Az önkormányzat költségvetési rendletének 23 §-ában </t>
  </si>
  <si>
    <t>2029. év</t>
  </si>
  <si>
    <t>2037.</t>
  </si>
  <si>
    <t xml:space="preserve">          I. 4.1.2.  Kamatmentes kölcsön visszatérülése Matyó Népművészeti Egyesület</t>
  </si>
  <si>
    <t xml:space="preserve">          I. 4.1.3.  Kamatmentes kölcsön visszatérülése Fúvós Majorett Alapítvány</t>
  </si>
  <si>
    <t xml:space="preserve">           II.3.1.5. Dolgozók lakásépítés vásárlására ford. kölcsön visszatérülése-KÖHI</t>
  </si>
  <si>
    <t>Egyéb forrás -2019. évi maradvány</t>
  </si>
  <si>
    <t xml:space="preserve">           - Tanuszoda működési támogatása</t>
  </si>
  <si>
    <t>Strandszolg. Tanuszoda műk.</t>
  </si>
  <si>
    <t>Települési támogatás- Lakhatási támog.</t>
  </si>
  <si>
    <t>EU-s projekt címe:           Önkormányzati    épületek energetikai korszerűsítése Tüdőgondozó</t>
  </si>
  <si>
    <t>Projekt azonosítója:         TOP-3.2.1-16-BO1-2018-00109</t>
  </si>
  <si>
    <t xml:space="preserve">  Tüdőgondozó épület energetikai korsz.TOP-3.2.1 áth.</t>
  </si>
  <si>
    <t>EU-s projekt címe:           Önkormányzati    épületek energetikai korszerűsítése Közösségi Ház</t>
  </si>
  <si>
    <t>Projekt azonosítója:           TOP-3.2.1-16-BO1-2018-00139</t>
  </si>
  <si>
    <t>Közösségi Ház energetikai fejlesztése TOP-3.2.1 áth.</t>
  </si>
  <si>
    <t>EU-s projekt címe:          Mátra-Bükk Turisztikai térség fejlesztése</t>
  </si>
  <si>
    <t>Projekt azonosítója:         GINOP-1.3.4-17-2018-00006</t>
  </si>
  <si>
    <t>EU-s projekt címe:    Helyi klímastratégiák kidolgozása, klímatudatosságot erősítő szemléletformálás</t>
  </si>
  <si>
    <t>Projekt azonosítója:    KEHOP-1.2.1-18-2018-00043</t>
  </si>
  <si>
    <t xml:space="preserve">EU-s projekt címe:         </t>
  </si>
  <si>
    <t>Projekt címe:           László Károly úti konyha felújítása</t>
  </si>
  <si>
    <t>Projekt azonosítója:        PM/2602-2/2019</t>
  </si>
  <si>
    <t xml:space="preserve">  </t>
  </si>
  <si>
    <t xml:space="preserve">        László K. úti konyha rekonstr. PM/2602-2/2019 áth.</t>
  </si>
  <si>
    <t xml:space="preserve"> - Humán szolgált. Fejl. Bogács</t>
  </si>
  <si>
    <t>Mezőkövesd-Bükkzsérc kerékpárút kialakítása és a Mezőkövesdi közösségi közlekedés fejlesztése</t>
  </si>
  <si>
    <t xml:space="preserve">     Szennyvíz rekonstr. Pály tám. Áth.</t>
  </si>
  <si>
    <t xml:space="preserve">          - Háziorvosi alapell. TB finansz.</t>
  </si>
  <si>
    <t>Működési bevből felh. Átcsop. Közh.</t>
  </si>
  <si>
    <t>Közhatalmi bev. Átcsop. Felh.</t>
  </si>
  <si>
    <t>Felh. ÁFA visszatérülés</t>
  </si>
  <si>
    <t>Víziközmű Társulattól szennyvíz. Ber. megtérítés</t>
  </si>
  <si>
    <t>Közös Hivatal-pályázati forrás terhére</t>
  </si>
  <si>
    <t>2019 évi bevételek</t>
  </si>
  <si>
    <t>2020. évi várható bevételek</t>
  </si>
  <si>
    <t>2021. évi előirányzat</t>
  </si>
  <si>
    <t xml:space="preserve">A költségvetési intézmények 2021. évi költségvetési kiadási előirányzatai </t>
  </si>
  <si>
    <t xml:space="preserve">Az Önkormányzat 2021. évi költségvetési kiadási előirányzatai feladatonként </t>
  </si>
  <si>
    <t xml:space="preserve">                        A Közös Önkormányzati Hivatal 2021. évi költségvetési kiadási</t>
  </si>
  <si>
    <t xml:space="preserve">     Az önkormányzat 2021. évi bevételi előirányzatai összesen</t>
  </si>
  <si>
    <t>I/3.1.1. Önkormányzatok 2021. évi működési költségvetési támogatása</t>
  </si>
  <si>
    <t>21. melléklet a …../2021. (……..) önkormányzati rendelethez</t>
  </si>
  <si>
    <t>Költségvetési intézmények 2021. évi  költségvetési bevételei</t>
  </si>
  <si>
    <t>Közös Önkormányzati Hivatal 2021. évi  költségvetési bevételei</t>
  </si>
  <si>
    <t>2021.évi előirányzat</t>
  </si>
  <si>
    <t xml:space="preserve"> 2021. évi előirányzat</t>
  </si>
  <si>
    <t>2021. évi előir.</t>
  </si>
  <si>
    <t>2021. évi előirányzatai</t>
  </si>
  <si>
    <t xml:space="preserve">C.) Önkormányzaton kívüli EU-s projektekhez történő hozzájárulás 2021. évi előirányzatai </t>
  </si>
  <si>
    <t>2021. ......................... hó</t>
  </si>
  <si>
    <t xml:space="preserve">........................ 2021. ............ hó .... nap </t>
  </si>
  <si>
    <t>2030. év</t>
  </si>
  <si>
    <t>2031. és azt követő években</t>
  </si>
  <si>
    <t>Fennálló hitel, kötvénytart.  2021. I. 1-jén</t>
  </si>
  <si>
    <t>2021. évi hitelfelvét.</t>
  </si>
  <si>
    <t>2038.</t>
  </si>
  <si>
    <t>Mezőkövesd város önkormányzata által 2021. évben nyújtandó</t>
  </si>
  <si>
    <t>a pénzeszközök  2021. évre tervezett változásáról</t>
  </si>
  <si>
    <t>Nyitó pénzkészlet 2021. január 1-jén</t>
  </si>
  <si>
    <t>Záró pénzkészlet tervezett összege 2021. dec. 31-én</t>
  </si>
  <si>
    <t>a 2021. évre tervezett közvetett támogatásokról</t>
  </si>
  <si>
    <t xml:space="preserve">             2021. év </t>
  </si>
  <si>
    <t xml:space="preserve">              2021. év </t>
  </si>
  <si>
    <t>Hitel-állomány 2021.01.01</t>
  </si>
  <si>
    <t>A költségvetési intézmények 2021. évi költségvetési kiadási előirányzatainak megoszlása</t>
  </si>
  <si>
    <t>Az önkormányzat 2021. évi költségvetési kiadási előirányzatainak megoszlása</t>
  </si>
  <si>
    <t>A költségvetési intézmények 2021. évi költségvetési bevételi előirányzatainak megoszlása</t>
  </si>
  <si>
    <t xml:space="preserve">     Az önkormányzat 2021. évi bevételi előirányzatainak megoszlása</t>
  </si>
  <si>
    <t>2022. évi előir.</t>
  </si>
  <si>
    <t>2023. évi előir.</t>
  </si>
  <si>
    <t>2024. évi előir.</t>
  </si>
  <si>
    <t>I.1.1.1. Önkormányzati hivatal működésének támogatása 44,53 fő</t>
  </si>
  <si>
    <t xml:space="preserve">   I.1.1.2. Zöldterület-gazdálkodással kapcsolatos feladatok kiegészítés előtt</t>
  </si>
  <si>
    <t xml:space="preserve">   I.1.1.3. Közvilágítás fenntartásának támogatása kegészítés előtt</t>
  </si>
  <si>
    <t xml:space="preserve">         I.1.1.2. Zöldterület-gazdálkodással kapcsolatos feladatok támogatása</t>
  </si>
  <si>
    <t xml:space="preserve">         I.1.1.3 Közvilágítás fenntartásának támogatása </t>
  </si>
  <si>
    <t xml:space="preserve">   I.1.1.4. Köztemető fenntartással kapcsolatos feladatok támogatása kiegészítés előtt</t>
  </si>
  <si>
    <t xml:space="preserve">         I.1.1.4.) Köztemető fenntartással kapcsolatos feladatok támogatása</t>
  </si>
  <si>
    <t xml:space="preserve">   I.1.1.5) Közutak fenntartásának támogatása kiegészítés előtt</t>
  </si>
  <si>
    <t xml:space="preserve">        I.1.1.5. Közutak fenntartásának támogatása </t>
  </si>
  <si>
    <t>I 1.1.6.  Egyéb önkormányzati feladatok támogatása kiegészítés előtt</t>
  </si>
  <si>
    <t xml:space="preserve">        I 1.1.6. Egyéb önkormányzati feladatok támogatása </t>
  </si>
  <si>
    <t>I.1 1.7. Lakott külterülettel kapcsolatos feladatok támogatása kiegészítés előtt</t>
  </si>
  <si>
    <t xml:space="preserve">        I.1.1.7. Lakott külterülettel kapcsolatos feladatok támogatása </t>
  </si>
  <si>
    <t>I.1.Települési önkormányzatok működésének általános támogatása</t>
  </si>
  <si>
    <t>I.2.1.1. Óvodaműködtetés támogatása</t>
  </si>
  <si>
    <t xml:space="preserve">I.2.2.1. Óvodapedagógusok bértámogatása </t>
  </si>
  <si>
    <t>I.2.3.1.1.1.1.pedagógus II. kat. Ped. Szakképz. Rend. Segítők kiegészítő támog.</t>
  </si>
  <si>
    <t>I.2.3.1.1.1.2. mesterpedagógus kategóriába sorolt óvoda ped. kieg. tám</t>
  </si>
  <si>
    <t>I.2.5.1.1. pedagógus szakképz. Nem rendelkező segítők átlagbéralapú támogatása</t>
  </si>
  <si>
    <t>I.3.2.2. Család- és gyermekjóléti központ</t>
  </si>
  <si>
    <t>I.3.2.1.  Család és gyermekjóléti szolgálat</t>
  </si>
  <si>
    <t>I.3.2.3.1. Szociális étkeztetés</t>
  </si>
  <si>
    <r>
      <t>I.3.2.4.3.Személyi gondozás (</t>
    </r>
    <r>
      <rPr>
        <i/>
        <sz val="10"/>
        <color indexed="8"/>
        <rFont val="Times New Roman"/>
        <family val="1"/>
        <charset val="238"/>
      </rPr>
      <t>Házi segítségnyújtás)</t>
    </r>
    <r>
      <rPr>
        <sz val="10"/>
        <color indexed="8"/>
        <rFont val="Times New Roman"/>
        <family val="1"/>
        <charset val="238"/>
      </rPr>
      <t>-társulás által történt feladatellátás</t>
    </r>
  </si>
  <si>
    <t>I.3.2.6.1. Időskorúak nappali intézményi ellátása</t>
  </si>
  <si>
    <t>I.3.2.15.1.1. Pszichiátriai betegeknek nyújtott közösségi alapellátás alaptámogatás</t>
  </si>
  <si>
    <t>I.3.2.15.1.2. Pszichiátriai betegeknek nyújtott közösségi alapellátás teljesítménytámogatás</t>
  </si>
  <si>
    <t>I.3.3.1.1. bölcsődei ellátás -elismert szakmai dolg. Bértámogatása-felsőfokú végzetts.</t>
  </si>
  <si>
    <t>I.3.3.1.2.bölcsődei ellátás -elismert szakmai dolg. Bértámogatása-középfokú végzetts.</t>
  </si>
  <si>
    <t>I.3.4.2. Idősek átmeneti és tartós szak. Szoc. ellátás: - intézményüz. támogatása</t>
  </si>
  <si>
    <t>I.4.1.1. Gyermekétkeztetés támogatása- elismert dolgozók bértámogatása</t>
  </si>
  <si>
    <t>I.4.1.2. Gyermekétkeztetés támogatása- üzemeltetés támogatása</t>
  </si>
  <si>
    <t>I.4.2. Szünidei étkezetetésének támogatása</t>
  </si>
  <si>
    <t>I.5.2.  A nyilvános könyvtári ellátási és közművelődési feladatokhoz</t>
  </si>
  <si>
    <t>I.2.3.2.3. Muzeális intézményi feladatok támogatása</t>
  </si>
  <si>
    <t>I.3.1.Települési önkormányzatok szociális feladatainak egyéb támogatása</t>
  </si>
  <si>
    <t>42.5.5. Önkormányzati szolidaritási hozzájárulás</t>
  </si>
  <si>
    <t>Önkormányzat korrigált működési támogatása összesen B11</t>
  </si>
  <si>
    <t>I.3.3.2. bölcsődei ellátás -üzemeltetési támogatás</t>
  </si>
  <si>
    <t>I.3.4.1. Idősek átmeneti és tartós szak. Szoc. ellátás: - szakmai dolgozók bértámogatása</t>
  </si>
  <si>
    <t xml:space="preserve">3.2.2.3. Óvodai és iskolai szociális segítő tevékenység támogatása  </t>
  </si>
  <si>
    <t xml:space="preserve">          I. 4.1.1.  Kamatmentes kölcsön visszatérülése VG Zrt</t>
  </si>
  <si>
    <t>Fallabda pálya felújítása</t>
  </si>
  <si>
    <t xml:space="preserve">               Sportlétesítmények üzemeltetése össz.</t>
  </si>
  <si>
    <t xml:space="preserve">     Városi Könyvtár pince felújítás beázás miatt</t>
  </si>
  <si>
    <t>Ipari park fejlesztés 3. ütem</t>
  </si>
  <si>
    <t xml:space="preserve"> - Ipari park III. ütem</t>
  </si>
  <si>
    <t>EU-s projekt címe:      Ipari park 3. ütem</t>
  </si>
  <si>
    <t xml:space="preserve">Projekt azonosítója:       TOP-1.1.1-16-BO1-2019-00015 </t>
  </si>
  <si>
    <t>Egyéb forrás -2020. évi maradvány</t>
  </si>
  <si>
    <t xml:space="preserve">EU-s projekt címe:       </t>
  </si>
  <si>
    <t>Egyéb forrás - 2020. évi maradvány</t>
  </si>
  <si>
    <t xml:space="preserve"> - Mköv-Bzsérc kerékp.út többlettámog.</t>
  </si>
  <si>
    <t xml:space="preserve"> - Humán kap. Fejl. Bükkábrány</t>
  </si>
  <si>
    <t xml:space="preserve"> -HADAS turisztikai fejl.</t>
  </si>
  <si>
    <t xml:space="preserve">Projekt azonosítója:       </t>
  </si>
  <si>
    <t xml:space="preserve">      Bogácsi út felújítása BMÖFT/334-10/2020</t>
  </si>
  <si>
    <t>Projekt azonosítója:        BMÖFT/334-10/2020</t>
  </si>
  <si>
    <t xml:space="preserve">Projekt címe:         Bogácsi út felújítása </t>
  </si>
  <si>
    <t>Bogácsi út felújítása</t>
  </si>
  <si>
    <t xml:space="preserve">     Mezőkövesd  belterületi csapadékvízrendezés 2. ütem</t>
  </si>
  <si>
    <t xml:space="preserve">  - Turisztikai térség fejl GINOP-1.3.4.-17</t>
  </si>
  <si>
    <t>EU-s projekt címe:        Hadnagy út  futópálya kialakítása</t>
  </si>
  <si>
    <t>Projekt azonosítója:        TOP-7.1.1-16-H-ERFA-2019-00481</t>
  </si>
  <si>
    <t xml:space="preserve"> - Hadnagy úti futóp.TOP-7.1.1</t>
  </si>
  <si>
    <t xml:space="preserve">   Hadnagy úti futópálya</t>
  </si>
  <si>
    <t>Projekt címe:          Önkormányzati étkeztetési fejlesztések támogatása-Móra F. úti konyha</t>
  </si>
  <si>
    <t>Projekt azonosítója:       PM/19768-1/2020</t>
  </si>
  <si>
    <t>Hazai forrás</t>
  </si>
  <si>
    <t xml:space="preserve"> - Önk. Étk. Fejl. Támog. Móra F. konyha</t>
  </si>
  <si>
    <t xml:space="preserve">       Móra F. úti konyha rekonstrukció PM/19768-1/2020</t>
  </si>
  <si>
    <t>Bárdos L. tagiskola lépcső+előtető</t>
  </si>
  <si>
    <t>Zsóry üdülőközpont fejlesztés-pótmunkák</t>
  </si>
  <si>
    <t>EU-s projekt címe:         Új bölcsődei férőhelyek létrehozása Mezőkövesden</t>
  </si>
  <si>
    <t>Projekt azonosítója:        TOP-1.4.1-19-BO1-2019-00024</t>
  </si>
  <si>
    <t xml:space="preserve">         Bölcsődei férőhelyek bővítése TOP-1.4.1</t>
  </si>
  <si>
    <t xml:space="preserve">   Rendelőintézet lapostetős pótmunka</t>
  </si>
  <si>
    <t xml:space="preserve">      </t>
  </si>
  <si>
    <t>68.</t>
  </si>
  <si>
    <t>93.</t>
  </si>
  <si>
    <t>100.</t>
  </si>
  <si>
    <t>Mezőkövesdi Óvoda és Bölcsőde</t>
  </si>
  <si>
    <t>Projekt címe:           "Tisztítsuk meg az Országot!"</t>
  </si>
  <si>
    <t>Projekt azonosítója:        BMÖGF/885-30/2020.</t>
  </si>
  <si>
    <t>EU-s projekt címe:  Helyi identitás és a kohézió erősítése Mezőkövesden</t>
  </si>
  <si>
    <t>Projekt azonosítója:        TOP-5.3.1-16-BO1-2017-00021</t>
  </si>
  <si>
    <t>3.1.2.3. Helyi önk. részére adható egyéb működési c.tám.-iparűz. Adó</t>
  </si>
  <si>
    <t>Projekt címe:           Víziközmű-rendszerek energiahatékonysági állapotának fejlesztése</t>
  </si>
  <si>
    <t>Projekt azonosítója:          VEF-2019-85</t>
  </si>
  <si>
    <t xml:space="preserve"> - Csapadékcsatorna fejl.</t>
  </si>
  <si>
    <t>Szoliraditási hozzájárulás</t>
  </si>
  <si>
    <t>Építéshat.</t>
  </si>
  <si>
    <t>Az önkormányzat 2021. évi kiadási előirányzatai összesen</t>
  </si>
  <si>
    <t>4.6.2. szakértői díjak, engedélyek</t>
  </si>
  <si>
    <t>4.6.3. pályázati önerő</t>
  </si>
  <si>
    <t>4.6.4. általános tartalék</t>
  </si>
  <si>
    <t>3.7.1. pályázati önerő,  egyéb tervezési feladatok</t>
  </si>
  <si>
    <t>3.7.2. Előre nem tervezhető feladatok (vis maior)</t>
  </si>
  <si>
    <t>Forg. És bef. célú műv.hitelt.</t>
  </si>
  <si>
    <t>porszívó</t>
  </si>
  <si>
    <t>2021. évben induló beruh.-önerejére</t>
  </si>
  <si>
    <t xml:space="preserve">Nyitó pénzkészlet 2021.január 1-jén </t>
  </si>
  <si>
    <t xml:space="preserve">Záró pénzkészlet 2021. dec. 31-én </t>
  </si>
  <si>
    <t>2020-2021. évben induló fejlesztések önerő finanszírozásra felvett hitel</t>
  </si>
  <si>
    <t>1.. Államháztartáson belüli megelőleg.visszaf. K914</t>
  </si>
  <si>
    <t>Önkormányzatok elszámolásai, hiteltörlesztési kiadások</t>
  </si>
  <si>
    <t>Önkormányzati oktatási intézmények fejlesztése</t>
  </si>
  <si>
    <t>2020-2021. évben induló fejlesztések önerejére felveendő fejlesztési  hitel</t>
  </si>
  <si>
    <t>Saját erő/fejl. Hitel</t>
  </si>
  <si>
    <t>Saját erő / fejl.hitel</t>
  </si>
  <si>
    <t>Saját erő /fejl. Hitel</t>
  </si>
  <si>
    <t>Saját erő / fejl. Hitel</t>
  </si>
  <si>
    <t>Saját erő / fejl hitel</t>
  </si>
  <si>
    <t>6. melléklet  az 1/2021. (III.04.) önkormányzati rendelethez</t>
  </si>
  <si>
    <t>1. melléklet az  1/2021. (III.04.) önkormányzati rendelethez</t>
  </si>
  <si>
    <t>2. melléklet az 1/2021. (III.04.) önkormányzati rendelethez</t>
  </si>
  <si>
    <t>3. melléklet az 1/2021. (III.04.) önkormányzati rendelethez</t>
  </si>
  <si>
    <t>4. melléklet az 1/2021. (III.04.) önkormányzati rendelethez</t>
  </si>
  <si>
    <t>5. melléklet az 1/2021. (III.04.) önkormányzati rendelethez</t>
  </si>
  <si>
    <t>5. melléklet  az 1/2021. (III.04.) önkormányzati rendelethez</t>
  </si>
  <si>
    <t>7. melléklet az 1/2021. (III.04.) önkormányzati rendelethez</t>
  </si>
  <si>
    <t>8. melléklet az 1/2021. (III.04.) önkormányzati rendelethez</t>
  </si>
  <si>
    <t>9. melléklet az 1/2021. (III.04.) önkormányzati rendelethez</t>
  </si>
  <si>
    <t>10. melléklet az 1/2021. (III.04.) önkormányzati rendelethez</t>
  </si>
  <si>
    <t>11. melléklet az 1/2021. (III.04.) önkormányzati rendelethez</t>
  </si>
  <si>
    <t>12. melléklet az 1/2021. (III.04.) önkormányzati rendelethez</t>
  </si>
  <si>
    <t>13. melléklet az 1/2021. (III.04.) önkormányzati rendelethez</t>
  </si>
  <si>
    <t>14. melléklet az 1/2021. (III.04.) önkormányzati rendelethez</t>
  </si>
  <si>
    <t>15. melléklet az 1/2021. (III.04.) önkormányzati rendelethez</t>
  </si>
  <si>
    <t>16. mellékle taz 1/2021. (III.04.) önkormányzati rendelethez</t>
  </si>
  <si>
    <t>17. melléklet az 1/2021. (III.04.) önkormányzati rendelethez</t>
  </si>
  <si>
    <t>18. melléklet az 1/2021. (III.04.) önkormányzati rendelethez</t>
  </si>
  <si>
    <t>19. melléklet az 1/2021. (III.04.) önkormányzati rendelethez</t>
  </si>
  <si>
    <t>20. melléklet az 1/2021. (III.04.) önkormányzati rendelethez</t>
  </si>
  <si>
    <t>22. melléklet az 1/2021. (III.04.) önkormányzati rendelethez</t>
  </si>
  <si>
    <t>23. melléklet az 1/2021. (III.04.) önkormányzati rendelethez</t>
  </si>
  <si>
    <t>24. melléklet az 1/2021. (III.04.) önkormányzati rendelethez</t>
  </si>
  <si>
    <t>25. melléklet az 1/2021. (III.04.) önkormányzati rendelethez</t>
  </si>
  <si>
    <t>26. melléklet az 1/2021. (III.04.) önkormányzati rendelethez</t>
  </si>
  <si>
    <t>27. melléklet az 1/2021. (III.04.) önkormányzati rendelethez</t>
  </si>
  <si>
    <t>28. melléklet az 1/2021. (III.04.) önkormányzati rendelethez</t>
  </si>
  <si>
    <t>29. melléklet az 1/2021. (III.04.) önkormányzati rendelethez</t>
  </si>
  <si>
    <t>30. melléklet az 1/2021. (III.04.) önkormányzati rendelethez</t>
  </si>
  <si>
    <t>31. melléklet az 1/2021. (III.04.) önkormányzati rendelethez</t>
  </si>
  <si>
    <t>32. melléklet az 1/2021. (III.04.) önkormányzati rendelethez</t>
  </si>
  <si>
    <t>33. melléklet az 1/2021. (III.04.) önkormányzati rendelethez</t>
  </si>
  <si>
    <t>34. melléklet az 1/2021. (III.04.) önkormányzati rendelethez</t>
  </si>
  <si>
    <t>35. melléklet az 1/2021. (III.04.) önkormányzati rendelethez</t>
  </si>
  <si>
    <t>36. melléklet az 1/2021. (III.04.) önkormányzati rendelethez</t>
  </si>
  <si>
    <t>37. melléklet az 1/2021. (III.04.) önkormányzati rendelethez</t>
  </si>
  <si>
    <t>38. melléklet az 1/2021. (III.04.) önkormányzati rendelethez</t>
  </si>
  <si>
    <t>39. melléklet az 1/2021. (III.04.) önkormányzati rendelethez</t>
  </si>
  <si>
    <t>40. melléklet az 1/2021. (III.04.) önkormányzati rendelethez</t>
  </si>
  <si>
    <t>41. melléklet az 1/2021. (III.04.) önkormányzati rendelethez</t>
  </si>
  <si>
    <t>42. melléklet az 1/2021. (III.04.) önkormányzati rendelethez</t>
  </si>
  <si>
    <t>43. melléklet az 1/2021. (III.04.) önkormányzati rendelethez</t>
  </si>
  <si>
    <t>44. melléklet az 1/2021. (III.04.) önkormányzati rendelethez</t>
  </si>
  <si>
    <t>45. melléklet az 1/2021. (III.04.) önkormányzati rendelethez</t>
  </si>
  <si>
    <t>46. melléklet az 1/2021. (III.04.) önkormányzati rendelethez</t>
  </si>
  <si>
    <t>47. melléklet az 1/2021. (III.04.) önkormányzati rendelethez</t>
  </si>
  <si>
    <t>48. melléklet az 1/2021. (III.04.) önkormányzati rendelethez</t>
  </si>
  <si>
    <t>49. melléklet az 1/2021. (III.04.) önkormányzati rendelethez</t>
  </si>
  <si>
    <t>50. melléklet az 1/2021. (III.04.) önkormányzati rendelethez</t>
  </si>
  <si>
    <t>51. melléklet az 1/2021. (III.04.) önkormányzati rendelethez</t>
  </si>
  <si>
    <t>52 melléklet az 1/2021. (III.04.) önkormányzati rendelethez</t>
  </si>
  <si>
    <t>53. melléklet az 1/2021. (III.04.) önkormányzati rendelethez</t>
  </si>
  <si>
    <t>54. melléklet az 1/2021. (III.04.) önkormányzati rendelethez</t>
  </si>
  <si>
    <t>55. melléklet az 1/2021. (III.04.) önkormányzati rendelethez</t>
  </si>
  <si>
    <t>56. melléklet az 1/2021. (III.04.) önkormányzati rendelethez</t>
  </si>
  <si>
    <t>57. melléklet az 1/2021. (III.04.) önkormányzati rendelethez</t>
  </si>
  <si>
    <t>1. függelék az 1/2021. (III.04.) önkormányzati rendelethez</t>
  </si>
  <si>
    <t>2. függelék az 1/2021. (III.04.)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</si>
</sst>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6" formatCode="mmm\ d/"/>
    <numFmt numFmtId="167" formatCode="_-* #,##0.00\ _F_t_-;\-* #,##0.00\ _F_t_-;_-* \-??\ _F_t_-;_-@_-"/>
    <numFmt numFmtId="168" formatCode="_-* #,##0\ _F_t_-;\-* #,##0\ _F_t_-;_-* \-??\ _F_t_-;_-@_-"/>
    <numFmt numFmtId="169" formatCode="#,##0.0"/>
    <numFmt numFmtId="170" formatCode="#,##0_ ;\-#,##0\ "/>
  </numFmts>
  <fonts count="72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 CE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2"/>
      <name val="Arial CE"/>
      <charset val="238"/>
    </font>
    <font>
      <i/>
      <sz val="11"/>
      <name val="Times New Roman"/>
      <family val="1"/>
      <charset val="238"/>
    </font>
    <font>
      <sz val="12"/>
      <name val="Times New Roman CE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7" fontId="51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1" fillId="17" borderId="7" applyNumberForma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19" borderId="0" applyNumberFormat="0" applyBorder="0" applyAlignment="0" applyProtection="0"/>
    <xf numFmtId="0" fontId="18" fillId="18" borderId="1" applyNumberFormat="0" applyAlignment="0" applyProtection="0"/>
  </cellStyleXfs>
  <cellXfs count="1798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23" fillId="0" borderId="13" xfId="0" applyFont="1" applyBorder="1"/>
    <xf numFmtId="0" fontId="19" fillId="0" borderId="14" xfId="0" applyFont="1" applyBorder="1"/>
    <xf numFmtId="3" fontId="19" fillId="0" borderId="15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/>
    <xf numFmtId="0" fontId="0" fillId="0" borderId="0" xfId="0" applyBorder="1"/>
    <xf numFmtId="0" fontId="0" fillId="0" borderId="0" xfId="0" applyFont="1"/>
    <xf numFmtId="0" fontId="28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Border="1" applyAlignment="1">
      <alignment horizontal="right"/>
    </xf>
    <xf numFmtId="0" fontId="30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6" xfId="0" applyFont="1" applyBorder="1"/>
    <xf numFmtId="3" fontId="19" fillId="0" borderId="16" xfId="0" applyNumberFormat="1" applyFont="1" applyBorder="1"/>
    <xf numFmtId="0" fontId="19" fillId="0" borderId="11" xfId="0" applyFont="1" applyBorder="1"/>
    <xf numFmtId="3" fontId="19" fillId="0" borderId="17" xfId="0" applyNumberFormat="1" applyFont="1" applyBorder="1"/>
    <xf numFmtId="0" fontId="19" fillId="0" borderId="18" xfId="0" applyFont="1" applyBorder="1"/>
    <xf numFmtId="3" fontId="19" fillId="0" borderId="18" xfId="0" applyNumberFormat="1" applyFont="1" applyBorder="1"/>
    <xf numFmtId="3" fontId="19" fillId="0" borderId="19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20" xfId="0" applyNumberFormat="1" applyFont="1" applyBorder="1"/>
    <xf numFmtId="3" fontId="19" fillId="0" borderId="12" xfId="0" applyNumberFormat="1" applyFont="1" applyBorder="1"/>
    <xf numFmtId="0" fontId="19" fillId="0" borderId="13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8" fillId="0" borderId="0" xfId="0" applyFont="1" applyBorder="1"/>
    <xf numFmtId="0" fontId="28" fillId="0" borderId="22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40" fillId="0" borderId="0" xfId="0" applyFont="1" applyAlignment="1">
      <alignment horizontal="center"/>
    </xf>
    <xf numFmtId="0" fontId="30" fillId="0" borderId="12" xfId="0" applyFont="1" applyBorder="1" applyAlignment="1">
      <alignment vertical="center"/>
    </xf>
    <xf numFmtId="0" fontId="30" fillId="0" borderId="2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3" applyFont="1" applyProtection="1"/>
    <xf numFmtId="0" fontId="23" fillId="0" borderId="24" xfId="33" applyFont="1" applyBorder="1" applyAlignment="1" applyProtection="1">
      <alignment vertical="center"/>
    </xf>
    <xf numFmtId="0" fontId="23" fillId="0" borderId="24" xfId="33" applyFont="1" applyBorder="1" applyAlignment="1" applyProtection="1">
      <alignment horizontal="center" vertical="center" wrapText="1"/>
    </xf>
    <xf numFmtId="0" fontId="19" fillId="0" borderId="16" xfId="33" applyFont="1" applyBorder="1" applyProtection="1"/>
    <xf numFmtId="3" fontId="19" fillId="0" borderId="11" xfId="33" applyNumberFormat="1" applyFont="1" applyBorder="1" applyProtection="1"/>
    <xf numFmtId="3" fontId="19" fillId="0" borderId="16" xfId="33" applyNumberFormat="1" applyFont="1" applyBorder="1" applyProtection="1"/>
    <xf numFmtId="0" fontId="19" fillId="0" borderId="11" xfId="33" applyFont="1" applyBorder="1" applyProtection="1"/>
    <xf numFmtId="0" fontId="23" fillId="0" borderId="21" xfId="33" applyFont="1" applyBorder="1" applyAlignment="1" applyProtection="1">
      <alignment vertical="center"/>
    </xf>
    <xf numFmtId="0" fontId="19" fillId="0" borderId="25" xfId="33" applyFont="1" applyBorder="1" applyProtection="1"/>
    <xf numFmtId="0" fontId="19" fillId="0" borderId="17" xfId="33" applyFont="1" applyBorder="1" applyProtection="1"/>
    <xf numFmtId="0" fontId="23" fillId="0" borderId="21" xfId="33" applyFont="1" applyBorder="1" applyProtection="1"/>
    <xf numFmtId="3" fontId="19" fillId="0" borderId="18" xfId="33" applyNumberFormat="1" applyFont="1" applyBorder="1" applyProtection="1"/>
    <xf numFmtId="0" fontId="23" fillId="0" borderId="0" xfId="0" applyFont="1" applyAlignment="1">
      <alignment horizontal="right"/>
    </xf>
    <xf numFmtId="3" fontId="23" fillId="20" borderId="21" xfId="0" applyNumberFormat="1" applyFont="1" applyFill="1" applyBorder="1"/>
    <xf numFmtId="0" fontId="30" fillId="0" borderId="13" xfId="0" applyFont="1" applyBorder="1" applyAlignment="1">
      <alignment vertical="center"/>
    </xf>
    <xf numFmtId="3" fontId="19" fillId="0" borderId="26" xfId="0" applyNumberFormat="1" applyFont="1" applyBorder="1" applyAlignment="1">
      <alignment vertical="center"/>
    </xf>
    <xf numFmtId="3" fontId="19" fillId="0" borderId="26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7" xfId="0" applyNumberFormat="1" applyFont="1" applyBorder="1" applyAlignment="1">
      <alignment vertical="center"/>
    </xf>
    <xf numFmtId="3" fontId="19" fillId="0" borderId="14" xfId="0" applyNumberFormat="1" applyFont="1" applyBorder="1" applyAlignment="1">
      <alignment vertical="center"/>
    </xf>
    <xf numFmtId="3" fontId="19" fillId="0" borderId="14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3" fontId="0" fillId="0" borderId="0" xfId="0" applyNumberFormat="1"/>
    <xf numFmtId="0" fontId="37" fillId="0" borderId="0" xfId="0" applyFont="1"/>
    <xf numFmtId="0" fontId="44" fillId="0" borderId="0" xfId="0" applyFont="1" applyAlignment="1">
      <alignment horizontal="center"/>
    </xf>
    <xf numFmtId="0" fontId="47" fillId="0" borderId="0" xfId="0" applyFont="1" applyAlignment="1"/>
    <xf numFmtId="0" fontId="47" fillId="0" borderId="0" xfId="0" applyFont="1"/>
    <xf numFmtId="0" fontId="47" fillId="0" borderId="0" xfId="0" applyFont="1" applyAlignment="1">
      <alignment horizontal="right"/>
    </xf>
    <xf numFmtId="0" fontId="44" fillId="0" borderId="0" xfId="0" applyFont="1"/>
    <xf numFmtId="0" fontId="37" fillId="0" borderId="13" xfId="0" applyFont="1" applyBorder="1"/>
    <xf numFmtId="0" fontId="43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19" fillId="0" borderId="27" xfId="0" applyFont="1" applyBorder="1"/>
    <xf numFmtId="0" fontId="29" fillId="0" borderId="28" xfId="0" applyFont="1" applyBorder="1" applyAlignment="1">
      <alignment wrapText="1"/>
    </xf>
    <xf numFmtId="0" fontId="19" fillId="0" borderId="27" xfId="0" applyFont="1" applyBorder="1" applyAlignment="1">
      <alignment wrapText="1"/>
    </xf>
    <xf numFmtId="0" fontId="42" fillId="0" borderId="0" xfId="0" applyFont="1" applyBorder="1"/>
    <xf numFmtId="3" fontId="42" fillId="0" borderId="0" xfId="26" applyNumberFormat="1" applyFont="1" applyFill="1" applyBorder="1" applyAlignment="1" applyProtection="1"/>
    <xf numFmtId="3" fontId="29" fillId="0" borderId="29" xfId="26" applyNumberFormat="1" applyFont="1" applyFill="1" applyBorder="1" applyAlignment="1" applyProtection="1"/>
    <xf numFmtId="0" fontId="43" fillId="0" borderId="0" xfId="0" applyFont="1" applyAlignment="1">
      <alignment horizontal="right"/>
    </xf>
    <xf numFmtId="3" fontId="19" fillId="0" borderId="28" xfId="0" applyNumberFormat="1" applyFont="1" applyBorder="1" applyAlignment="1">
      <alignment vertical="center"/>
    </xf>
    <xf numFmtId="3" fontId="19" fillId="0" borderId="30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21" fillId="0" borderId="28" xfId="0" applyFont="1" applyBorder="1"/>
    <xf numFmtId="3" fontId="30" fillId="0" borderId="28" xfId="0" applyNumberFormat="1" applyFont="1" applyBorder="1"/>
    <xf numFmtId="0" fontId="41" fillId="0" borderId="0" xfId="0" applyFont="1"/>
    <xf numFmtId="0" fontId="21" fillId="0" borderId="28" xfId="0" applyFont="1" applyBorder="1" applyAlignment="1">
      <alignment horizontal="center"/>
    </xf>
    <xf numFmtId="0" fontId="21" fillId="0" borderId="28" xfId="0" applyFont="1" applyBorder="1" applyAlignment="1">
      <alignment horizontal="center" wrapText="1"/>
    </xf>
    <xf numFmtId="10" fontId="30" fillId="0" borderId="28" xfId="0" applyNumberFormat="1" applyFont="1" applyBorder="1"/>
    <xf numFmtId="0" fontId="29" fillId="0" borderId="28" xfId="0" applyFont="1" applyBorder="1"/>
    <xf numFmtId="0" fontId="29" fillId="0" borderId="28" xfId="0" applyFont="1" applyBorder="1" applyAlignment="1">
      <alignment horizontal="justify"/>
    </xf>
    <xf numFmtId="3" fontId="30" fillId="0" borderId="28" xfId="0" applyNumberFormat="1" applyFont="1" applyBorder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1" xfId="0" applyNumberFormat="1" applyFont="1" applyBorder="1"/>
    <xf numFmtId="3" fontId="23" fillId="0" borderId="32" xfId="0" applyNumberFormat="1" applyFont="1" applyBorder="1"/>
    <xf numFmtId="3" fontId="19" fillId="0" borderId="33" xfId="0" applyNumberFormat="1" applyFont="1" applyBorder="1"/>
    <xf numFmtId="3" fontId="19" fillId="0" borderId="34" xfId="0" applyNumberFormat="1" applyFont="1" applyBorder="1"/>
    <xf numFmtId="3" fontId="19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0" fontId="19" fillId="0" borderId="39" xfId="0" applyFont="1" applyBorder="1"/>
    <xf numFmtId="3" fontId="19" fillId="0" borderId="40" xfId="0" applyNumberFormat="1" applyFont="1" applyBorder="1"/>
    <xf numFmtId="3" fontId="23" fillId="20" borderId="41" xfId="0" applyNumberFormat="1" applyFont="1" applyFill="1" applyBorder="1"/>
    <xf numFmtId="0" fontId="21" fillId="0" borderId="42" xfId="0" applyFont="1" applyBorder="1"/>
    <xf numFmtId="0" fontId="19" fillId="0" borderId="23" xfId="0" applyFont="1" applyBorder="1"/>
    <xf numFmtId="3" fontId="23" fillId="0" borderId="43" xfId="0" applyNumberFormat="1" applyFont="1" applyBorder="1"/>
    <xf numFmtId="0" fontId="19" fillId="0" borderId="43" xfId="0" applyFont="1" applyBorder="1"/>
    <xf numFmtId="0" fontId="21" fillId="0" borderId="44" xfId="0" applyFont="1" applyBorder="1"/>
    <xf numFmtId="3" fontId="19" fillId="0" borderId="45" xfId="0" applyNumberFormat="1" applyFont="1" applyBorder="1"/>
    <xf numFmtId="3" fontId="19" fillId="0" borderId="46" xfId="0" applyNumberFormat="1" applyFont="1" applyBorder="1"/>
    <xf numFmtId="0" fontId="23" fillId="0" borderId="47" xfId="0" applyFont="1" applyBorder="1"/>
    <xf numFmtId="0" fontId="23" fillId="0" borderId="48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/>
    <xf numFmtId="0" fontId="19" fillId="0" borderId="52" xfId="0" applyFont="1" applyBorder="1"/>
    <xf numFmtId="0" fontId="23" fillId="0" borderId="53" xfId="0" applyFont="1" applyBorder="1"/>
    <xf numFmtId="0" fontId="23" fillId="0" borderId="39" xfId="0" applyFont="1" applyBorder="1"/>
    <xf numFmtId="0" fontId="23" fillId="0" borderId="54" xfId="0" applyFont="1" applyBorder="1" applyAlignment="1">
      <alignment wrapText="1"/>
    </xf>
    <xf numFmtId="0" fontId="23" fillId="0" borderId="52" xfId="0" applyFont="1" applyBorder="1"/>
    <xf numFmtId="3" fontId="23" fillId="0" borderId="55" xfId="0" applyNumberFormat="1" applyFont="1" applyBorder="1"/>
    <xf numFmtId="3" fontId="19" fillId="0" borderId="56" xfId="0" applyNumberFormat="1" applyFont="1" applyBorder="1"/>
    <xf numFmtId="3" fontId="19" fillId="0" borderId="57" xfId="0" applyNumberFormat="1" applyFont="1" applyBorder="1"/>
    <xf numFmtId="3" fontId="23" fillId="0" borderId="56" xfId="0" applyNumberFormat="1" applyFont="1" applyBorder="1"/>
    <xf numFmtId="3" fontId="19" fillId="0" borderId="58" xfId="0" applyNumberFormat="1" applyFont="1" applyBorder="1"/>
    <xf numFmtId="3" fontId="19" fillId="0" borderId="59" xfId="0" applyNumberFormat="1" applyFont="1" applyBorder="1"/>
    <xf numFmtId="3" fontId="19" fillId="0" borderId="49" xfId="0" applyNumberFormat="1" applyFont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19" fillId="0" borderId="62" xfId="0" applyNumberFormat="1" applyFont="1" applyBorder="1"/>
    <xf numFmtId="3" fontId="23" fillId="0" borderId="49" xfId="0" applyNumberFormat="1" applyFont="1" applyBorder="1"/>
    <xf numFmtId="3" fontId="19" fillId="0" borderId="60" xfId="0" applyNumberFormat="1" applyFont="1" applyBorder="1"/>
    <xf numFmtId="3" fontId="23" fillId="0" borderId="62" xfId="0" applyNumberFormat="1" applyFont="1" applyBorder="1"/>
    <xf numFmtId="3" fontId="23" fillId="0" borderId="61" xfId="0" applyNumberFormat="1" applyFont="1" applyBorder="1"/>
    <xf numFmtId="3" fontId="19" fillId="0" borderId="63" xfId="0" applyNumberFormat="1" applyFont="1" applyBorder="1"/>
    <xf numFmtId="3" fontId="19" fillId="0" borderId="64" xfId="0" applyNumberFormat="1" applyFont="1" applyBorder="1"/>
    <xf numFmtId="0" fontId="19" fillId="0" borderId="65" xfId="0" applyFont="1" applyBorder="1"/>
    <xf numFmtId="3" fontId="19" fillId="20" borderId="49" xfId="0" applyNumberFormat="1" applyFont="1" applyFill="1" applyBorder="1"/>
    <xf numFmtId="0" fontId="23" fillId="0" borderId="6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0" fillId="0" borderId="0" xfId="0" applyAlignment="1"/>
    <xf numFmtId="0" fontId="19" fillId="0" borderId="35" xfId="0" applyFont="1" applyBorder="1"/>
    <xf numFmtId="3" fontId="19" fillId="20" borderId="63" xfId="0" applyNumberFormat="1" applyFont="1" applyFill="1" applyBorder="1"/>
    <xf numFmtId="3" fontId="19" fillId="0" borderId="16" xfId="0" applyNumberFormat="1" applyFont="1" applyBorder="1" applyAlignment="1">
      <alignment horizontal="right"/>
    </xf>
    <xf numFmtId="3" fontId="19" fillId="0" borderId="19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6" xfId="0" applyFont="1" applyBorder="1" applyAlignment="1">
      <alignment wrapText="1"/>
    </xf>
    <xf numFmtId="0" fontId="19" fillId="0" borderId="15" xfId="0" applyFont="1" applyBorder="1"/>
    <xf numFmtId="0" fontId="23" fillId="0" borderId="0" xfId="0" applyFont="1" applyBorder="1" applyAlignment="1">
      <alignment horizontal="left"/>
    </xf>
    <xf numFmtId="0" fontId="19" fillId="0" borderId="66" xfId="0" applyFont="1" applyBorder="1"/>
    <xf numFmtId="0" fontId="19" fillId="0" borderId="67" xfId="0" applyFont="1" applyBorder="1"/>
    <xf numFmtId="0" fontId="23" fillId="0" borderId="61" xfId="0" applyFont="1" applyBorder="1"/>
    <xf numFmtId="0" fontId="19" fillId="0" borderId="68" xfId="0" applyFont="1" applyBorder="1"/>
    <xf numFmtId="0" fontId="23" fillId="0" borderId="69" xfId="0" applyFont="1" applyBorder="1" applyAlignment="1">
      <alignment horizontal="center"/>
    </xf>
    <xf numFmtId="0" fontId="23" fillId="0" borderId="63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3" fontId="19" fillId="0" borderId="70" xfId="0" applyNumberFormat="1" applyFont="1" applyBorder="1"/>
    <xf numFmtId="3" fontId="19" fillId="0" borderId="71" xfId="0" applyNumberFormat="1" applyFont="1" applyBorder="1"/>
    <xf numFmtId="3" fontId="23" fillId="0" borderId="72" xfId="0" applyNumberFormat="1" applyFont="1" applyBorder="1"/>
    <xf numFmtId="0" fontId="21" fillId="0" borderId="44" xfId="0" applyFont="1" applyBorder="1" applyAlignment="1">
      <alignment horizontal="center"/>
    </xf>
    <xf numFmtId="0" fontId="19" fillId="0" borderId="73" xfId="0" applyFont="1" applyBorder="1"/>
    <xf numFmtId="0" fontId="19" fillId="0" borderId="74" xfId="0" applyFont="1" applyBorder="1"/>
    <xf numFmtId="0" fontId="23" fillId="0" borderId="75" xfId="0" applyFont="1" applyBorder="1"/>
    <xf numFmtId="0" fontId="41" fillId="0" borderId="0" xfId="0" applyFont="1" applyAlignment="1">
      <alignment horizontal="center"/>
    </xf>
    <xf numFmtId="0" fontId="31" fillId="0" borderId="12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30" fillId="0" borderId="12" xfId="0" applyFont="1" applyBorder="1" applyAlignment="1">
      <alignment wrapText="1"/>
    </xf>
    <xf numFmtId="0" fontId="30" fillId="0" borderId="23" xfId="0" applyFont="1" applyBorder="1" applyAlignment="1">
      <alignment wrapText="1"/>
    </xf>
    <xf numFmtId="0" fontId="30" fillId="0" borderId="13" xfId="0" applyFont="1" applyBorder="1" applyAlignment="1">
      <alignment wrapText="1"/>
    </xf>
    <xf numFmtId="0" fontId="41" fillId="0" borderId="12" xfId="0" applyFont="1" applyBorder="1" applyAlignment="1">
      <alignment wrapText="1"/>
    </xf>
    <xf numFmtId="0" fontId="30" fillId="0" borderId="11" xfId="0" applyFont="1" applyBorder="1"/>
    <xf numFmtId="169" fontId="21" fillId="0" borderId="0" xfId="0" applyNumberFormat="1" applyFont="1" applyBorder="1" applyAlignment="1">
      <alignment horizontal="right"/>
    </xf>
    <xf numFmtId="0" fontId="19" fillId="0" borderId="76" xfId="0" applyFont="1" applyBorder="1"/>
    <xf numFmtId="0" fontId="19" fillId="0" borderId="17" xfId="0" applyFont="1" applyBorder="1"/>
    <xf numFmtId="0" fontId="29" fillId="0" borderId="0" xfId="0" applyFont="1"/>
    <xf numFmtId="0" fontId="19" fillId="0" borderId="69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19" fillId="0" borderId="61" xfId="0" applyFont="1" applyBorder="1" applyAlignment="1">
      <alignment horizontal="center"/>
    </xf>
    <xf numFmtId="0" fontId="19" fillId="0" borderId="61" xfId="0" applyFont="1" applyFill="1" applyBorder="1" applyAlignment="1">
      <alignment horizontal="center"/>
    </xf>
    <xf numFmtId="0" fontId="19" fillId="0" borderId="62" xfId="0" applyFont="1" applyBorder="1"/>
    <xf numFmtId="0" fontId="30" fillId="0" borderId="77" xfId="0" applyFont="1" applyBorder="1" applyAlignment="1">
      <alignment horizontal="center"/>
    </xf>
    <xf numFmtId="0" fontId="42" fillId="0" borderId="53" xfId="0" applyFont="1" applyBorder="1"/>
    <xf numFmtId="0" fontId="30" fillId="0" borderId="78" xfId="0" applyFont="1" applyBorder="1" applyAlignment="1"/>
    <xf numFmtId="0" fontId="29" fillId="0" borderId="53" xfId="0" applyFont="1" applyBorder="1" applyAlignment="1"/>
    <xf numFmtId="0" fontId="29" fillId="0" borderId="52" xfId="0" applyFont="1" applyBorder="1" applyAlignment="1"/>
    <xf numFmtId="0" fontId="54" fillId="0" borderId="65" xfId="0" applyFont="1" applyBorder="1" applyAlignment="1"/>
    <xf numFmtId="0" fontId="29" fillId="0" borderId="65" xfId="0" applyFont="1" applyFill="1" applyBorder="1" applyAlignment="1"/>
    <xf numFmtId="0" fontId="29" fillId="0" borderId="52" xfId="0" applyFont="1" applyFill="1" applyBorder="1" applyAlignment="1"/>
    <xf numFmtId="0" fontId="42" fillId="0" borderId="53" xfId="0" applyFont="1" applyBorder="1" applyAlignment="1"/>
    <xf numFmtId="3" fontId="29" fillId="0" borderId="43" xfId="26" applyNumberFormat="1" applyFont="1" applyFill="1" applyBorder="1" applyAlignment="1" applyProtection="1"/>
    <xf numFmtId="0" fontId="19" fillId="0" borderId="1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76" xfId="0" applyFont="1" applyBorder="1" applyAlignment="1">
      <alignment horizontal="center"/>
    </xf>
    <xf numFmtId="0" fontId="19" fillId="0" borderId="11" xfId="0" applyFont="1" applyFill="1" applyBorder="1"/>
    <xf numFmtId="0" fontId="19" fillId="0" borderId="79" xfId="0" applyFont="1" applyBorder="1"/>
    <xf numFmtId="0" fontId="19" fillId="0" borderId="25" xfId="0" applyFont="1" applyBorder="1"/>
    <xf numFmtId="0" fontId="19" fillId="0" borderId="19" xfId="0" applyFont="1" applyBorder="1"/>
    <xf numFmtId="0" fontId="19" fillId="0" borderId="80" xfId="0" applyFont="1" applyBorder="1"/>
    <xf numFmtId="0" fontId="19" fillId="0" borderId="21" xfId="0" applyFont="1" applyBorder="1"/>
    <xf numFmtId="0" fontId="19" fillId="0" borderId="22" xfId="0" applyFont="1" applyBorder="1"/>
    <xf numFmtId="0" fontId="19" fillId="0" borderId="81" xfId="0" applyFont="1" applyBorder="1"/>
    <xf numFmtId="3" fontId="23" fillId="0" borderId="82" xfId="0" applyNumberFormat="1" applyFont="1" applyBorder="1" applyAlignment="1">
      <alignment horizontal="right" vertical="center"/>
    </xf>
    <xf numFmtId="0" fontId="43" fillId="0" borderId="0" xfId="0" applyFont="1"/>
    <xf numFmtId="3" fontId="30" fillId="0" borderId="16" xfId="0" applyNumberFormat="1" applyFont="1" applyBorder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0" fontId="47" fillId="0" borderId="83" xfId="0" applyFont="1" applyBorder="1" applyAlignment="1">
      <alignment horizontal="center" vertical="center" wrapText="1"/>
    </xf>
    <xf numFmtId="3" fontId="37" fillId="0" borderId="83" xfId="26" applyNumberFormat="1" applyFont="1" applyFill="1" applyBorder="1" applyAlignment="1" applyProtection="1">
      <alignment horizontal="right"/>
    </xf>
    <xf numFmtId="3" fontId="38" fillId="0" borderId="83" xfId="26" applyNumberFormat="1" applyFont="1" applyFill="1" applyBorder="1" applyAlignment="1" applyProtection="1">
      <alignment horizontal="right"/>
    </xf>
    <xf numFmtId="3" fontId="46" fillId="0" borderId="84" xfId="26" applyNumberFormat="1" applyFont="1" applyFill="1" applyBorder="1" applyAlignment="1" applyProtection="1">
      <alignment horizontal="right"/>
    </xf>
    <xf numFmtId="3" fontId="19" fillId="0" borderId="23" xfId="0" applyNumberFormat="1" applyFont="1" applyBorder="1"/>
    <xf numFmtId="3" fontId="33" fillId="0" borderId="12" xfId="0" applyNumberFormat="1" applyFont="1" applyBorder="1" applyAlignment="1"/>
    <xf numFmtId="3" fontId="19" fillId="0" borderId="13" xfId="0" applyNumberFormat="1" applyFont="1" applyBorder="1"/>
    <xf numFmtId="3" fontId="23" fillId="0" borderId="23" xfId="0" applyNumberFormat="1" applyFont="1" applyBorder="1"/>
    <xf numFmtId="3" fontId="19" fillId="0" borderId="14" xfId="0" applyNumberFormat="1" applyFont="1" applyBorder="1"/>
    <xf numFmtId="0" fontId="19" fillId="0" borderId="0" xfId="0" applyFont="1" applyBorder="1" applyAlignment="1"/>
    <xf numFmtId="3" fontId="23" fillId="0" borderId="85" xfId="0" applyNumberFormat="1" applyFont="1" applyBorder="1"/>
    <xf numFmtId="3" fontId="19" fillId="0" borderId="85" xfId="0" applyNumberFormat="1" applyFont="1" applyBorder="1"/>
    <xf numFmtId="3" fontId="23" fillId="0" borderId="86" xfId="0" applyNumberFormat="1" applyFont="1" applyBorder="1"/>
    <xf numFmtId="3" fontId="19" fillId="0" borderId="87" xfId="0" applyNumberFormat="1" applyFont="1" applyBorder="1"/>
    <xf numFmtId="3" fontId="23" fillId="0" borderId="77" xfId="0" applyNumberFormat="1" applyFont="1" applyBorder="1"/>
    <xf numFmtId="0" fontId="31" fillId="0" borderId="53" xfId="0" applyFont="1" applyBorder="1"/>
    <xf numFmtId="3" fontId="19" fillId="20" borderId="52" xfId="0" applyNumberFormat="1" applyFont="1" applyFill="1" applyBorder="1"/>
    <xf numFmtId="3" fontId="19" fillId="0" borderId="88" xfId="0" applyNumberFormat="1" applyFont="1" applyBorder="1"/>
    <xf numFmtId="3" fontId="19" fillId="0" borderId="51" xfId="0" applyNumberFormat="1" applyFont="1" applyBorder="1"/>
    <xf numFmtId="3" fontId="19" fillId="0" borderId="89" xfId="0" applyNumberFormat="1" applyFont="1" applyBorder="1"/>
    <xf numFmtId="3" fontId="19" fillId="0" borderId="52" xfId="0" applyNumberFormat="1" applyFont="1" applyBorder="1"/>
    <xf numFmtId="3" fontId="23" fillId="0" borderId="65" xfId="0" applyNumberFormat="1" applyFont="1" applyBorder="1"/>
    <xf numFmtId="3" fontId="23" fillId="0" borderId="53" xfId="0" applyNumberFormat="1" applyFont="1" applyBorder="1"/>
    <xf numFmtId="3" fontId="23" fillId="0" borderId="39" xfId="0" applyNumberFormat="1" applyFont="1" applyBorder="1"/>
    <xf numFmtId="3" fontId="19" fillId="0" borderId="90" xfId="0" applyNumberFormat="1" applyFont="1" applyBorder="1"/>
    <xf numFmtId="3" fontId="19" fillId="0" borderId="53" xfId="0" applyNumberFormat="1" applyFont="1" applyBorder="1"/>
    <xf numFmtId="3" fontId="23" fillId="0" borderId="52" xfId="0" applyNumberFormat="1" applyFont="1" applyBorder="1"/>
    <xf numFmtId="3" fontId="23" fillId="0" borderId="91" xfId="0" applyNumberFormat="1" applyFont="1" applyBorder="1"/>
    <xf numFmtId="3" fontId="23" fillId="0" borderId="92" xfId="0" applyNumberFormat="1" applyFont="1" applyBorder="1"/>
    <xf numFmtId="3" fontId="19" fillId="0" borderId="93" xfId="0" applyNumberFormat="1" applyFont="1" applyBorder="1"/>
    <xf numFmtId="3" fontId="19" fillId="0" borderId="94" xfId="0" applyNumberFormat="1" applyFont="1" applyBorder="1"/>
    <xf numFmtId="3" fontId="23" fillId="0" borderId="63" xfId="0" applyNumberFormat="1" applyFont="1" applyBorder="1"/>
    <xf numFmtId="0" fontId="19" fillId="0" borderId="95" xfId="0" applyFont="1" applyBorder="1"/>
    <xf numFmtId="0" fontId="19" fillId="0" borderId="96" xfId="0" applyFont="1" applyBorder="1" applyAlignment="1">
      <alignment wrapText="1"/>
    </xf>
    <xf numFmtId="0" fontId="35" fillId="0" borderId="95" xfId="0" applyFont="1" applyBorder="1"/>
    <xf numFmtId="0" fontId="21" fillId="0" borderId="44" xfId="0" applyFont="1" applyBorder="1" applyAlignment="1"/>
    <xf numFmtId="0" fontId="23" fillId="0" borderId="97" xfId="0" applyFont="1" applyBorder="1"/>
    <xf numFmtId="0" fontId="23" fillId="0" borderId="98" xfId="0" applyFont="1" applyBorder="1"/>
    <xf numFmtId="0" fontId="19" fillId="0" borderId="74" xfId="0" applyFont="1" applyBorder="1" applyAlignment="1"/>
    <xf numFmtId="0" fontId="23" fillId="20" borderId="54" xfId="0" applyFont="1" applyFill="1" applyBorder="1"/>
    <xf numFmtId="0" fontId="31" fillId="0" borderId="54" xfId="0" applyFont="1" applyBorder="1"/>
    <xf numFmtId="166" fontId="31" fillId="0" borderId="99" xfId="0" applyNumberFormat="1" applyFont="1" applyBorder="1" applyAlignment="1"/>
    <xf numFmtId="166" fontId="33" fillId="0" borderId="51" xfId="0" applyNumberFormat="1" applyFont="1" applyBorder="1" applyAlignment="1"/>
    <xf numFmtId="3" fontId="19" fillId="20" borderId="21" xfId="0" applyNumberFormat="1" applyFont="1" applyFill="1" applyBorder="1"/>
    <xf numFmtId="3" fontId="19" fillId="0" borderId="38" xfId="0" applyNumberFormat="1" applyFont="1" applyBorder="1" applyAlignment="1"/>
    <xf numFmtId="3" fontId="19" fillId="0" borderId="37" xfId="0" applyNumberFormat="1" applyFont="1" applyBorder="1" applyAlignment="1"/>
    <xf numFmtId="3" fontId="19" fillId="0" borderId="100" xfId="0" applyNumberFormat="1" applyFont="1" applyBorder="1" applyAlignment="1"/>
    <xf numFmtId="3" fontId="19" fillId="0" borderId="101" xfId="0" applyNumberFormat="1" applyFont="1" applyBorder="1"/>
    <xf numFmtId="3" fontId="19" fillId="0" borderId="102" xfId="0" applyNumberFormat="1" applyFont="1" applyBorder="1"/>
    <xf numFmtId="3" fontId="19" fillId="0" borderId="103" xfId="0" applyNumberFormat="1" applyFont="1" applyBorder="1"/>
    <xf numFmtId="3" fontId="19" fillId="0" borderId="104" xfId="0" applyNumberFormat="1" applyFont="1" applyBorder="1"/>
    <xf numFmtId="0" fontId="35" fillId="0" borderId="0" xfId="0" applyFont="1"/>
    <xf numFmtId="3" fontId="19" fillId="20" borderId="0" xfId="0" applyNumberFormat="1" applyFont="1" applyFill="1" applyBorder="1"/>
    <xf numFmtId="0" fontId="19" fillId="20" borderId="14" xfId="0" applyFont="1" applyFill="1" applyBorder="1" applyAlignment="1">
      <alignment wrapText="1"/>
    </xf>
    <xf numFmtId="0" fontId="19" fillId="20" borderId="0" xfId="0" applyFont="1" applyFill="1" applyBorder="1"/>
    <xf numFmtId="0" fontId="21" fillId="0" borderId="61" xfId="0" applyFont="1" applyBorder="1" applyAlignment="1"/>
    <xf numFmtId="0" fontId="23" fillId="0" borderId="0" xfId="0" applyFont="1" applyBorder="1" applyAlignment="1"/>
    <xf numFmtId="0" fontId="23" fillId="0" borderId="18" xfId="0" applyFont="1" applyBorder="1"/>
    <xf numFmtId="3" fontId="19" fillId="0" borderId="14" xfId="0" applyNumberFormat="1" applyFont="1" applyFill="1" applyBorder="1"/>
    <xf numFmtId="0" fontId="23" fillId="0" borderId="105" xfId="0" applyFont="1" applyBorder="1" applyAlignment="1">
      <alignment horizontal="center"/>
    </xf>
    <xf numFmtId="0" fontId="23" fillId="0" borderId="106" xfId="0" applyFont="1" applyBorder="1" applyAlignment="1">
      <alignment horizontal="center"/>
    </xf>
    <xf numFmtId="3" fontId="19" fillId="0" borderId="107" xfId="0" applyNumberFormat="1" applyFont="1" applyBorder="1" applyAlignment="1">
      <alignment horizontal="right"/>
    </xf>
    <xf numFmtId="3" fontId="19" fillId="0" borderId="37" xfId="0" applyNumberFormat="1" applyFont="1" applyBorder="1" applyAlignment="1">
      <alignment horizontal="right"/>
    </xf>
    <xf numFmtId="3" fontId="19" fillId="0" borderId="108" xfId="0" applyNumberFormat="1" applyFont="1" applyBorder="1" applyAlignment="1">
      <alignment horizontal="right"/>
    </xf>
    <xf numFmtId="3" fontId="19" fillId="0" borderId="61" xfId="0" applyNumberFormat="1" applyFont="1" applyBorder="1" applyAlignment="1">
      <alignment horizontal="right"/>
    </xf>
    <xf numFmtId="0" fontId="23" fillId="0" borderId="109" xfId="0" applyFont="1" applyBorder="1" applyAlignment="1">
      <alignment horizontal="center" vertical="center"/>
    </xf>
    <xf numFmtId="3" fontId="23" fillId="0" borderId="110" xfId="0" applyNumberFormat="1" applyFont="1" applyBorder="1"/>
    <xf numFmtId="0" fontId="19" fillId="0" borderId="111" xfId="0" applyFont="1" applyBorder="1"/>
    <xf numFmtId="0" fontId="30" fillId="0" borderId="0" xfId="0" applyFont="1" applyAlignment="1"/>
    <xf numFmtId="0" fontId="53" fillId="0" borderId="0" xfId="0" applyFont="1" applyAlignment="1"/>
    <xf numFmtId="3" fontId="23" fillId="0" borderId="78" xfId="0" applyNumberFormat="1" applyFont="1" applyBorder="1"/>
    <xf numFmtId="3" fontId="23" fillId="0" borderId="112" xfId="0" applyNumberFormat="1" applyFont="1" applyBorder="1"/>
    <xf numFmtId="0" fontId="42" fillId="0" borderId="0" xfId="0" applyFont="1" applyBorder="1" applyAlignment="1"/>
    <xf numFmtId="0" fontId="23" fillId="0" borderId="91" xfId="0" applyFont="1" applyBorder="1"/>
    <xf numFmtId="0" fontId="23" fillId="0" borderId="35" xfId="0" applyFont="1" applyBorder="1" applyAlignment="1">
      <alignment wrapText="1"/>
    </xf>
    <xf numFmtId="0" fontId="19" fillId="0" borderId="113" xfId="0" applyFont="1" applyBorder="1"/>
    <xf numFmtId="3" fontId="23" fillId="0" borderId="61" xfId="0" applyNumberFormat="1" applyFont="1" applyBorder="1" applyAlignment="1">
      <alignment horizontal="right"/>
    </xf>
    <xf numFmtId="0" fontId="50" fillId="0" borderId="102" xfId="0" applyFont="1" applyBorder="1" applyAlignment="1">
      <alignment horizontal="center" vertical="center" wrapText="1"/>
    </xf>
    <xf numFmtId="0" fontId="50" fillId="0" borderId="114" xfId="0" applyFont="1" applyBorder="1" applyAlignment="1">
      <alignment horizontal="center" vertical="center" wrapText="1"/>
    </xf>
    <xf numFmtId="0" fontId="33" fillId="0" borderId="11" xfId="33" applyFont="1" applyBorder="1" applyProtection="1"/>
    <xf numFmtId="166" fontId="23" fillId="0" borderId="53" xfId="0" applyNumberFormat="1" applyFont="1" applyBorder="1"/>
    <xf numFmtId="3" fontId="23" fillId="0" borderId="115" xfId="0" applyNumberFormat="1" applyFont="1" applyBorder="1"/>
    <xf numFmtId="0" fontId="19" fillId="0" borderId="60" xfId="0" applyFont="1" applyBorder="1"/>
    <xf numFmtId="3" fontId="19" fillId="0" borderId="116" xfId="0" applyNumberFormat="1" applyFont="1" applyBorder="1"/>
    <xf numFmtId="0" fontId="0" fillId="0" borderId="59" xfId="0" applyBorder="1"/>
    <xf numFmtId="3" fontId="19" fillId="0" borderId="65" xfId="0" applyNumberFormat="1" applyFont="1" applyBorder="1"/>
    <xf numFmtId="3" fontId="19" fillId="0" borderId="113" xfId="0" applyNumberFormat="1" applyFont="1" applyBorder="1"/>
    <xf numFmtId="3" fontId="19" fillId="0" borderId="117" xfId="0" applyNumberFormat="1" applyFont="1" applyBorder="1"/>
    <xf numFmtId="3" fontId="23" fillId="0" borderId="113" xfId="0" applyNumberFormat="1" applyFont="1" applyBorder="1"/>
    <xf numFmtId="3" fontId="23" fillId="0" borderId="117" xfId="0" applyNumberFormat="1" applyFont="1" applyBorder="1"/>
    <xf numFmtId="3" fontId="19" fillId="20" borderId="65" xfId="0" applyNumberFormat="1" applyFont="1" applyFill="1" applyBorder="1"/>
    <xf numFmtId="0" fontId="0" fillId="0" borderId="63" xfId="0" applyBorder="1"/>
    <xf numFmtId="3" fontId="23" fillId="0" borderId="50" xfId="0" applyNumberFormat="1" applyFont="1" applyBorder="1"/>
    <xf numFmtId="0" fontId="0" fillId="0" borderId="0" xfId="0" applyAlignment="1">
      <alignment wrapText="1"/>
    </xf>
    <xf numFmtId="0" fontId="19" fillId="0" borderId="48" xfId="0" applyFont="1" applyBorder="1"/>
    <xf numFmtId="0" fontId="30" fillId="0" borderId="118" xfId="0" applyFont="1" applyBorder="1"/>
    <xf numFmtId="0" fontId="30" fillId="0" borderId="119" xfId="0" applyFont="1" applyBorder="1"/>
    <xf numFmtId="0" fontId="30" fillId="0" borderId="120" xfId="0" applyFont="1" applyBorder="1"/>
    <xf numFmtId="3" fontId="42" fillId="0" borderId="0" xfId="0" applyNumberFormat="1" applyFont="1" applyBorder="1"/>
    <xf numFmtId="3" fontId="19" fillId="0" borderId="121" xfId="0" applyNumberFormat="1" applyFont="1" applyBorder="1" applyAlignment="1">
      <alignment vertical="center"/>
    </xf>
    <xf numFmtId="3" fontId="19" fillId="0" borderId="122" xfId="0" applyNumberFormat="1" applyFont="1" applyBorder="1" applyAlignment="1">
      <alignment vertical="center"/>
    </xf>
    <xf numFmtId="0" fontId="29" fillId="0" borderId="123" xfId="0" applyFont="1" applyFill="1" applyBorder="1" applyAlignment="1"/>
    <xf numFmtId="0" fontId="30" fillId="0" borderId="51" xfId="0" applyFont="1" applyBorder="1"/>
    <xf numFmtId="0" fontId="30" fillId="0" borderId="39" xfId="0" applyFont="1" applyBorder="1"/>
    <xf numFmtId="0" fontId="19" fillId="0" borderId="124" xfId="0" applyFont="1" applyBorder="1"/>
    <xf numFmtId="0" fontId="19" fillId="0" borderId="125" xfId="0" applyFont="1" applyBorder="1"/>
    <xf numFmtId="0" fontId="19" fillId="0" borderId="126" xfId="0" applyFont="1" applyBorder="1"/>
    <xf numFmtId="0" fontId="19" fillId="0" borderId="39" xfId="0" applyFont="1" applyBorder="1" applyAlignment="1">
      <alignment vertical="center"/>
    </xf>
    <xf numFmtId="0" fontId="19" fillId="0" borderId="51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3" fillId="0" borderId="32" xfId="0" applyFont="1" applyBorder="1" applyAlignment="1">
      <alignment horizontal="center" wrapText="1"/>
    </xf>
    <xf numFmtId="0" fontId="23" fillId="0" borderId="127" xfId="0" applyFont="1" applyBorder="1" applyAlignment="1">
      <alignment horizontal="center" wrapText="1"/>
    </xf>
    <xf numFmtId="0" fontId="50" fillId="0" borderId="0" xfId="0" applyFont="1" applyBorder="1" applyAlignment="1">
      <alignment wrapText="1"/>
    </xf>
    <xf numFmtId="0" fontId="19" fillId="0" borderId="31" xfId="0" applyFont="1" applyBorder="1"/>
    <xf numFmtId="0" fontId="35" fillId="0" borderId="49" xfId="0" applyFont="1" applyBorder="1" applyAlignment="1">
      <alignment horizontal="right"/>
    </xf>
    <xf numFmtId="0" fontId="35" fillId="0" borderId="62" xfId="0" applyFont="1" applyBorder="1" applyAlignment="1">
      <alignment horizontal="right"/>
    </xf>
    <xf numFmtId="0" fontId="50" fillId="0" borderId="61" xfId="0" applyFont="1" applyBorder="1" applyAlignment="1">
      <alignment horizontal="center" wrapText="1"/>
    </xf>
    <xf numFmtId="0" fontId="57" fillId="0" borderId="0" xfId="0" applyFont="1"/>
    <xf numFmtId="0" fontId="50" fillId="0" borderId="103" xfId="0" applyFont="1" applyBorder="1" applyAlignment="1">
      <alignment horizontal="center"/>
    </xf>
    <xf numFmtId="0" fontId="50" fillId="0" borderId="64" xfId="0" applyFont="1" applyBorder="1" applyAlignment="1">
      <alignment horizontal="center"/>
    </xf>
    <xf numFmtId="0" fontId="50" fillId="0" borderId="101" xfId="0" applyFont="1" applyBorder="1" applyAlignment="1">
      <alignment horizontal="center"/>
    </xf>
    <xf numFmtId="0" fontId="50" fillId="0" borderId="128" xfId="0" applyFont="1" applyBorder="1" applyAlignment="1">
      <alignment horizontal="center"/>
    </xf>
    <xf numFmtId="0" fontId="23" fillId="0" borderId="80" xfId="0" applyFont="1" applyBorder="1"/>
    <xf numFmtId="0" fontId="33" fillId="0" borderId="25" xfId="0" applyFont="1" applyBorder="1"/>
    <xf numFmtId="0" fontId="23" fillId="0" borderId="25" xfId="0" applyFont="1" applyBorder="1"/>
    <xf numFmtId="0" fontId="35" fillId="0" borderId="80" xfId="0" applyFont="1" applyBorder="1"/>
    <xf numFmtId="0" fontId="35" fillId="0" borderId="116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5" fillId="0" borderId="129" xfId="0" applyFont="1" applyBorder="1" applyAlignment="1">
      <alignment horizontal="center"/>
    </xf>
    <xf numFmtId="0" fontId="21" fillId="0" borderId="53" xfId="0" applyFont="1" applyBorder="1"/>
    <xf numFmtId="0" fontId="31" fillId="0" borderId="53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23" fillId="0" borderId="77" xfId="0" applyFont="1" applyBorder="1" applyAlignment="1">
      <alignment horizontal="center" wrapText="1"/>
    </xf>
    <xf numFmtId="0" fontId="35" fillId="0" borderId="61" xfId="0" applyFont="1" applyBorder="1" applyAlignment="1">
      <alignment wrapText="1"/>
    </xf>
    <xf numFmtId="0" fontId="23" fillId="0" borderId="61" xfId="0" applyFont="1" applyBorder="1" applyAlignment="1">
      <alignment horizontal="center" wrapText="1"/>
    </xf>
    <xf numFmtId="0" fontId="23" fillId="0" borderId="127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right"/>
    </xf>
    <xf numFmtId="0" fontId="23" fillId="0" borderId="130" xfId="0" applyFont="1" applyBorder="1" applyAlignment="1">
      <alignment horizontal="center" wrapText="1"/>
    </xf>
    <xf numFmtId="0" fontId="35" fillId="0" borderId="61" xfId="0" applyFont="1" applyBorder="1" applyAlignment="1">
      <alignment horizontal="right"/>
    </xf>
    <xf numFmtId="3" fontId="42" fillId="0" borderId="131" xfId="0" applyNumberFormat="1" applyFont="1" applyBorder="1" applyAlignment="1"/>
    <xf numFmtId="3" fontId="19" fillId="0" borderId="132" xfId="0" applyNumberFormat="1" applyFont="1" applyBorder="1"/>
    <xf numFmtId="3" fontId="19" fillId="0" borderId="133" xfId="0" applyNumberFormat="1" applyFont="1" applyBorder="1"/>
    <xf numFmtId="0" fontId="35" fillId="0" borderId="69" xfId="0" applyFont="1" applyBorder="1" applyAlignment="1">
      <alignment wrapText="1"/>
    </xf>
    <xf numFmtId="0" fontId="19" fillId="0" borderId="91" xfId="0" applyFont="1" applyBorder="1" applyAlignment="1">
      <alignment horizontal="center"/>
    </xf>
    <xf numFmtId="0" fontId="19" fillId="0" borderId="77" xfId="0" applyFont="1" applyBorder="1" applyAlignment="1">
      <alignment horizontal="center"/>
    </xf>
    <xf numFmtId="0" fontId="30" fillId="0" borderId="0" xfId="0" applyFont="1" applyBorder="1" applyAlignment="1">
      <alignment horizontal="left" wrapText="1"/>
    </xf>
    <xf numFmtId="0" fontId="35" fillId="0" borderId="62" xfId="0" applyFont="1" applyBorder="1" applyAlignment="1">
      <alignment horizontal="center"/>
    </xf>
    <xf numFmtId="0" fontId="50" fillId="0" borderId="134" xfId="0" applyFont="1" applyBorder="1" applyAlignment="1">
      <alignment horizontal="center"/>
    </xf>
    <xf numFmtId="0" fontId="50" fillId="0" borderId="135" xfId="0" applyFont="1" applyBorder="1" applyAlignment="1">
      <alignment horizontal="center"/>
    </xf>
    <xf numFmtId="0" fontId="50" fillId="0" borderId="136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5" fillId="0" borderId="53" xfId="0" applyFont="1" applyBorder="1" applyAlignment="1">
      <alignment horizontal="right"/>
    </xf>
    <xf numFmtId="0" fontId="23" fillId="0" borderId="86" xfId="0" applyFont="1" applyBorder="1"/>
    <xf numFmtId="3" fontId="23" fillId="0" borderId="32" xfId="0" applyNumberFormat="1" applyFont="1" applyBorder="1" applyAlignment="1">
      <alignment horizontal="right"/>
    </xf>
    <xf numFmtId="3" fontId="23" fillId="0" borderId="91" xfId="0" applyNumberFormat="1" applyFont="1" applyBorder="1" applyAlignment="1">
      <alignment horizontal="right"/>
    </xf>
    <xf numFmtId="0" fontId="23" fillId="0" borderId="104" xfId="0" applyFont="1" applyBorder="1" applyAlignment="1">
      <alignment horizontal="center"/>
    </xf>
    <xf numFmtId="0" fontId="23" fillId="0" borderId="91" xfId="0" applyFont="1" applyBorder="1" applyAlignment="1">
      <alignment horizontal="center" wrapText="1"/>
    </xf>
    <xf numFmtId="0" fontId="23" fillId="0" borderId="22" xfId="0" applyFont="1" applyBorder="1"/>
    <xf numFmtId="3" fontId="23" fillId="0" borderId="0" xfId="0" applyNumberFormat="1" applyFont="1" applyBorder="1" applyAlignment="1">
      <alignment horizontal="right"/>
    </xf>
    <xf numFmtId="0" fontId="35" fillId="0" borderId="111" xfId="0" applyFont="1" applyBorder="1" applyAlignment="1">
      <alignment horizontal="right"/>
    </xf>
    <xf numFmtId="0" fontId="23" fillId="0" borderId="137" xfId="0" applyFont="1" applyBorder="1"/>
    <xf numFmtId="0" fontId="35" fillId="0" borderId="138" xfId="0" applyFont="1" applyBorder="1" applyAlignment="1">
      <alignment horizontal="right"/>
    </xf>
    <xf numFmtId="0" fontId="23" fillId="0" borderId="139" xfId="0" applyFont="1" applyBorder="1"/>
    <xf numFmtId="3" fontId="23" fillId="0" borderId="140" xfId="0" applyNumberFormat="1" applyFont="1" applyBorder="1"/>
    <xf numFmtId="0" fontId="50" fillId="0" borderId="61" xfId="0" applyFont="1" applyBorder="1" applyAlignment="1">
      <alignment horizontal="right"/>
    </xf>
    <xf numFmtId="0" fontId="34" fillId="0" borderId="0" xfId="0" applyFont="1"/>
    <xf numFmtId="0" fontId="19" fillId="0" borderId="114" xfId="0" applyFont="1" applyBorder="1"/>
    <xf numFmtId="0" fontId="19" fillId="0" borderId="102" xfId="0" applyFont="1" applyBorder="1"/>
    <xf numFmtId="0" fontId="19" fillId="0" borderId="141" xfId="0" applyFont="1" applyBorder="1"/>
    <xf numFmtId="0" fontId="19" fillId="0" borderId="142" xfId="0" applyFont="1" applyBorder="1"/>
    <xf numFmtId="0" fontId="23" fillId="0" borderId="114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19" fillId="0" borderId="143" xfId="0" applyFont="1" applyBorder="1"/>
    <xf numFmtId="0" fontId="19" fillId="0" borderId="16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35" fillId="0" borderId="128" xfId="0" applyFont="1" applyBorder="1" applyAlignment="1">
      <alignment horizontal="right"/>
    </xf>
    <xf numFmtId="3" fontId="23" fillId="0" borderId="103" xfId="0" applyNumberFormat="1" applyFont="1" applyBorder="1" applyAlignment="1">
      <alignment horizontal="right"/>
    </xf>
    <xf numFmtId="0" fontId="23" fillId="0" borderId="32" xfId="0" applyFont="1" applyBorder="1" applyAlignment="1">
      <alignment horizontal="center"/>
    </xf>
    <xf numFmtId="0" fontId="35" fillId="0" borderId="60" xfId="0" applyFont="1" applyBorder="1" applyAlignment="1">
      <alignment horizontal="right"/>
    </xf>
    <xf numFmtId="0" fontId="35" fillId="0" borderId="144" xfId="0" applyFont="1" applyBorder="1" applyAlignment="1">
      <alignment horizontal="right"/>
    </xf>
    <xf numFmtId="3" fontId="19" fillId="0" borderId="145" xfId="0" applyNumberFormat="1" applyFont="1" applyBorder="1"/>
    <xf numFmtId="0" fontId="21" fillId="0" borderId="53" xfId="0" applyFont="1" applyBorder="1" applyAlignment="1">
      <alignment horizontal="center"/>
    </xf>
    <xf numFmtId="0" fontId="19" fillId="0" borderId="88" xfId="0" applyFont="1" applyBorder="1" applyAlignment="1">
      <alignment horizontal="center"/>
    </xf>
    <xf numFmtId="0" fontId="23" fillId="0" borderId="49" xfId="0" applyFont="1" applyBorder="1"/>
    <xf numFmtId="0" fontId="21" fillId="0" borderId="86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93" xfId="0" applyFont="1" applyBorder="1" applyAlignment="1">
      <alignment horizontal="center"/>
    </xf>
    <xf numFmtId="0" fontId="19" fillId="0" borderId="94" xfId="0" applyFont="1" applyBorder="1"/>
    <xf numFmtId="0" fontId="19" fillId="0" borderId="93" xfId="0" applyFont="1" applyBorder="1"/>
    <xf numFmtId="0" fontId="19" fillId="0" borderId="70" xfId="0" applyFont="1" applyBorder="1"/>
    <xf numFmtId="0" fontId="31" fillId="0" borderId="91" xfId="0" applyFont="1" applyBorder="1" applyAlignment="1">
      <alignment wrapText="1"/>
    </xf>
    <xf numFmtId="0" fontId="19" fillId="0" borderId="146" xfId="0" applyFont="1" applyBorder="1"/>
    <xf numFmtId="0" fontId="19" fillId="0" borderId="69" xfId="0" applyFont="1" applyBorder="1" applyAlignment="1">
      <alignment wrapText="1"/>
    </xf>
    <xf numFmtId="0" fontId="35" fillId="0" borderId="147" xfId="0" applyFont="1" applyBorder="1" applyAlignment="1">
      <alignment horizontal="right"/>
    </xf>
    <xf numFmtId="0" fontId="19" fillId="0" borderId="61" xfId="0" applyFont="1" applyBorder="1" applyAlignment="1">
      <alignment horizontal="center" wrapText="1"/>
    </xf>
    <xf numFmtId="0" fontId="35" fillId="0" borderId="148" xfId="0" applyFont="1" applyBorder="1" applyAlignment="1">
      <alignment horizontal="right"/>
    </xf>
    <xf numFmtId="0" fontId="35" fillId="0" borderId="120" xfId="0" applyFont="1" applyFill="1" applyBorder="1" applyAlignment="1">
      <alignment horizontal="right"/>
    </xf>
    <xf numFmtId="0" fontId="35" fillId="0" borderId="120" xfId="0" applyFont="1" applyBorder="1" applyAlignment="1">
      <alignment horizontal="right"/>
    </xf>
    <xf numFmtId="0" fontId="35" fillId="0" borderId="149" xfId="0" applyFont="1" applyBorder="1" applyAlignment="1">
      <alignment horizontal="right"/>
    </xf>
    <xf numFmtId="3" fontId="19" fillId="20" borderId="87" xfId="0" applyNumberFormat="1" applyFont="1" applyFill="1" applyBorder="1"/>
    <xf numFmtId="0" fontId="23" fillId="0" borderId="61" xfId="0" applyFont="1" applyBorder="1" applyAlignment="1">
      <alignment wrapText="1"/>
    </xf>
    <xf numFmtId="0" fontId="35" fillId="0" borderId="50" xfId="0" applyFont="1" applyBorder="1" applyAlignment="1">
      <alignment horizontal="right"/>
    </xf>
    <xf numFmtId="0" fontId="35" fillId="0" borderId="61" xfId="0" applyFont="1" applyBorder="1" applyAlignment="1">
      <alignment horizontal="center"/>
    </xf>
    <xf numFmtId="0" fontId="23" fillId="0" borderId="127" xfId="0" applyFont="1" applyBorder="1" applyAlignment="1">
      <alignment wrapText="1"/>
    </xf>
    <xf numFmtId="0" fontId="35" fillId="0" borderId="53" xfId="0" applyFont="1" applyBorder="1" applyAlignment="1">
      <alignment wrapText="1"/>
    </xf>
    <xf numFmtId="0" fontId="23" fillId="0" borderId="77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right"/>
    </xf>
    <xf numFmtId="0" fontId="23" fillId="0" borderId="40" xfId="0" applyFont="1" applyBorder="1" applyAlignment="1">
      <alignment horizontal="center"/>
    </xf>
    <xf numFmtId="3" fontId="19" fillId="0" borderId="140" xfId="0" applyNumberFormat="1" applyFont="1" applyBorder="1" applyAlignment="1">
      <alignment horizontal="right"/>
    </xf>
    <xf numFmtId="0" fontId="50" fillId="0" borderId="104" xfId="0" applyFont="1" applyBorder="1" applyAlignment="1">
      <alignment horizontal="center"/>
    </xf>
    <xf numFmtId="0" fontId="50" fillId="0" borderId="32" xfId="0" applyFont="1" applyBorder="1" applyAlignment="1">
      <alignment horizontal="center"/>
    </xf>
    <xf numFmtId="0" fontId="50" fillId="0" borderId="91" xfId="0" applyFont="1" applyBorder="1" applyAlignment="1">
      <alignment horizontal="center"/>
    </xf>
    <xf numFmtId="0" fontId="23" fillId="0" borderId="77" xfId="0" applyFont="1" applyBorder="1" applyAlignment="1">
      <alignment horizontal="center" vertical="center"/>
    </xf>
    <xf numFmtId="0" fontId="23" fillId="0" borderId="150" xfId="0" applyFont="1" applyBorder="1" applyAlignment="1">
      <alignment horizontal="center" vertical="center"/>
    </xf>
    <xf numFmtId="0" fontId="23" fillId="0" borderId="140" xfId="0" applyFont="1" applyBorder="1" applyAlignment="1">
      <alignment horizontal="center" vertical="center"/>
    </xf>
    <xf numFmtId="0" fontId="50" fillId="0" borderId="127" xfId="0" applyFont="1" applyBorder="1" applyAlignment="1">
      <alignment horizontal="center"/>
    </xf>
    <xf numFmtId="0" fontId="21" fillId="0" borderId="151" xfId="0" applyFont="1" applyBorder="1"/>
    <xf numFmtId="0" fontId="23" fillId="0" borderId="152" xfId="0" applyFont="1" applyBorder="1"/>
    <xf numFmtId="0" fontId="23" fillId="0" borderId="124" xfId="0" applyFont="1" applyBorder="1"/>
    <xf numFmtId="0" fontId="23" fillId="0" borderId="61" xfId="0" applyFont="1" applyBorder="1" applyAlignment="1">
      <alignment horizontal="center" vertical="center"/>
    </xf>
    <xf numFmtId="0" fontId="50" fillId="0" borderId="53" xfId="0" applyFont="1" applyBorder="1" applyAlignment="1">
      <alignment horizontal="center"/>
    </xf>
    <xf numFmtId="0" fontId="23" fillId="0" borderId="69" xfId="0" applyFont="1" applyBorder="1"/>
    <xf numFmtId="0" fontId="23" fillId="0" borderId="63" xfId="0" applyFont="1" applyBorder="1"/>
    <xf numFmtId="0" fontId="50" fillId="0" borderId="61" xfId="0" applyFont="1" applyBorder="1" applyAlignment="1">
      <alignment horizontal="center"/>
    </xf>
    <xf numFmtId="0" fontId="19" fillId="0" borderId="129" xfId="0" applyFont="1" applyBorder="1"/>
    <xf numFmtId="0" fontId="23" fillId="0" borderId="59" xfId="0" applyFont="1" applyBorder="1"/>
    <xf numFmtId="3" fontId="29" fillId="0" borderId="129" xfId="0" applyNumberFormat="1" applyFont="1" applyBorder="1" applyAlignment="1">
      <alignment horizontal="right"/>
    </xf>
    <xf numFmtId="3" fontId="29" fillId="0" borderId="49" xfId="0" applyNumberFormat="1" applyFont="1" applyBorder="1" applyAlignment="1">
      <alignment horizontal="right"/>
    </xf>
    <xf numFmtId="3" fontId="29" fillId="0" borderId="60" xfId="0" applyNumberFormat="1" applyFont="1" applyBorder="1" applyAlignment="1">
      <alignment horizontal="right"/>
    </xf>
    <xf numFmtId="3" fontId="42" fillId="0" borderId="61" xfId="0" applyNumberFormat="1" applyFont="1" applyBorder="1" applyAlignment="1">
      <alignment horizontal="right"/>
    </xf>
    <xf numFmtId="3" fontId="19" fillId="0" borderId="50" xfId="0" applyNumberFormat="1" applyFont="1" applyBorder="1"/>
    <xf numFmtId="0" fontId="23" fillId="0" borderId="19" xfId="0" applyFont="1" applyBorder="1"/>
    <xf numFmtId="0" fontId="19" fillId="0" borderId="69" xfId="0" applyFont="1" applyBorder="1" applyAlignment="1">
      <alignment horizontal="center" wrapText="1"/>
    </xf>
    <xf numFmtId="0" fontId="35" fillId="0" borderId="153" xfId="0" applyFont="1" applyBorder="1" applyAlignment="1">
      <alignment horizontal="right"/>
    </xf>
    <xf numFmtId="0" fontId="19" fillId="0" borderId="0" xfId="0" applyFont="1" applyAlignment="1"/>
    <xf numFmtId="0" fontId="21" fillId="0" borderId="137" xfId="0" applyFont="1" applyBorder="1" applyAlignment="1">
      <alignment horizontal="center" vertical="center"/>
    </xf>
    <xf numFmtId="0" fontId="21" fillId="0" borderId="154" xfId="0" applyFont="1" applyBorder="1" applyAlignment="1">
      <alignment horizontal="center" vertical="center" wrapText="1"/>
    </xf>
    <xf numFmtId="0" fontId="21" fillId="0" borderId="155" xfId="0" applyFont="1" applyBorder="1" applyAlignment="1">
      <alignment vertical="center"/>
    </xf>
    <xf numFmtId="0" fontId="35" fillId="0" borderId="129" xfId="0" applyFont="1" applyBorder="1" applyAlignment="1">
      <alignment horizontal="right"/>
    </xf>
    <xf numFmtId="0" fontId="35" fillId="0" borderId="134" xfId="0" applyFont="1" applyBorder="1" applyAlignment="1">
      <alignment horizontal="right"/>
    </xf>
    <xf numFmtId="0" fontId="21" fillId="0" borderId="22" xfId="0" applyFont="1" applyBorder="1" applyAlignment="1">
      <alignment vertical="center"/>
    </xf>
    <xf numFmtId="0" fontId="35" fillId="0" borderId="104" xfId="0" applyFont="1" applyBorder="1" applyAlignment="1">
      <alignment horizontal="right"/>
    </xf>
    <xf numFmtId="0" fontId="21" fillId="0" borderId="156" xfId="0" applyFont="1" applyBorder="1" applyAlignment="1">
      <alignment horizontal="center" vertical="center"/>
    </xf>
    <xf numFmtId="0" fontId="23" fillId="0" borderId="154" xfId="0" applyFont="1" applyBorder="1" applyAlignment="1">
      <alignment horizontal="center" vertical="center" wrapText="1"/>
    </xf>
    <xf numFmtId="0" fontId="21" fillId="0" borderId="154" xfId="0" applyFont="1" applyBorder="1" applyAlignment="1">
      <alignment horizontal="center" wrapText="1"/>
    </xf>
    <xf numFmtId="3" fontId="30" fillId="0" borderId="37" xfId="26" applyNumberFormat="1" applyFont="1" applyFill="1" applyBorder="1" applyAlignment="1" applyProtection="1"/>
    <xf numFmtId="3" fontId="30" fillId="0" borderId="40" xfId="26" applyNumberFormat="1" applyFont="1" applyFill="1" applyBorder="1" applyAlignment="1" applyProtection="1"/>
    <xf numFmtId="3" fontId="30" fillId="0" borderId="38" xfId="26" applyNumberFormat="1" applyFont="1" applyFill="1" applyBorder="1" applyAlignment="1" applyProtection="1"/>
    <xf numFmtId="3" fontId="52" fillId="0" borderId="37" xfId="26" applyNumberFormat="1" applyFont="1" applyFill="1" applyBorder="1" applyAlignment="1" applyProtection="1"/>
    <xf numFmtId="3" fontId="21" fillId="0" borderId="41" xfId="0" applyNumberFormat="1" applyFont="1" applyBorder="1"/>
    <xf numFmtId="3" fontId="21" fillId="0" borderId="140" xfId="0" applyNumberFormat="1" applyFont="1" applyBorder="1"/>
    <xf numFmtId="0" fontId="21" fillId="0" borderId="157" xfId="0" applyFont="1" applyBorder="1" applyAlignment="1">
      <alignment horizontal="center" vertical="center" wrapText="1"/>
    </xf>
    <xf numFmtId="169" fontId="30" fillId="0" borderId="89" xfId="0" applyNumberFormat="1" applyFont="1" applyBorder="1" applyAlignment="1">
      <alignment horizontal="right"/>
    </xf>
    <xf numFmtId="169" fontId="30" fillId="0" borderId="90" xfId="0" applyNumberFormat="1" applyFont="1" applyBorder="1" applyAlignment="1">
      <alignment horizontal="right"/>
    </xf>
    <xf numFmtId="0" fontId="21" fillId="0" borderId="158" xfId="0" applyFont="1" applyBorder="1"/>
    <xf numFmtId="169" fontId="21" fillId="0" borderId="159" xfId="0" applyNumberFormat="1" applyFont="1" applyBorder="1" applyAlignment="1">
      <alignment horizontal="right"/>
    </xf>
    <xf numFmtId="0" fontId="35" fillId="0" borderId="69" xfId="0" applyFont="1" applyBorder="1" applyAlignment="1">
      <alignment horizontal="right"/>
    </xf>
    <xf numFmtId="0" fontId="35" fillId="0" borderId="47" xfId="0" applyFont="1" applyBorder="1" applyAlignment="1">
      <alignment horizontal="right"/>
    </xf>
    <xf numFmtId="0" fontId="19" fillId="0" borderId="112" xfId="0" applyFont="1" applyBorder="1" applyAlignment="1">
      <alignment horizontal="left"/>
    </xf>
    <xf numFmtId="0" fontId="19" fillId="0" borderId="160" xfId="0" applyFont="1" applyBorder="1" applyAlignment="1">
      <alignment wrapText="1"/>
    </xf>
    <xf numFmtId="3" fontId="19" fillId="0" borderId="88" xfId="33" applyNumberFormat="1" applyFont="1" applyBorder="1" applyProtection="1"/>
    <xf numFmtId="3" fontId="19" fillId="0" borderId="89" xfId="33" applyNumberFormat="1" applyFont="1" applyBorder="1" applyProtection="1"/>
    <xf numFmtId="3" fontId="19" fillId="0" borderId="59" xfId="33" applyNumberFormat="1" applyFont="1" applyBorder="1" applyProtection="1"/>
    <xf numFmtId="0" fontId="30" fillId="0" borderId="161" xfId="0" applyFont="1" applyBorder="1"/>
    <xf numFmtId="0" fontId="29" fillId="0" borderId="77" xfId="0" applyFont="1" applyBorder="1" applyAlignment="1">
      <alignment horizontal="center"/>
    </xf>
    <xf numFmtId="0" fontId="29" fillId="0" borderId="56" xfId="0" applyFont="1" applyBorder="1"/>
    <xf numFmtId="0" fontId="29" fillId="0" borderId="162" xfId="0" applyFont="1" applyBorder="1"/>
    <xf numFmtId="0" fontId="29" fillId="0" borderId="59" xfId="0" applyFont="1" applyBorder="1"/>
    <xf numFmtId="3" fontId="29" fillId="0" borderId="56" xfId="0" applyNumberFormat="1" applyFont="1" applyBorder="1"/>
    <xf numFmtId="0" fontId="29" fillId="0" borderId="61" xfId="0" applyFont="1" applyBorder="1" applyAlignment="1">
      <alignment horizontal="center"/>
    </xf>
    <xf numFmtId="0" fontId="29" fillId="0" borderId="63" xfId="0" applyFont="1" applyBorder="1"/>
    <xf numFmtId="0" fontId="29" fillId="0" borderId="49" xfId="0" applyFont="1" applyBorder="1"/>
    <xf numFmtId="0" fontId="29" fillId="0" borderId="116" xfId="0" applyFont="1" applyBorder="1"/>
    <xf numFmtId="0" fontId="29" fillId="0" borderId="69" xfId="0" applyFont="1" applyBorder="1"/>
    <xf numFmtId="3" fontId="29" fillId="0" borderId="63" xfId="0" applyNumberFormat="1" applyFont="1" applyBorder="1"/>
    <xf numFmtId="3" fontId="29" fillId="0" borderId="49" xfId="0" applyNumberFormat="1" applyFont="1" applyBorder="1"/>
    <xf numFmtId="0" fontId="23" fillId="0" borderId="53" xfId="0" applyFont="1" applyBorder="1" applyAlignment="1">
      <alignment horizontal="center" vertical="center"/>
    </xf>
    <xf numFmtId="0" fontId="23" fillId="0" borderId="86" xfId="0" applyFont="1" applyBorder="1" applyAlignment="1">
      <alignment horizontal="center"/>
    </xf>
    <xf numFmtId="0" fontId="23" fillId="0" borderId="61" xfId="0" applyFont="1" applyBorder="1" applyAlignment="1">
      <alignment horizontal="center"/>
    </xf>
    <xf numFmtId="0" fontId="19" fillId="0" borderId="89" xfId="0" applyFont="1" applyBorder="1"/>
    <xf numFmtId="0" fontId="19" fillId="0" borderId="163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47" fillId="0" borderId="137" xfId="0" applyFont="1" applyBorder="1" applyAlignment="1">
      <alignment vertical="center"/>
    </xf>
    <xf numFmtId="0" fontId="47" fillId="0" borderId="154" xfId="0" applyFont="1" applyBorder="1" applyAlignment="1">
      <alignment horizontal="center" vertical="center"/>
    </xf>
    <xf numFmtId="0" fontId="23" fillId="0" borderId="127" xfId="0" applyFont="1" applyBorder="1" applyAlignment="1">
      <alignment horizontal="center"/>
    </xf>
    <xf numFmtId="168" fontId="37" fillId="0" borderId="38" xfId="26" applyNumberFormat="1" applyFont="1" applyFill="1" applyBorder="1" applyAlignment="1" applyProtection="1"/>
    <xf numFmtId="168" fontId="37" fillId="0" borderId="40" xfId="26" applyNumberFormat="1" applyFont="1" applyFill="1" applyBorder="1" applyAlignment="1" applyProtection="1"/>
    <xf numFmtId="0" fontId="37" fillId="0" borderId="164" xfId="0" applyFont="1" applyBorder="1"/>
    <xf numFmtId="168" fontId="37" fillId="0" borderId="165" xfId="26" applyNumberFormat="1" applyFont="1" applyFill="1" applyBorder="1" applyAlignment="1" applyProtection="1"/>
    <xf numFmtId="0" fontId="23" fillId="0" borderId="156" xfId="0" applyFont="1" applyBorder="1" applyAlignment="1">
      <alignment horizontal="center" vertical="center" wrapText="1"/>
    </xf>
    <xf numFmtId="0" fontId="21" fillId="0" borderId="157" xfId="0" applyFont="1" applyBorder="1" applyAlignment="1">
      <alignment horizontal="center" vertical="center"/>
    </xf>
    <xf numFmtId="0" fontId="30" fillId="0" borderId="88" xfId="0" applyFont="1" applyBorder="1" applyAlignment="1">
      <alignment horizontal="center" vertical="center"/>
    </xf>
    <xf numFmtId="0" fontId="30" fillId="0" borderId="89" xfId="0" applyFont="1" applyBorder="1" applyAlignment="1">
      <alignment horizontal="center" vertical="center"/>
    </xf>
    <xf numFmtId="3" fontId="21" fillId="0" borderId="166" xfId="26" applyNumberFormat="1" applyFont="1" applyFill="1" applyBorder="1" applyAlignment="1" applyProtection="1">
      <alignment horizontal="right" vertical="center"/>
    </xf>
    <xf numFmtId="0" fontId="19" fillId="0" borderId="159" xfId="0" applyFont="1" applyBorder="1"/>
    <xf numFmtId="0" fontId="21" fillId="0" borderId="139" xfId="0" applyFont="1" applyBorder="1" applyAlignment="1">
      <alignment vertical="center"/>
    </xf>
    <xf numFmtId="0" fontId="19" fillId="0" borderId="32" xfId="0" applyFont="1" applyBorder="1" applyAlignment="1">
      <alignment horizontal="center"/>
    </xf>
    <xf numFmtId="0" fontId="19" fillId="0" borderId="97" xfId="0" applyFont="1" applyBorder="1" applyAlignment="1">
      <alignment horizontal="center"/>
    </xf>
    <xf numFmtId="0" fontId="19" fillId="0" borderId="152" xfId="0" applyFont="1" applyBorder="1" applyAlignment="1">
      <alignment horizontal="center"/>
    </xf>
    <xf numFmtId="0" fontId="19" fillId="0" borderId="98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19" fillId="0" borderId="15" xfId="0" applyFont="1" applyFill="1" applyBorder="1"/>
    <xf numFmtId="0" fontId="19" fillId="0" borderId="86" xfId="0" applyFont="1" applyBorder="1"/>
    <xf numFmtId="0" fontId="19" fillId="0" borderId="167" xfId="0" applyFont="1" applyBorder="1" applyAlignment="1">
      <alignment horizontal="center"/>
    </xf>
    <xf numFmtId="0" fontId="19" fillId="0" borderId="158" xfId="0" applyFont="1" applyBorder="1" applyAlignment="1">
      <alignment horizontal="center"/>
    </xf>
    <xf numFmtId="0" fontId="55" fillId="0" borderId="146" xfId="0" applyFont="1" applyBorder="1" applyAlignment="1">
      <alignment horizontal="justify" vertical="center"/>
    </xf>
    <xf numFmtId="0" fontId="38" fillId="0" borderId="146" xfId="0" applyFont="1" applyBorder="1"/>
    <xf numFmtId="0" fontId="32" fillId="0" borderId="146" xfId="0" applyFont="1" applyBorder="1"/>
    <xf numFmtId="0" fontId="38" fillId="0" borderId="146" xfId="0" applyFont="1" applyBorder="1" applyAlignment="1">
      <alignment wrapText="1"/>
    </xf>
    <xf numFmtId="0" fontId="37" fillId="0" borderId="146" xfId="0" applyFont="1" applyBorder="1" applyAlignment="1">
      <alignment wrapText="1"/>
    </xf>
    <xf numFmtId="0" fontId="46" fillId="0" borderId="168" xfId="0" applyFont="1" applyBorder="1"/>
    <xf numFmtId="0" fontId="30" fillId="0" borderId="169" xfId="0" applyFont="1" applyBorder="1"/>
    <xf numFmtId="3" fontId="30" fillId="0" borderId="170" xfId="0" applyNumberFormat="1" applyFont="1" applyBorder="1"/>
    <xf numFmtId="0" fontId="35" fillId="0" borderId="171" xfId="0" applyFont="1" applyBorder="1" applyAlignment="1">
      <alignment horizontal="right"/>
    </xf>
    <xf numFmtId="3" fontId="19" fillId="0" borderId="44" xfId="0" applyNumberFormat="1" applyFont="1" applyBorder="1"/>
    <xf numFmtId="3" fontId="19" fillId="0" borderId="35" xfId="0" applyNumberFormat="1" applyFont="1" applyBorder="1" applyAlignment="1">
      <alignment horizontal="right"/>
    </xf>
    <xf numFmtId="3" fontId="19" fillId="0" borderId="65" xfId="0" applyNumberFormat="1" applyFont="1" applyBorder="1" applyAlignment="1">
      <alignment horizontal="right"/>
    </xf>
    <xf numFmtId="0" fontId="23" fillId="0" borderId="172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/>
    </xf>
    <xf numFmtId="0" fontId="19" fillId="0" borderId="174" xfId="0" applyFont="1" applyBorder="1" applyAlignment="1">
      <alignment vertical="center" wrapText="1"/>
    </xf>
    <xf numFmtId="0" fontId="19" fillId="0" borderId="175" xfId="0" applyFont="1" applyBorder="1" applyAlignment="1">
      <alignment vertical="center" wrapText="1"/>
    </xf>
    <xf numFmtId="0" fontId="19" fillId="0" borderId="176" xfId="0" applyFont="1" applyBorder="1" applyAlignment="1">
      <alignment vertical="center" wrapText="1"/>
    </xf>
    <xf numFmtId="0" fontId="23" fillId="0" borderId="177" xfId="0" applyFont="1" applyBorder="1" applyAlignment="1">
      <alignment vertical="center"/>
    </xf>
    <xf numFmtId="0" fontId="23" fillId="0" borderId="75" xfId="0" applyFont="1" applyBorder="1" applyAlignment="1">
      <alignment horizontal="center" vertical="center"/>
    </xf>
    <xf numFmtId="0" fontId="0" fillId="0" borderId="61" xfId="0" applyBorder="1" applyAlignment="1">
      <alignment horizontal="center"/>
    </xf>
    <xf numFmtId="0" fontId="23" fillId="0" borderId="0" xfId="0" applyFont="1" applyBorder="1" applyAlignment="1">
      <alignment wrapText="1"/>
    </xf>
    <xf numFmtId="0" fontId="23" fillId="0" borderId="64" xfId="0" applyFont="1" applyBorder="1" applyAlignment="1">
      <alignment wrapText="1"/>
    </xf>
    <xf numFmtId="0" fontId="19" fillId="0" borderId="35" xfId="0" applyFont="1" applyBorder="1" applyAlignment="1">
      <alignment wrapText="1"/>
    </xf>
    <xf numFmtId="0" fontId="50" fillId="0" borderId="77" xfId="0" applyFont="1" applyBorder="1" applyAlignment="1">
      <alignment horizontal="center" wrapText="1"/>
    </xf>
    <xf numFmtId="0" fontId="23" fillId="0" borderId="139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50" fillId="0" borderId="0" xfId="0" applyFont="1" applyBorder="1"/>
    <xf numFmtId="3" fontId="50" fillId="0" borderId="0" xfId="0" applyNumberFormat="1" applyFont="1" applyBorder="1"/>
    <xf numFmtId="3" fontId="50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57" xfId="0" applyNumberFormat="1" applyFont="1" applyBorder="1" applyAlignment="1">
      <alignment horizontal="right"/>
    </xf>
    <xf numFmtId="3" fontId="23" fillId="0" borderId="56" xfId="0" applyNumberFormat="1" applyFont="1" applyBorder="1" applyAlignment="1">
      <alignment horizontal="right"/>
    </xf>
    <xf numFmtId="3" fontId="23" fillId="0" borderId="58" xfId="0" applyNumberFormat="1" applyFont="1" applyBorder="1" applyAlignment="1">
      <alignment horizontal="right"/>
    </xf>
    <xf numFmtId="0" fontId="50" fillId="0" borderId="0" xfId="0" applyFont="1" applyBorder="1" applyAlignment="1">
      <alignment horizontal="right"/>
    </xf>
    <xf numFmtId="0" fontId="56" fillId="0" borderId="61" xfId="0" applyFont="1" applyBorder="1" applyAlignment="1">
      <alignment horizontal="center" wrapText="1"/>
    </xf>
    <xf numFmtId="0" fontId="56" fillId="0" borderId="53" xfId="0" applyFont="1" applyBorder="1" applyAlignment="1">
      <alignment horizontal="center"/>
    </xf>
    <xf numFmtId="0" fontId="56" fillId="0" borderId="61" xfId="0" applyFont="1" applyBorder="1" applyAlignment="1">
      <alignment horizontal="center"/>
    </xf>
    <xf numFmtId="0" fontId="56" fillId="0" borderId="77" xfId="0" applyFont="1" applyBorder="1" applyAlignment="1">
      <alignment horizontal="center"/>
    </xf>
    <xf numFmtId="0" fontId="56" fillId="0" borderId="91" xfId="0" applyFont="1" applyBorder="1" applyAlignment="1">
      <alignment horizontal="center"/>
    </xf>
    <xf numFmtId="0" fontId="19" fillId="0" borderId="65" xfId="0" applyFont="1" applyBorder="1" applyAlignment="1">
      <alignment wrapText="1"/>
    </xf>
    <xf numFmtId="0" fontId="50" fillId="0" borderId="53" xfId="0" applyFont="1" applyBorder="1" applyAlignment="1">
      <alignment horizontal="center" wrapText="1"/>
    </xf>
    <xf numFmtId="0" fontId="35" fillId="0" borderId="63" xfId="0" applyFont="1" applyBorder="1" applyAlignment="1">
      <alignment horizontal="right"/>
    </xf>
    <xf numFmtId="0" fontId="23" fillId="0" borderId="78" xfId="0" applyFont="1" applyBorder="1" applyAlignment="1">
      <alignment wrapText="1"/>
    </xf>
    <xf numFmtId="0" fontId="23" fillId="0" borderId="91" xfId="0" applyFont="1" applyBorder="1" applyAlignment="1">
      <alignment wrapText="1"/>
    </xf>
    <xf numFmtId="0" fontId="0" fillId="0" borderId="62" xfId="0" applyBorder="1"/>
    <xf numFmtId="3" fontId="19" fillId="20" borderId="103" xfId="0" applyNumberFormat="1" applyFont="1" applyFill="1" applyBorder="1"/>
    <xf numFmtId="0" fontId="21" fillId="0" borderId="61" xfId="0" applyFont="1" applyBorder="1" applyAlignment="1">
      <alignment wrapText="1"/>
    </xf>
    <xf numFmtId="0" fontId="61" fillId="0" borderId="129" xfId="0" applyFont="1" applyBorder="1" applyAlignment="1">
      <alignment horizontal="center"/>
    </xf>
    <xf numFmtId="0" fontId="62" fillId="0" borderId="128" xfId="0" applyFont="1" applyBorder="1" applyAlignment="1">
      <alignment horizontal="center"/>
    </xf>
    <xf numFmtId="0" fontId="62" fillId="0" borderId="103" xfId="0" applyFont="1" applyBorder="1" applyAlignment="1">
      <alignment horizontal="center"/>
    </xf>
    <xf numFmtId="0" fontId="62" fillId="0" borderId="64" xfId="0" applyFont="1" applyBorder="1" applyAlignment="1">
      <alignment horizontal="center"/>
    </xf>
    <xf numFmtId="0" fontId="35" fillId="0" borderId="178" xfId="0" applyFont="1" applyBorder="1" applyAlignment="1">
      <alignment horizontal="right"/>
    </xf>
    <xf numFmtId="0" fontId="23" fillId="0" borderId="179" xfId="0" applyFont="1" applyBorder="1"/>
    <xf numFmtId="3" fontId="23" fillId="0" borderId="180" xfId="0" applyNumberFormat="1" applyFont="1" applyBorder="1"/>
    <xf numFmtId="3" fontId="23" fillId="0" borderId="181" xfId="0" applyNumberFormat="1" applyFont="1" applyBorder="1"/>
    <xf numFmtId="3" fontId="23" fillId="20" borderId="182" xfId="0" applyNumberFormat="1" applyFont="1" applyFill="1" applyBorder="1"/>
    <xf numFmtId="0" fontId="23" fillId="20" borderId="183" xfId="0" applyFont="1" applyFill="1" applyBorder="1" applyAlignment="1">
      <alignment wrapText="1"/>
    </xf>
    <xf numFmtId="3" fontId="61" fillId="0" borderId="65" xfId="0" applyNumberFormat="1" applyFont="1" applyBorder="1" applyAlignment="1">
      <alignment horizontal="center"/>
    </xf>
    <xf numFmtId="3" fontId="61" fillId="0" borderId="49" xfId="0" applyNumberFormat="1" applyFont="1" applyBorder="1" applyAlignment="1">
      <alignment horizontal="center"/>
    </xf>
    <xf numFmtId="3" fontId="61" fillId="0" borderId="56" xfId="0" applyNumberFormat="1" applyFont="1" applyBorder="1" applyAlignment="1">
      <alignment horizontal="center"/>
    </xf>
    <xf numFmtId="3" fontId="19" fillId="0" borderId="184" xfId="0" applyNumberFormat="1" applyFont="1" applyBorder="1"/>
    <xf numFmtId="3" fontId="19" fillId="0" borderId="178" xfId="0" applyNumberFormat="1" applyFont="1" applyBorder="1"/>
    <xf numFmtId="3" fontId="19" fillId="20" borderId="117" xfId="0" applyNumberFormat="1" applyFont="1" applyFill="1" applyBorder="1"/>
    <xf numFmtId="3" fontId="23" fillId="0" borderId="185" xfId="0" applyNumberFormat="1" applyFont="1" applyBorder="1"/>
    <xf numFmtId="3" fontId="23" fillId="0" borderId="186" xfId="0" applyNumberFormat="1" applyFont="1" applyBorder="1"/>
    <xf numFmtId="3" fontId="23" fillId="0" borderId="184" xfId="0" applyNumberFormat="1" applyFont="1" applyBorder="1"/>
    <xf numFmtId="3" fontId="23" fillId="0" borderId="178" xfId="0" applyNumberFormat="1" applyFont="1" applyBorder="1"/>
    <xf numFmtId="0" fontId="35" fillId="0" borderId="187" xfId="0" applyFont="1" applyBorder="1" applyAlignment="1">
      <alignment horizontal="right"/>
    </xf>
    <xf numFmtId="0" fontId="19" fillId="0" borderId="43" xfId="0" applyFont="1" applyBorder="1" applyAlignment="1">
      <alignment wrapText="1"/>
    </xf>
    <xf numFmtId="3" fontId="23" fillId="0" borderId="67" xfId="0" applyNumberFormat="1" applyFont="1" applyBorder="1"/>
    <xf numFmtId="3" fontId="23" fillId="0" borderId="188" xfId="0" applyNumberFormat="1" applyFont="1" applyBorder="1"/>
    <xf numFmtId="3" fontId="23" fillId="0" borderId="189" xfId="0" applyNumberFormat="1" applyFont="1" applyBorder="1"/>
    <xf numFmtId="3" fontId="61" fillId="0" borderId="117" xfId="0" applyNumberFormat="1" applyFont="1" applyBorder="1" applyAlignment="1">
      <alignment horizontal="center"/>
    </xf>
    <xf numFmtId="3" fontId="61" fillId="0" borderId="62" xfId="0" applyNumberFormat="1" applyFont="1" applyBorder="1" applyAlignment="1">
      <alignment horizontal="center"/>
    </xf>
    <xf numFmtId="0" fontId="23" fillId="0" borderId="104" xfId="0" applyFont="1" applyBorder="1" applyAlignment="1">
      <alignment horizontal="center" vertical="center" wrapText="1"/>
    </xf>
    <xf numFmtId="3" fontId="61" fillId="0" borderId="129" xfId="0" applyNumberFormat="1" applyFont="1" applyBorder="1" applyAlignment="1">
      <alignment horizontal="center"/>
    </xf>
    <xf numFmtId="3" fontId="19" fillId="0" borderId="129" xfId="0" applyNumberFormat="1" applyFont="1" applyBorder="1"/>
    <xf numFmtId="0" fontId="23" fillId="0" borderId="86" xfId="0" applyFont="1" applyBorder="1" applyAlignment="1">
      <alignment horizontal="center" wrapText="1"/>
    </xf>
    <xf numFmtId="3" fontId="23" fillId="0" borderId="116" xfId="0" applyNumberFormat="1" applyFont="1" applyBorder="1"/>
    <xf numFmtId="0" fontId="31" fillId="0" borderId="47" xfId="0" applyFont="1" applyBorder="1" applyAlignment="1">
      <alignment wrapText="1"/>
    </xf>
    <xf numFmtId="0" fontId="31" fillId="0" borderId="190" xfId="0" applyFont="1" applyBorder="1" applyAlignment="1">
      <alignment wrapText="1"/>
    </xf>
    <xf numFmtId="0" fontId="19" fillId="0" borderId="67" xfId="0" applyFont="1" applyBorder="1" applyAlignment="1">
      <alignment wrapText="1"/>
    </xf>
    <xf numFmtId="0" fontId="19" fillId="0" borderId="191" xfId="0" applyFont="1" applyBorder="1"/>
    <xf numFmtId="0" fontId="33" fillId="0" borderId="147" xfId="0" applyFont="1" applyBorder="1" applyAlignment="1">
      <alignment wrapText="1"/>
    </xf>
    <xf numFmtId="0" fontId="31" fillId="0" borderId="66" xfId="0" applyFont="1" applyBorder="1" applyAlignment="1">
      <alignment wrapText="1"/>
    </xf>
    <xf numFmtId="0" fontId="33" fillId="0" borderId="120" xfId="0" applyFont="1" applyBorder="1" applyAlignment="1">
      <alignment wrapText="1"/>
    </xf>
    <xf numFmtId="0" fontId="33" fillId="0" borderId="149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87" xfId="0" applyNumberFormat="1" applyFont="1" applyBorder="1" applyAlignment="1">
      <alignment horizontal="right"/>
    </xf>
    <xf numFmtId="3" fontId="23" fillId="0" borderId="150" xfId="0" applyNumberFormat="1" applyFont="1" applyBorder="1"/>
    <xf numFmtId="0" fontId="50" fillId="0" borderId="192" xfId="0" applyFont="1" applyBorder="1" applyAlignment="1">
      <alignment horizontal="center"/>
    </xf>
    <xf numFmtId="0" fontId="50" fillId="0" borderId="129" xfId="0" applyFont="1" applyBorder="1" applyAlignment="1">
      <alignment horizontal="center"/>
    </xf>
    <xf numFmtId="3" fontId="19" fillId="0" borderId="49" xfId="0" applyNumberFormat="1" applyFont="1" applyBorder="1" applyAlignment="1">
      <alignment horizontal="right"/>
    </xf>
    <xf numFmtId="0" fontId="50" fillId="0" borderId="57" xfId="0" applyFont="1" applyBorder="1" applyAlignment="1">
      <alignment horizontal="center"/>
    </xf>
    <xf numFmtId="3" fontId="23" fillId="0" borderId="159" xfId="0" applyNumberFormat="1" applyFont="1" applyBorder="1"/>
    <xf numFmtId="0" fontId="50" fillId="0" borderId="62" xfId="0" applyFont="1" applyBorder="1" applyAlignment="1">
      <alignment horizontal="center"/>
    </xf>
    <xf numFmtId="3" fontId="19" fillId="0" borderId="112" xfId="0" applyNumberFormat="1" applyFont="1" applyBorder="1"/>
    <xf numFmtId="3" fontId="19" fillId="0" borderId="193" xfId="0" applyNumberFormat="1" applyFont="1" applyBorder="1"/>
    <xf numFmtId="3" fontId="19" fillId="0" borderId="194" xfId="0" applyNumberFormat="1" applyFont="1" applyBorder="1"/>
    <xf numFmtId="0" fontId="23" fillId="0" borderId="77" xfId="0" applyFont="1" applyBorder="1"/>
    <xf numFmtId="0" fontId="19" fillId="0" borderId="61" xfId="0" applyFont="1" applyBorder="1"/>
    <xf numFmtId="0" fontId="50" fillId="0" borderId="117" xfId="0" applyFont="1" applyBorder="1" applyAlignment="1">
      <alignment horizontal="center"/>
    </xf>
    <xf numFmtId="0" fontId="19" fillId="0" borderId="91" xfId="0" applyFont="1" applyBorder="1"/>
    <xf numFmtId="3" fontId="19" fillId="0" borderId="195" xfId="0" applyNumberFormat="1" applyFont="1" applyBorder="1"/>
    <xf numFmtId="0" fontId="23" fillId="0" borderId="53" xfId="0" applyFont="1" applyBorder="1" applyAlignment="1">
      <alignment horizontal="left"/>
    </xf>
    <xf numFmtId="0" fontId="19" fillId="0" borderId="65" xfId="0" applyFont="1" applyFill="1" applyBorder="1"/>
    <xf numFmtId="0" fontId="19" fillId="0" borderId="49" xfId="0" applyFont="1" applyBorder="1" applyAlignment="1">
      <alignment horizontal="right"/>
    </xf>
    <xf numFmtId="0" fontId="19" fillId="0" borderId="69" xfId="0" applyFont="1" applyBorder="1" applyAlignment="1">
      <alignment horizontal="right"/>
    </xf>
    <xf numFmtId="0" fontId="19" fillId="0" borderId="62" xfId="0" applyFont="1" applyBorder="1" applyAlignment="1">
      <alignment horizontal="right"/>
    </xf>
    <xf numFmtId="0" fontId="23" fillId="0" borderId="141" xfId="0" applyFont="1" applyBorder="1"/>
    <xf numFmtId="0" fontId="23" fillId="0" borderId="115" xfId="0" applyFont="1" applyBorder="1"/>
    <xf numFmtId="0" fontId="23" fillId="0" borderId="69" xfId="0" applyFont="1" applyBorder="1" applyAlignment="1">
      <alignment horizontal="right"/>
    </xf>
    <xf numFmtId="0" fontId="23" fillId="0" borderId="61" xfId="0" applyFont="1" applyBorder="1" applyAlignment="1">
      <alignment horizontal="right"/>
    </xf>
    <xf numFmtId="0" fontId="19" fillId="0" borderId="63" xfId="0" applyFont="1" applyBorder="1" applyAlignment="1">
      <alignment horizontal="right"/>
    </xf>
    <xf numFmtId="0" fontId="35" fillId="0" borderId="134" xfId="0" applyFont="1" applyBorder="1" applyAlignment="1">
      <alignment horizontal="center"/>
    </xf>
    <xf numFmtId="0" fontId="23" fillId="0" borderId="74" xfId="0" applyFont="1" applyBorder="1" applyAlignment="1">
      <alignment horizontal="center"/>
    </xf>
    <xf numFmtId="0" fontId="23" fillId="0" borderId="48" xfId="0" applyFont="1" applyBorder="1" applyAlignment="1">
      <alignment horizontal="center" wrapText="1"/>
    </xf>
    <xf numFmtId="0" fontId="23" fillId="0" borderId="79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3" fontId="19" fillId="0" borderId="42" xfId="0" applyNumberFormat="1" applyFont="1" applyBorder="1"/>
    <xf numFmtId="3" fontId="19" fillId="20" borderId="42" xfId="0" applyNumberFormat="1" applyFont="1" applyFill="1" applyBorder="1"/>
    <xf numFmtId="0" fontId="23" fillId="0" borderId="129" xfId="0" applyFont="1" applyBorder="1" applyAlignment="1">
      <alignment horizontal="center"/>
    </xf>
    <xf numFmtId="0" fontId="23" fillId="0" borderId="116" xfId="0" applyFont="1" applyBorder="1" applyAlignment="1">
      <alignment horizontal="center"/>
    </xf>
    <xf numFmtId="3" fontId="19" fillId="0" borderId="196" xfId="0" applyNumberFormat="1" applyFont="1" applyBorder="1"/>
    <xf numFmtId="3" fontId="19" fillId="0" borderId="197" xfId="0" applyNumberFormat="1" applyFont="1" applyBorder="1"/>
    <xf numFmtId="3" fontId="19" fillId="0" borderId="198" xfId="0" applyNumberFormat="1" applyFont="1" applyBorder="1"/>
    <xf numFmtId="0" fontId="35" fillId="0" borderId="95" xfId="0" applyFont="1" applyBorder="1" applyAlignment="1">
      <alignment wrapText="1"/>
    </xf>
    <xf numFmtId="0" fontId="35" fillId="0" borderId="52" xfId="0" applyFont="1" applyBorder="1"/>
    <xf numFmtId="3" fontId="19" fillId="0" borderId="71" xfId="0" applyNumberFormat="1" applyFont="1" applyBorder="1" applyAlignment="1"/>
    <xf numFmtId="3" fontId="19" fillId="0" borderId="93" xfId="0" applyNumberFormat="1" applyFont="1" applyBorder="1" applyAlignment="1"/>
    <xf numFmtId="3" fontId="23" fillId="20" borderId="61" xfId="0" applyNumberFormat="1" applyFont="1" applyFill="1" applyBorder="1"/>
    <xf numFmtId="0" fontId="19" fillId="0" borderId="69" xfId="0" applyFont="1" applyBorder="1"/>
    <xf numFmtId="3" fontId="23" fillId="20" borderId="63" xfId="0" applyNumberFormat="1" applyFont="1" applyFill="1" applyBorder="1"/>
    <xf numFmtId="3" fontId="23" fillId="20" borderId="0" xfId="0" applyNumberFormat="1" applyFont="1" applyFill="1" applyBorder="1"/>
    <xf numFmtId="3" fontId="19" fillId="0" borderId="199" xfId="0" applyNumberFormat="1" applyFont="1" applyBorder="1"/>
    <xf numFmtId="0" fontId="19" fillId="0" borderId="64" xfId="0" applyFont="1" applyBorder="1"/>
    <xf numFmtId="0" fontId="23" fillId="0" borderId="53" xfId="0" applyFont="1" applyBorder="1" applyAlignment="1">
      <alignment horizontal="left" vertical="center" wrapText="1"/>
    </xf>
    <xf numFmtId="0" fontId="23" fillId="0" borderId="200" xfId="0" applyFont="1" applyBorder="1" applyAlignment="1">
      <alignment horizontal="center" vertical="center"/>
    </xf>
    <xf numFmtId="0" fontId="23" fillId="0" borderId="61" xfId="0" applyFont="1" applyFill="1" applyBorder="1" applyAlignment="1">
      <alignment horizontal="center" vertical="center"/>
    </xf>
    <xf numFmtId="0" fontId="19" fillId="0" borderId="117" xfId="0" applyFont="1" applyBorder="1" applyAlignment="1">
      <alignment wrapText="1"/>
    </xf>
    <xf numFmtId="0" fontId="31" fillId="0" borderId="53" xfId="0" applyFont="1" applyBorder="1" applyAlignment="1">
      <alignment horizontal="justify" wrapText="1"/>
    </xf>
    <xf numFmtId="0" fontId="23" fillId="0" borderId="201" xfId="0" applyFont="1" applyBorder="1" applyAlignment="1">
      <alignment horizontal="center" vertical="center"/>
    </xf>
    <xf numFmtId="3" fontId="23" fillId="0" borderId="164" xfId="0" applyNumberFormat="1" applyFont="1" applyBorder="1"/>
    <xf numFmtId="0" fontId="23" fillId="0" borderId="18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0" fontId="19" fillId="0" borderId="66" xfId="0" applyFont="1" applyBorder="1" applyAlignment="1">
      <alignment wrapText="1"/>
    </xf>
    <xf numFmtId="0" fontId="19" fillId="0" borderId="149" xfId="0" applyFont="1" applyBorder="1" applyAlignment="1">
      <alignment wrapText="1"/>
    </xf>
    <xf numFmtId="0" fontId="23" fillId="0" borderId="202" xfId="0" applyFont="1" applyBorder="1" applyAlignment="1">
      <alignment wrapText="1"/>
    </xf>
    <xf numFmtId="0" fontId="19" fillId="0" borderId="147" xfId="0" applyFont="1" applyBorder="1" applyAlignment="1">
      <alignment wrapText="1"/>
    </xf>
    <xf numFmtId="0" fontId="23" fillId="0" borderId="203" xfId="0" applyFont="1" applyBorder="1" applyAlignment="1">
      <alignment wrapText="1"/>
    </xf>
    <xf numFmtId="0" fontId="19" fillId="0" borderId="138" xfId="0" applyFont="1" applyBorder="1" applyAlignment="1">
      <alignment wrapText="1"/>
    </xf>
    <xf numFmtId="0" fontId="23" fillId="0" borderId="151" xfId="0" applyFont="1" applyBorder="1"/>
    <xf numFmtId="0" fontId="23" fillId="0" borderId="23" xfId="0" applyFont="1" applyBorder="1"/>
    <xf numFmtId="0" fontId="23" fillId="0" borderId="193" xfId="0" applyFont="1" applyBorder="1"/>
    <xf numFmtId="3" fontId="29" fillId="0" borderId="136" xfId="0" applyNumberFormat="1" applyFont="1" applyBorder="1" applyAlignment="1">
      <alignment horizontal="right"/>
    </xf>
    <xf numFmtId="3" fontId="29" fillId="0" borderId="35" xfId="0" applyNumberFormat="1" applyFont="1" applyBorder="1" applyAlignment="1">
      <alignment horizontal="right"/>
    </xf>
    <xf numFmtId="3" fontId="29" fillId="0" borderId="36" xfId="0" applyNumberFormat="1" applyFont="1" applyBorder="1" applyAlignment="1">
      <alignment horizontal="right"/>
    </xf>
    <xf numFmtId="0" fontId="23" fillId="0" borderId="69" xfId="0" applyFont="1" applyBorder="1" applyAlignment="1">
      <alignment horizontal="center" vertical="center"/>
    </xf>
    <xf numFmtId="0" fontId="19" fillId="0" borderId="85" xfId="0" applyFont="1" applyBorder="1" applyAlignment="1">
      <alignment wrapText="1"/>
    </xf>
    <xf numFmtId="0" fontId="19" fillId="0" borderId="199" xfId="0" applyFont="1" applyBorder="1" applyAlignment="1">
      <alignment wrapText="1"/>
    </xf>
    <xf numFmtId="0" fontId="23" fillId="0" borderId="61" xfId="0" applyFont="1" applyBorder="1" applyAlignment="1">
      <alignment horizontal="center" wrapText="1" shrinkToFit="1"/>
    </xf>
    <xf numFmtId="0" fontId="23" fillId="0" borderId="61" xfId="0" applyFont="1" applyBorder="1" applyAlignment="1">
      <alignment vertical="center"/>
    </xf>
    <xf numFmtId="0" fontId="23" fillId="0" borderId="92" xfId="0" applyFont="1" applyBorder="1" applyAlignment="1">
      <alignment horizontal="center" wrapText="1"/>
    </xf>
    <xf numFmtId="0" fontId="23" fillId="0" borderId="60" xfId="0" applyFont="1" applyBorder="1" applyAlignment="1">
      <alignment horizontal="center"/>
    </xf>
    <xf numFmtId="0" fontId="23" fillId="0" borderId="50" xfId="0" applyFont="1" applyBorder="1" applyAlignment="1">
      <alignment horizontal="center"/>
    </xf>
    <xf numFmtId="3" fontId="33" fillId="0" borderId="62" xfId="0" applyNumberFormat="1" applyFont="1" applyBorder="1" applyAlignment="1">
      <alignment horizontal="right" vertical="center" wrapText="1"/>
    </xf>
    <xf numFmtId="3" fontId="19" fillId="0" borderId="161" xfId="0" applyNumberFormat="1" applyFont="1" applyBorder="1"/>
    <xf numFmtId="3" fontId="23" fillId="0" borderId="69" xfId="0" applyNumberFormat="1" applyFont="1" applyBorder="1"/>
    <xf numFmtId="3" fontId="19" fillId="0" borderId="204" xfId="0" applyNumberFormat="1" applyFont="1" applyBorder="1"/>
    <xf numFmtId="0" fontId="30" fillId="0" borderId="87" xfId="0" applyFont="1" applyBorder="1" applyAlignment="1">
      <alignment wrapText="1"/>
    </xf>
    <xf numFmtId="3" fontId="30" fillId="0" borderId="101" xfId="26" applyNumberFormat="1" applyFont="1" applyFill="1" applyBorder="1" applyAlignment="1" applyProtection="1"/>
    <xf numFmtId="3" fontId="19" fillId="0" borderId="93" xfId="33" applyNumberFormat="1" applyFont="1" applyBorder="1" applyProtection="1"/>
    <xf numFmtId="0" fontId="19" fillId="0" borderId="19" xfId="33" applyFont="1" applyBorder="1" applyProtection="1"/>
    <xf numFmtId="3" fontId="19" fillId="0" borderId="205" xfId="0" applyNumberFormat="1" applyFont="1" applyBorder="1"/>
    <xf numFmtId="0" fontId="19" fillId="0" borderId="206" xfId="0" applyFont="1" applyBorder="1"/>
    <xf numFmtId="0" fontId="19" fillId="0" borderId="207" xfId="0" applyFont="1" applyBorder="1"/>
    <xf numFmtId="3" fontId="19" fillId="0" borderId="166" xfId="0" applyNumberFormat="1" applyFont="1" applyBorder="1"/>
    <xf numFmtId="3" fontId="19" fillId="0" borderId="139" xfId="0" applyNumberFormat="1" applyFont="1" applyBorder="1"/>
    <xf numFmtId="3" fontId="19" fillId="0" borderId="159" xfId="0" applyNumberFormat="1" applyFont="1" applyBorder="1"/>
    <xf numFmtId="0" fontId="21" fillId="0" borderId="79" xfId="0" applyFont="1" applyBorder="1" applyAlignment="1">
      <alignment horizontal="center"/>
    </xf>
    <xf numFmtId="0" fontId="30" fillId="0" borderId="49" xfId="0" applyFont="1" applyBorder="1"/>
    <xf numFmtId="0" fontId="30" fillId="0" borderId="62" xfId="0" applyFont="1" applyBorder="1"/>
    <xf numFmtId="0" fontId="30" fillId="0" borderId="61" xfId="0" applyFont="1" applyBorder="1" applyAlignment="1">
      <alignment horizontal="center"/>
    </xf>
    <xf numFmtId="0" fontId="21" fillId="0" borderId="69" xfId="0" applyFont="1" applyBorder="1" applyAlignment="1">
      <alignment horizontal="center"/>
    </xf>
    <xf numFmtId="0" fontId="30" fillId="0" borderId="26" xfId="0" applyFont="1" applyBorder="1" applyAlignment="1">
      <alignment vertical="center"/>
    </xf>
    <xf numFmtId="0" fontId="30" fillId="0" borderId="208" xfId="0" applyFont="1" applyBorder="1" applyAlignment="1">
      <alignment vertical="center"/>
    </xf>
    <xf numFmtId="0" fontId="21" fillId="0" borderId="52" xfId="0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206" xfId="0" applyFont="1" applyBorder="1" applyAlignment="1">
      <alignment wrapText="1"/>
    </xf>
    <xf numFmtId="0" fontId="23" fillId="0" borderId="91" xfId="0" applyFont="1" applyBorder="1" applyAlignment="1">
      <alignment vertical="center"/>
    </xf>
    <xf numFmtId="0" fontId="23" fillId="0" borderId="35" xfId="0" applyFont="1" applyBorder="1" applyAlignment="1">
      <alignment vertical="center"/>
    </xf>
    <xf numFmtId="0" fontId="23" fillId="0" borderId="209" xfId="0" applyFont="1" applyBorder="1" applyAlignment="1">
      <alignment vertical="center"/>
    </xf>
    <xf numFmtId="0" fontId="19" fillId="0" borderId="35" xfId="0" applyFont="1" applyBorder="1" applyAlignment="1">
      <alignment vertical="center"/>
    </xf>
    <xf numFmtId="0" fontId="35" fillId="0" borderId="0" xfId="0" applyFont="1" applyBorder="1" applyAlignment="1">
      <alignment wrapText="1"/>
    </xf>
    <xf numFmtId="0" fontId="41" fillId="0" borderId="91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141" xfId="0" applyFont="1" applyBorder="1" applyAlignment="1">
      <alignment vertical="center"/>
    </xf>
    <xf numFmtId="3" fontId="19" fillId="0" borderId="210" xfId="26" applyNumberFormat="1" applyFont="1" applyFill="1" applyBorder="1" applyAlignment="1" applyProtection="1">
      <alignment vertical="center"/>
    </xf>
    <xf numFmtId="3" fontId="0" fillId="0" borderId="0" xfId="0" applyNumberFormat="1" applyBorder="1"/>
    <xf numFmtId="0" fontId="35" fillId="0" borderId="117" xfId="0" applyFont="1" applyBorder="1" applyAlignment="1">
      <alignment horizontal="right"/>
    </xf>
    <xf numFmtId="0" fontId="35" fillId="0" borderId="65" xfId="0" applyFont="1" applyBorder="1" applyAlignment="1">
      <alignment horizontal="right"/>
    </xf>
    <xf numFmtId="0" fontId="35" fillId="0" borderId="113" xfId="0" applyFont="1" applyBorder="1" applyAlignment="1">
      <alignment horizontal="right"/>
    </xf>
    <xf numFmtId="0" fontId="21" fillId="0" borderId="79" xfId="0" applyFont="1" applyBorder="1" applyAlignment="1">
      <alignment vertical="center"/>
    </xf>
    <xf numFmtId="0" fontId="41" fillId="0" borderId="196" xfId="0" applyFont="1" applyBorder="1" applyAlignment="1">
      <alignment horizontal="left" vertical="center"/>
    </xf>
    <xf numFmtId="0" fontId="42" fillId="0" borderId="71" xfId="0" applyFont="1" applyBorder="1" applyAlignment="1">
      <alignment horizontal="left" vertical="center"/>
    </xf>
    <xf numFmtId="0" fontId="29" fillId="0" borderId="211" xfId="0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3" fontId="19" fillId="0" borderId="83" xfId="0" applyNumberFormat="1" applyFont="1" applyBorder="1"/>
    <xf numFmtId="0" fontId="19" fillId="0" borderId="19" xfId="0" applyFont="1" applyBorder="1" applyAlignment="1">
      <alignment wrapText="1"/>
    </xf>
    <xf numFmtId="0" fontId="19" fillId="0" borderId="31" xfId="0" applyFont="1" applyFill="1" applyBorder="1" applyAlignment="1">
      <alignment wrapText="1"/>
    </xf>
    <xf numFmtId="0" fontId="35" fillId="0" borderId="160" xfId="0" applyFont="1" applyBorder="1" applyAlignment="1">
      <alignment horizontal="right"/>
    </xf>
    <xf numFmtId="0" fontId="35" fillId="0" borderId="212" xfId="0" applyFont="1" applyBorder="1" applyAlignment="1">
      <alignment horizontal="right"/>
    </xf>
    <xf numFmtId="3" fontId="29" fillId="0" borderId="129" xfId="0" applyNumberFormat="1" applyFont="1" applyBorder="1"/>
    <xf numFmtId="3" fontId="42" fillId="0" borderId="61" xfId="0" applyNumberFormat="1" applyFont="1" applyBorder="1"/>
    <xf numFmtId="3" fontId="23" fillId="0" borderId="61" xfId="0" applyNumberFormat="1" applyFont="1" applyBorder="1" applyAlignment="1">
      <alignment wrapText="1"/>
    </xf>
    <xf numFmtId="3" fontId="29" fillId="0" borderId="0" xfId="0" applyNumberFormat="1" applyFont="1"/>
    <xf numFmtId="0" fontId="23" fillId="0" borderId="86" xfId="0" applyFont="1" applyBorder="1" applyAlignment="1">
      <alignment horizontal="center" vertical="center"/>
    </xf>
    <xf numFmtId="0" fontId="21" fillId="0" borderId="22" xfId="0" applyFont="1" applyBorder="1"/>
    <xf numFmtId="3" fontId="23" fillId="0" borderId="45" xfId="0" applyNumberFormat="1" applyFont="1" applyBorder="1"/>
    <xf numFmtId="3" fontId="23" fillId="0" borderId="213" xfId="0" applyNumberFormat="1" applyFont="1" applyBorder="1"/>
    <xf numFmtId="3" fontId="23" fillId="0" borderId="0" xfId="0" applyNumberFormat="1" applyFont="1"/>
    <xf numFmtId="3" fontId="19" fillId="0" borderId="43" xfId="0" applyNumberFormat="1" applyFont="1" applyBorder="1"/>
    <xf numFmtId="3" fontId="19" fillId="0" borderId="124" xfId="0" applyNumberFormat="1" applyFont="1" applyBorder="1"/>
    <xf numFmtId="0" fontId="19" fillId="0" borderId="67" xfId="0" applyFont="1" applyBorder="1" applyAlignment="1">
      <alignment horizontal="center"/>
    </xf>
    <xf numFmtId="3" fontId="50" fillId="0" borderId="131" xfId="0" applyNumberFormat="1" applyFont="1" applyBorder="1"/>
    <xf numFmtId="3" fontId="50" fillId="0" borderId="191" xfId="0" applyNumberFormat="1" applyFont="1" applyBorder="1"/>
    <xf numFmtId="3" fontId="35" fillId="0" borderId="83" xfId="0" applyNumberFormat="1" applyFont="1" applyBorder="1"/>
    <xf numFmtId="0" fontId="23" fillId="0" borderId="97" xfId="0" applyFont="1" applyBorder="1" applyAlignment="1">
      <alignment horizontal="center"/>
    </xf>
    <xf numFmtId="3" fontId="61" fillId="0" borderId="96" xfId="0" applyNumberFormat="1" applyFont="1" applyBorder="1" applyAlignment="1">
      <alignment horizontal="center"/>
    </xf>
    <xf numFmtId="3" fontId="61" fillId="0" borderId="69" xfId="0" applyNumberFormat="1" applyFont="1" applyFill="1" applyBorder="1" applyAlignment="1">
      <alignment horizontal="center"/>
    </xf>
    <xf numFmtId="0" fontId="23" fillId="0" borderId="214" xfId="0" applyFont="1" applyBorder="1" applyAlignment="1">
      <alignment horizontal="left" vertical="center"/>
    </xf>
    <xf numFmtId="0" fontId="23" fillId="0" borderId="157" xfId="0" applyFont="1" applyBorder="1" applyAlignment="1">
      <alignment horizontal="center" vertical="center" wrapText="1"/>
    </xf>
    <xf numFmtId="0" fontId="19" fillId="0" borderId="129" xfId="0" applyFont="1" applyBorder="1" applyAlignment="1">
      <alignment horizontal="right"/>
    </xf>
    <xf numFmtId="3" fontId="19" fillId="0" borderId="12" xfId="0" applyNumberFormat="1" applyFont="1" applyFill="1" applyBorder="1"/>
    <xf numFmtId="3" fontId="19" fillId="0" borderId="16" xfId="0" applyNumberFormat="1" applyFont="1" applyFill="1" applyBorder="1"/>
    <xf numFmtId="3" fontId="19" fillId="0" borderId="11" xfId="0" applyNumberFormat="1" applyFont="1" applyFill="1" applyBorder="1"/>
    <xf numFmtId="0" fontId="23" fillId="0" borderId="215" xfId="0" applyFont="1" applyBorder="1"/>
    <xf numFmtId="3" fontId="42" fillId="0" borderId="82" xfId="26" applyNumberFormat="1" applyFont="1" applyFill="1" applyBorder="1" applyAlignment="1" applyProtection="1"/>
    <xf numFmtId="3" fontId="42" fillId="0" borderId="216" xfId="26" applyNumberFormat="1" applyFont="1" applyFill="1" applyBorder="1" applyAlignment="1" applyProtection="1"/>
    <xf numFmtId="3" fontId="42" fillId="0" borderId="55" xfId="26" applyNumberFormat="1" applyFont="1" applyFill="1" applyBorder="1" applyAlignment="1" applyProtection="1"/>
    <xf numFmtId="3" fontId="42" fillId="0" borderId="77" xfId="26" applyNumberFormat="1" applyFont="1" applyFill="1" applyBorder="1" applyAlignment="1" applyProtection="1"/>
    <xf numFmtId="0" fontId="30" fillId="0" borderId="63" xfId="0" applyFont="1" applyBorder="1" applyAlignment="1">
      <alignment vertical="center" wrapText="1"/>
    </xf>
    <xf numFmtId="3" fontId="23" fillId="0" borderId="78" xfId="0" applyNumberFormat="1" applyFont="1" applyFill="1" applyBorder="1"/>
    <xf numFmtId="3" fontId="19" fillId="0" borderId="65" xfId="0" applyNumberFormat="1" applyFont="1" applyFill="1" applyBorder="1"/>
    <xf numFmtId="0" fontId="23" fillId="0" borderId="32" xfId="0" applyFont="1" applyFill="1" applyBorder="1" applyAlignment="1">
      <alignment horizontal="center" wrapText="1"/>
    </xf>
    <xf numFmtId="3" fontId="19" fillId="0" borderId="49" xfId="0" applyNumberFormat="1" applyFont="1" applyFill="1" applyBorder="1"/>
    <xf numFmtId="3" fontId="19" fillId="0" borderId="63" xfId="0" applyNumberFormat="1" applyFont="1" applyFill="1" applyBorder="1"/>
    <xf numFmtId="3" fontId="19" fillId="0" borderId="69" xfId="0" applyNumberFormat="1" applyFont="1" applyBorder="1"/>
    <xf numFmtId="3" fontId="29" fillId="0" borderId="117" xfId="0" applyNumberFormat="1" applyFont="1" applyBorder="1" applyAlignment="1"/>
    <xf numFmtId="3" fontId="29" fillId="0" borderId="113" xfId="0" applyNumberFormat="1" applyFont="1" applyBorder="1" applyAlignment="1"/>
    <xf numFmtId="3" fontId="29" fillId="0" borderId="57" xfId="0" applyNumberFormat="1" applyFont="1" applyBorder="1" applyAlignment="1"/>
    <xf numFmtId="3" fontId="29" fillId="0" borderId="129" xfId="0" applyNumberFormat="1" applyFont="1" applyBorder="1" applyAlignment="1"/>
    <xf numFmtId="3" fontId="29" fillId="0" borderId="116" xfId="0" applyNumberFormat="1" applyFont="1" applyBorder="1" applyAlignment="1"/>
    <xf numFmtId="0" fontId="29" fillId="0" borderId="65" xfId="0" applyFont="1" applyBorder="1" applyAlignment="1">
      <alignment horizontal="right"/>
    </xf>
    <xf numFmtId="0" fontId="29" fillId="0" borderId="113" xfId="0" applyFont="1" applyBorder="1" applyAlignment="1">
      <alignment horizontal="right"/>
    </xf>
    <xf numFmtId="3" fontId="29" fillId="0" borderId="116" xfId="0" applyNumberFormat="1" applyFont="1" applyBorder="1" applyAlignment="1">
      <alignment horizontal="right"/>
    </xf>
    <xf numFmtId="3" fontId="19" fillId="0" borderId="116" xfId="0" applyNumberFormat="1" applyFont="1" applyBorder="1" applyAlignment="1">
      <alignment horizontal="right"/>
    </xf>
    <xf numFmtId="0" fontId="42" fillId="0" borderId="53" xfId="0" applyFont="1" applyBorder="1" applyAlignment="1">
      <alignment horizontal="right"/>
    </xf>
    <xf numFmtId="0" fontId="23" fillId="20" borderId="0" xfId="0" applyFont="1" applyFill="1" applyBorder="1"/>
    <xf numFmtId="3" fontId="23" fillId="0" borderId="0" xfId="0" applyNumberFormat="1" applyFont="1" applyBorder="1"/>
    <xf numFmtId="3" fontId="29" fillId="0" borderId="35" xfId="0" applyNumberFormat="1" applyFont="1" applyFill="1" applyBorder="1" applyAlignment="1">
      <alignment horizontal="right"/>
    </xf>
    <xf numFmtId="0" fontId="23" fillId="0" borderId="127" xfId="0" applyFont="1" applyFill="1" applyBorder="1" applyAlignment="1">
      <alignment horizontal="center" wrapText="1"/>
    </xf>
    <xf numFmtId="3" fontId="69" fillId="0" borderId="49" xfId="0" applyNumberFormat="1" applyFont="1" applyBorder="1"/>
    <xf numFmtId="3" fontId="69" fillId="0" borderId="129" xfId="0" applyNumberFormat="1" applyFont="1" applyBorder="1"/>
    <xf numFmtId="3" fontId="69" fillId="0" borderId="49" xfId="0" applyNumberFormat="1" applyFont="1" applyFill="1" applyBorder="1"/>
    <xf numFmtId="0" fontId="0" fillId="0" borderId="0" xfId="0" applyBorder="1" applyAlignment="1">
      <alignment horizontal="center"/>
    </xf>
    <xf numFmtId="0" fontId="19" fillId="0" borderId="217" xfId="0" applyFont="1" applyBorder="1"/>
    <xf numFmtId="0" fontId="19" fillId="0" borderId="218" xfId="0" applyFont="1" applyBorder="1"/>
    <xf numFmtId="0" fontId="35" fillId="20" borderId="128" xfId="0" applyFont="1" applyFill="1" applyBorder="1"/>
    <xf numFmtId="0" fontId="35" fillId="20" borderId="111" xfId="0" applyFont="1" applyFill="1" applyBorder="1"/>
    <xf numFmtId="0" fontId="35" fillId="0" borderId="111" xfId="0" applyFont="1" applyBorder="1"/>
    <xf numFmtId="0" fontId="23" fillId="20" borderId="219" xfId="0" applyFont="1" applyFill="1" applyBorder="1"/>
    <xf numFmtId="3" fontId="23" fillId="20" borderId="220" xfId="0" applyNumberFormat="1" applyFont="1" applyFill="1" applyBorder="1"/>
    <xf numFmtId="3" fontId="19" fillId="20" borderId="113" xfId="0" applyNumberFormat="1" applyFont="1" applyFill="1" applyBorder="1"/>
    <xf numFmtId="3" fontId="19" fillId="20" borderId="53" xfId="0" applyNumberFormat="1" applyFont="1" applyFill="1" applyBorder="1"/>
    <xf numFmtId="0" fontId="35" fillId="20" borderId="117" xfId="0" applyFont="1" applyFill="1" applyBorder="1"/>
    <xf numFmtId="0" fontId="35" fillId="20" borderId="65" xfId="0" applyFont="1" applyFill="1" applyBorder="1"/>
    <xf numFmtId="0" fontId="35" fillId="0" borderId="65" xfId="0" applyFont="1" applyBorder="1"/>
    <xf numFmtId="0" fontId="23" fillId="20" borderId="221" xfId="0" applyFont="1" applyFill="1" applyBorder="1"/>
    <xf numFmtId="3" fontId="23" fillId="0" borderId="18" xfId="0" applyNumberFormat="1" applyFont="1" applyBorder="1"/>
    <xf numFmtId="0" fontId="23" fillId="20" borderId="0" xfId="0" applyFont="1" applyFill="1" applyBorder="1" applyAlignment="1">
      <alignment wrapText="1"/>
    </xf>
    <xf numFmtId="3" fontId="23" fillId="20" borderId="18" xfId="0" applyNumberFormat="1" applyFont="1" applyFill="1" applyBorder="1"/>
    <xf numFmtId="3" fontId="23" fillId="20" borderId="222" xfId="0" applyNumberFormat="1" applyFont="1" applyFill="1" applyBorder="1"/>
    <xf numFmtId="0" fontId="62" fillId="0" borderId="129" xfId="0" applyFont="1" applyBorder="1" applyAlignment="1">
      <alignment horizontal="center"/>
    </xf>
    <xf numFmtId="0" fontId="19" fillId="0" borderId="63" xfId="0" applyFont="1" applyBorder="1"/>
    <xf numFmtId="3" fontId="23" fillId="20" borderId="187" xfId="0" applyNumberFormat="1" applyFont="1" applyFill="1" applyBorder="1"/>
    <xf numFmtId="3" fontId="19" fillId="20" borderId="69" xfId="0" applyNumberFormat="1" applyFont="1" applyFill="1" applyBorder="1"/>
    <xf numFmtId="3" fontId="23" fillId="20" borderId="221" xfId="0" applyNumberFormat="1" applyFont="1" applyFill="1" applyBorder="1"/>
    <xf numFmtId="3" fontId="19" fillId="0" borderId="152" xfId="0" applyNumberFormat="1" applyFont="1" applyBorder="1"/>
    <xf numFmtId="3" fontId="19" fillId="0" borderId="187" xfId="0" applyNumberFormat="1" applyFont="1" applyBorder="1"/>
    <xf numFmtId="3" fontId="23" fillId="0" borderId="223" xfId="0" applyNumberFormat="1" applyFont="1" applyBorder="1"/>
    <xf numFmtId="3" fontId="19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23" fillId="0" borderId="227" xfId="0" applyNumberFormat="1" applyFont="1" applyBorder="1"/>
    <xf numFmtId="3" fontId="19" fillId="0" borderId="223" xfId="0" applyNumberFormat="1" applyFont="1" applyBorder="1"/>
    <xf numFmtId="3" fontId="23" fillId="0" borderId="224" xfId="0" applyNumberFormat="1" applyFont="1" applyBorder="1"/>
    <xf numFmtId="3" fontId="23" fillId="0" borderId="187" xfId="0" applyNumberFormat="1" applyFont="1" applyBorder="1"/>
    <xf numFmtId="0" fontId="23" fillId="0" borderId="61" xfId="0" applyFont="1" applyFill="1" applyBorder="1" applyAlignment="1">
      <alignment horizontal="center" wrapText="1"/>
    </xf>
    <xf numFmtId="3" fontId="19" fillId="0" borderId="228" xfId="0" applyNumberFormat="1" applyFont="1" applyBorder="1"/>
    <xf numFmtId="3" fontId="19" fillId="0" borderId="229" xfId="0" applyNumberFormat="1" applyFont="1" applyBorder="1"/>
    <xf numFmtId="3" fontId="19" fillId="0" borderId="230" xfId="0" applyNumberFormat="1" applyFont="1" applyBorder="1"/>
    <xf numFmtId="3" fontId="23" fillId="0" borderId="231" xfId="0" applyNumberFormat="1" applyFont="1" applyBorder="1"/>
    <xf numFmtId="0" fontId="35" fillId="0" borderId="96" xfId="0" applyFont="1" applyBorder="1" applyAlignment="1">
      <alignment horizontal="center"/>
    </xf>
    <xf numFmtId="0" fontId="19" fillId="0" borderId="129" xfId="0" applyFont="1" applyBorder="1" applyAlignment="1">
      <alignment horizontal="center"/>
    </xf>
    <xf numFmtId="0" fontId="23" fillId="0" borderId="62" xfId="0" applyFont="1" applyBorder="1" applyAlignment="1">
      <alignment horizontal="center"/>
    </xf>
    <xf numFmtId="3" fontId="19" fillId="0" borderId="89" xfId="0" applyNumberFormat="1" applyFont="1" applyBorder="1" applyAlignment="1">
      <alignment horizontal="right"/>
    </xf>
    <xf numFmtId="3" fontId="19" fillId="0" borderId="56" xfId="0" applyNumberFormat="1" applyFont="1" applyBorder="1" applyAlignment="1">
      <alignment horizontal="right"/>
    </xf>
    <xf numFmtId="3" fontId="19" fillId="0" borderId="57" xfId="0" applyNumberFormat="1" applyFont="1" applyBorder="1" applyAlignment="1">
      <alignment horizontal="right"/>
    </xf>
    <xf numFmtId="3" fontId="19" fillId="0" borderId="59" xfId="0" applyNumberFormat="1" applyFont="1" applyBorder="1" applyAlignment="1">
      <alignment horizontal="right"/>
    </xf>
    <xf numFmtId="3" fontId="23" fillId="0" borderId="77" xfId="0" applyNumberFormat="1" applyFont="1" applyBorder="1" applyAlignment="1">
      <alignment horizontal="right"/>
    </xf>
    <xf numFmtId="3" fontId="19" fillId="0" borderId="58" xfId="0" applyNumberFormat="1" applyFont="1" applyBorder="1" applyAlignment="1">
      <alignment horizontal="right"/>
    </xf>
    <xf numFmtId="3" fontId="19" fillId="0" borderId="88" xfId="0" applyNumberFormat="1" applyFont="1" applyBorder="1" applyAlignment="1">
      <alignment horizontal="right"/>
    </xf>
    <xf numFmtId="3" fontId="23" fillId="0" borderId="232" xfId="0" applyNumberFormat="1" applyFont="1" applyBorder="1"/>
    <xf numFmtId="3" fontId="23" fillId="0" borderId="233" xfId="0" applyNumberFormat="1" applyFont="1" applyBorder="1"/>
    <xf numFmtId="3" fontId="23" fillId="0" borderId="234" xfId="0" applyNumberFormat="1" applyFont="1" applyBorder="1"/>
    <xf numFmtId="3" fontId="23" fillId="0" borderId="235" xfId="0" applyNumberFormat="1" applyFont="1" applyBorder="1"/>
    <xf numFmtId="3" fontId="19" fillId="20" borderId="85" xfId="0" applyNumberFormat="1" applyFont="1" applyFill="1" applyBorder="1"/>
    <xf numFmtId="3" fontId="23" fillId="0" borderId="44" xfId="0" applyNumberFormat="1" applyFont="1" applyBorder="1"/>
    <xf numFmtId="3" fontId="23" fillId="0" borderId="225" xfId="0" applyNumberFormat="1" applyFont="1" applyBorder="1"/>
    <xf numFmtId="3" fontId="23" fillId="20" borderId="53" xfId="0" applyNumberFormat="1" applyFont="1" applyFill="1" applyBorder="1"/>
    <xf numFmtId="3" fontId="23" fillId="0" borderId="236" xfId="0" applyNumberFormat="1" applyFont="1" applyBorder="1"/>
    <xf numFmtId="3" fontId="23" fillId="0" borderId="237" xfId="0" applyNumberFormat="1" applyFont="1" applyBorder="1"/>
    <xf numFmtId="3" fontId="23" fillId="20" borderId="69" xfId="0" applyNumberFormat="1" applyFont="1" applyFill="1" applyBorder="1"/>
    <xf numFmtId="3" fontId="19" fillId="0" borderId="238" xfId="0" applyNumberFormat="1" applyFont="1" applyBorder="1"/>
    <xf numFmtId="3" fontId="23" fillId="0" borderId="239" xfId="0" applyNumberFormat="1" applyFont="1" applyBorder="1"/>
    <xf numFmtId="3" fontId="19" fillId="20" borderId="34" xfId="0" applyNumberFormat="1" applyFont="1" applyFill="1" applyBorder="1"/>
    <xf numFmtId="166" fontId="33" fillId="0" borderId="155" xfId="0" applyNumberFormat="1" applyFont="1" applyBorder="1" applyAlignment="1"/>
    <xf numFmtId="166" fontId="33" fillId="0" borderId="65" xfId="0" applyNumberFormat="1" applyFont="1" applyBorder="1" applyAlignment="1"/>
    <xf numFmtId="0" fontId="31" fillId="0" borderId="150" xfId="0" applyFont="1" applyBorder="1"/>
    <xf numFmtId="166" fontId="35" fillId="0" borderId="51" xfId="0" applyNumberFormat="1" applyFont="1" applyBorder="1" applyAlignment="1"/>
    <xf numFmtId="166" fontId="35" fillId="0" borderId="51" xfId="0" applyNumberFormat="1" applyFont="1" applyBorder="1" applyAlignment="1">
      <alignment wrapText="1"/>
    </xf>
    <xf numFmtId="0" fontId="50" fillId="0" borderId="104" xfId="0" applyFont="1" applyBorder="1"/>
    <xf numFmtId="0" fontId="35" fillId="0" borderId="73" xfId="0" applyFont="1" applyBorder="1"/>
    <xf numFmtId="0" fontId="31" fillId="20" borderId="65" xfId="0" applyFont="1" applyFill="1" applyBorder="1"/>
    <xf numFmtId="16" fontId="35" fillId="0" borderId="39" xfId="0" applyNumberFormat="1" applyFont="1" applyBorder="1"/>
    <xf numFmtId="3" fontId="19" fillId="0" borderId="240" xfId="0" applyNumberFormat="1" applyFont="1" applyBorder="1"/>
    <xf numFmtId="0" fontId="23" fillId="0" borderId="104" xfId="0" applyFont="1" applyBorder="1"/>
    <xf numFmtId="3" fontId="23" fillId="20" borderId="32" xfId="0" applyNumberFormat="1" applyFont="1" applyFill="1" applyBorder="1"/>
    <xf numFmtId="3" fontId="23" fillId="20" borderId="127" xfId="0" applyNumberFormat="1" applyFont="1" applyFill="1" applyBorder="1"/>
    <xf numFmtId="3" fontId="19" fillId="0" borderId="241" xfId="0" applyNumberFormat="1" applyFont="1" applyBorder="1"/>
    <xf numFmtId="3" fontId="23" fillId="0" borderId="127" xfId="0" applyNumberFormat="1" applyFont="1" applyBorder="1"/>
    <xf numFmtId="3" fontId="19" fillId="0" borderId="206" xfId="0" applyNumberFormat="1" applyFont="1" applyBorder="1"/>
    <xf numFmtId="3" fontId="69" fillId="0" borderId="63" xfId="0" applyNumberFormat="1" applyFont="1" applyBorder="1"/>
    <xf numFmtId="0" fontId="35" fillId="0" borderId="63" xfId="0" applyFont="1" applyBorder="1" applyAlignment="1">
      <alignment horizontal="center"/>
    </xf>
    <xf numFmtId="0" fontId="35" fillId="0" borderId="59" xfId="0" applyFont="1" applyBorder="1" applyAlignment="1">
      <alignment horizontal="center"/>
    </xf>
    <xf numFmtId="0" fontId="63" fillId="0" borderId="0" xfId="0" applyFont="1"/>
    <xf numFmtId="0" fontId="23" fillId="0" borderId="53" xfId="0" applyFont="1" applyBorder="1" applyAlignment="1">
      <alignment wrapText="1"/>
    </xf>
    <xf numFmtId="3" fontId="23" fillId="0" borderId="86" xfId="0" applyNumberFormat="1" applyFont="1" applyFill="1" applyBorder="1"/>
    <xf numFmtId="0" fontId="0" fillId="0" borderId="0" xfId="0" applyFill="1"/>
    <xf numFmtId="0" fontId="30" fillId="0" borderId="126" xfId="0" applyFont="1" applyBorder="1"/>
    <xf numFmtId="0" fontId="30" fillId="0" borderId="117" xfId="0" applyFont="1" applyBorder="1"/>
    <xf numFmtId="0" fontId="0" fillId="0" borderId="52" xfId="0" applyBorder="1"/>
    <xf numFmtId="0" fontId="35" fillId="0" borderId="52" xfId="0" applyFont="1" applyBorder="1" applyAlignment="1">
      <alignment horizontal="right"/>
    </xf>
    <xf numFmtId="0" fontId="50" fillId="0" borderId="53" xfId="0" applyFont="1" applyBorder="1" applyAlignment="1">
      <alignment horizontal="right"/>
    </xf>
    <xf numFmtId="0" fontId="19" fillId="0" borderId="49" xfId="0" applyFont="1" applyBorder="1" applyAlignment="1">
      <alignment wrapText="1"/>
    </xf>
    <xf numFmtId="0" fontId="33" fillId="0" borderId="23" xfId="0" applyFont="1" applyBorder="1"/>
    <xf numFmtId="0" fontId="19" fillId="0" borderId="117" xfId="0" applyFont="1" applyBorder="1"/>
    <xf numFmtId="0" fontId="23" fillId="0" borderId="65" xfId="0" applyFont="1" applyBorder="1" applyAlignment="1">
      <alignment horizontal="center"/>
    </xf>
    <xf numFmtId="0" fontId="33" fillId="0" borderId="65" xfId="0" applyFont="1" applyBorder="1"/>
    <xf numFmtId="3" fontId="23" fillId="0" borderId="129" xfId="0" applyNumberFormat="1" applyFont="1" applyBorder="1" applyAlignment="1">
      <alignment horizontal="right"/>
    </xf>
    <xf numFmtId="3" fontId="23" fillId="0" borderId="49" xfId="0" applyNumberFormat="1" applyFont="1" applyBorder="1" applyAlignment="1">
      <alignment horizontal="right"/>
    </xf>
    <xf numFmtId="3" fontId="19" fillId="0" borderId="60" xfId="0" applyNumberFormat="1" applyFont="1" applyBorder="1" applyAlignment="1">
      <alignment horizontal="right"/>
    </xf>
    <xf numFmtId="3" fontId="23" fillId="0" borderId="130" xfId="0" applyNumberFormat="1" applyFont="1" applyBorder="1"/>
    <xf numFmtId="3" fontId="19" fillId="20" borderId="56" xfId="0" applyNumberFormat="1" applyFont="1" applyFill="1" applyBorder="1"/>
    <xf numFmtId="3" fontId="19" fillId="0" borderId="145" xfId="0" applyNumberFormat="1" applyFont="1" applyBorder="1" applyAlignment="1"/>
    <xf numFmtId="3" fontId="19" fillId="0" borderId="88" xfId="0" applyNumberFormat="1" applyFont="1" applyBorder="1" applyAlignment="1"/>
    <xf numFmtId="3" fontId="19" fillId="0" borderId="242" xfId="0" applyNumberFormat="1" applyFont="1" applyBorder="1"/>
    <xf numFmtId="3" fontId="19" fillId="0" borderId="109" xfId="0" applyNumberFormat="1" applyFont="1" applyBorder="1"/>
    <xf numFmtId="3" fontId="19" fillId="20" borderId="61" xfId="0" applyNumberFormat="1" applyFont="1" applyFill="1" applyBorder="1"/>
    <xf numFmtId="0" fontId="23" fillId="0" borderId="13" xfId="33" applyFont="1" applyBorder="1" applyProtection="1"/>
    <xf numFmtId="3" fontId="19" fillId="0" borderId="243" xfId="33" applyNumberFormat="1" applyFont="1" applyBorder="1" applyProtection="1"/>
    <xf numFmtId="3" fontId="23" fillId="0" borderId="196" xfId="33" applyNumberFormat="1" applyFont="1" applyBorder="1" applyProtection="1"/>
    <xf numFmtId="3" fontId="23" fillId="0" borderId="93" xfId="33" applyNumberFormat="1" applyFont="1" applyBorder="1" applyProtection="1"/>
    <xf numFmtId="3" fontId="19" fillId="0" borderId="94" xfId="33" applyNumberFormat="1" applyFont="1" applyBorder="1" applyProtection="1"/>
    <xf numFmtId="0" fontId="35" fillId="0" borderId="61" xfId="0" applyFont="1" applyFill="1" applyBorder="1" applyAlignment="1">
      <alignment horizontal="right"/>
    </xf>
    <xf numFmtId="0" fontId="33" fillId="0" borderId="31" xfId="33" applyFont="1" applyBorder="1" applyProtection="1"/>
    <xf numFmtId="0" fontId="19" fillId="0" borderId="31" xfId="33" applyFont="1" applyBorder="1" applyProtection="1"/>
    <xf numFmtId="3" fontId="19" fillId="0" borderId="63" xfId="33" applyNumberFormat="1" applyFont="1" applyBorder="1" applyProtection="1"/>
    <xf numFmtId="0" fontId="23" fillId="0" borderId="53" xfId="33" applyFont="1" applyBorder="1" applyProtection="1"/>
    <xf numFmtId="3" fontId="23" fillId="0" borderId="61" xfId="33" applyNumberFormat="1" applyFont="1" applyBorder="1" applyProtection="1"/>
    <xf numFmtId="0" fontId="23" fillId="0" borderId="91" xfId="33" applyFont="1" applyBorder="1" applyProtection="1"/>
    <xf numFmtId="0" fontId="23" fillId="0" borderId="76" xfId="33" applyFont="1" applyBorder="1" applyProtection="1"/>
    <xf numFmtId="3" fontId="23" fillId="0" borderId="244" xfId="33" applyNumberFormat="1" applyFont="1" applyBorder="1" applyProtection="1"/>
    <xf numFmtId="0" fontId="23" fillId="0" borderId="32" xfId="33" applyFont="1" applyBorder="1" applyProtection="1"/>
    <xf numFmtId="3" fontId="23" fillId="0" borderId="32" xfId="33" applyNumberFormat="1" applyFont="1" applyBorder="1" applyProtection="1"/>
    <xf numFmtId="3" fontId="23" fillId="0" borderId="77" xfId="33" applyNumberFormat="1" applyFont="1" applyBorder="1" applyProtection="1"/>
    <xf numFmtId="0" fontId="33" fillId="0" borderId="0" xfId="0" applyFont="1" applyBorder="1"/>
    <xf numFmtId="0" fontId="23" fillId="0" borderId="86" xfId="33" applyFont="1" applyBorder="1" applyProtection="1"/>
    <xf numFmtId="0" fontId="34" fillId="0" borderId="35" xfId="0" applyFont="1" applyBorder="1" applyAlignment="1">
      <alignment wrapText="1"/>
    </xf>
    <xf numFmtId="0" fontId="35" fillId="0" borderId="64" xfId="0" applyFont="1" applyBorder="1"/>
    <xf numFmtId="0" fontId="35" fillId="0" borderId="65" xfId="0" applyFont="1" applyBorder="1" applyAlignment="1">
      <alignment wrapText="1"/>
    </xf>
    <xf numFmtId="0" fontId="35" fillId="20" borderId="117" xfId="0" applyFont="1" applyFill="1" applyBorder="1" applyAlignment="1">
      <alignment shrinkToFit="1"/>
    </xf>
    <xf numFmtId="0" fontId="35" fillId="0" borderId="65" xfId="0" applyFont="1" applyBorder="1" applyAlignment="1">
      <alignment shrinkToFit="1"/>
    </xf>
    <xf numFmtId="0" fontId="35" fillId="0" borderId="0" xfId="0" applyFont="1" applyBorder="1" applyAlignment="1">
      <alignment shrinkToFit="1"/>
    </xf>
    <xf numFmtId="3" fontId="19" fillId="0" borderId="245" xfId="0" applyNumberFormat="1" applyFont="1" applyBorder="1"/>
    <xf numFmtId="3" fontId="23" fillId="0" borderId="160" xfId="0" applyNumberFormat="1" applyFont="1" applyBorder="1"/>
    <xf numFmtId="3" fontId="23" fillId="20" borderId="104" xfId="0" applyNumberFormat="1" applyFont="1" applyFill="1" applyBorder="1"/>
    <xf numFmtId="3" fontId="23" fillId="0" borderId="226" xfId="0" applyNumberFormat="1" applyFont="1" applyBorder="1"/>
    <xf numFmtId="3" fontId="23" fillId="0" borderId="246" xfId="0" applyNumberFormat="1" applyFont="1" applyBorder="1"/>
    <xf numFmtId="3" fontId="23" fillId="20" borderId="247" xfId="0" applyNumberFormat="1" applyFont="1" applyFill="1" applyBorder="1"/>
    <xf numFmtId="3" fontId="19" fillId="0" borderId="113" xfId="0" applyNumberFormat="1" applyFont="1" applyFill="1" applyBorder="1"/>
    <xf numFmtId="3" fontId="19" fillId="0" borderId="60" xfId="0" applyNumberFormat="1" applyFont="1" applyFill="1" applyBorder="1"/>
    <xf numFmtId="3" fontId="23" fillId="0" borderId="87" xfId="0" applyNumberFormat="1" applyFont="1" applyBorder="1"/>
    <xf numFmtId="3" fontId="33" fillId="0" borderId="87" xfId="0" applyNumberFormat="1" applyFont="1" applyBorder="1" applyAlignment="1"/>
    <xf numFmtId="3" fontId="31" fillId="0" borderId="161" xfId="0" applyNumberFormat="1" applyFont="1" applyBorder="1" applyAlignment="1">
      <alignment horizontal="right" vertical="center" wrapText="1"/>
    </xf>
    <xf numFmtId="3" fontId="31" fillId="0" borderId="61" xfId="0" applyNumberFormat="1" applyFont="1" applyBorder="1" applyAlignment="1">
      <alignment horizontal="right" vertical="center" wrapText="1"/>
    </xf>
    <xf numFmtId="0" fontId="35" fillId="0" borderId="73" xfId="0" applyFont="1" applyBorder="1" applyAlignment="1"/>
    <xf numFmtId="3" fontId="23" fillId="20" borderId="50" xfId="0" applyNumberFormat="1" applyFont="1" applyFill="1" applyBorder="1"/>
    <xf numFmtId="3" fontId="23" fillId="20" borderId="209" xfId="0" applyNumberFormat="1" applyFont="1" applyFill="1" applyBorder="1"/>
    <xf numFmtId="3" fontId="19" fillId="0" borderId="165" xfId="0" applyNumberFormat="1" applyFont="1" applyBorder="1"/>
    <xf numFmtId="0" fontId="69" fillId="0" borderId="35" xfId="0" applyFont="1" applyBorder="1"/>
    <xf numFmtId="0" fontId="69" fillId="0" borderId="35" xfId="0" applyFont="1" applyBorder="1" applyAlignment="1">
      <alignment wrapText="1"/>
    </xf>
    <xf numFmtId="0" fontId="23" fillId="0" borderId="77" xfId="0" applyFont="1" applyBorder="1" applyAlignment="1">
      <alignment horizontal="left" vertical="center"/>
    </xf>
    <xf numFmtId="0" fontId="70" fillId="0" borderId="64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70" fillId="0" borderId="35" xfId="0" applyFont="1" applyBorder="1" applyAlignment="1">
      <alignment wrapText="1"/>
    </xf>
    <xf numFmtId="0" fontId="70" fillId="0" borderId="35" xfId="0" applyFont="1" applyBorder="1"/>
    <xf numFmtId="0" fontId="70" fillId="0" borderId="91" xfId="0" applyFont="1" applyBorder="1"/>
    <xf numFmtId="0" fontId="19" fillId="0" borderId="53" xfId="0" applyFont="1" applyBorder="1" applyAlignment="1">
      <alignment horizontal="center" wrapText="1"/>
    </xf>
    <xf numFmtId="0" fontId="0" fillId="0" borderId="49" xfId="0" applyBorder="1"/>
    <xf numFmtId="3" fontId="23" fillId="0" borderId="93" xfId="26" applyNumberFormat="1" applyFont="1" applyFill="1" applyBorder="1" applyAlignment="1" applyProtection="1"/>
    <xf numFmtId="3" fontId="23" fillId="0" borderId="62" xfId="26" applyNumberFormat="1" applyFont="1" applyFill="1" applyBorder="1" applyAlignment="1" applyProtection="1"/>
    <xf numFmtId="3" fontId="19" fillId="0" borderId="49" xfId="26" applyNumberFormat="1" applyFont="1" applyFill="1" applyBorder="1" applyAlignment="1" applyProtection="1"/>
    <xf numFmtId="3" fontId="23" fillId="0" borderId="49" xfId="26" applyNumberFormat="1" applyFont="1" applyFill="1" applyBorder="1" applyAlignment="1" applyProtection="1"/>
    <xf numFmtId="3" fontId="23" fillId="0" borderId="63" xfId="26" applyNumberFormat="1" applyFont="1" applyFill="1" applyBorder="1" applyAlignment="1" applyProtection="1"/>
    <xf numFmtId="3" fontId="23" fillId="0" borderId="50" xfId="26" applyNumberFormat="1" applyFont="1" applyFill="1" applyBorder="1" applyAlignment="1" applyProtection="1">
      <alignment vertical="center"/>
    </xf>
    <xf numFmtId="3" fontId="23" fillId="0" borderId="61" xfId="0" applyNumberFormat="1" applyFont="1" applyBorder="1" applyAlignment="1">
      <alignment vertical="center"/>
    </xf>
    <xf numFmtId="0" fontId="23" fillId="0" borderId="35" xfId="0" applyFont="1" applyBorder="1"/>
    <xf numFmtId="0" fontId="19" fillId="0" borderId="129" xfId="0" applyFont="1" applyBorder="1" applyAlignment="1">
      <alignment horizontal="center" wrapText="1"/>
    </xf>
    <xf numFmtId="0" fontId="41" fillId="0" borderId="136" xfId="0" applyFont="1" applyBorder="1" applyAlignment="1">
      <alignment vertical="center"/>
    </xf>
    <xf numFmtId="3" fontId="19" fillId="0" borderId="70" xfId="0" applyNumberFormat="1" applyFont="1" applyBorder="1" applyAlignment="1">
      <alignment vertical="center"/>
    </xf>
    <xf numFmtId="3" fontId="23" fillId="0" borderId="61" xfId="0" applyNumberFormat="1" applyFont="1" applyBorder="1" applyAlignment="1">
      <alignment horizontal="right" vertical="center"/>
    </xf>
    <xf numFmtId="0" fontId="19" fillId="0" borderId="56" xfId="0" applyFont="1" applyBorder="1"/>
    <xf numFmtId="0" fontId="19" fillId="0" borderId="58" xfId="0" applyFont="1" applyBorder="1"/>
    <xf numFmtId="3" fontId="30" fillId="0" borderId="170" xfId="0" applyNumberFormat="1" applyFont="1" applyFill="1" applyBorder="1"/>
    <xf numFmtId="0" fontId="23" fillId="0" borderId="87" xfId="0" applyFont="1" applyBorder="1" applyAlignment="1">
      <alignment vertical="center"/>
    </xf>
    <xf numFmtId="3" fontId="19" fillId="0" borderId="70" xfId="0" applyNumberFormat="1" applyFont="1" applyFill="1" applyBorder="1"/>
    <xf numFmtId="3" fontId="19" fillId="0" borderId="60" xfId="0" applyNumberFormat="1" applyFont="1" applyFill="1" applyBorder="1" applyAlignment="1">
      <alignment horizontal="right"/>
    </xf>
    <xf numFmtId="0" fontId="21" fillId="0" borderId="139" xfId="0" applyFont="1" applyBorder="1"/>
    <xf numFmtId="0" fontId="23" fillId="0" borderId="130" xfId="0" applyFont="1" applyFill="1" applyBorder="1" applyAlignment="1">
      <alignment horizontal="center" wrapText="1"/>
    </xf>
    <xf numFmtId="3" fontId="29" fillId="0" borderId="58" xfId="0" applyNumberFormat="1" applyFont="1" applyFill="1" applyBorder="1" applyAlignment="1"/>
    <xf numFmtId="3" fontId="19" fillId="0" borderId="129" xfId="0" applyNumberFormat="1" applyFont="1" applyFill="1" applyBorder="1" applyAlignment="1">
      <alignment horizontal="right"/>
    </xf>
    <xf numFmtId="3" fontId="19" fillId="0" borderId="49" xfId="0" applyNumberFormat="1" applyFont="1" applyFill="1" applyBorder="1" applyAlignment="1">
      <alignment horizontal="right"/>
    </xf>
    <xf numFmtId="3" fontId="19" fillId="0" borderId="93" xfId="0" applyNumberFormat="1" applyFont="1" applyFill="1" applyBorder="1"/>
    <xf numFmtId="3" fontId="19" fillId="0" borderId="107" xfId="0" applyNumberFormat="1" applyFont="1" applyFill="1" applyBorder="1" applyAlignment="1"/>
    <xf numFmtId="0" fontId="19" fillId="0" borderId="135" xfId="0" applyFont="1" applyBorder="1"/>
    <xf numFmtId="2" fontId="19" fillId="0" borderId="34" xfId="0" applyNumberFormat="1" applyFont="1" applyBorder="1" applyAlignment="1">
      <alignment wrapText="1"/>
    </xf>
    <xf numFmtId="3" fontId="19" fillId="0" borderId="38" xfId="0" applyNumberFormat="1" applyFont="1" applyFill="1" applyBorder="1" applyAlignment="1">
      <alignment horizontal="right"/>
    </xf>
    <xf numFmtId="3" fontId="19" fillId="0" borderId="37" xfId="0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0" fontId="31" fillId="21" borderId="61" xfId="0" applyFont="1" applyFill="1" applyBorder="1" applyAlignment="1">
      <alignment horizontal="center" vertical="center" wrapText="1"/>
    </xf>
    <xf numFmtId="0" fontId="69" fillId="21" borderId="35" xfId="0" applyFont="1" applyFill="1" applyBorder="1"/>
    <xf numFmtId="3" fontId="29" fillId="0" borderId="57" xfId="0" applyNumberFormat="1" applyFont="1" applyBorder="1"/>
    <xf numFmtId="0" fontId="19" fillId="0" borderId="61" xfId="0" applyFont="1" applyFill="1" applyBorder="1" applyAlignment="1">
      <alignment horizontal="center" wrapText="1"/>
    </xf>
    <xf numFmtId="3" fontId="29" fillId="0" borderId="248" xfId="0" applyNumberFormat="1" applyFont="1" applyFill="1" applyBorder="1"/>
    <xf numFmtId="3" fontId="29" fillId="0" borderId="249" xfId="0" applyNumberFormat="1" applyFont="1" applyFill="1" applyBorder="1"/>
    <xf numFmtId="3" fontId="29" fillId="0" borderId="124" xfId="0" applyNumberFormat="1" applyFont="1" applyFill="1" applyBorder="1"/>
    <xf numFmtId="3" fontId="29" fillId="0" borderId="88" xfId="0" applyNumberFormat="1" applyFont="1" applyFill="1" applyBorder="1"/>
    <xf numFmtId="3" fontId="29" fillId="0" borderId="28" xfId="0" applyNumberFormat="1" applyFont="1" applyFill="1" applyBorder="1"/>
    <xf numFmtId="3" fontId="29" fillId="0" borderId="29" xfId="0" applyNumberFormat="1" applyFont="1" applyFill="1" applyBorder="1"/>
    <xf numFmtId="3" fontId="29" fillId="0" borderId="10" xfId="26" applyNumberFormat="1" applyFont="1" applyFill="1" applyBorder="1" applyAlignment="1" applyProtection="1"/>
    <xf numFmtId="3" fontId="29" fillId="0" borderId="250" xfId="0" applyNumberFormat="1" applyFont="1" applyFill="1" applyBorder="1"/>
    <xf numFmtId="3" fontId="29" fillId="0" borderId="10" xfId="0" applyNumberFormat="1" applyFont="1" applyFill="1" applyBorder="1"/>
    <xf numFmtId="3" fontId="29" fillId="0" borderId="43" xfId="0" applyNumberFormat="1" applyFont="1" applyFill="1" applyBorder="1"/>
    <xf numFmtId="3" fontId="29" fillId="0" borderId="250" xfId="26" applyNumberFormat="1" applyFont="1" applyFill="1" applyBorder="1" applyAlignment="1" applyProtection="1"/>
    <xf numFmtId="3" fontId="29" fillId="0" borderId="89" xfId="26" applyNumberFormat="1" applyFont="1" applyFill="1" applyBorder="1" applyAlignment="1" applyProtection="1"/>
    <xf numFmtId="3" fontId="29" fillId="0" borderId="89" xfId="0" applyNumberFormat="1" applyFont="1" applyFill="1" applyBorder="1"/>
    <xf numFmtId="3" fontId="19" fillId="0" borderId="50" xfId="0" applyNumberFormat="1" applyFont="1" applyFill="1" applyBorder="1"/>
    <xf numFmtId="0" fontId="69" fillId="0" borderId="35" xfId="0" applyFont="1" applyFill="1" applyBorder="1" applyAlignment="1">
      <alignment wrapText="1"/>
    </xf>
    <xf numFmtId="3" fontId="19" fillId="0" borderId="89" xfId="0" applyNumberFormat="1" applyFont="1" applyFill="1" applyBorder="1" applyAlignment="1">
      <alignment horizontal="right"/>
    </xf>
    <xf numFmtId="0" fontId="23" fillId="0" borderId="0" xfId="33" applyFont="1" applyBorder="1" applyAlignment="1" applyProtection="1">
      <alignment horizontal="center"/>
    </xf>
    <xf numFmtId="0" fontId="28" fillId="0" borderId="61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3" fillId="0" borderId="114" xfId="33" applyFont="1" applyBorder="1" applyAlignment="1" applyProtection="1">
      <alignment vertical="center"/>
    </xf>
    <xf numFmtId="0" fontId="23" fillId="0" borderId="114" xfId="33" applyFont="1" applyBorder="1" applyAlignment="1" applyProtection="1">
      <alignment horizontal="center" vertical="center" wrapText="1"/>
    </xf>
    <xf numFmtId="0" fontId="23" fillId="0" borderId="148" xfId="33" applyFont="1" applyBorder="1" applyAlignment="1" applyProtection="1">
      <alignment vertical="center"/>
    </xf>
    <xf numFmtId="0" fontId="28" fillId="0" borderId="91" xfId="0" applyFont="1" applyBorder="1" applyAlignment="1">
      <alignment horizontal="center"/>
    </xf>
    <xf numFmtId="0" fontId="19" fillId="0" borderId="117" xfId="0" applyFont="1" applyBorder="1" applyAlignment="1">
      <alignment horizontal="right"/>
    </xf>
    <xf numFmtId="0" fontId="19" fillId="0" borderId="65" xfId="0" applyFont="1" applyBorder="1" applyAlignment="1">
      <alignment horizontal="right"/>
    </xf>
    <xf numFmtId="0" fontId="19" fillId="0" borderId="123" xfId="0" applyFont="1" applyBorder="1" applyAlignment="1">
      <alignment horizontal="right"/>
    </xf>
    <xf numFmtId="0" fontId="50" fillId="0" borderId="77" xfId="0" applyFont="1" applyBorder="1" applyAlignment="1">
      <alignment horizontal="center"/>
    </xf>
    <xf numFmtId="0" fontId="23" fillId="0" borderId="65" xfId="0" applyFont="1" applyBorder="1" applyAlignment="1">
      <alignment wrapText="1"/>
    </xf>
    <xf numFmtId="0" fontId="23" fillId="0" borderId="65" xfId="0" applyFont="1" applyBorder="1"/>
    <xf numFmtId="0" fontId="23" fillId="0" borderId="123" xfId="0" applyFont="1" applyBorder="1"/>
    <xf numFmtId="0" fontId="23" fillId="0" borderId="56" xfId="0" applyFont="1" applyBorder="1"/>
    <xf numFmtId="0" fontId="19" fillId="0" borderId="96" xfId="0" applyFont="1" applyBorder="1"/>
    <xf numFmtId="0" fontId="23" fillId="0" borderId="251" xfId="0" applyFont="1" applyBorder="1"/>
    <xf numFmtId="0" fontId="19" fillId="0" borderId="96" xfId="0" applyFont="1" applyBorder="1" applyAlignment="1">
      <alignment horizontal="right"/>
    </xf>
    <xf numFmtId="0" fontId="19" fillId="0" borderId="52" xfId="0" applyFont="1" applyBorder="1" applyAlignment="1">
      <alignment horizontal="right"/>
    </xf>
    <xf numFmtId="0" fontId="19" fillId="0" borderId="53" xfId="0" applyFont="1" applyBorder="1" applyAlignment="1">
      <alignment horizontal="right"/>
    </xf>
    <xf numFmtId="0" fontId="19" fillId="0" borderId="192" xfId="0" applyFont="1" applyBorder="1"/>
    <xf numFmtId="0" fontId="50" fillId="0" borderId="65" xfId="0" applyFont="1" applyBorder="1"/>
    <xf numFmtId="0" fontId="23" fillId="0" borderId="56" xfId="0" applyFont="1" applyBorder="1" applyAlignment="1">
      <alignment wrapText="1"/>
    </xf>
    <xf numFmtId="0" fontId="19" fillId="0" borderId="56" xfId="0" applyFont="1" applyBorder="1" applyAlignment="1">
      <alignment wrapText="1"/>
    </xf>
    <xf numFmtId="0" fontId="50" fillId="0" borderId="56" xfId="0" applyFont="1" applyBorder="1"/>
    <xf numFmtId="0" fontId="30" fillId="0" borderId="0" xfId="0" applyFont="1" applyAlignment="1">
      <alignment horizontal="right"/>
    </xf>
    <xf numFmtId="0" fontId="30" fillId="0" borderId="62" xfId="0" applyFont="1" applyBorder="1" applyAlignment="1">
      <alignment wrapText="1"/>
    </xf>
    <xf numFmtId="0" fontId="21" fillId="0" borderId="0" xfId="0" applyFont="1" applyAlignment="1">
      <alignment horizontal="center" wrapText="1"/>
    </xf>
    <xf numFmtId="0" fontId="23" fillId="0" borderId="44" xfId="0" applyFont="1" applyBorder="1" applyAlignment="1">
      <alignment wrapText="1"/>
    </xf>
    <xf numFmtId="0" fontId="21" fillId="0" borderId="98" xfId="0" applyFont="1" applyBorder="1" applyAlignment="1">
      <alignment horizontal="center"/>
    </xf>
    <xf numFmtId="0" fontId="33" fillId="0" borderId="50" xfId="0" applyFont="1" applyBorder="1" applyAlignment="1">
      <alignment horizontal="center" wrapText="1"/>
    </xf>
    <xf numFmtId="0" fontId="19" fillId="0" borderId="245" xfId="0" applyFont="1" applyBorder="1"/>
    <xf numFmtId="3" fontId="19" fillId="0" borderId="77" xfId="0" applyNumberFormat="1" applyFont="1" applyBorder="1"/>
    <xf numFmtId="0" fontId="19" fillId="0" borderId="93" xfId="0" applyFont="1" applyBorder="1" applyAlignment="1">
      <alignment vertical="center"/>
    </xf>
    <xf numFmtId="0" fontId="23" fillId="0" borderId="93" xfId="0" applyFont="1" applyBorder="1" applyAlignment="1">
      <alignment vertical="center"/>
    </xf>
    <xf numFmtId="0" fontId="23" fillId="0" borderId="70" xfId="0" applyFont="1" applyBorder="1"/>
    <xf numFmtId="0" fontId="31" fillId="0" borderId="19" xfId="0" applyFont="1" applyBorder="1" applyAlignment="1">
      <alignment vertical="center"/>
    </xf>
    <xf numFmtId="0" fontId="23" fillId="0" borderId="85" xfId="0" applyFont="1" applyBorder="1"/>
    <xf numFmtId="0" fontId="23" fillId="0" borderId="85" xfId="0" applyFont="1" applyBorder="1" applyAlignment="1">
      <alignment vertical="center"/>
    </xf>
    <xf numFmtId="0" fontId="21" fillId="0" borderId="64" xfId="0" applyFont="1" applyBorder="1" applyAlignment="1">
      <alignment vertical="center"/>
    </xf>
    <xf numFmtId="0" fontId="35" fillId="20" borderId="65" xfId="0" applyFont="1" applyFill="1" applyBorder="1" applyAlignment="1" applyProtection="1">
      <alignment wrapText="1" shrinkToFit="1"/>
      <protection locked="0"/>
    </xf>
    <xf numFmtId="3" fontId="23" fillId="0" borderId="59" xfId="0" applyNumberFormat="1" applyFont="1" applyBorder="1" applyAlignment="1">
      <alignment horizontal="right"/>
    </xf>
    <xf numFmtId="0" fontId="35" fillId="0" borderId="49" xfId="0" applyFont="1" applyBorder="1" applyAlignment="1">
      <alignment shrinkToFit="1"/>
    </xf>
    <xf numFmtId="0" fontId="33" fillId="0" borderId="52" xfId="0" applyFont="1" applyFill="1" applyBorder="1" applyAlignment="1"/>
    <xf numFmtId="3" fontId="19" fillId="0" borderId="252" xfId="0" applyNumberFormat="1" applyFont="1" applyBorder="1"/>
    <xf numFmtId="3" fontId="19" fillId="0" borderId="25" xfId="0" applyNumberFormat="1" applyFont="1" applyBorder="1"/>
    <xf numFmtId="3" fontId="19" fillId="0" borderId="207" xfId="0" applyNumberFormat="1" applyFont="1" applyBorder="1"/>
    <xf numFmtId="0" fontId="35" fillId="0" borderId="71" xfId="0" applyFont="1" applyBorder="1" applyAlignment="1"/>
    <xf numFmtId="0" fontId="35" fillId="0" borderId="49" xfId="0" applyFont="1" applyBorder="1" applyAlignment="1"/>
    <xf numFmtId="0" fontId="35" fillId="0" borderId="94" xfId="0" applyFont="1" applyBorder="1"/>
    <xf numFmtId="166" fontId="35" fillId="0" borderId="70" xfId="0" applyNumberFormat="1" applyFont="1" applyBorder="1" applyAlignment="1"/>
    <xf numFmtId="166" fontId="33" fillId="0" borderId="70" xfId="0" applyNumberFormat="1" applyFont="1" applyBorder="1" applyAlignment="1">
      <alignment wrapText="1"/>
    </xf>
    <xf numFmtId="3" fontId="0" fillId="0" borderId="50" xfId="0" applyNumberFormat="1" applyBorder="1"/>
    <xf numFmtId="0" fontId="19" fillId="0" borderId="141" xfId="0" applyFont="1" applyBorder="1" applyAlignment="1">
      <alignment wrapText="1"/>
    </xf>
    <xf numFmtId="0" fontId="69" fillId="0" borderId="0" xfId="0" applyFont="1" applyBorder="1"/>
    <xf numFmtId="0" fontId="70" fillId="0" borderId="91" xfId="0" applyFont="1" applyBorder="1" applyAlignment="1">
      <alignment wrapText="1"/>
    </xf>
    <xf numFmtId="0" fontId="50" fillId="0" borderId="40" xfId="0" applyFont="1" applyBorder="1" applyAlignment="1">
      <alignment horizontal="center"/>
    </xf>
    <xf numFmtId="0" fontId="35" fillId="0" borderId="35" xfId="0" applyNumberFormat="1" applyFont="1" applyBorder="1" applyAlignment="1">
      <alignment horizontal="left"/>
    </xf>
    <xf numFmtId="0" fontId="35" fillId="0" borderId="69" xfId="0" applyFont="1" applyBorder="1" applyAlignment="1">
      <alignment horizontal="center"/>
    </xf>
    <xf numFmtId="0" fontId="50" fillId="0" borderId="148" xfId="0" applyFont="1" applyBorder="1" applyAlignment="1">
      <alignment horizontal="center"/>
    </xf>
    <xf numFmtId="0" fontId="35" fillId="0" borderId="136" xfId="0" applyNumberFormat="1" applyFont="1" applyBorder="1" applyAlignment="1">
      <alignment horizontal="left"/>
    </xf>
    <xf numFmtId="0" fontId="33" fillId="0" borderId="10" xfId="0" applyFont="1" applyBorder="1"/>
    <xf numFmtId="0" fontId="33" fillId="0" borderId="31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23" fillId="0" borderId="14" xfId="0" applyFont="1" applyBorder="1" applyAlignment="1">
      <alignment wrapText="1"/>
    </xf>
    <xf numFmtId="0" fontId="19" fillId="20" borderId="208" xfId="0" applyFont="1" applyFill="1" applyBorder="1" applyAlignment="1">
      <alignment wrapText="1"/>
    </xf>
    <xf numFmtId="3" fontId="19" fillId="0" borderId="253" xfId="0" applyNumberFormat="1" applyFont="1" applyBorder="1"/>
    <xf numFmtId="3" fontId="23" fillId="0" borderId="38" xfId="0" applyNumberFormat="1" applyFont="1" applyBorder="1"/>
    <xf numFmtId="0" fontId="33" fillId="0" borderId="94" xfId="0" applyFont="1" applyBorder="1"/>
    <xf numFmtId="166" fontId="50" fillId="0" borderId="61" xfId="0" applyNumberFormat="1" applyFont="1" applyBorder="1" applyAlignment="1">
      <alignment wrapText="1"/>
    </xf>
    <xf numFmtId="166" fontId="33" fillId="0" borderId="52" xfId="0" applyNumberFormat="1" applyFont="1" applyBorder="1" applyAlignment="1"/>
    <xf numFmtId="3" fontId="19" fillId="0" borderId="40" xfId="0" applyNumberFormat="1" applyFont="1" applyBorder="1" applyAlignment="1"/>
    <xf numFmtId="0" fontId="35" fillId="0" borderId="93" xfId="0" applyFont="1" applyBorder="1" applyAlignment="1"/>
    <xf numFmtId="0" fontId="23" fillId="20" borderId="53" xfId="0" applyFont="1" applyFill="1" applyBorder="1"/>
    <xf numFmtId="3" fontId="23" fillId="0" borderId="32" xfId="0" applyNumberFormat="1" applyFont="1" applyBorder="1" applyAlignment="1"/>
    <xf numFmtId="3" fontId="23" fillId="0" borderId="127" xfId="0" applyNumberFormat="1" applyFont="1" applyBorder="1" applyAlignment="1"/>
    <xf numFmtId="166" fontId="35" fillId="0" borderId="196" xfId="0" applyNumberFormat="1" applyFont="1" applyBorder="1" applyAlignment="1">
      <alignment wrapText="1"/>
    </xf>
    <xf numFmtId="3" fontId="19" fillId="0" borderId="254" xfId="0" applyNumberFormat="1" applyFont="1" applyBorder="1"/>
    <xf numFmtId="3" fontId="19" fillId="0" borderId="255" xfId="0" applyNumberFormat="1" applyFont="1" applyBorder="1"/>
    <xf numFmtId="166" fontId="33" fillId="0" borderId="204" xfId="0" applyNumberFormat="1" applyFont="1" applyBorder="1" applyAlignment="1">
      <alignment wrapText="1"/>
    </xf>
    <xf numFmtId="0" fontId="19" fillId="0" borderId="95" xfId="0" applyFont="1" applyFill="1" applyBorder="1"/>
    <xf numFmtId="0" fontId="23" fillId="0" borderId="192" xfId="0" applyFont="1" applyBorder="1" applyAlignment="1">
      <alignment horizontal="center" wrapText="1"/>
    </xf>
    <xf numFmtId="0" fontId="50" fillId="0" borderId="96" xfId="0" applyFont="1" applyBorder="1" applyAlignment="1">
      <alignment horizontal="center"/>
    </xf>
    <xf numFmtId="3" fontId="19" fillId="0" borderId="39" xfId="0" applyNumberFormat="1" applyFont="1" applyFill="1" applyBorder="1"/>
    <xf numFmtId="0" fontId="19" fillId="0" borderId="113" xfId="0" applyFont="1" applyFill="1" applyBorder="1"/>
    <xf numFmtId="0" fontId="19" fillId="0" borderId="0" xfId="0" applyFont="1" applyBorder="1" applyAlignment="1">
      <alignment horizontal="left"/>
    </xf>
    <xf numFmtId="166" fontId="23" fillId="0" borderId="141" xfId="0" applyNumberFormat="1" applyFont="1" applyBorder="1"/>
    <xf numFmtId="0" fontId="19" fillId="0" borderId="61" xfId="0" applyFont="1" applyBorder="1" applyAlignment="1">
      <alignment wrapText="1"/>
    </xf>
    <xf numFmtId="0" fontId="65" fillId="0" borderId="244" xfId="0" applyFont="1" applyBorder="1" applyAlignment="1">
      <alignment horizontal="center"/>
    </xf>
    <xf numFmtId="0" fontId="65" fillId="0" borderId="0" xfId="0" applyFont="1" applyBorder="1"/>
    <xf numFmtId="0" fontId="66" fillId="0" borderId="0" xfId="0" applyFont="1" applyBorder="1"/>
    <xf numFmtId="0" fontId="65" fillId="0" borderId="0" xfId="0" applyFont="1"/>
    <xf numFmtId="3" fontId="0" fillId="0" borderId="209" xfId="0" applyNumberFormat="1" applyBorder="1"/>
    <xf numFmtId="3" fontId="0" fillId="0" borderId="256" xfId="0" applyNumberFormat="1" applyBorder="1"/>
    <xf numFmtId="0" fontId="65" fillId="0" borderId="214" xfId="0" applyFont="1" applyBorder="1" applyAlignment="1">
      <alignment horizontal="center"/>
    </xf>
    <xf numFmtId="4" fontId="19" fillId="0" borderId="49" xfId="0" applyNumberFormat="1" applyFont="1" applyBorder="1"/>
    <xf numFmtId="4" fontId="19" fillId="0" borderId="116" xfId="0" applyNumberFormat="1" applyFont="1" applyBorder="1"/>
    <xf numFmtId="0" fontId="33" fillId="0" borderId="161" xfId="0" applyFont="1" applyBorder="1" applyAlignment="1">
      <alignment horizontal="center" wrapText="1"/>
    </xf>
    <xf numFmtId="0" fontId="35" fillId="0" borderId="161" xfId="0" applyFont="1" applyBorder="1" applyAlignment="1">
      <alignment horizontal="right"/>
    </xf>
    <xf numFmtId="0" fontId="35" fillId="0" borderId="117" xfId="0" applyFont="1" applyFill="1" applyBorder="1" applyAlignment="1">
      <alignment horizontal="right"/>
    </xf>
    <xf numFmtId="0" fontId="35" fillId="0" borderId="65" xfId="0" applyFont="1" applyFill="1" applyBorder="1" applyAlignment="1">
      <alignment horizontal="right"/>
    </xf>
    <xf numFmtId="0" fontId="23" fillId="0" borderId="50" xfId="0" applyFont="1" applyFill="1" applyBorder="1" applyAlignment="1">
      <alignment horizontal="left"/>
    </xf>
    <xf numFmtId="0" fontId="19" fillId="0" borderId="116" xfId="0" applyFont="1" applyBorder="1"/>
    <xf numFmtId="0" fontId="21" fillId="0" borderId="61" xfId="0" applyFont="1" applyBorder="1" applyAlignment="1">
      <alignment horizontal="center"/>
    </xf>
    <xf numFmtId="0" fontId="19" fillId="0" borderId="35" xfId="0" applyFont="1" applyBorder="1" applyAlignment="1">
      <alignment horizontal="left"/>
    </xf>
    <xf numFmtId="0" fontId="19" fillId="0" borderId="251" xfId="0" applyFont="1" applyBorder="1" applyAlignment="1">
      <alignment horizontal="left"/>
    </xf>
    <xf numFmtId="0" fontId="35" fillId="0" borderId="96" xfId="0" applyFont="1" applyBorder="1" applyAlignment="1">
      <alignment horizontal="right"/>
    </xf>
    <xf numFmtId="0" fontId="50" fillId="0" borderId="53" xfId="0" applyFont="1" applyBorder="1"/>
    <xf numFmtId="3" fontId="23" fillId="0" borderId="53" xfId="0" applyNumberFormat="1" applyFont="1" applyBorder="1" applyAlignment="1">
      <alignment horizontal="right"/>
    </xf>
    <xf numFmtId="0" fontId="35" fillId="0" borderId="96" xfId="0" applyFont="1" applyBorder="1"/>
    <xf numFmtId="14" fontId="19" fillId="0" borderId="51" xfId="0" applyNumberFormat="1" applyFont="1" applyBorder="1"/>
    <xf numFmtId="3" fontId="23" fillId="0" borderId="140" xfId="0" applyNumberFormat="1" applyFont="1" applyBorder="1" applyAlignment="1">
      <alignment horizontal="right"/>
    </xf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1" fillId="0" borderId="44" xfId="0" applyFont="1" applyFill="1" applyBorder="1"/>
    <xf numFmtId="0" fontId="23" fillId="0" borderId="105" xfId="0" applyFont="1" applyFill="1" applyBorder="1" applyAlignment="1">
      <alignment horizontal="center"/>
    </xf>
    <xf numFmtId="0" fontId="19" fillId="0" borderId="74" xfId="0" applyFont="1" applyFill="1" applyBorder="1"/>
    <xf numFmtId="0" fontId="23" fillId="0" borderId="106" xfId="0" applyFont="1" applyFill="1" applyBorder="1" applyAlignment="1">
      <alignment horizontal="center"/>
    </xf>
    <xf numFmtId="0" fontId="50" fillId="0" borderId="104" xfId="0" applyFont="1" applyFill="1" applyBorder="1" applyAlignment="1">
      <alignment horizontal="center"/>
    </xf>
    <xf numFmtId="0" fontId="50" fillId="0" borderId="127" xfId="0" applyFont="1" applyFill="1" applyBorder="1" applyAlignment="1">
      <alignment horizontal="center"/>
    </xf>
    <xf numFmtId="3" fontId="19" fillId="0" borderId="196" xfId="0" applyNumberFormat="1" applyFont="1" applyFill="1" applyBorder="1" applyAlignment="1">
      <alignment horizontal="right"/>
    </xf>
    <xf numFmtId="3" fontId="19" fillId="0" borderId="93" xfId="0" applyNumberFormat="1" applyFont="1" applyFill="1" applyBorder="1" applyAlignment="1">
      <alignment horizontal="right"/>
    </xf>
    <xf numFmtId="3" fontId="19" fillId="0" borderId="70" xfId="0" applyNumberFormat="1" applyFont="1" applyFill="1" applyBorder="1" applyAlignment="1">
      <alignment horizontal="right"/>
    </xf>
    <xf numFmtId="3" fontId="19" fillId="0" borderId="94" xfId="0" applyNumberFormat="1" applyFont="1" applyFill="1" applyBorder="1" applyAlignment="1">
      <alignment horizontal="right"/>
    </xf>
    <xf numFmtId="0" fontId="23" fillId="0" borderId="192" xfId="0" applyFont="1" applyBorder="1" applyAlignment="1">
      <alignment horizontal="center"/>
    </xf>
    <xf numFmtId="0" fontId="23" fillId="0" borderId="57" xfId="0" applyFont="1" applyBorder="1" applyAlignment="1">
      <alignment horizontal="center"/>
    </xf>
    <xf numFmtId="0" fontId="19" fillId="0" borderId="56" xfId="0" applyFont="1" applyFill="1" applyBorder="1"/>
    <xf numFmtId="0" fontId="23" fillId="0" borderId="56" xfId="0" applyFont="1" applyBorder="1" applyAlignment="1">
      <alignment horizontal="center"/>
    </xf>
    <xf numFmtId="0" fontId="33" fillId="0" borderId="58" xfId="0" applyFont="1" applyBorder="1"/>
    <xf numFmtId="0" fontId="33" fillId="0" borderId="56" xfId="0" applyFont="1" applyBorder="1"/>
    <xf numFmtId="0" fontId="35" fillId="0" borderId="129" xfId="0" applyFont="1" applyFill="1" applyBorder="1" applyAlignment="1">
      <alignment horizontal="right"/>
    </xf>
    <xf numFmtId="0" fontId="35" fillId="0" borderId="62" xfId="0" applyFont="1" applyFill="1" applyBorder="1" applyAlignment="1">
      <alignment horizontal="right"/>
    </xf>
    <xf numFmtId="0" fontId="35" fillId="0" borderId="63" xfId="0" applyFont="1" applyFill="1" applyBorder="1" applyAlignment="1">
      <alignment horizontal="right"/>
    </xf>
    <xf numFmtId="3" fontId="19" fillId="0" borderId="61" xfId="0" applyNumberFormat="1" applyFont="1" applyFill="1" applyBorder="1" applyAlignment="1">
      <alignment horizontal="right"/>
    </xf>
    <xf numFmtId="3" fontId="29" fillId="0" borderId="65" xfId="0" applyNumberFormat="1" applyFont="1" applyBorder="1" applyAlignment="1"/>
    <xf numFmtId="3" fontId="29" fillId="0" borderId="49" xfId="0" applyNumberFormat="1" applyFont="1" applyBorder="1" applyAlignment="1"/>
    <xf numFmtId="3" fontId="29" fillId="0" borderId="56" xfId="0" applyNumberFormat="1" applyFont="1" applyBorder="1" applyAlignment="1"/>
    <xf numFmtId="0" fontId="33" fillId="0" borderId="117" xfId="0" applyFont="1" applyBorder="1" applyAlignment="1">
      <alignment vertical="center" wrapText="1"/>
    </xf>
    <xf numFmtId="0" fontId="33" fillId="0" borderId="65" xfId="0" applyFont="1" applyBorder="1" applyAlignment="1">
      <alignment vertical="center" wrapText="1"/>
    </xf>
    <xf numFmtId="0" fontId="33" fillId="0" borderId="113" xfId="0" applyFont="1" applyBorder="1" applyAlignment="1">
      <alignment vertical="center" wrapText="1"/>
    </xf>
    <xf numFmtId="0" fontId="19" fillId="0" borderId="113" xfId="0" applyFont="1" applyBorder="1" applyAlignment="1">
      <alignment wrapText="1"/>
    </xf>
    <xf numFmtId="3" fontId="29" fillId="0" borderId="117" xfId="0" applyNumberFormat="1" applyFont="1" applyBorder="1" applyAlignment="1">
      <alignment horizontal="right"/>
    </xf>
    <xf numFmtId="3" fontId="33" fillId="0" borderId="14" xfId="0" applyNumberFormat="1" applyFont="1" applyBorder="1" applyAlignment="1"/>
    <xf numFmtId="166" fontId="35" fillId="0" borderId="93" xfId="0" applyNumberFormat="1" applyFont="1" applyBorder="1" applyAlignment="1">
      <alignment wrapText="1"/>
    </xf>
    <xf numFmtId="3" fontId="31" fillId="0" borderId="53" xfId="0" applyNumberFormat="1" applyFont="1" applyBorder="1" applyAlignment="1"/>
    <xf numFmtId="3" fontId="31" fillId="0" borderId="117" xfId="0" applyNumberFormat="1" applyFont="1" applyBorder="1" applyAlignment="1">
      <alignment horizontal="right" vertical="center" wrapText="1"/>
    </xf>
    <xf numFmtId="3" fontId="33" fillId="0" borderId="199" xfId="0" applyNumberFormat="1" applyFont="1" applyBorder="1" applyAlignment="1"/>
    <xf numFmtId="3" fontId="23" fillId="0" borderId="196" xfId="0" applyNumberFormat="1" applyFont="1" applyBorder="1"/>
    <xf numFmtId="0" fontId="31" fillId="0" borderId="161" xfId="0" applyFont="1" applyBorder="1" applyAlignment="1">
      <alignment vertical="center"/>
    </xf>
    <xf numFmtId="0" fontId="50" fillId="0" borderId="117" xfId="0" applyFont="1" applyBorder="1" applyAlignment="1">
      <alignment vertical="center"/>
    </xf>
    <xf numFmtId="0" fontId="35" fillId="0" borderId="51" xfId="0" applyFont="1" applyBorder="1"/>
    <xf numFmtId="0" fontId="35" fillId="0" borderId="95" xfId="0" applyFont="1" applyFill="1" applyBorder="1"/>
    <xf numFmtId="0" fontId="35" fillId="0" borderId="65" xfId="0" applyFont="1" applyFill="1" applyBorder="1"/>
    <xf numFmtId="0" fontId="35" fillId="0" borderId="113" xfId="0" applyFont="1" applyFill="1" applyBorder="1"/>
    <xf numFmtId="0" fontId="35" fillId="0" borderId="60" xfId="0" applyFont="1" applyFill="1" applyBorder="1"/>
    <xf numFmtId="166" fontId="35" fillId="0" borderId="70" xfId="0" applyNumberFormat="1" applyFont="1" applyBorder="1" applyAlignment="1">
      <alignment wrapText="1"/>
    </xf>
    <xf numFmtId="0" fontId="50" fillId="0" borderId="39" xfId="0" applyFont="1" applyBorder="1"/>
    <xf numFmtId="0" fontId="50" fillId="20" borderId="53" xfId="0" applyFont="1" applyFill="1" applyBorder="1"/>
    <xf numFmtId="0" fontId="31" fillId="0" borderId="53" xfId="0" applyFont="1" applyBorder="1" applyAlignment="1">
      <alignment wrapText="1"/>
    </xf>
    <xf numFmtId="3" fontId="23" fillId="0" borderId="34" xfId="0" applyNumberFormat="1" applyFont="1" applyBorder="1"/>
    <xf numFmtId="3" fontId="23" fillId="0" borderId="240" xfId="0" applyNumberFormat="1" applyFont="1" applyBorder="1"/>
    <xf numFmtId="166" fontId="33" fillId="0" borderId="94" xfId="0" applyNumberFormat="1" applyFont="1" applyBorder="1" applyAlignment="1">
      <alignment wrapText="1"/>
    </xf>
    <xf numFmtId="0" fontId="23" fillId="0" borderId="257" xfId="0" applyFont="1" applyBorder="1" applyAlignment="1">
      <alignment horizontal="center"/>
    </xf>
    <xf numFmtId="0" fontId="31" fillId="0" borderId="257" xfId="0" applyFont="1" applyBorder="1"/>
    <xf numFmtId="3" fontId="23" fillId="0" borderId="257" xfId="0" applyNumberFormat="1" applyFont="1" applyBorder="1"/>
    <xf numFmtId="3" fontId="31" fillId="0" borderId="61" xfId="0" applyNumberFormat="1" applyFont="1" applyBorder="1" applyAlignment="1"/>
    <xf numFmtId="0" fontId="35" fillId="0" borderId="39" xfId="0" applyFont="1" applyBorder="1" applyAlignment="1"/>
    <xf numFmtId="166" fontId="50" fillId="0" borderId="53" xfId="0" applyNumberFormat="1" applyFont="1" applyBorder="1" applyAlignment="1">
      <alignment wrapText="1"/>
    </xf>
    <xf numFmtId="166" fontId="35" fillId="0" borderId="39" xfId="0" applyNumberFormat="1" applyFont="1" applyBorder="1" applyAlignment="1">
      <alignment wrapText="1"/>
    </xf>
    <xf numFmtId="166" fontId="33" fillId="0" borderId="95" xfId="0" applyNumberFormat="1" applyFont="1" applyBorder="1" applyAlignment="1">
      <alignment wrapText="1"/>
    </xf>
    <xf numFmtId="0" fontId="31" fillId="0" borderId="258" xfId="0" applyFont="1" applyBorder="1"/>
    <xf numFmtId="0" fontId="35" fillId="0" borderId="0" xfId="0" applyFont="1" applyBorder="1"/>
    <xf numFmtId="3" fontId="31" fillId="0" borderId="69" xfId="0" applyNumberFormat="1" applyFont="1" applyBorder="1" applyAlignment="1">
      <alignment horizontal="right" vertical="center" wrapText="1"/>
    </xf>
    <xf numFmtId="3" fontId="31" fillId="0" borderId="44" xfId="0" applyNumberFormat="1" applyFont="1" applyBorder="1" applyAlignment="1">
      <alignment horizontal="right" vertical="center" wrapText="1"/>
    </xf>
    <xf numFmtId="0" fontId="50" fillId="0" borderId="61" xfId="0" applyFont="1" applyBorder="1" applyAlignment="1">
      <alignment horizontal="center" vertical="center"/>
    </xf>
    <xf numFmtId="0" fontId="50" fillId="0" borderId="102" xfId="0" applyFont="1" applyBorder="1" applyAlignment="1">
      <alignment horizontal="center" wrapText="1"/>
    </xf>
    <xf numFmtId="0" fontId="50" fillId="0" borderId="99" xfId="0" applyFont="1" applyBorder="1" applyAlignment="1">
      <alignment horizontal="center" wrapText="1"/>
    </xf>
    <xf numFmtId="0" fontId="50" fillId="0" borderId="69" xfId="0" applyFont="1" applyBorder="1" applyAlignment="1">
      <alignment horizontal="center" wrapText="1"/>
    </xf>
    <xf numFmtId="0" fontId="35" fillId="0" borderId="39" xfId="0" applyFont="1" applyBorder="1"/>
    <xf numFmtId="3" fontId="31" fillId="0" borderId="96" xfId="0" applyNumberFormat="1" applyFont="1" applyBorder="1"/>
    <xf numFmtId="3" fontId="31" fillId="0" borderId="129" xfId="0" applyNumberFormat="1" applyFont="1" applyBorder="1"/>
    <xf numFmtId="3" fontId="33" fillId="0" borderId="65" xfId="0" applyNumberFormat="1" applyFont="1" applyBorder="1"/>
    <xf numFmtId="3" fontId="33" fillId="0" borderId="49" xfId="0" applyNumberFormat="1" applyFont="1" applyBorder="1"/>
    <xf numFmtId="3" fontId="33" fillId="0" borderId="56" xfId="0" applyNumberFormat="1" applyFont="1" applyBorder="1"/>
    <xf numFmtId="3" fontId="31" fillId="0" borderId="65" xfId="0" applyNumberFormat="1" applyFont="1" applyBorder="1"/>
    <xf numFmtId="3" fontId="31" fillId="0" borderId="49" xfId="0" applyNumberFormat="1" applyFont="1" applyBorder="1"/>
    <xf numFmtId="3" fontId="31" fillId="0" borderId="56" xfId="0" applyNumberFormat="1" applyFont="1" applyBorder="1"/>
    <xf numFmtId="3" fontId="33" fillId="0" borderId="113" xfId="0" applyNumberFormat="1" applyFont="1" applyBorder="1"/>
    <xf numFmtId="3" fontId="33" fillId="0" borderId="60" xfId="0" applyNumberFormat="1" applyFont="1" applyBorder="1"/>
    <xf numFmtId="3" fontId="33" fillId="0" borderId="58" xfId="0" applyNumberFormat="1" applyFont="1" applyBorder="1"/>
    <xf numFmtId="3" fontId="31" fillId="0" borderId="53" xfId="0" applyNumberFormat="1" applyFont="1" applyBorder="1"/>
    <xf numFmtId="3" fontId="31" fillId="0" borderId="61" xfId="0" applyNumberFormat="1" applyFont="1" applyBorder="1"/>
    <xf numFmtId="3" fontId="33" fillId="0" borderId="117" xfId="0" applyNumberFormat="1" applyFont="1" applyBorder="1"/>
    <xf numFmtId="3" fontId="33" fillId="0" borderId="62" xfId="0" applyNumberFormat="1" applyFont="1" applyBorder="1"/>
    <xf numFmtId="3" fontId="31" fillId="0" borderId="117" xfId="0" applyNumberFormat="1" applyFont="1" applyBorder="1"/>
    <xf numFmtId="3" fontId="31" fillId="0" borderId="62" xfId="0" applyNumberFormat="1" applyFont="1" applyBorder="1"/>
    <xf numFmtId="3" fontId="31" fillId="0" borderId="57" xfId="0" applyNumberFormat="1" applyFont="1" applyBorder="1"/>
    <xf numFmtId="3" fontId="31" fillId="0" borderId="258" xfId="0" applyNumberFormat="1" applyFont="1" applyBorder="1"/>
    <xf numFmtId="3" fontId="31" fillId="0" borderId="257" xfId="0" applyNumberFormat="1" applyFont="1" applyBorder="1"/>
    <xf numFmtId="3" fontId="33" fillId="0" borderId="57" xfId="0" applyNumberFormat="1" applyFont="1" applyBorder="1"/>
    <xf numFmtId="3" fontId="19" fillId="20" borderId="41" xfId="0" applyNumberFormat="1" applyFont="1" applyFill="1" applyBorder="1"/>
    <xf numFmtId="0" fontId="35" fillId="20" borderId="65" xfId="0" applyFont="1" applyFill="1" applyBorder="1" applyAlignment="1">
      <alignment wrapText="1"/>
    </xf>
    <xf numFmtId="3" fontId="23" fillId="0" borderId="259" xfId="33" applyNumberFormat="1" applyFont="1" applyBorder="1" applyProtection="1"/>
    <xf numFmtId="0" fontId="23" fillId="0" borderId="260" xfId="33" applyFont="1" applyBorder="1" applyProtection="1"/>
    <xf numFmtId="3" fontId="19" fillId="0" borderId="62" xfId="33" applyNumberFormat="1" applyFont="1" applyBorder="1" applyProtection="1"/>
    <xf numFmtId="0" fontId="19" fillId="0" borderId="57" xfId="33" applyFont="1" applyBorder="1" applyProtection="1"/>
    <xf numFmtId="3" fontId="23" fillId="0" borderId="243" xfId="33" applyNumberFormat="1" applyFont="1" applyBorder="1" applyProtection="1"/>
    <xf numFmtId="3" fontId="23" fillId="0" borderId="167" xfId="33" applyNumberFormat="1" applyFont="1" applyBorder="1" applyProtection="1"/>
    <xf numFmtId="3" fontId="23" fillId="0" borderId="129" xfId="33" applyNumberFormat="1" applyFont="1" applyBorder="1" applyProtection="1"/>
    <xf numFmtId="3" fontId="23" fillId="0" borderId="49" xfId="33" applyNumberFormat="1" applyFont="1" applyBorder="1" applyProtection="1"/>
    <xf numFmtId="3" fontId="23" fillId="0" borderId="62" xfId="33" applyNumberFormat="1" applyFont="1" applyBorder="1" applyProtection="1"/>
    <xf numFmtId="3" fontId="19" fillId="0" borderId="50" xfId="33" applyNumberFormat="1" applyFont="1" applyBorder="1" applyProtection="1"/>
    <xf numFmtId="0" fontId="33" fillId="0" borderId="64" xfId="33" applyFont="1" applyBorder="1" applyProtection="1"/>
    <xf numFmtId="0" fontId="33" fillId="0" borderId="193" xfId="33" applyFont="1" applyBorder="1" applyAlignment="1" applyProtection="1">
      <alignment wrapText="1"/>
    </xf>
    <xf numFmtId="0" fontId="33" fillId="0" borderId="83" xfId="33" applyFont="1" applyBorder="1" applyAlignment="1" applyProtection="1">
      <alignment wrapText="1"/>
    </xf>
    <xf numFmtId="0" fontId="33" fillId="0" borderId="64" xfId="33" applyFont="1" applyBorder="1" applyAlignment="1" applyProtection="1">
      <alignment wrapText="1"/>
    </xf>
    <xf numFmtId="0" fontId="33" fillId="0" borderId="155" xfId="33" applyFont="1" applyBorder="1" applyAlignment="1" applyProtection="1">
      <alignment wrapText="1"/>
    </xf>
    <xf numFmtId="0" fontId="19" fillId="0" borderId="18" xfId="33" applyFont="1" applyBorder="1" applyProtection="1"/>
    <xf numFmtId="0" fontId="19" fillId="0" borderId="33" xfId="33" applyFont="1" applyBorder="1" applyProtection="1"/>
    <xf numFmtId="3" fontId="19" fillId="0" borderId="33" xfId="33" applyNumberFormat="1" applyFont="1" applyBorder="1" applyProtection="1"/>
    <xf numFmtId="3" fontId="19" fillId="0" borderId="25" xfId="33" applyNumberFormat="1" applyFont="1" applyBorder="1" applyProtection="1"/>
    <xf numFmtId="3" fontId="19" fillId="0" borderId="17" xfId="33" applyNumberFormat="1" applyFont="1" applyBorder="1" applyProtection="1"/>
    <xf numFmtId="3" fontId="19" fillId="0" borderId="20" xfId="33" applyNumberFormat="1" applyFont="1" applyBorder="1" applyProtection="1"/>
    <xf numFmtId="3" fontId="23" fillId="0" borderId="130" xfId="33" applyNumberFormat="1" applyFont="1" applyBorder="1" applyProtection="1"/>
    <xf numFmtId="0" fontId="19" fillId="0" borderId="196" xfId="33" applyFont="1" applyBorder="1" applyProtection="1"/>
    <xf numFmtId="0" fontId="19" fillId="0" borderId="93" xfId="33" applyFont="1" applyBorder="1" applyProtection="1"/>
    <xf numFmtId="0" fontId="19" fillId="0" borderId="63" xfId="0" applyFont="1" applyFill="1" applyBorder="1"/>
    <xf numFmtId="0" fontId="19" fillId="0" borderId="70" xfId="33" applyFont="1" applyBorder="1" applyProtection="1"/>
    <xf numFmtId="0" fontId="23" fillId="0" borderId="92" xfId="33" applyFont="1" applyBorder="1" applyProtection="1"/>
    <xf numFmtId="0" fontId="33" fillId="0" borderId="62" xfId="33" applyFont="1" applyBorder="1" applyAlignment="1" applyProtection="1">
      <alignment wrapText="1"/>
    </xf>
    <xf numFmtId="0" fontId="33" fillId="0" borderId="49" xfId="33" applyFont="1" applyBorder="1" applyAlignment="1" applyProtection="1">
      <alignment wrapText="1"/>
    </xf>
    <xf numFmtId="0" fontId="23" fillId="0" borderId="61" xfId="33" applyFont="1" applyBorder="1" applyProtection="1"/>
    <xf numFmtId="0" fontId="35" fillId="0" borderId="44" xfId="0" applyFont="1" applyBorder="1" applyAlignment="1">
      <alignment horizontal="right"/>
    </xf>
    <xf numFmtId="0" fontId="19" fillId="0" borderId="115" xfId="33" applyFont="1" applyBorder="1" applyProtection="1"/>
    <xf numFmtId="3" fontId="19" fillId="0" borderId="142" xfId="33" applyNumberFormat="1" applyFont="1" applyBorder="1" applyProtection="1"/>
    <xf numFmtId="0" fontId="19" fillId="0" borderId="114" xfId="33" applyFont="1" applyBorder="1" applyProtection="1"/>
    <xf numFmtId="0" fontId="50" fillId="0" borderId="61" xfId="33" applyFont="1" applyBorder="1" applyProtection="1"/>
    <xf numFmtId="0" fontId="50" fillId="0" borderId="86" xfId="33" applyFont="1" applyBorder="1" applyProtection="1"/>
    <xf numFmtId="3" fontId="19" fillId="0" borderId="70" xfId="33" applyNumberFormat="1" applyFont="1" applyBorder="1" applyProtection="1"/>
    <xf numFmtId="0" fontId="33" fillId="0" borderId="129" xfId="33" applyFont="1" applyBorder="1" applyAlignment="1" applyProtection="1">
      <alignment wrapText="1"/>
    </xf>
    <xf numFmtId="0" fontId="35" fillId="0" borderId="116" xfId="0" applyFont="1" applyBorder="1"/>
    <xf numFmtId="0" fontId="19" fillId="0" borderId="254" xfId="33" applyFont="1" applyBorder="1" applyProtection="1"/>
    <xf numFmtId="0" fontId="35" fillId="0" borderId="62" xfId="33" applyFont="1" applyBorder="1" applyAlignment="1" applyProtection="1">
      <alignment wrapText="1"/>
    </xf>
    <xf numFmtId="0" fontId="33" fillId="0" borderId="49" xfId="33" applyFont="1" applyBorder="1" applyProtection="1"/>
    <xf numFmtId="3" fontId="29" fillId="0" borderId="62" xfId="0" applyNumberFormat="1" applyFont="1" applyBorder="1" applyAlignment="1"/>
    <xf numFmtId="3" fontId="30" fillId="0" borderId="62" xfId="0" applyNumberFormat="1" applyFont="1" applyBorder="1"/>
    <xf numFmtId="3" fontId="30" fillId="0" borderId="49" xfId="0" applyNumberFormat="1" applyFont="1" applyBorder="1"/>
    <xf numFmtId="3" fontId="30" fillId="0" borderId="116" xfId="0" applyNumberFormat="1" applyFont="1" applyBorder="1"/>
    <xf numFmtId="3" fontId="23" fillId="0" borderId="111" xfId="0" applyNumberFormat="1" applyFont="1" applyBorder="1" applyAlignment="1"/>
    <xf numFmtId="3" fontId="23" fillId="0" borderId="34" xfId="0" applyNumberFormat="1" applyFont="1" applyBorder="1" applyAlignment="1"/>
    <xf numFmtId="3" fontId="19" fillId="0" borderId="32" xfId="0" applyNumberFormat="1" applyFont="1" applyBorder="1"/>
    <xf numFmtId="3" fontId="19" fillId="0" borderId="86" xfId="0" applyNumberFormat="1" applyFont="1" applyBorder="1"/>
    <xf numFmtId="166" fontId="33" fillId="0" borderId="161" xfId="0" applyNumberFormat="1" applyFont="1" applyBorder="1" applyAlignment="1">
      <alignment wrapText="1"/>
    </xf>
    <xf numFmtId="3" fontId="19" fillId="0" borderId="127" xfId="0" applyNumberFormat="1" applyFont="1" applyBorder="1"/>
    <xf numFmtId="0" fontId="31" fillId="20" borderId="53" xfId="0" applyFont="1" applyFill="1" applyBorder="1"/>
    <xf numFmtId="3" fontId="19" fillId="0" borderId="261" xfId="0" applyNumberFormat="1" applyFont="1" applyBorder="1"/>
    <xf numFmtId="3" fontId="19" fillId="0" borderId="192" xfId="0" applyNumberFormat="1" applyFont="1" applyBorder="1"/>
    <xf numFmtId="0" fontId="23" fillId="0" borderId="99" xfId="0" applyFont="1" applyBorder="1" applyAlignment="1">
      <alignment wrapText="1"/>
    </xf>
    <xf numFmtId="0" fontId="23" fillId="0" borderId="161" xfId="0" applyFont="1" applyBorder="1"/>
    <xf numFmtId="3" fontId="19" fillId="20" borderId="262" xfId="0" applyNumberFormat="1" applyFont="1" applyFill="1" applyBorder="1"/>
    <xf numFmtId="3" fontId="19" fillId="0" borderId="110" xfId="0" applyNumberFormat="1" applyFont="1" applyBorder="1"/>
    <xf numFmtId="3" fontId="19" fillId="0" borderId="164" xfId="0" applyNumberFormat="1" applyFont="1" applyBorder="1"/>
    <xf numFmtId="3" fontId="23" fillId="20" borderId="52" xfId="0" applyNumberFormat="1" applyFont="1" applyFill="1" applyBorder="1"/>
    <xf numFmtId="0" fontId="50" fillId="0" borderId="74" xfId="0" applyFont="1" applyBorder="1" applyAlignment="1">
      <alignment horizontal="center"/>
    </xf>
    <xf numFmtId="0" fontId="50" fillId="0" borderId="48" xfId="0" applyFont="1" applyBorder="1" applyAlignment="1">
      <alignment horizontal="center" wrapText="1"/>
    </xf>
    <xf numFmtId="0" fontId="50" fillId="0" borderId="79" xfId="0" applyFont="1" applyBorder="1" applyAlignment="1">
      <alignment horizontal="center"/>
    </xf>
    <xf numFmtId="0" fontId="50" fillId="0" borderId="41" xfId="0" applyFont="1" applyBorder="1" applyAlignment="1">
      <alignment horizontal="center"/>
    </xf>
    <xf numFmtId="3" fontId="23" fillId="0" borderId="40" xfId="0" applyNumberFormat="1" applyFont="1" applyBorder="1"/>
    <xf numFmtId="3" fontId="23" fillId="0" borderId="104" xfId="0" applyNumberFormat="1" applyFont="1" applyBorder="1"/>
    <xf numFmtId="3" fontId="23" fillId="0" borderId="161" xfId="0" applyNumberFormat="1" applyFont="1" applyBorder="1"/>
    <xf numFmtId="3" fontId="19" fillId="20" borderId="50" xfId="0" applyNumberFormat="1" applyFont="1" applyFill="1" applyBorder="1"/>
    <xf numFmtId="3" fontId="19" fillId="0" borderId="263" xfId="0" applyNumberFormat="1" applyFont="1" applyBorder="1" applyAlignment="1"/>
    <xf numFmtId="3" fontId="19" fillId="0" borderId="111" xfId="0" applyNumberFormat="1" applyFont="1" applyBorder="1" applyAlignment="1"/>
    <xf numFmtId="3" fontId="19" fillId="0" borderId="96" xfId="0" applyNumberFormat="1" applyFont="1" applyBorder="1"/>
    <xf numFmtId="3" fontId="23" fillId="0" borderId="123" xfId="0" applyNumberFormat="1" applyFont="1" applyBorder="1"/>
    <xf numFmtId="3" fontId="23" fillId="0" borderId="162" xfId="0" applyNumberFormat="1" applyFont="1" applyBorder="1"/>
    <xf numFmtId="3" fontId="23" fillId="0" borderId="58" xfId="0" applyNumberFormat="1" applyFont="1" applyBorder="1"/>
    <xf numFmtId="3" fontId="23" fillId="0" borderId="16" xfId="0" applyNumberFormat="1" applyFont="1" applyBorder="1"/>
    <xf numFmtId="3" fontId="19" fillId="0" borderId="0" xfId="26" applyNumberFormat="1" applyFont="1" applyFill="1" applyBorder="1" applyAlignment="1" applyProtection="1">
      <alignment horizontal="right"/>
    </xf>
    <xf numFmtId="3" fontId="23" fillId="0" borderId="240" xfId="0" applyNumberFormat="1" applyFont="1" applyBorder="1" applyAlignment="1"/>
    <xf numFmtId="3" fontId="19" fillId="0" borderId="70" xfId="26" applyNumberFormat="1" applyFont="1" applyFill="1" applyBorder="1" applyAlignment="1" applyProtection="1"/>
    <xf numFmtId="3" fontId="23" fillId="0" borderId="70" xfId="26" applyNumberFormat="1" applyFont="1" applyFill="1" applyBorder="1" applyAlignment="1" applyProtection="1"/>
    <xf numFmtId="3" fontId="19" fillId="0" borderId="93" xfId="26" applyNumberFormat="1" applyFont="1" applyFill="1" applyBorder="1" applyAlignment="1" applyProtection="1"/>
    <xf numFmtId="3" fontId="23" fillId="0" borderId="71" xfId="26" applyNumberFormat="1" applyFont="1" applyFill="1" applyBorder="1" applyAlignment="1" applyProtection="1"/>
    <xf numFmtId="0" fontId="23" fillId="0" borderId="39" xfId="0" applyFont="1" applyBorder="1" applyAlignment="1">
      <alignment vertical="center"/>
    </xf>
    <xf numFmtId="0" fontId="23" fillId="0" borderId="69" xfId="0" applyFont="1" applyBorder="1" applyAlignment="1">
      <alignment horizontal="center" vertical="center" wrapText="1"/>
    </xf>
    <xf numFmtId="0" fontId="62" fillId="0" borderId="134" xfId="0" applyFont="1" applyBorder="1" applyAlignment="1">
      <alignment horizontal="center"/>
    </xf>
    <xf numFmtId="0" fontId="19" fillId="0" borderId="202" xfId="0" applyFont="1" applyBorder="1"/>
    <xf numFmtId="3" fontId="19" fillId="0" borderId="123" xfId="0" applyNumberFormat="1" applyFont="1" applyBorder="1"/>
    <xf numFmtId="3" fontId="19" fillId="0" borderId="100" xfId="0" applyNumberFormat="1" applyFont="1" applyFill="1" applyBorder="1" applyAlignment="1">
      <alignment horizontal="right"/>
    </xf>
    <xf numFmtId="3" fontId="35" fillId="0" borderId="263" xfId="0" applyNumberFormat="1" applyFont="1" applyFill="1" applyBorder="1" applyAlignment="1">
      <alignment horizontal="right"/>
    </xf>
    <xf numFmtId="3" fontId="35" fillId="0" borderId="240" xfId="0" applyNumberFormat="1" applyFont="1" applyFill="1" applyBorder="1" applyAlignment="1">
      <alignment horizontal="right"/>
    </xf>
    <xf numFmtId="0" fontId="23" fillId="20" borderId="202" xfId="0" applyFont="1" applyFill="1" applyBorder="1"/>
    <xf numFmtId="0" fontId="23" fillId="20" borderId="209" xfId="0" applyFont="1" applyFill="1" applyBorder="1"/>
    <xf numFmtId="0" fontId="23" fillId="0" borderId="209" xfId="0" applyFont="1" applyBorder="1"/>
    <xf numFmtId="3" fontId="19" fillId="0" borderId="91" xfId="0" applyNumberFormat="1" applyFont="1" applyBorder="1"/>
    <xf numFmtId="3" fontId="23" fillId="20" borderId="110" xfId="0" applyNumberFormat="1" applyFont="1" applyFill="1" applyBorder="1"/>
    <xf numFmtId="3" fontId="23" fillId="20" borderId="164" xfId="0" applyNumberFormat="1" applyFont="1" applyFill="1" applyBorder="1"/>
    <xf numFmtId="0" fontId="23" fillId="0" borderId="136" xfId="0" applyFont="1" applyBorder="1" applyAlignment="1">
      <alignment horizontal="center" wrapText="1"/>
    </xf>
    <xf numFmtId="0" fontId="23" fillId="0" borderId="69" xfId="0" applyFont="1" applyBorder="1" applyAlignment="1">
      <alignment horizontal="center" wrapText="1"/>
    </xf>
    <xf numFmtId="3" fontId="30" fillId="0" borderId="19" xfId="0" applyNumberFormat="1" applyFont="1" applyBorder="1" applyAlignment="1">
      <alignment vertical="center"/>
    </xf>
    <xf numFmtId="3" fontId="30" fillId="0" borderId="209" xfId="0" applyNumberFormat="1" applyFont="1" applyBorder="1" applyAlignment="1">
      <alignment vertical="center"/>
    </xf>
    <xf numFmtId="3" fontId="30" fillId="0" borderId="93" xfId="0" applyNumberFormat="1" applyFont="1" applyBorder="1" applyAlignment="1">
      <alignment vertical="center"/>
    </xf>
    <xf numFmtId="3" fontId="30" fillId="0" borderId="50" xfId="0" applyNumberFormat="1" applyFont="1" applyBorder="1" applyAlignment="1">
      <alignment vertical="center"/>
    </xf>
    <xf numFmtId="3" fontId="31" fillId="0" borderId="129" xfId="0" applyNumberFormat="1" applyFont="1" applyBorder="1" applyAlignment="1">
      <alignment horizontal="right" vertical="center" wrapText="1"/>
    </xf>
    <xf numFmtId="3" fontId="19" fillId="0" borderId="264" xfId="26" applyNumberFormat="1" applyFont="1" applyFill="1" applyBorder="1" applyAlignment="1" applyProtection="1">
      <alignment vertical="center"/>
    </xf>
    <xf numFmtId="3" fontId="19" fillId="0" borderId="88" xfId="26" applyNumberFormat="1" applyFont="1" applyFill="1" applyBorder="1" applyAlignment="1" applyProtection="1">
      <alignment vertical="center"/>
    </xf>
    <xf numFmtId="3" fontId="29" fillId="0" borderId="265" xfId="0" applyNumberFormat="1" applyFont="1" applyFill="1" applyBorder="1"/>
    <xf numFmtId="3" fontId="23" fillId="0" borderId="177" xfId="26" applyNumberFormat="1" applyFont="1" applyFill="1" applyBorder="1" applyAlignment="1" applyProtection="1"/>
    <xf numFmtId="3" fontId="70" fillId="0" borderId="49" xfId="0" applyNumberFormat="1" applyFont="1" applyBorder="1"/>
    <xf numFmtId="0" fontId="35" fillId="0" borderId="77" xfId="0" applyFont="1" applyBorder="1" applyAlignment="1">
      <alignment horizontal="center"/>
    </xf>
    <xf numFmtId="0" fontId="23" fillId="0" borderId="62" xfId="0" applyFont="1" applyBorder="1"/>
    <xf numFmtId="0" fontId="23" fillId="0" borderId="71" xfId="0" applyFont="1" applyBorder="1"/>
    <xf numFmtId="3" fontId="23" fillId="0" borderId="61" xfId="26" applyNumberFormat="1" applyFont="1" applyFill="1" applyBorder="1" applyAlignment="1" applyProtection="1">
      <alignment vertical="center"/>
    </xf>
    <xf numFmtId="3" fontId="19" fillId="0" borderId="94" xfId="26" applyNumberFormat="1" applyFont="1" applyFill="1" applyBorder="1" applyAlignment="1" applyProtection="1"/>
    <xf numFmtId="0" fontId="19" fillId="0" borderId="49" xfId="0" applyFont="1" applyBorder="1" applyAlignment="1">
      <alignment vertical="center"/>
    </xf>
    <xf numFmtId="3" fontId="19" fillId="0" borderId="58" xfId="0" applyNumberFormat="1" applyFont="1" applyFill="1" applyBorder="1" applyAlignment="1">
      <alignment horizontal="right"/>
    </xf>
    <xf numFmtId="0" fontId="30" fillId="0" borderId="85" xfId="0" applyFont="1" applyBorder="1" applyAlignment="1">
      <alignment wrapText="1"/>
    </xf>
    <xf numFmtId="3" fontId="30" fillId="0" borderId="240" xfId="26" applyNumberFormat="1" applyFont="1" applyFill="1" applyBorder="1" applyAlignment="1" applyProtection="1"/>
    <xf numFmtId="3" fontId="33" fillId="0" borderId="49" xfId="0" applyNumberFormat="1" applyFont="1" applyBorder="1" applyAlignment="1">
      <alignment horizontal="right" vertical="center" wrapText="1"/>
    </xf>
    <xf numFmtId="3" fontId="23" fillId="0" borderId="61" xfId="0" applyNumberFormat="1" applyFont="1" applyFill="1" applyBorder="1"/>
    <xf numFmtId="3" fontId="23" fillId="0" borderId="49" xfId="0" applyNumberFormat="1" applyFont="1" applyFill="1" applyBorder="1"/>
    <xf numFmtId="3" fontId="19" fillId="0" borderId="34" xfId="0" applyNumberFormat="1" applyFont="1" applyFill="1" applyBorder="1"/>
    <xf numFmtId="0" fontId="21" fillId="0" borderId="88" xfId="0" applyFont="1" applyBorder="1" applyAlignment="1">
      <alignment horizontal="center" wrapText="1"/>
    </xf>
    <xf numFmtId="3" fontId="30" fillId="0" borderId="88" xfId="0" applyNumberFormat="1" applyFont="1" applyBorder="1" applyAlignment="1">
      <alignment horizontal="right" wrapText="1"/>
    </xf>
    <xf numFmtId="3" fontId="30" fillId="0" borderId="89" xfId="26" applyNumberFormat="1" applyFont="1" applyFill="1" applyBorder="1" applyAlignment="1" applyProtection="1"/>
    <xf numFmtId="3" fontId="30" fillId="0" borderId="90" xfId="26" applyNumberFormat="1" applyFont="1" applyFill="1" applyBorder="1" applyAlignment="1" applyProtection="1"/>
    <xf numFmtId="3" fontId="30" fillId="0" borderId="145" xfId="26" applyNumberFormat="1" applyFont="1" applyFill="1" applyBorder="1" applyAlignment="1" applyProtection="1"/>
    <xf numFmtId="3" fontId="30" fillId="0" borderId="57" xfId="26" applyNumberFormat="1" applyFont="1" applyFill="1" applyBorder="1" applyAlignment="1" applyProtection="1"/>
    <xf numFmtId="3" fontId="30" fillId="0" borderId="59" xfId="26" applyNumberFormat="1" applyFont="1" applyFill="1" applyBorder="1" applyAlignment="1" applyProtection="1"/>
    <xf numFmtId="3" fontId="21" fillId="0" borderId="266" xfId="26" applyNumberFormat="1" applyFont="1" applyFill="1" applyBorder="1" applyAlignment="1" applyProtection="1"/>
    <xf numFmtId="0" fontId="21" fillId="0" borderId="151" xfId="0" applyFont="1" applyBorder="1" applyAlignment="1">
      <alignment horizontal="center" vertical="center"/>
    </xf>
    <xf numFmtId="0" fontId="41" fillId="0" borderId="93" xfId="0" applyFont="1" applyBorder="1"/>
    <xf numFmtId="0" fontId="30" fillId="0" borderId="93" xfId="0" applyFont="1" applyBorder="1"/>
    <xf numFmtId="0" fontId="30" fillId="0" borderId="70" xfId="0" applyFont="1" applyBorder="1" applyAlignment="1">
      <alignment wrapText="1"/>
    </xf>
    <xf numFmtId="0" fontId="30" fillId="0" borderId="63" xfId="0" applyFont="1" applyBorder="1" applyAlignment="1">
      <alignment wrapText="1"/>
    </xf>
    <xf numFmtId="0" fontId="30" fillId="0" borderId="94" xfId="0" applyFont="1" applyBorder="1" applyAlignment="1">
      <alignment wrapText="1"/>
    </xf>
    <xf numFmtId="0" fontId="30" fillId="0" borderId="93" xfId="0" applyFont="1" applyBorder="1" applyAlignment="1">
      <alignment wrapText="1"/>
    </xf>
    <xf numFmtId="0" fontId="21" fillId="0" borderId="72" xfId="0" applyFont="1" applyBorder="1" applyAlignment="1">
      <alignment wrapText="1"/>
    </xf>
    <xf numFmtId="3" fontId="19" fillId="0" borderId="85" xfId="0" applyNumberFormat="1" applyFont="1" applyFill="1" applyBorder="1"/>
    <xf numFmtId="0" fontId="29" fillId="0" borderId="60" xfId="0" applyFont="1" applyBorder="1"/>
    <xf numFmtId="0" fontId="49" fillId="0" borderId="267" xfId="0" applyFont="1" applyBorder="1"/>
    <xf numFmtId="0" fontId="49" fillId="0" borderId="268" xfId="0" applyFont="1" applyBorder="1" applyAlignment="1">
      <alignment horizontal="center"/>
    </xf>
    <xf numFmtId="0" fontId="30" fillId="0" borderId="147" xfId="0" applyFont="1" applyBorder="1"/>
    <xf numFmtId="0" fontId="21" fillId="0" borderId="177" xfId="0" applyFont="1" applyBorder="1" applyAlignment="1">
      <alignment vertical="center"/>
    </xf>
    <xf numFmtId="170" fontId="21" fillId="0" borderId="269" xfId="26" applyNumberFormat="1" applyFont="1" applyFill="1" applyBorder="1" applyAlignment="1" applyProtection="1">
      <alignment horizontal="right" vertical="center"/>
    </xf>
    <xf numFmtId="3" fontId="30" fillId="0" borderId="270" xfId="0" applyNumberFormat="1" applyFont="1" applyBorder="1"/>
    <xf numFmtId="0" fontId="30" fillId="0" borderId="265" xfId="0" applyFont="1" applyBorder="1"/>
    <xf numFmtId="3" fontId="30" fillId="0" borderId="271" xfId="0" applyNumberFormat="1" applyFont="1" applyBorder="1"/>
    <xf numFmtId="0" fontId="21" fillId="0" borderId="177" xfId="0" applyFont="1" applyBorder="1"/>
    <xf numFmtId="3" fontId="21" fillId="0" borderId="269" xfId="0" applyNumberFormat="1" applyFont="1" applyBorder="1"/>
    <xf numFmtId="0" fontId="30" fillId="0" borderId="272" xfId="0" applyFont="1" applyBorder="1"/>
    <xf numFmtId="0" fontId="21" fillId="0" borderId="273" xfId="0" applyFont="1" applyBorder="1"/>
    <xf numFmtId="3" fontId="21" fillId="0" borderId="274" xfId="0" applyNumberFormat="1" applyFont="1" applyBorder="1"/>
    <xf numFmtId="0" fontId="21" fillId="0" borderId="275" xfId="0" applyFont="1" applyBorder="1"/>
    <xf numFmtId="3" fontId="21" fillId="0" borderId="276" xfId="0" applyNumberFormat="1" applyFont="1" applyBorder="1"/>
    <xf numFmtId="0" fontId="0" fillId="0" borderId="0" xfId="0" applyAlignment="1">
      <alignment horizontal="right"/>
    </xf>
    <xf numFmtId="0" fontId="0" fillId="0" borderId="43" xfId="0" applyBorder="1"/>
    <xf numFmtId="0" fontId="28" fillId="0" borderId="43" xfId="0" applyFont="1" applyBorder="1" applyAlignment="1">
      <alignment horizontal="center"/>
    </xf>
    <xf numFmtId="0" fontId="0" fillId="0" borderId="43" xfId="0" applyBorder="1" applyAlignment="1">
      <alignment horizontal="right"/>
    </xf>
    <xf numFmtId="0" fontId="32" fillId="0" borderId="146" xfId="0" applyFont="1" applyBorder="1" applyAlignment="1">
      <alignment wrapText="1"/>
    </xf>
    <xf numFmtId="3" fontId="46" fillId="0" borderId="61" xfId="26" applyNumberFormat="1" applyFont="1" applyFill="1" applyBorder="1" applyAlignment="1" applyProtection="1">
      <alignment horizontal="right"/>
    </xf>
    <xf numFmtId="0" fontId="19" fillId="0" borderId="64" xfId="0" applyFont="1" applyBorder="1" applyAlignment="1">
      <alignment vertical="center"/>
    </xf>
    <xf numFmtId="3" fontId="19" fillId="0" borderId="62" xfId="26" applyNumberFormat="1" applyFont="1" applyFill="1" applyBorder="1" applyAlignment="1" applyProtection="1"/>
    <xf numFmtId="3" fontId="71" fillId="0" borderId="49" xfId="0" applyNumberFormat="1" applyFont="1" applyFill="1" applyBorder="1"/>
    <xf numFmtId="0" fontId="71" fillId="0" borderId="35" xfId="0" applyFont="1" applyFill="1" applyBorder="1"/>
    <xf numFmtId="0" fontId="19" fillId="0" borderId="277" xfId="0" applyFont="1" applyBorder="1"/>
    <xf numFmtId="3" fontId="29" fillId="0" borderId="278" xfId="0" applyNumberFormat="1" applyFont="1" applyFill="1" applyBorder="1"/>
    <xf numFmtId="3" fontId="19" fillId="0" borderId="279" xfId="0" applyNumberFormat="1" applyFont="1" applyFill="1" applyBorder="1"/>
    <xf numFmtId="3" fontId="19" fillId="0" borderId="280" xfId="0" applyNumberFormat="1" applyFont="1" applyFill="1" applyBorder="1"/>
    <xf numFmtId="3" fontId="19" fillId="0" borderId="281" xfId="0" applyNumberFormat="1" applyFont="1" applyFill="1" applyBorder="1"/>
    <xf numFmtId="3" fontId="19" fillId="0" borderId="282" xfId="0" applyNumberFormat="1" applyFont="1" applyFill="1" applyBorder="1"/>
    <xf numFmtId="3" fontId="19" fillId="0" borderId="242" xfId="0" applyNumberFormat="1" applyFont="1" applyFill="1" applyBorder="1"/>
    <xf numFmtId="0" fontId="29" fillId="0" borderId="249" xfId="0" applyFont="1" applyBorder="1" applyAlignment="1">
      <alignment wrapText="1"/>
    </xf>
    <xf numFmtId="0" fontId="29" fillId="0" borderId="29" xfId="0" applyFont="1" applyBorder="1" applyAlignment="1">
      <alignment wrapText="1"/>
    </xf>
    <xf numFmtId="0" fontId="29" fillId="0" borderId="283" xfId="0" applyFont="1" applyBorder="1" applyAlignment="1">
      <alignment wrapText="1"/>
    </xf>
    <xf numFmtId="0" fontId="42" fillId="0" borderId="216" xfId="0" applyFont="1" applyBorder="1"/>
    <xf numFmtId="3" fontId="29" fillId="0" borderId="63" xfId="26" applyNumberFormat="1" applyFont="1" applyFill="1" applyBorder="1" applyAlignment="1" applyProtection="1"/>
    <xf numFmtId="3" fontId="29" fillId="0" borderId="70" xfId="26" applyNumberFormat="1" applyFont="1" applyFill="1" applyBorder="1" applyAlignment="1" applyProtection="1"/>
    <xf numFmtId="3" fontId="29" fillId="0" borderId="204" xfId="26" applyNumberFormat="1" applyFont="1" applyFill="1" applyBorder="1" applyAlignment="1" applyProtection="1"/>
    <xf numFmtId="3" fontId="23" fillId="0" borderId="61" xfId="26" applyNumberFormat="1" applyFont="1" applyFill="1" applyBorder="1" applyAlignment="1" applyProtection="1"/>
    <xf numFmtId="0" fontId="19" fillId="0" borderId="0" xfId="0" applyFont="1" applyBorder="1" applyAlignment="1">
      <alignment vertical="center"/>
    </xf>
    <xf numFmtId="3" fontId="19" fillId="0" borderId="63" xfId="26" applyNumberFormat="1" applyFont="1" applyFill="1" applyBorder="1" applyAlignment="1" applyProtection="1"/>
    <xf numFmtId="0" fontId="43" fillId="0" borderId="65" xfId="0" applyFont="1" applyBorder="1"/>
    <xf numFmtId="0" fontId="43" fillId="0" borderId="112" xfId="0" applyFont="1" applyBorder="1"/>
    <xf numFmtId="0" fontId="19" fillId="0" borderId="112" xfId="0" applyFont="1" applyBorder="1"/>
    <xf numFmtId="0" fontId="43" fillId="0" borderId="161" xfId="0" applyFont="1" applyBorder="1"/>
    <xf numFmtId="3" fontId="23" fillId="0" borderId="129" xfId="26" applyNumberFormat="1" applyFont="1" applyFill="1" applyBorder="1" applyAlignment="1" applyProtection="1"/>
    <xf numFmtId="14" fontId="30" fillId="0" borderId="62" xfId="0" applyNumberFormat="1" applyFont="1" applyBorder="1" applyAlignment="1">
      <alignment wrapText="1"/>
    </xf>
    <xf numFmtId="0" fontId="23" fillId="0" borderId="35" xfId="0" applyFont="1" applyFill="1" applyBorder="1"/>
    <xf numFmtId="0" fontId="21" fillId="0" borderId="51" xfId="0" applyFont="1" applyBorder="1" applyAlignment="1">
      <alignment horizontal="center" vertical="center"/>
    </xf>
    <xf numFmtId="0" fontId="23" fillId="0" borderId="52" xfId="0" applyFont="1" applyFill="1" applyBorder="1"/>
    <xf numFmtId="3" fontId="23" fillId="0" borderId="196" xfId="0" applyNumberFormat="1" applyFont="1" applyBorder="1" applyAlignment="1">
      <alignment horizontal="right"/>
    </xf>
    <xf numFmtId="168" fontId="19" fillId="0" borderId="93" xfId="26" applyNumberFormat="1" applyFont="1" applyFill="1" applyBorder="1" applyAlignment="1" applyProtection="1">
      <alignment horizontal="right"/>
    </xf>
    <xf numFmtId="3" fontId="19" fillId="0" borderId="93" xfId="26" applyNumberFormat="1" applyFont="1" applyFill="1" applyBorder="1" applyAlignment="1" applyProtection="1">
      <alignment horizontal="right"/>
    </xf>
    <xf numFmtId="3" fontId="19" fillId="0" borderId="204" xfId="26" applyNumberFormat="1" applyFont="1" applyFill="1" applyBorder="1" applyAlignment="1" applyProtection="1">
      <alignment horizontal="right"/>
    </xf>
    <xf numFmtId="3" fontId="19" fillId="0" borderId="33" xfId="0" applyNumberFormat="1" applyFont="1" applyFill="1" applyBorder="1"/>
    <xf numFmtId="3" fontId="19" fillId="0" borderId="18" xfId="0" applyNumberFormat="1" applyFont="1" applyFill="1" applyBorder="1"/>
    <xf numFmtId="3" fontId="19" fillId="0" borderId="166" xfId="0" applyNumberFormat="1" applyFont="1" applyFill="1" applyBorder="1"/>
    <xf numFmtId="3" fontId="22" fillId="0" borderId="0" xfId="0" applyNumberFormat="1" applyFont="1"/>
    <xf numFmtId="0" fontId="19" fillId="0" borderId="161" xfId="0" applyFont="1" applyBorder="1"/>
    <xf numFmtId="0" fontId="19" fillId="0" borderId="284" xfId="0" applyFont="1" applyBorder="1"/>
    <xf numFmtId="3" fontId="30" fillId="0" borderId="93" xfId="0" applyNumberFormat="1" applyFont="1" applyFill="1" applyBorder="1" applyAlignment="1">
      <alignment vertical="center"/>
    </xf>
    <xf numFmtId="168" fontId="37" fillId="0" borderId="107" xfId="26" applyNumberFormat="1" applyFont="1" applyFill="1" applyBorder="1" applyAlignment="1" applyProtection="1"/>
    <xf numFmtId="0" fontId="23" fillId="0" borderId="65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3" fontId="19" fillId="0" borderId="88" xfId="0" applyNumberFormat="1" applyFont="1" applyBorder="1" applyAlignment="1">
      <alignment horizontal="right" vertical="center" wrapText="1"/>
    </xf>
    <xf numFmtId="3" fontId="19" fillId="0" borderId="89" xfId="0" applyNumberFormat="1" applyFont="1" applyBorder="1" applyAlignment="1">
      <alignment horizontal="right" vertical="center" wrapText="1"/>
    </xf>
    <xf numFmtId="3" fontId="19" fillId="0" borderId="59" xfId="0" applyNumberFormat="1" applyFont="1" applyBorder="1" applyAlignment="1">
      <alignment horizontal="right" vertical="center" wrapText="1"/>
    </xf>
    <xf numFmtId="3" fontId="23" fillId="0" borderId="88" xfId="0" applyNumberFormat="1" applyFont="1" applyBorder="1" applyAlignment="1">
      <alignment horizontal="right" vertical="center" wrapText="1"/>
    </xf>
    <xf numFmtId="3" fontId="23" fillId="0" borderId="59" xfId="0" applyNumberFormat="1" applyFont="1" applyBorder="1" applyAlignment="1">
      <alignment horizontal="right" vertical="center" wrapText="1"/>
    </xf>
    <xf numFmtId="3" fontId="23" fillId="0" borderId="41" xfId="0" applyNumberFormat="1" applyFont="1" applyBorder="1" applyAlignment="1">
      <alignment horizontal="right" vertical="center" wrapText="1"/>
    </xf>
    <xf numFmtId="3" fontId="23" fillId="0" borderId="285" xfId="0" applyNumberFormat="1" applyFont="1" applyBorder="1" applyAlignment="1">
      <alignment horizontal="right" vertical="center" wrapText="1"/>
    </xf>
    <xf numFmtId="3" fontId="19" fillId="0" borderId="40" xfId="26" applyNumberFormat="1" applyFont="1" applyFill="1" applyBorder="1" applyAlignment="1" applyProtection="1">
      <alignment horizontal="right" vertical="center"/>
    </xf>
    <xf numFmtId="3" fontId="19" fillId="0" borderId="127" xfId="26" applyNumberFormat="1" applyFont="1" applyFill="1" applyBorder="1" applyAlignment="1" applyProtection="1">
      <alignment horizontal="right" vertical="center"/>
    </xf>
    <xf numFmtId="3" fontId="19" fillId="0" borderId="129" xfId="26" applyNumberFormat="1" applyFont="1" applyFill="1" applyBorder="1" applyAlignment="1" applyProtection="1">
      <alignment horizontal="right" vertical="center"/>
    </xf>
    <xf numFmtId="3" fontId="19" fillId="0" borderId="62" xfId="26" applyNumberFormat="1" applyFont="1" applyFill="1" applyBorder="1" applyAlignment="1" applyProtection="1">
      <alignment horizontal="right" vertical="center"/>
    </xf>
    <xf numFmtId="3" fontId="19" fillId="0" borderId="93" xfId="26" applyNumberFormat="1" applyFont="1" applyFill="1" applyBorder="1" applyAlignment="1" applyProtection="1">
      <alignment horizontal="right" vertical="center"/>
    </xf>
    <xf numFmtId="3" fontId="19" fillId="0" borderId="70" xfId="26" applyNumberFormat="1" applyFont="1" applyFill="1" applyBorder="1" applyAlignment="1" applyProtection="1">
      <alignment horizontal="right" vertical="center"/>
    </xf>
    <xf numFmtId="3" fontId="23" fillId="0" borderId="70" xfId="26" applyNumberFormat="1" applyFont="1" applyFill="1" applyBorder="1" applyAlignment="1" applyProtection="1">
      <alignment horizontal="right" vertical="center"/>
    </xf>
    <xf numFmtId="3" fontId="23" fillId="0" borderId="94" xfId="26" applyNumberFormat="1" applyFont="1" applyFill="1" applyBorder="1" applyAlignment="1" applyProtection="1">
      <alignment horizontal="right" vertical="center"/>
    </xf>
    <xf numFmtId="3" fontId="19" fillId="0" borderId="49" xfId="26" applyNumberFormat="1" applyFont="1" applyFill="1" applyBorder="1" applyAlignment="1" applyProtection="1">
      <alignment horizontal="right" vertical="center"/>
    </xf>
    <xf numFmtId="3" fontId="23" fillId="0" borderId="63" xfId="26" applyNumberFormat="1" applyFont="1" applyFill="1" applyBorder="1" applyAlignment="1" applyProtection="1">
      <alignment horizontal="right" vertical="center"/>
    </xf>
    <xf numFmtId="3" fontId="23" fillId="0" borderId="92" xfId="26" applyNumberFormat="1" applyFont="1" applyFill="1" applyBorder="1" applyAlignment="1" applyProtection="1">
      <alignment horizontal="right" vertical="center"/>
    </xf>
    <xf numFmtId="3" fontId="23" fillId="0" borderId="115" xfId="26" applyNumberFormat="1" applyFont="1" applyFill="1" applyBorder="1" applyAlignment="1" applyProtection="1">
      <alignment horizontal="right" vertical="center"/>
    </xf>
    <xf numFmtId="3" fontId="23" fillId="0" borderId="72" xfId="26" applyNumberFormat="1" applyFont="1" applyFill="1" applyBorder="1" applyAlignment="1" applyProtection="1">
      <alignment horizontal="right" vertical="center"/>
    </xf>
    <xf numFmtId="3" fontId="30" fillId="0" borderId="57" xfId="0" applyNumberFormat="1" applyFont="1" applyBorder="1"/>
    <xf numFmtId="3" fontId="30" fillId="0" borderId="56" xfId="0" applyNumberFormat="1" applyFont="1" applyBorder="1"/>
    <xf numFmtId="0" fontId="21" fillId="0" borderId="116" xfId="0" applyFont="1" applyBorder="1"/>
    <xf numFmtId="3" fontId="21" fillId="0" borderId="162" xfId="0" applyNumberFormat="1" applyFont="1" applyBorder="1"/>
    <xf numFmtId="3" fontId="70" fillId="0" borderId="49" xfId="0" applyNumberFormat="1" applyFont="1" applyFill="1" applyBorder="1"/>
    <xf numFmtId="0" fontId="0" fillId="0" borderId="209" xfId="0" applyBorder="1"/>
    <xf numFmtId="0" fontId="19" fillId="0" borderId="286" xfId="0" applyFont="1" applyBorder="1" applyAlignment="1">
      <alignment vertical="center" wrapText="1"/>
    </xf>
    <xf numFmtId="3" fontId="19" fillId="0" borderId="287" xfId="0" applyNumberFormat="1" applyFont="1" applyBorder="1" applyAlignment="1">
      <alignment vertical="center"/>
    </xf>
    <xf numFmtId="0" fontId="23" fillId="0" borderId="77" xfId="0" applyFont="1" applyBorder="1" applyAlignment="1">
      <alignment horizontal="center"/>
    </xf>
    <xf numFmtId="3" fontId="19" fillId="0" borderId="89" xfId="0" applyNumberFormat="1" applyFont="1" applyBorder="1" applyAlignment="1">
      <alignment vertical="center"/>
    </xf>
    <xf numFmtId="0" fontId="0" fillId="0" borderId="56" xfId="0" applyBorder="1"/>
    <xf numFmtId="0" fontId="23" fillId="0" borderId="47" xfId="0" applyFont="1" applyBorder="1" applyAlignment="1">
      <alignment horizontal="center" vertical="center"/>
    </xf>
    <xf numFmtId="3" fontId="19" fillId="0" borderId="288" xfId="0" applyNumberFormat="1" applyFont="1" applyBorder="1" applyAlignment="1">
      <alignment vertical="center"/>
    </xf>
    <xf numFmtId="3" fontId="23" fillId="0" borderId="289" xfId="0" applyNumberFormat="1" applyFont="1" applyBorder="1" applyAlignment="1">
      <alignment horizontal="center" vertical="center"/>
    </xf>
    <xf numFmtId="3" fontId="23" fillId="0" borderId="290" xfId="0" applyNumberFormat="1" applyFont="1" applyBorder="1" applyAlignment="1">
      <alignment horizontal="center" vertical="center"/>
    </xf>
    <xf numFmtId="3" fontId="23" fillId="0" borderId="291" xfId="0" applyNumberFormat="1" applyFont="1" applyBorder="1" applyAlignment="1">
      <alignment horizontal="right" vertical="center"/>
    </xf>
    <xf numFmtId="3" fontId="23" fillId="0" borderId="91" xfId="0" applyNumberFormat="1" applyFont="1" applyBorder="1" applyAlignment="1">
      <alignment horizontal="right" vertical="center"/>
    </xf>
    <xf numFmtId="0" fontId="23" fillId="0" borderId="91" xfId="0" applyFont="1" applyBorder="1" applyAlignment="1">
      <alignment horizontal="center"/>
    </xf>
    <xf numFmtId="3" fontId="19" fillId="0" borderId="10" xfId="0" applyNumberFormat="1" applyFont="1" applyBorder="1" applyAlignment="1">
      <alignment vertical="center"/>
    </xf>
    <xf numFmtId="0" fontId="0" fillId="0" borderId="35" xfId="0" applyBorder="1"/>
    <xf numFmtId="0" fontId="23" fillId="0" borderId="55" xfId="0" applyFont="1" applyBorder="1" applyAlignment="1">
      <alignment horizontal="center" wrapText="1"/>
    </xf>
    <xf numFmtId="3" fontId="19" fillId="0" borderId="250" xfId="0" applyNumberFormat="1" applyFont="1" applyBorder="1" applyAlignment="1">
      <alignment vertical="center"/>
    </xf>
    <xf numFmtId="3" fontId="19" fillId="0" borderId="43" xfId="0" applyNumberFormat="1" applyFont="1" applyBorder="1" applyAlignment="1">
      <alignment vertical="center"/>
    </xf>
    <xf numFmtId="3" fontId="19" fillId="0" borderId="292" xfId="0" applyNumberFormat="1" applyFont="1" applyBorder="1" applyAlignment="1">
      <alignment vertical="center"/>
    </xf>
    <xf numFmtId="3" fontId="23" fillId="0" borderId="55" xfId="0" applyNumberFormat="1" applyFont="1" applyBorder="1" applyAlignment="1">
      <alignment horizontal="right" vertical="center"/>
    </xf>
    <xf numFmtId="0" fontId="29" fillId="0" borderId="147" xfId="0" applyFont="1" applyBorder="1"/>
    <xf numFmtId="0" fontId="30" fillId="0" borderId="64" xfId="0" applyFont="1" applyBorder="1" applyAlignment="1">
      <alignment vertical="center"/>
    </xf>
    <xf numFmtId="3" fontId="19" fillId="0" borderId="71" xfId="26" applyNumberFormat="1" applyFont="1" applyFill="1" applyBorder="1" applyAlignment="1" applyProtection="1">
      <alignment horizontal="right" vertical="center"/>
    </xf>
    <xf numFmtId="0" fontId="21" fillId="0" borderId="198" xfId="0" applyFont="1" applyBorder="1" applyAlignment="1">
      <alignment vertical="center"/>
    </xf>
    <xf numFmtId="0" fontId="30" fillId="0" borderId="35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3" fontId="23" fillId="0" borderId="49" xfId="26" applyNumberFormat="1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>
      <alignment wrapText="1"/>
    </xf>
    <xf numFmtId="3" fontId="19" fillId="0" borderId="10" xfId="0" applyNumberFormat="1" applyFont="1" applyFill="1" applyBorder="1"/>
    <xf numFmtId="3" fontId="19" fillId="0" borderId="88" xfId="0" applyNumberFormat="1" applyFont="1" applyFill="1" applyBorder="1"/>
    <xf numFmtId="0" fontId="30" fillId="0" borderId="11" xfId="0" applyFont="1" applyFill="1" applyBorder="1"/>
    <xf numFmtId="169" fontId="30" fillId="0" borderId="89" xfId="0" applyNumberFormat="1" applyFont="1" applyFill="1" applyBorder="1" applyAlignment="1">
      <alignment horizontal="right"/>
    </xf>
    <xf numFmtId="3" fontId="29" fillId="0" borderId="69" xfId="0" applyNumberFormat="1" applyFont="1" applyBorder="1"/>
    <xf numFmtId="3" fontId="29" fillId="0" borderId="116" xfId="0" applyNumberFormat="1" applyFont="1" applyBorder="1"/>
    <xf numFmtId="3" fontId="29" fillId="0" borderId="162" xfId="0" applyNumberFormat="1" applyFont="1" applyBorder="1"/>
    <xf numFmtId="3" fontId="0" fillId="0" borderId="63" xfId="0" applyNumberFormat="1" applyBorder="1"/>
    <xf numFmtId="3" fontId="0" fillId="0" borderId="59" xfId="0" applyNumberFormat="1" applyBorder="1"/>
    <xf numFmtId="3" fontId="29" fillId="0" borderId="77" xfId="0" applyNumberFormat="1" applyFont="1" applyBorder="1" applyAlignment="1">
      <alignment horizontal="center"/>
    </xf>
    <xf numFmtId="3" fontId="29" fillId="0" borderId="59" xfId="0" applyNumberFormat="1" applyFont="1" applyBorder="1"/>
    <xf numFmtId="3" fontId="50" fillId="0" borderId="61" xfId="0" applyNumberFormat="1" applyFont="1" applyBorder="1" applyAlignment="1">
      <alignment horizontal="center"/>
    </xf>
    <xf numFmtId="3" fontId="23" fillId="0" borderId="77" xfId="0" applyNumberFormat="1" applyFont="1" applyBorder="1" applyAlignment="1">
      <alignment horizontal="center" vertical="center"/>
    </xf>
    <xf numFmtId="3" fontId="19" fillId="0" borderId="293" xfId="33" applyNumberFormat="1" applyFont="1" applyBorder="1" applyProtection="1"/>
    <xf numFmtId="0" fontId="23" fillId="0" borderId="62" xfId="0" applyFont="1" applyBorder="1" applyAlignment="1">
      <alignment vertical="center"/>
    </xf>
    <xf numFmtId="0" fontId="23" fillId="0" borderId="198" xfId="0" applyFont="1" applyBorder="1"/>
    <xf numFmtId="3" fontId="19" fillId="20" borderId="23" xfId="0" applyNumberFormat="1" applyFont="1" applyFill="1" applyBorder="1"/>
    <xf numFmtId="0" fontId="23" fillId="0" borderId="23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64" fillId="0" borderId="0" xfId="0" applyFont="1" applyAlignment="1">
      <alignment horizontal="center"/>
    </xf>
    <xf numFmtId="3" fontId="0" fillId="0" borderId="282" xfId="0" applyNumberFormat="1" applyBorder="1"/>
    <xf numFmtId="3" fontId="19" fillId="0" borderId="84" xfId="0" applyNumberFormat="1" applyFont="1" applyBorder="1"/>
    <xf numFmtId="3" fontId="19" fillId="0" borderId="208" xfId="0" applyNumberFormat="1" applyFont="1" applyBorder="1" applyAlignment="1">
      <alignment horizontal="right" vertical="center"/>
    </xf>
    <xf numFmtId="3" fontId="19" fillId="0" borderId="294" xfId="0" applyNumberFormat="1" applyFont="1" applyBorder="1" applyAlignment="1">
      <alignment vertical="center"/>
    </xf>
    <xf numFmtId="3" fontId="19" fillId="0" borderId="71" xfId="0" applyNumberFormat="1" applyFont="1" applyBorder="1" applyAlignment="1">
      <alignment horizontal="right" vertical="center" wrapText="1"/>
    </xf>
    <xf numFmtId="3" fontId="19" fillId="0" borderId="94" xfId="0" applyNumberFormat="1" applyFont="1" applyFill="1" applyBorder="1"/>
    <xf numFmtId="3" fontId="19" fillId="0" borderId="204" xfId="0" applyNumberFormat="1" applyFont="1" applyFill="1" applyBorder="1"/>
    <xf numFmtId="0" fontId="29" fillId="0" borderId="58" xfId="0" applyFont="1" applyBorder="1"/>
    <xf numFmtId="0" fontId="65" fillId="0" borderId="74" xfId="0" applyFont="1" applyBorder="1" applyAlignment="1">
      <alignment horizontal="center"/>
    </xf>
    <xf numFmtId="0" fontId="23" fillId="0" borderId="213" xfId="0" applyFont="1" applyBorder="1"/>
    <xf numFmtId="3" fontId="23" fillId="0" borderId="60" xfId="0" applyNumberFormat="1" applyFont="1" applyFill="1" applyBorder="1"/>
    <xf numFmtId="0" fontId="43" fillId="0" borderId="126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23" fillId="0" borderId="54" xfId="0" applyFont="1" applyBorder="1"/>
    <xf numFmtId="0" fontId="33" fillId="0" borderId="112" xfId="0" applyFont="1" applyBorder="1"/>
    <xf numFmtId="0" fontId="33" fillId="0" borderId="112" xfId="0" applyFont="1" applyFill="1" applyBorder="1"/>
    <xf numFmtId="0" fontId="23" fillId="0" borderId="214" xfId="0" applyFont="1" applyBorder="1" applyAlignment="1">
      <alignment horizontal="center" vertical="center" wrapText="1"/>
    </xf>
    <xf numFmtId="0" fontId="23" fillId="0" borderId="295" xfId="0" applyFont="1" applyBorder="1" applyAlignment="1">
      <alignment horizontal="center" vertical="center" wrapText="1"/>
    </xf>
    <xf numFmtId="3" fontId="19" fillId="0" borderId="94" xfId="0" applyNumberFormat="1" applyFont="1" applyBorder="1" applyAlignment="1">
      <alignment horizontal="right"/>
    </xf>
    <xf numFmtId="3" fontId="23" fillId="0" borderId="115" xfId="0" applyNumberFormat="1" applyFont="1" applyBorder="1" applyAlignment="1">
      <alignment horizontal="right"/>
    </xf>
    <xf numFmtId="3" fontId="19" fillId="0" borderId="70" xfId="26" applyNumberFormat="1" applyFont="1" applyFill="1" applyBorder="1" applyAlignment="1" applyProtection="1">
      <alignment horizontal="right"/>
    </xf>
    <xf numFmtId="3" fontId="19" fillId="0" borderId="60" xfId="26" applyNumberFormat="1" applyFont="1" applyFill="1" applyBorder="1" applyAlignment="1" applyProtection="1">
      <alignment horizontal="right"/>
    </xf>
    <xf numFmtId="3" fontId="23" fillId="0" borderId="61" xfId="26" applyNumberFormat="1" applyFont="1" applyFill="1" applyBorder="1" applyAlignment="1" applyProtection="1">
      <alignment horizontal="right"/>
    </xf>
    <xf numFmtId="3" fontId="19" fillId="0" borderId="62" xfId="0" applyNumberFormat="1" applyFont="1" applyFill="1" applyBorder="1"/>
    <xf numFmtId="3" fontId="19" fillId="0" borderId="56" xfId="0" applyNumberFormat="1" applyFont="1" applyFill="1" applyBorder="1"/>
    <xf numFmtId="3" fontId="19" fillId="0" borderId="58" xfId="0" applyNumberFormat="1" applyFont="1" applyFill="1" applyBorder="1"/>
    <xf numFmtId="3" fontId="23" fillId="0" borderId="96" xfId="0" applyNumberFormat="1" applyFont="1" applyBorder="1" applyAlignment="1">
      <alignment horizontal="right" vertical="center"/>
    </xf>
    <xf numFmtId="3" fontId="23" fillId="0" borderId="129" xfId="0" applyNumberFormat="1" applyFont="1" applyBorder="1" applyAlignment="1">
      <alignment horizontal="right" vertical="center"/>
    </xf>
    <xf numFmtId="3" fontId="23" fillId="0" borderId="192" xfId="0" applyNumberFormat="1" applyFont="1" applyBorder="1" applyAlignment="1">
      <alignment horizontal="right" vertical="center"/>
    </xf>
    <xf numFmtId="3" fontId="0" fillId="0" borderId="129" xfId="0" applyNumberFormat="1" applyBorder="1" applyAlignment="1">
      <alignment horizontal="right"/>
    </xf>
    <xf numFmtId="3" fontId="23" fillId="0" borderId="65" xfId="0" applyNumberFormat="1" applyFont="1" applyBorder="1" applyAlignment="1">
      <alignment horizontal="right" vertical="center"/>
    </xf>
    <xf numFmtId="3" fontId="23" fillId="0" borderId="49" xfId="0" applyNumberFormat="1" applyFont="1" applyBorder="1" applyAlignment="1">
      <alignment horizontal="right" vertical="center"/>
    </xf>
    <xf numFmtId="3" fontId="19" fillId="0" borderId="56" xfId="0" applyNumberFormat="1" applyFont="1" applyBorder="1" applyAlignment="1">
      <alignment horizontal="right" vertical="center"/>
    </xf>
    <xf numFmtId="0" fontId="23" fillId="0" borderId="117" xfId="0" applyFont="1" applyBorder="1"/>
    <xf numFmtId="3" fontId="19" fillId="0" borderId="116" xfId="0" applyNumberFormat="1" applyFont="1" applyFill="1" applyBorder="1" applyAlignment="1">
      <alignment horizontal="right"/>
    </xf>
    <xf numFmtId="3" fontId="23" fillId="0" borderId="56" xfId="0" applyNumberFormat="1" applyFont="1" applyFill="1" applyBorder="1" applyAlignment="1">
      <alignment horizontal="right"/>
    </xf>
    <xf numFmtId="3" fontId="23" fillId="0" borderId="129" xfId="0" applyNumberFormat="1" applyFont="1" applyFill="1" applyBorder="1"/>
    <xf numFmtId="3" fontId="23" fillId="0" borderId="56" xfId="0" applyNumberFormat="1" applyFont="1" applyFill="1" applyBorder="1"/>
    <xf numFmtId="3" fontId="23" fillId="0" borderId="129" xfId="0" applyNumberFormat="1" applyFont="1" applyFill="1" applyBorder="1" applyAlignment="1">
      <alignment wrapText="1"/>
    </xf>
    <xf numFmtId="3" fontId="19" fillId="0" borderId="49" xfId="0" applyNumberFormat="1" applyFont="1" applyFill="1" applyBorder="1" applyAlignment="1">
      <alignment wrapText="1"/>
    </xf>
    <xf numFmtId="3" fontId="23" fillId="0" borderId="49" xfId="0" applyNumberFormat="1" applyFont="1" applyFill="1" applyBorder="1" applyAlignment="1">
      <alignment wrapText="1"/>
    </xf>
    <xf numFmtId="3" fontId="23" fillId="0" borderId="49" xfId="0" applyNumberFormat="1" applyFont="1" applyFill="1" applyBorder="1" applyAlignment="1">
      <alignment horizontal="right"/>
    </xf>
    <xf numFmtId="3" fontId="19" fillId="0" borderId="50" xfId="0" applyNumberFormat="1" applyFont="1" applyFill="1" applyBorder="1" applyAlignment="1">
      <alignment wrapText="1"/>
    </xf>
    <xf numFmtId="3" fontId="23" fillId="0" borderId="53" xfId="0" applyNumberFormat="1" applyFont="1" applyFill="1" applyBorder="1" applyAlignment="1">
      <alignment wrapText="1"/>
    </xf>
    <xf numFmtId="3" fontId="23" fillId="0" borderId="57" xfId="0" applyNumberFormat="1" applyFont="1" applyFill="1" applyBorder="1"/>
    <xf numFmtId="3" fontId="23" fillId="0" borderId="59" xfId="0" applyNumberFormat="1" applyFont="1" applyFill="1" applyBorder="1"/>
    <xf numFmtId="3" fontId="23" fillId="0" borderId="62" xfId="0" applyNumberFormat="1" applyFont="1" applyFill="1" applyBorder="1" applyAlignment="1">
      <alignment wrapText="1"/>
    </xf>
    <xf numFmtId="3" fontId="19" fillId="0" borderId="63" xfId="0" applyNumberFormat="1" applyFont="1" applyFill="1" applyBorder="1" applyAlignment="1">
      <alignment wrapText="1"/>
    </xf>
    <xf numFmtId="3" fontId="23" fillId="0" borderId="61" xfId="0" applyNumberFormat="1" applyFont="1" applyFill="1" applyBorder="1" applyAlignment="1">
      <alignment wrapText="1"/>
    </xf>
    <xf numFmtId="0" fontId="33" fillId="0" borderId="0" xfId="0" applyFont="1" applyBorder="1" applyAlignment="1">
      <alignment wrapText="1"/>
    </xf>
    <xf numFmtId="0" fontId="33" fillId="0" borderId="198" xfId="0" applyFont="1" applyBorder="1" applyAlignment="1">
      <alignment wrapText="1"/>
    </xf>
    <xf numFmtId="0" fontId="19" fillId="0" borderId="252" xfId="33" applyFont="1" applyBorder="1" applyProtection="1"/>
    <xf numFmtId="0" fontId="42" fillId="0" borderId="177" xfId="0" applyFont="1" applyFill="1" applyBorder="1" applyAlignment="1">
      <alignment horizontal="center"/>
    </xf>
    <xf numFmtId="0" fontId="43" fillId="0" borderId="113" xfId="0" applyFont="1" applyBorder="1"/>
    <xf numFmtId="3" fontId="23" fillId="0" borderId="63" xfId="26" applyNumberFormat="1" applyFont="1" applyFill="1" applyBorder="1" applyAlignment="1" applyProtection="1">
      <alignment horizontal="right"/>
    </xf>
    <xf numFmtId="3" fontId="19" fillId="0" borderId="69" xfId="26" applyNumberFormat="1" applyFont="1" applyFill="1" applyBorder="1" applyAlignment="1" applyProtection="1">
      <alignment horizontal="right"/>
    </xf>
    <xf numFmtId="3" fontId="23" fillId="0" borderId="49" xfId="26" applyNumberFormat="1" applyFont="1" applyFill="1" applyBorder="1" applyAlignment="1" applyProtection="1">
      <alignment horizontal="right"/>
    </xf>
    <xf numFmtId="3" fontId="23" fillId="0" borderId="50" xfId="26" applyNumberFormat="1" applyFont="1" applyFill="1" applyBorder="1" applyAlignment="1" applyProtection="1">
      <alignment horizontal="right"/>
    </xf>
    <xf numFmtId="0" fontId="43" fillId="0" borderId="35" xfId="0" applyFont="1" applyBorder="1"/>
    <xf numFmtId="0" fontId="23" fillId="0" borderId="0" xfId="0" applyFont="1" applyFill="1" applyBorder="1"/>
    <xf numFmtId="0" fontId="19" fillId="0" borderId="36" xfId="0" applyFont="1" applyBorder="1"/>
    <xf numFmtId="0" fontId="19" fillId="0" borderId="136" xfId="0" applyFont="1" applyBorder="1"/>
    <xf numFmtId="0" fontId="23" fillId="0" borderId="129" xfId="0" applyFont="1" applyBorder="1"/>
    <xf numFmtId="0" fontId="42" fillId="0" borderId="93" xfId="0" applyFont="1" applyBorder="1" applyAlignment="1">
      <alignment vertical="center" wrapText="1"/>
    </xf>
    <xf numFmtId="0" fontId="23" fillId="0" borderId="50" xfId="0" applyFont="1" applyBorder="1"/>
    <xf numFmtId="3" fontId="19" fillId="0" borderId="296" xfId="0" applyNumberFormat="1" applyFont="1" applyBorder="1"/>
    <xf numFmtId="3" fontId="19" fillId="0" borderId="235" xfId="0" applyNumberFormat="1" applyFont="1" applyBorder="1"/>
    <xf numFmtId="3" fontId="19" fillId="0" borderId="297" xfId="0" applyNumberFormat="1" applyFont="1" applyBorder="1"/>
    <xf numFmtId="0" fontId="35" fillId="0" borderId="155" xfId="33" applyFont="1" applyBorder="1" applyAlignment="1" applyProtection="1">
      <alignment wrapText="1"/>
    </xf>
    <xf numFmtId="0" fontId="33" fillId="0" borderId="117" xfId="33" applyFont="1" applyBorder="1" applyAlignment="1" applyProtection="1">
      <alignment wrapText="1"/>
    </xf>
    <xf numFmtId="0" fontId="33" fillId="0" borderId="65" xfId="33" applyFont="1" applyBorder="1" applyAlignment="1" applyProtection="1">
      <alignment wrapText="1"/>
    </xf>
    <xf numFmtId="0" fontId="33" fillId="0" borderId="39" xfId="33" applyFont="1" applyBorder="1" applyProtection="1"/>
    <xf numFmtId="0" fontId="23" fillId="0" borderId="298" xfId="33" applyFont="1" applyBorder="1" applyProtection="1"/>
    <xf numFmtId="0" fontId="23" fillId="0" borderId="64" xfId="33" applyFont="1" applyBorder="1" applyProtection="1"/>
    <xf numFmtId="0" fontId="23" fillId="0" borderId="35" xfId="33" applyFont="1" applyBorder="1" applyProtection="1"/>
    <xf numFmtId="0" fontId="19" fillId="0" borderId="0" xfId="33" applyFont="1" applyBorder="1" applyProtection="1"/>
    <xf numFmtId="3" fontId="23" fillId="0" borderId="142" xfId="33" applyNumberFormat="1" applyFont="1" applyBorder="1" applyProtection="1"/>
    <xf numFmtId="3" fontId="23" fillId="0" borderId="143" xfId="33" applyNumberFormat="1" applyFont="1" applyBorder="1" applyProtection="1"/>
    <xf numFmtId="3" fontId="19" fillId="0" borderId="49" xfId="33" applyNumberFormat="1" applyFont="1" applyBorder="1" applyProtection="1"/>
    <xf numFmtId="0" fontId="19" fillId="0" borderId="73" xfId="0" applyFont="1" applyBorder="1" applyAlignment="1">
      <alignment vertical="center"/>
    </xf>
    <xf numFmtId="0" fontId="19" fillId="0" borderId="36" xfId="0" applyFont="1" applyBorder="1" applyAlignment="1">
      <alignment horizontal="left"/>
    </xf>
    <xf numFmtId="3" fontId="19" fillId="0" borderId="59" xfId="0" applyNumberFormat="1" applyFont="1" applyFill="1" applyBorder="1" applyAlignment="1">
      <alignment horizontal="right"/>
    </xf>
    <xf numFmtId="3" fontId="29" fillId="0" borderId="61" xfId="0" applyNumberFormat="1" applyFont="1" applyBorder="1" applyAlignment="1">
      <alignment horizontal="center"/>
    </xf>
    <xf numFmtId="0" fontId="30" fillId="0" borderId="64" xfId="0" applyFont="1" applyFill="1" applyBorder="1"/>
    <xf numFmtId="0" fontId="30" fillId="0" borderId="49" xfId="0" applyFont="1" applyFill="1" applyBorder="1"/>
    <xf numFmtId="0" fontId="29" fillId="0" borderId="0" xfId="0" applyFont="1" applyBorder="1"/>
    <xf numFmtId="0" fontId="30" fillId="0" borderId="52" xfId="0" applyFont="1" applyBorder="1"/>
    <xf numFmtId="3" fontId="30" fillId="0" borderId="274" xfId="0" applyNumberFormat="1" applyFont="1" applyBorder="1"/>
    <xf numFmtId="3" fontId="30" fillId="0" borderId="299" xfId="0" applyNumberFormat="1" applyFont="1" applyBorder="1"/>
    <xf numFmtId="0" fontId="30" fillId="0" borderId="65" xfId="0" applyFont="1" applyBorder="1"/>
    <xf numFmtId="3" fontId="30" fillId="0" borderId="300" xfId="0" applyNumberFormat="1" applyFont="1" applyBorder="1"/>
    <xf numFmtId="0" fontId="30" fillId="0" borderId="65" xfId="0" applyFont="1" applyBorder="1" applyAlignment="1">
      <alignment wrapText="1"/>
    </xf>
    <xf numFmtId="49" fontId="19" fillId="0" borderId="31" xfId="0" applyNumberFormat="1" applyFont="1" applyFill="1" applyBorder="1" applyAlignment="1">
      <alignment wrapText="1"/>
    </xf>
    <xf numFmtId="0" fontId="70" fillId="0" borderId="152" xfId="0" applyFont="1" applyBorder="1"/>
    <xf numFmtId="3" fontId="70" fillId="0" borderId="69" xfId="0" applyNumberFormat="1" applyFont="1" applyBorder="1"/>
    <xf numFmtId="0" fontId="70" fillId="0" borderId="0" xfId="0" applyFont="1" applyBorder="1"/>
    <xf numFmtId="0" fontId="69" fillId="0" borderId="0" xfId="0" applyFont="1" applyFill="1" applyBorder="1"/>
    <xf numFmtId="3" fontId="69" fillId="0" borderId="63" xfId="0" applyNumberFormat="1" applyFont="1" applyFill="1" applyBorder="1"/>
    <xf numFmtId="14" fontId="19" fillId="0" borderId="0" xfId="0" applyNumberFormat="1" applyFont="1" applyBorder="1"/>
    <xf numFmtId="14" fontId="19" fillId="0" borderId="65" xfId="0" applyNumberFormat="1" applyFont="1" applyBorder="1"/>
    <xf numFmtId="2" fontId="34" fillId="0" borderId="34" xfId="0" applyNumberFormat="1" applyFont="1" applyBorder="1" applyAlignment="1">
      <alignment wrapText="1"/>
    </xf>
    <xf numFmtId="0" fontId="19" fillId="0" borderId="63" xfId="0" applyFont="1" applyBorder="1" applyAlignment="1">
      <alignment vertical="center"/>
    </xf>
    <xf numFmtId="3" fontId="19" fillId="0" borderId="71" xfId="26" applyNumberFormat="1" applyFont="1" applyFill="1" applyBorder="1" applyAlignment="1" applyProtection="1"/>
    <xf numFmtId="0" fontId="19" fillId="0" borderId="35" xfId="0" applyFont="1" applyFill="1" applyBorder="1" applyAlignment="1">
      <alignment vertical="center"/>
    </xf>
    <xf numFmtId="0" fontId="19" fillId="0" borderId="49" xfId="0" applyFont="1" applyFill="1" applyBorder="1" applyAlignment="1">
      <alignment vertical="center"/>
    </xf>
    <xf numFmtId="3" fontId="19" fillId="0" borderId="62" xfId="0" applyNumberFormat="1" applyFont="1" applyFill="1" applyBorder="1" applyAlignment="1">
      <alignment horizontal="right"/>
    </xf>
    <xf numFmtId="0" fontId="0" fillId="0" borderId="128" xfId="0" applyBorder="1"/>
    <xf numFmtId="3" fontId="0" fillId="0" borderId="301" xfId="0" applyNumberFormat="1" applyBorder="1"/>
    <xf numFmtId="3" fontId="0" fillId="0" borderId="168" xfId="0" applyNumberFormat="1" applyBorder="1"/>
    <xf numFmtId="3" fontId="19" fillId="0" borderId="196" xfId="26" applyNumberFormat="1" applyFont="1" applyFill="1" applyBorder="1" applyAlignment="1" applyProtection="1">
      <alignment vertical="center"/>
    </xf>
    <xf numFmtId="3" fontId="19" fillId="0" borderId="70" xfId="26" applyNumberFormat="1" applyFont="1" applyFill="1" applyBorder="1" applyAlignment="1" applyProtection="1">
      <alignment vertical="center"/>
    </xf>
    <xf numFmtId="3" fontId="0" fillId="0" borderId="116" xfId="0" applyNumberFormat="1" applyBorder="1"/>
    <xf numFmtId="3" fontId="23" fillId="0" borderId="302" xfId="0" applyNumberFormat="1" applyFont="1" applyBorder="1"/>
    <xf numFmtId="3" fontId="23" fillId="0" borderId="303" xfId="0" applyNumberFormat="1" applyFont="1" applyBorder="1"/>
    <xf numFmtId="3" fontId="19" fillId="0" borderId="302" xfId="0" applyNumberFormat="1" applyFont="1" applyBorder="1"/>
    <xf numFmtId="0" fontId="0" fillId="0" borderId="50" xfId="0" applyBorder="1"/>
    <xf numFmtId="0" fontId="0" fillId="0" borderId="129" xfId="0" applyBorder="1"/>
    <xf numFmtId="0" fontId="23" fillId="0" borderId="304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/>
    </xf>
    <xf numFmtId="0" fontId="0" fillId="0" borderId="96" xfId="0" applyBorder="1"/>
    <xf numFmtId="3" fontId="19" fillId="0" borderId="305" xfId="0" applyNumberFormat="1" applyFont="1" applyBorder="1" applyAlignment="1">
      <alignment vertical="center"/>
    </xf>
    <xf numFmtId="0" fontId="0" fillId="0" borderId="65" xfId="0" applyBorder="1"/>
    <xf numFmtId="0" fontId="0" fillId="0" borderId="161" xfId="0" applyBorder="1"/>
    <xf numFmtId="3" fontId="19" fillId="0" borderId="63" xfId="0" applyNumberFormat="1" applyFont="1" applyBorder="1" applyAlignment="1">
      <alignment vertical="center"/>
    </xf>
    <xf numFmtId="3" fontId="19" fillId="0" borderId="71" xfId="0" applyNumberFormat="1" applyFont="1" applyBorder="1" applyAlignment="1">
      <alignment vertical="center"/>
    </xf>
    <xf numFmtId="3" fontId="19" fillId="0" borderId="306" xfId="0" applyNumberFormat="1" applyFont="1" applyBorder="1"/>
    <xf numFmtId="3" fontId="23" fillId="0" borderId="307" xfId="0" applyNumberFormat="1" applyFont="1" applyBorder="1"/>
    <xf numFmtId="0" fontId="30" fillId="0" borderId="49" xfId="0" applyFont="1" applyBorder="1" applyAlignment="1">
      <alignment wrapText="1"/>
    </xf>
    <xf numFmtId="0" fontId="0" fillId="0" borderId="52" xfId="0" applyBorder="1" applyAlignment="1">
      <alignment horizontal="center"/>
    </xf>
    <xf numFmtId="0" fontId="0" fillId="0" borderId="59" xfId="0" applyBorder="1" applyAlignment="1">
      <alignment horizontal="center"/>
    </xf>
    <xf numFmtId="0" fontId="19" fillId="0" borderId="52" xfId="0" applyFont="1" applyBorder="1" applyAlignment="1">
      <alignment horizontal="left"/>
    </xf>
    <xf numFmtId="0" fontId="19" fillId="0" borderId="59" xfId="0" applyFont="1" applyBorder="1" applyAlignment="1">
      <alignment horizontal="left"/>
    </xf>
    <xf numFmtId="0" fontId="21" fillId="0" borderId="59" xfId="0" applyFont="1" applyBorder="1" applyAlignment="1">
      <alignment horizontal="center"/>
    </xf>
    <xf numFmtId="0" fontId="19" fillId="0" borderId="59" xfId="0" applyFont="1" applyBorder="1" applyAlignment="1">
      <alignment horizontal="right"/>
    </xf>
    <xf numFmtId="3" fontId="23" fillId="0" borderId="59" xfId="0" applyNumberFormat="1" applyFont="1" applyBorder="1"/>
    <xf numFmtId="0" fontId="43" fillId="0" borderId="97" xfId="0" applyFont="1" applyBorder="1" applyAlignment="1">
      <alignment horizontal="center" wrapText="1"/>
    </xf>
    <xf numFmtId="0" fontId="23" fillId="0" borderId="105" xfId="0" applyFont="1" applyBorder="1" applyAlignment="1">
      <alignment horizontal="center" wrapText="1"/>
    </xf>
    <xf numFmtId="3" fontId="23" fillId="0" borderId="308" xfId="0" applyNumberFormat="1" applyFont="1" applyBorder="1"/>
    <xf numFmtId="0" fontId="19" fillId="0" borderId="0" xfId="0" applyFont="1" applyAlignment="1">
      <alignment horizontal="left"/>
    </xf>
    <xf numFmtId="0" fontId="60" fillId="0" borderId="0" xfId="0" applyFont="1" applyBorder="1" applyAlignment="1">
      <alignment horizontal="center"/>
    </xf>
    <xf numFmtId="0" fontId="23" fillId="0" borderId="309" xfId="0" applyFont="1" applyBorder="1" applyAlignment="1">
      <alignment horizontal="center"/>
    </xf>
    <xf numFmtId="0" fontId="23" fillId="0" borderId="310" xfId="0" applyFont="1" applyBorder="1" applyAlignment="1">
      <alignment horizontal="center"/>
    </xf>
    <xf numFmtId="0" fontId="23" fillId="0" borderId="97" xfId="0" applyFont="1" applyBorder="1" applyAlignment="1">
      <alignment horizontal="center"/>
    </xf>
    <xf numFmtId="0" fontId="23" fillId="0" borderId="151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58" fillId="0" borderId="69" xfId="0" applyFont="1" applyBorder="1" applyAlignment="1">
      <alignment wrapText="1"/>
    </xf>
    <xf numFmtId="0" fontId="59" fillId="0" borderId="63" xfId="0" applyFont="1" applyBorder="1" applyAlignment="1">
      <alignment wrapText="1"/>
    </xf>
    <xf numFmtId="0" fontId="23" fillId="0" borderId="129" xfId="0" applyFont="1" applyBorder="1" applyAlignment="1">
      <alignment horizontal="center" wrapText="1"/>
    </xf>
    <xf numFmtId="0" fontId="23" fillId="0" borderId="116" xfId="0" applyFont="1" applyBorder="1" applyAlignment="1">
      <alignment horizontal="center" wrapText="1"/>
    </xf>
    <xf numFmtId="0" fontId="35" fillId="0" borderId="69" xfId="0" applyFont="1" applyBorder="1" applyAlignment="1">
      <alignment wrapText="1"/>
    </xf>
    <xf numFmtId="0" fontId="0" fillId="0" borderId="50" xfId="0" applyBorder="1" applyAlignment="1">
      <alignment wrapText="1"/>
    </xf>
    <xf numFmtId="0" fontId="31" fillId="0" borderId="151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23" fillId="0" borderId="97" xfId="0" applyFont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21" fillId="0" borderId="160" xfId="0" applyFont="1" applyBorder="1" applyAlignment="1">
      <alignment wrapText="1"/>
    </xf>
    <xf numFmtId="0" fontId="0" fillId="0" borderId="311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52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59" xfId="0" applyFont="1" applyBorder="1" applyAlignment="1">
      <alignment horizontal="left"/>
    </xf>
    <xf numFmtId="0" fontId="21" fillId="0" borderId="59" xfId="0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9" xfId="0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0" fillId="0" borderId="0" xfId="0" applyAlignment="1"/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right"/>
    </xf>
    <xf numFmtId="0" fontId="23" fillId="0" borderId="61" xfId="0" applyFont="1" applyBorder="1" applyAlignment="1">
      <alignment horizontal="center" wrapText="1"/>
    </xf>
    <xf numFmtId="0" fontId="35" fillId="0" borderId="50" xfId="0" applyFont="1" applyBorder="1" applyAlignment="1">
      <alignment wrapText="1"/>
    </xf>
    <xf numFmtId="0" fontId="23" fillId="0" borderId="105" xfId="0" applyFont="1" applyBorder="1" applyAlignment="1">
      <alignment wrapText="1"/>
    </xf>
    <xf numFmtId="0" fontId="0" fillId="0" borderId="106" xfId="0" applyBorder="1" applyAlignment="1">
      <alignment wrapText="1"/>
    </xf>
    <xf numFmtId="0" fontId="21" fillId="0" borderId="160" xfId="0" applyFont="1" applyBorder="1" applyAlignment="1"/>
    <xf numFmtId="0" fontId="0" fillId="0" borderId="311" xfId="0" applyBorder="1" applyAlignment="1"/>
    <xf numFmtId="0" fontId="21" fillId="0" borderId="0" xfId="0" applyFont="1" applyAlignment="1">
      <alignment horizontal="center"/>
    </xf>
    <xf numFmtId="0" fontId="19" fillId="0" borderId="6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0" fontId="23" fillId="0" borderId="44" xfId="0" applyFont="1" applyBorder="1" applyAlignment="1">
      <alignment horizontal="center" vertical="center"/>
    </xf>
    <xf numFmtId="0" fontId="23" fillId="0" borderId="152" xfId="0" applyFont="1" applyBorder="1" applyAlignment="1">
      <alignment horizontal="center" vertical="center"/>
    </xf>
    <xf numFmtId="0" fontId="0" fillId="0" borderId="98" xfId="0" applyBorder="1" applyAlignment="1"/>
    <xf numFmtId="0" fontId="21" fillId="0" borderId="44" xfId="0" applyFont="1" applyBorder="1" applyAlignment="1"/>
    <xf numFmtId="0" fontId="0" fillId="0" borderId="161" xfId="0" applyBorder="1" applyAlignment="1"/>
    <xf numFmtId="0" fontId="19" fillId="0" borderId="44" xfId="0" applyFont="1" applyBorder="1" applyAlignment="1">
      <alignment wrapText="1"/>
    </xf>
    <xf numFmtId="0" fontId="19" fillId="0" borderId="52" xfId="0" applyFont="1" applyBorder="1" applyAlignment="1">
      <alignment wrapText="1"/>
    </xf>
    <xf numFmtId="0" fontId="23" fillId="0" borderId="312" xfId="0" applyFont="1" applyBorder="1" applyAlignment="1">
      <alignment horizontal="center" vertical="center" wrapText="1"/>
    </xf>
    <xf numFmtId="0" fontId="23" fillId="0" borderId="201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" vertical="center"/>
    </xf>
    <xf numFmtId="0" fontId="0" fillId="0" borderId="77" xfId="0" applyBorder="1" applyAlignment="1"/>
    <xf numFmtId="0" fontId="42" fillId="0" borderId="0" xfId="0" applyFont="1" applyAlignment="1">
      <alignment horizontal="center"/>
    </xf>
    <xf numFmtId="0" fontId="0" fillId="0" borderId="52" xfId="0" applyBorder="1" applyAlignment="1"/>
    <xf numFmtId="0" fontId="19" fillId="0" borderId="69" xfId="0" applyFont="1" applyFill="1" applyBorder="1" applyAlignment="1">
      <alignment wrapText="1"/>
    </xf>
    <xf numFmtId="0" fontId="19" fillId="0" borderId="63" xfId="0" applyFont="1" applyFill="1" applyBorder="1" applyAlignment="1">
      <alignment wrapText="1"/>
    </xf>
    <xf numFmtId="0" fontId="19" fillId="0" borderId="0" xfId="0" applyFont="1" applyFill="1" applyBorder="1" applyAlignment="1">
      <alignment horizontal="right"/>
    </xf>
    <xf numFmtId="0" fontId="23" fillId="0" borderId="129" xfId="0" applyFont="1" applyBorder="1" applyAlignment="1">
      <alignment wrapText="1"/>
    </xf>
    <xf numFmtId="0" fontId="23" fillId="0" borderId="60" xfId="0" applyFont="1" applyBorder="1" applyAlignment="1">
      <alignment wrapText="1"/>
    </xf>
    <xf numFmtId="0" fontId="19" fillId="0" borderId="0" xfId="0" applyFont="1" applyBorder="1" applyAlignment="1"/>
    <xf numFmtId="0" fontId="41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19" fillId="0" borderId="160" xfId="0" applyFont="1" applyBorder="1" applyAlignment="1">
      <alignment wrapText="1"/>
    </xf>
    <xf numFmtId="0" fontId="0" fillId="0" borderId="148" xfId="0" applyBorder="1" applyAlignment="1">
      <alignment wrapText="1"/>
    </xf>
    <xf numFmtId="0" fontId="41" fillId="0" borderId="0" xfId="33" applyFont="1" applyBorder="1" applyAlignment="1" applyProtection="1">
      <alignment horizontal="center"/>
    </xf>
    <xf numFmtId="0" fontId="23" fillId="0" borderId="0" xfId="33" applyFont="1" applyBorder="1" applyAlignment="1" applyProtection="1">
      <alignment horizontal="center"/>
    </xf>
    <xf numFmtId="0" fontId="23" fillId="0" borderId="156" xfId="33" applyFont="1" applyBorder="1" applyAlignment="1" applyProtection="1">
      <alignment horizontal="center"/>
    </xf>
    <xf numFmtId="0" fontId="23" fillId="0" borderId="154" xfId="33" applyFont="1" applyBorder="1" applyAlignment="1" applyProtection="1">
      <alignment horizontal="center"/>
    </xf>
    <xf numFmtId="0" fontId="30" fillId="0" borderId="0" xfId="0" applyFont="1" applyFill="1" applyAlignment="1">
      <alignment horizontal="left" wrapText="1"/>
    </xf>
    <xf numFmtId="0" fontId="19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0" fillId="0" borderId="0" xfId="0" applyFont="1" applyAlignment="1">
      <alignment horizontal="left" wrapText="1"/>
    </xf>
    <xf numFmtId="0" fontId="30" fillId="0" borderId="53" xfId="0" applyFont="1" applyBorder="1" applyAlignment="1"/>
    <xf numFmtId="0" fontId="30" fillId="0" borderId="91" xfId="0" applyFont="1" applyBorder="1" applyAlignment="1"/>
    <xf numFmtId="3" fontId="30" fillId="0" borderId="53" xfId="0" applyNumberFormat="1" applyFont="1" applyBorder="1" applyAlignment="1"/>
    <xf numFmtId="3" fontId="30" fillId="0" borderId="77" xfId="0" applyNumberFormat="1" applyFont="1" applyBorder="1" applyAlignment="1"/>
    <xf numFmtId="0" fontId="30" fillId="0" borderId="96" xfId="0" applyFont="1" applyBorder="1" applyAlignment="1"/>
    <xf numFmtId="0" fontId="30" fillId="0" borderId="136" xfId="0" applyFont="1" applyBorder="1" applyAlignment="1"/>
    <xf numFmtId="3" fontId="30" fillId="0" borderId="96" xfId="0" applyNumberFormat="1" applyFont="1" applyBorder="1" applyAlignment="1"/>
    <xf numFmtId="3" fontId="30" fillId="0" borderId="192" xfId="0" applyNumberFormat="1" applyFont="1" applyBorder="1" applyAlignment="1"/>
    <xf numFmtId="0" fontId="30" fillId="0" borderId="117" xfId="0" applyFont="1" applyBorder="1" applyAlignment="1"/>
    <xf numFmtId="0" fontId="30" fillId="0" borderId="64" xfId="0" applyFont="1" applyBorder="1" applyAlignment="1"/>
    <xf numFmtId="3" fontId="30" fillId="0" borderId="65" xfId="0" applyNumberFormat="1" applyFont="1" applyBorder="1" applyAlignment="1"/>
    <xf numFmtId="3" fontId="30" fillId="0" borderId="56" xfId="0" applyNumberFormat="1" applyFont="1" applyBorder="1" applyAlignment="1"/>
    <xf numFmtId="0" fontId="23" fillId="0" borderId="0" xfId="0" applyFont="1" applyAlignment="1">
      <alignment horizontal="center"/>
    </xf>
    <xf numFmtId="0" fontId="50" fillId="0" borderId="53" xfId="0" applyFont="1" applyBorder="1" applyAlignment="1">
      <alignment horizontal="center"/>
    </xf>
    <xf numFmtId="0" fontId="0" fillId="0" borderId="77" xfId="0" applyBorder="1" applyAlignment="1">
      <alignment horizontal="center"/>
    </xf>
    <xf numFmtId="0" fontId="30" fillId="0" borderId="0" xfId="0" applyFont="1" applyAlignment="1">
      <alignment horizontal="left"/>
    </xf>
    <xf numFmtId="0" fontId="30" fillId="0" borderId="0" xfId="0" applyFont="1" applyAlignment="1"/>
    <xf numFmtId="0" fontId="19" fillId="0" borderId="0" xfId="0" applyFont="1" applyAlignment="1">
      <alignment horizontal="left" wrapText="1"/>
    </xf>
    <xf numFmtId="0" fontId="30" fillId="0" borderId="0" xfId="0" applyFont="1" applyFill="1" applyAlignment="1"/>
    <xf numFmtId="0" fontId="0" fillId="0" borderId="0" xfId="0" applyFill="1" applyAlignment="1"/>
    <xf numFmtId="0" fontId="30" fillId="0" borderId="123" xfId="0" applyFont="1" applyBorder="1" applyAlignment="1"/>
    <xf numFmtId="0" fontId="30" fillId="0" borderId="251" xfId="0" applyFont="1" applyBorder="1" applyAlignment="1"/>
    <xf numFmtId="0" fontId="30" fillId="0" borderId="53" xfId="0" applyFont="1" applyBorder="1" applyAlignment="1">
      <alignment horizontal="center"/>
    </xf>
    <xf numFmtId="0" fontId="30" fillId="0" borderId="203" xfId="0" applyFont="1" applyBorder="1" applyAlignment="1">
      <alignment horizontal="center"/>
    </xf>
    <xf numFmtId="3" fontId="30" fillId="0" borderId="123" xfId="0" applyNumberFormat="1" applyFont="1" applyBorder="1" applyAlignment="1"/>
    <xf numFmtId="3" fontId="30" fillId="0" borderId="162" xfId="0" applyNumberFormat="1" applyFont="1" applyBorder="1" applyAlignment="1"/>
    <xf numFmtId="0" fontId="23" fillId="0" borderId="23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80" xfId="0" applyFont="1" applyBorder="1" applyAlignment="1">
      <alignment horizontal="center"/>
    </xf>
    <xf numFmtId="0" fontId="34" fillId="0" borderId="0" xfId="0" applyFont="1" applyAlignment="1"/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33" fillId="0" borderId="69" xfId="0" applyFont="1" applyBorder="1" applyAlignment="1">
      <alignment horizontal="center" wrapText="1"/>
    </xf>
    <xf numFmtId="0" fontId="33" fillId="0" borderId="50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3" xfId="0" applyBorder="1" applyAlignment="1">
      <alignment wrapText="1"/>
    </xf>
    <xf numFmtId="0" fontId="19" fillId="0" borderId="91" xfId="0" applyFont="1" applyBorder="1" applyAlignment="1">
      <alignment horizontal="center"/>
    </xf>
    <xf numFmtId="0" fontId="19" fillId="0" borderId="77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19" fillId="0" borderId="53" xfId="0" applyFont="1" applyFill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50" fillId="0" borderId="309" xfId="0" applyFont="1" applyBorder="1" applyAlignment="1">
      <alignment horizontal="center" vertical="center" wrapText="1"/>
    </xf>
    <xf numFmtId="0" fontId="50" fillId="0" borderId="81" xfId="0" applyFont="1" applyBorder="1" applyAlignment="1">
      <alignment horizontal="center" vertical="center" wrapText="1"/>
    </xf>
    <xf numFmtId="0" fontId="50" fillId="0" borderId="156" xfId="0" applyFont="1" applyBorder="1" applyAlignment="1">
      <alignment horizontal="center" vertical="center"/>
    </xf>
    <xf numFmtId="0" fontId="50" fillId="0" borderId="152" xfId="0" applyFont="1" applyBorder="1" applyAlignment="1">
      <alignment horizontal="center" vertical="center"/>
    </xf>
    <xf numFmtId="0" fontId="50" fillId="0" borderId="154" xfId="0" applyFont="1" applyBorder="1" applyAlignment="1">
      <alignment horizontal="center" vertical="center" wrapText="1"/>
    </xf>
    <xf numFmtId="0" fontId="50" fillId="0" borderId="41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/>
    <xf numFmtId="0" fontId="45" fillId="0" borderId="0" xfId="0" applyFont="1" applyBorder="1" applyAlignment="1">
      <alignment horizontal="center"/>
    </xf>
    <xf numFmtId="0" fontId="37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37" fillId="0" borderId="0" xfId="0" applyFont="1" applyBorder="1" applyAlignment="1">
      <alignment horizontal="justify"/>
    </xf>
    <xf numFmtId="0" fontId="46" fillId="0" borderId="66" xfId="0" applyFont="1" applyBorder="1" applyAlignment="1">
      <alignment horizontal="center" vertical="center"/>
    </xf>
    <xf numFmtId="0" fontId="46" fillId="0" borderId="147" xfId="0" applyFont="1" applyBorder="1" applyAlignment="1">
      <alignment horizontal="center" vertical="center"/>
    </xf>
    <xf numFmtId="0" fontId="47" fillId="0" borderId="191" xfId="0" applyFont="1" applyBorder="1" applyAlignment="1">
      <alignment horizontal="center" vertical="center" wrapText="1"/>
    </xf>
    <xf numFmtId="0" fontId="47" fillId="0" borderId="83" xfId="0" applyFont="1" applyBorder="1" applyAlignment="1">
      <alignment horizontal="center" vertical="center" wrapText="1"/>
    </xf>
    <xf numFmtId="0" fontId="23" fillId="0" borderId="75" xfId="0" applyFont="1" applyBorder="1" applyAlignment="1">
      <alignment horizontal="center" vertical="center"/>
    </xf>
    <xf numFmtId="0" fontId="0" fillId="0" borderId="158" xfId="0" applyBorder="1" applyAlignment="1">
      <alignment horizontal="center"/>
    </xf>
    <xf numFmtId="0" fontId="19" fillId="0" borderId="156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9" fillId="0" borderId="97" xfId="0" applyFont="1" applyBorder="1" applyAlignment="1">
      <alignment horizontal="center" vertical="center"/>
    </xf>
    <xf numFmtId="0" fontId="19" fillId="0" borderId="114" xfId="0" applyFont="1" applyBorder="1" applyAlignment="1">
      <alignment horizontal="center" vertical="center"/>
    </xf>
    <xf numFmtId="0" fontId="19" fillId="0" borderId="156" xfId="0" applyFont="1" applyBorder="1" applyAlignment="1">
      <alignment horizontal="center" vertical="center"/>
    </xf>
    <xf numFmtId="0" fontId="42" fillId="0" borderId="160" xfId="0" applyFont="1" applyBorder="1" applyAlignment="1">
      <alignment horizontal="center" vertical="center"/>
    </xf>
    <xf numFmtId="0" fontId="42" fillId="0" borderId="313" xfId="0" applyFont="1" applyBorder="1" applyAlignment="1">
      <alignment horizontal="center" vertical="center"/>
    </xf>
    <xf numFmtId="0" fontId="42" fillId="0" borderId="314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3" fillId="0" borderId="315" xfId="0" applyFont="1" applyBorder="1" applyAlignment="1">
      <alignment horizontal="center" vertical="center" wrapText="1"/>
    </xf>
    <xf numFmtId="0" fontId="23" fillId="0" borderId="316" xfId="0" applyFont="1" applyBorder="1" applyAlignment="1">
      <alignment horizontal="center" vertical="center" wrapText="1"/>
    </xf>
    <xf numFmtId="0" fontId="42" fillId="0" borderId="317" xfId="0" applyFont="1" applyBorder="1" applyAlignment="1">
      <alignment horizontal="center" vertical="center"/>
    </xf>
    <xf numFmtId="0" fontId="42" fillId="0" borderId="318" xfId="0" applyFont="1" applyBorder="1" applyAlignment="1">
      <alignment horizontal="center" vertical="center"/>
    </xf>
    <xf numFmtId="0" fontId="23" fillId="0" borderId="196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left"/>
    </xf>
    <xf numFmtId="0" fontId="0" fillId="0" borderId="91" xfId="0" applyFont="1" applyBorder="1" applyAlignment="1">
      <alignment horizontal="left"/>
    </xf>
    <xf numFmtId="0" fontId="0" fillId="0" borderId="77" xfId="0" applyFont="1" applyBorder="1" applyAlignment="1">
      <alignment horizontal="left"/>
    </xf>
    <xf numFmtId="0" fontId="21" fillId="0" borderId="53" xfId="0" applyFont="1" applyBorder="1" applyAlignment="1"/>
    <xf numFmtId="0" fontId="0" fillId="0" borderId="91" xfId="0" applyBorder="1"/>
    <xf numFmtId="0" fontId="0" fillId="0" borderId="77" xfId="0" applyBorder="1"/>
    <xf numFmtId="0" fontId="21" fillId="0" borderId="137" xfId="0" applyFont="1" applyBorder="1" applyAlignment="1">
      <alignment vertical="center"/>
    </xf>
    <xf numFmtId="0" fontId="21" fillId="0" borderId="42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42" fillId="0" borderId="0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21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23" fillId="0" borderId="137" xfId="33" applyFont="1" applyBorder="1" applyAlignment="1" applyProtection="1">
      <alignment horizontal="center"/>
    </xf>
    <xf numFmtId="0" fontId="23" fillId="0" borderId="319" xfId="33" applyFont="1" applyBorder="1" applyAlignment="1" applyProtection="1">
      <alignment horizontal="center"/>
    </xf>
    <xf numFmtId="0" fontId="0" fillId="0" borderId="319" xfId="0" applyBorder="1" applyAlignment="1">
      <alignment horizontal="center"/>
    </xf>
    <xf numFmtId="0" fontId="23" fillId="0" borderId="53" xfId="33" applyFont="1" applyBorder="1" applyAlignment="1" applyProtection="1">
      <alignment horizontal="center"/>
    </xf>
    <xf numFmtId="0" fontId="23" fillId="0" borderId="91" xfId="33" applyFont="1" applyBorder="1" applyAlignment="1" applyProtection="1">
      <alignment horizontal="center"/>
    </xf>
    <xf numFmtId="0" fontId="0" fillId="0" borderId="91" xfId="0" applyBorder="1" applyAlignment="1"/>
    <xf numFmtId="0" fontId="21" fillId="0" borderId="0" xfId="0" applyFont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30" fillId="0" borderId="19" xfId="0" applyFont="1" applyBorder="1" applyAlignment="1">
      <alignment horizontal="right"/>
    </xf>
  </cellXfs>
  <cellStyles count="3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ó" xfId="30" builtinId="26" customBuiltin="1"/>
    <cellStyle name="Kimenet" xfId="31" builtinId="21" customBuiltin="1"/>
    <cellStyle name="Magyarázó szöveg" xfId="32" builtinId="53" customBuiltin="1"/>
    <cellStyle name="Normál" xfId="0" builtinId="0"/>
    <cellStyle name="Normál_eimÓd7" xfId="33"/>
    <cellStyle name="Összesen" xfId="34" builtinId="25" customBuiltin="1"/>
    <cellStyle name="Rossz" xfId="35" builtinId="27" customBuiltin="1"/>
    <cellStyle name="Semleges" xfId="36" builtinId="28" customBuiltin="1"/>
    <cellStyle name="Számítás" xfId="37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16" zoomScaleNormal="100" workbookViewId="0">
      <selection sqref="A1:I1"/>
    </sheetView>
  </sheetViews>
  <sheetFormatPr defaultRowHeight="12.75" x14ac:dyDescent="0.2"/>
  <cols>
    <col min="1" max="1" width="3.85546875" customWidth="1"/>
    <col min="2" max="2" width="32.7109375" customWidth="1"/>
    <col min="3" max="3" width="11.42578125" customWidth="1"/>
    <col min="4" max="4" width="13.5703125" customWidth="1"/>
    <col min="5" max="5" width="11.140625" customWidth="1"/>
    <col min="6" max="6" width="32.28515625" customWidth="1"/>
    <col min="7" max="7" width="11.5703125" customWidth="1"/>
    <col min="8" max="8" width="13.42578125" customWidth="1"/>
    <col min="9" max="9" width="13.140625" customWidth="1"/>
    <col min="13" max="13" width="11.42578125" bestFit="1" customWidth="1"/>
  </cols>
  <sheetData>
    <row r="1" spans="1:13" x14ac:dyDescent="0.2">
      <c r="A1" s="1626" t="s">
        <v>1325</v>
      </c>
      <c r="B1" s="1626"/>
      <c r="C1" s="1626"/>
      <c r="D1" s="1626"/>
      <c r="E1" s="1626"/>
      <c r="F1" s="1626"/>
      <c r="G1" s="1626"/>
      <c r="H1" s="1626"/>
      <c r="I1" s="1626"/>
    </row>
    <row r="2" spans="1:13" s="2" customFormat="1" ht="14.25" customHeight="1" x14ac:dyDescent="0.25">
      <c r="B2" s="1627" t="s">
        <v>0</v>
      </c>
      <c r="C2" s="1627"/>
      <c r="D2" s="1627"/>
      <c r="E2" s="1627"/>
      <c r="F2" s="1627"/>
      <c r="G2" s="1627"/>
      <c r="H2" s="1627"/>
      <c r="I2" s="1627"/>
    </row>
    <row r="3" spans="1:13" s="2" customFormat="1" ht="13.5" customHeight="1" x14ac:dyDescent="0.25">
      <c r="B3" s="1627" t="s">
        <v>392</v>
      </c>
      <c r="C3" s="1627"/>
      <c r="D3" s="1627"/>
      <c r="E3" s="1627"/>
      <c r="F3" s="1627"/>
      <c r="G3" s="1627"/>
      <c r="H3" s="1627"/>
      <c r="I3" s="1627"/>
    </row>
    <row r="4" spans="1:13" s="2" customFormat="1" ht="12" customHeight="1" thickBot="1" x14ac:dyDescent="0.3">
      <c r="B4" s="556"/>
      <c r="C4" s="556"/>
      <c r="D4" s="556"/>
      <c r="E4" s="556"/>
      <c r="F4" s="556"/>
      <c r="G4" s="556"/>
      <c r="H4" s="556"/>
      <c r="I4" s="556" t="s">
        <v>227</v>
      </c>
    </row>
    <row r="5" spans="1:13" ht="13.5" thickBot="1" x14ac:dyDescent="0.25">
      <c r="A5" s="1633" t="s">
        <v>298</v>
      </c>
      <c r="B5" s="1628" t="s">
        <v>1</v>
      </c>
      <c r="C5" s="1629"/>
      <c r="D5" s="1629"/>
      <c r="E5" s="1630"/>
      <c r="F5" s="1630" t="s">
        <v>2</v>
      </c>
      <c r="G5" s="1631"/>
      <c r="H5" s="1631"/>
      <c r="I5" s="1632"/>
    </row>
    <row r="6" spans="1:13" s="3" customFormat="1" ht="24" customHeight="1" thickBot="1" x14ac:dyDescent="0.25">
      <c r="A6" s="1634"/>
      <c r="B6" s="555" t="s">
        <v>3</v>
      </c>
      <c r="C6" s="571" t="s">
        <v>1174</v>
      </c>
      <c r="D6" s="341" t="s">
        <v>1175</v>
      </c>
      <c r="E6" s="554" t="s">
        <v>1176</v>
      </c>
      <c r="F6" s="436" t="s">
        <v>3</v>
      </c>
      <c r="G6" s="571" t="s">
        <v>1174</v>
      </c>
      <c r="H6" s="341" t="s">
        <v>1175</v>
      </c>
      <c r="I6" s="554" t="s">
        <v>1176</v>
      </c>
    </row>
    <row r="7" spans="1:13" s="342" customFormat="1" ht="12" thickBot="1" x14ac:dyDescent="0.25">
      <c r="A7" s="565" t="s">
        <v>299</v>
      </c>
      <c r="B7" s="566" t="s">
        <v>300</v>
      </c>
      <c r="C7" s="566" t="s">
        <v>301</v>
      </c>
      <c r="D7" s="567" t="s">
        <v>302</v>
      </c>
      <c r="E7" s="568" t="s">
        <v>322</v>
      </c>
      <c r="F7" s="569" t="s">
        <v>347</v>
      </c>
      <c r="G7" s="567" t="s">
        <v>322</v>
      </c>
      <c r="H7" s="567" t="s">
        <v>348</v>
      </c>
      <c r="I7" s="568" t="s">
        <v>374</v>
      </c>
    </row>
    <row r="8" spans="1:13" s="3" customFormat="1" ht="26.25" customHeight="1" x14ac:dyDescent="0.2">
      <c r="A8" s="340" t="s">
        <v>383</v>
      </c>
      <c r="B8" s="552" t="s">
        <v>1059</v>
      </c>
      <c r="C8" s="1524">
        <f>C9+C10+C11+C13+C12</f>
        <v>3804746</v>
      </c>
      <c r="D8" s="1524">
        <f>D9+D10+D11+D12+D13</f>
        <v>3928731</v>
      </c>
      <c r="E8" s="1532">
        <f>'13_sz_ melléklet'!F8</f>
        <v>4058459</v>
      </c>
      <c r="F8" s="552" t="s">
        <v>1068</v>
      </c>
      <c r="G8" s="1534">
        <f>G9+G10+G11+G12+G13</f>
        <v>3684218</v>
      </c>
      <c r="H8" s="1526">
        <f>H9+H10+H11+H12+H13</f>
        <v>3736465</v>
      </c>
      <c r="I8" s="561">
        <f>'2_sz_ melléklet'!F24</f>
        <v>4342959.8</v>
      </c>
    </row>
    <row r="9" spans="1:13" s="3" customFormat="1" ht="13.7" customHeight="1" x14ac:dyDescent="0.2">
      <c r="A9" s="340" t="s">
        <v>384</v>
      </c>
      <c r="B9" s="553" t="s">
        <v>756</v>
      </c>
      <c r="C9" s="1328">
        <v>427278</v>
      </c>
      <c r="D9" s="1328">
        <v>506406</v>
      </c>
      <c r="E9" s="1525">
        <f>'13_sz_ melléklet'!F9</f>
        <v>473163</v>
      </c>
      <c r="F9" s="553" t="s">
        <v>680</v>
      </c>
      <c r="G9" s="1528">
        <v>1329946</v>
      </c>
      <c r="H9" s="1528">
        <v>1281487</v>
      </c>
      <c r="I9" s="562">
        <f>'2_sz_ melléklet'!F10</f>
        <v>1503035</v>
      </c>
    </row>
    <row r="10" spans="1:13" s="3" customFormat="1" ht="23.25" customHeight="1" x14ac:dyDescent="0.2">
      <c r="A10" s="340" t="s">
        <v>385</v>
      </c>
      <c r="B10" s="553" t="s">
        <v>1061</v>
      </c>
      <c r="C10" s="1328">
        <v>1415624</v>
      </c>
      <c r="D10" s="1328">
        <v>1283488</v>
      </c>
      <c r="E10" s="1525">
        <f>'13_sz_ melléklet'!F10</f>
        <v>982635</v>
      </c>
      <c r="F10" s="743" t="s">
        <v>681</v>
      </c>
      <c r="G10" s="1528">
        <v>261426</v>
      </c>
      <c r="H10" s="1528">
        <v>222578</v>
      </c>
      <c r="I10" s="562">
        <f>'2_sz_ melléklet'!F11</f>
        <v>267603</v>
      </c>
    </row>
    <row r="11" spans="1:13" s="3" customFormat="1" ht="17.25" customHeight="1" x14ac:dyDescent="0.2">
      <c r="A11" s="340" t="s">
        <v>386</v>
      </c>
      <c r="B11" s="553" t="s">
        <v>1062</v>
      </c>
      <c r="C11" s="1328">
        <v>1881996</v>
      </c>
      <c r="D11" s="1328">
        <v>2137537</v>
      </c>
      <c r="E11" s="1525">
        <f>'13_sz_ melléklet'!F15</f>
        <v>2543661</v>
      </c>
      <c r="F11" s="216" t="s">
        <v>682</v>
      </c>
      <c r="G11" s="1528">
        <v>1105035</v>
      </c>
      <c r="H11" s="1528">
        <v>1286247</v>
      </c>
      <c r="I11" s="562">
        <f>'2_sz_ melléklet'!F12+'2_sz_ melléklet'!F13</f>
        <v>1307087</v>
      </c>
    </row>
    <row r="12" spans="1:13" s="3" customFormat="1" ht="26.25" customHeight="1" x14ac:dyDescent="0.2">
      <c r="A12" s="340" t="s">
        <v>387</v>
      </c>
      <c r="B12" s="553" t="s">
        <v>1060</v>
      </c>
      <c r="C12" s="1328">
        <v>79848</v>
      </c>
      <c r="D12" s="1328">
        <v>1300</v>
      </c>
      <c r="E12" s="1525">
        <f>'13_sz_ melléklet'!F24</f>
        <v>59000</v>
      </c>
      <c r="F12" s="216" t="s">
        <v>683</v>
      </c>
      <c r="G12" s="1528">
        <v>934816</v>
      </c>
      <c r="H12" s="1528">
        <v>880160</v>
      </c>
      <c r="I12" s="562">
        <f>'2_sz_ melléklet'!F15</f>
        <v>1189114.8</v>
      </c>
    </row>
    <row r="13" spans="1:13" s="3" customFormat="1" ht="13.5" customHeight="1" x14ac:dyDescent="0.2">
      <c r="A13" s="340" t="s">
        <v>388</v>
      </c>
      <c r="B13" s="299"/>
      <c r="C13" s="1328"/>
      <c r="D13" s="1328"/>
      <c r="E13" s="1525"/>
      <c r="F13" s="179" t="s">
        <v>613</v>
      </c>
      <c r="G13" s="1528">
        <v>52995</v>
      </c>
      <c r="H13" s="1528">
        <v>65993</v>
      </c>
      <c r="I13" s="562">
        <f>'2_sz_ melléklet'!F23</f>
        <v>80620</v>
      </c>
    </row>
    <row r="14" spans="1:13" s="3" customFormat="1" ht="6" customHeight="1" x14ac:dyDescent="0.2">
      <c r="A14" s="340"/>
      <c r="B14" s="299"/>
      <c r="C14" s="1328"/>
      <c r="D14" s="1328"/>
      <c r="E14" s="1525"/>
      <c r="F14" s="666"/>
      <c r="G14" s="1528"/>
      <c r="H14" s="1527"/>
      <c r="I14" s="562"/>
    </row>
    <row r="15" spans="1:13" s="3" customFormat="1" ht="27" customHeight="1" x14ac:dyDescent="0.2">
      <c r="A15" s="340" t="s">
        <v>309</v>
      </c>
      <c r="B15" s="299" t="s">
        <v>1063</v>
      </c>
      <c r="C15" s="1328">
        <f>C16+C17+C18</f>
        <v>559502</v>
      </c>
      <c r="D15" s="1328">
        <f>D16+D17+D18</f>
        <v>515530</v>
      </c>
      <c r="E15" s="1525">
        <f>'13_sz_ melléklet'!F28</f>
        <v>1569595</v>
      </c>
      <c r="F15" s="299" t="s">
        <v>1069</v>
      </c>
      <c r="G15" s="1528">
        <f>G16+G17+G18</f>
        <v>1287884</v>
      </c>
      <c r="H15" s="1528">
        <f>H16+H17+H18</f>
        <v>1827805</v>
      </c>
      <c r="I15" s="562">
        <f>'2_sz_ melléklet'!F39</f>
        <v>3701376</v>
      </c>
    </row>
    <row r="16" spans="1:13" s="3" customFormat="1" ht="18" customHeight="1" x14ac:dyDescent="0.2">
      <c r="A16" s="340" t="s">
        <v>310</v>
      </c>
      <c r="B16" s="553" t="s">
        <v>728</v>
      </c>
      <c r="C16" s="1328">
        <v>23845</v>
      </c>
      <c r="D16" s="1328">
        <v>48170</v>
      </c>
      <c r="E16" s="1525">
        <f>'13_sz_ melléklet'!F29</f>
        <v>170000</v>
      </c>
      <c r="F16" s="216" t="s">
        <v>684</v>
      </c>
      <c r="G16" s="1528">
        <v>860003</v>
      </c>
      <c r="H16" s="1528">
        <v>1549804</v>
      </c>
      <c r="I16" s="562">
        <f>'2_sz_ melléklet'!F27</f>
        <v>3410481</v>
      </c>
      <c r="M16" s="1406"/>
    </row>
    <row r="17" spans="1:11" s="3" customFormat="1" ht="21" customHeight="1" x14ac:dyDescent="0.2">
      <c r="A17" s="340" t="s">
        <v>311</v>
      </c>
      <c r="B17" s="553" t="s">
        <v>1064</v>
      </c>
      <c r="C17" s="1328">
        <v>529309</v>
      </c>
      <c r="D17" s="1328">
        <v>400043</v>
      </c>
      <c r="E17" s="1525">
        <f>'13_sz_ melléklet'!F35</f>
        <v>1392329</v>
      </c>
      <c r="F17" s="216" t="s">
        <v>685</v>
      </c>
      <c r="G17" s="1528">
        <v>321439</v>
      </c>
      <c r="H17" s="1528">
        <v>251768</v>
      </c>
      <c r="I17" s="562">
        <f>'2_sz_ melléklet'!F28</f>
        <v>249895</v>
      </c>
    </row>
    <row r="18" spans="1:11" s="3" customFormat="1" ht="26.25" customHeight="1" x14ac:dyDescent="0.2">
      <c r="A18" s="340" t="s">
        <v>312</v>
      </c>
      <c r="B18" s="553" t="s">
        <v>1057</v>
      </c>
      <c r="C18" s="1328">
        <v>6348</v>
      </c>
      <c r="D18" s="1328">
        <v>67317</v>
      </c>
      <c r="E18" s="1525">
        <f>'13_sz_ melléklet'!F40</f>
        <v>7266</v>
      </c>
      <c r="F18" s="216" t="s">
        <v>1070</v>
      </c>
      <c r="G18" s="1528">
        <v>106442</v>
      </c>
      <c r="H18" s="1528">
        <v>26233</v>
      </c>
      <c r="I18" s="562">
        <f>'2_sz_ melléklet'!F29</f>
        <v>41000</v>
      </c>
    </row>
    <row r="19" spans="1:11" s="3" customFormat="1" ht="15.75" customHeight="1" x14ac:dyDescent="0.2">
      <c r="A19" s="340" t="s">
        <v>313</v>
      </c>
      <c r="B19" s="924"/>
      <c r="C19" s="1328"/>
      <c r="D19" s="1328">
        <v>0</v>
      </c>
      <c r="E19" s="1525">
        <v>0</v>
      </c>
      <c r="F19" s="924"/>
      <c r="G19" s="1528"/>
      <c r="H19" s="1528">
        <v>0</v>
      </c>
      <c r="I19" s="562">
        <v>0</v>
      </c>
    </row>
    <row r="20" spans="1:11" s="3" customFormat="1" ht="6.75" customHeight="1" x14ac:dyDescent="0.2">
      <c r="A20" s="340"/>
      <c r="B20" s="924"/>
      <c r="C20" s="1328"/>
      <c r="D20" s="1525"/>
      <c r="E20" s="1525"/>
      <c r="F20" s="924"/>
      <c r="G20" s="1528"/>
      <c r="H20" s="1528"/>
      <c r="I20" s="562"/>
    </row>
    <row r="21" spans="1:11" s="3" customFormat="1" ht="16.5" customHeight="1" x14ac:dyDescent="0.2">
      <c r="A21" s="340" t="s">
        <v>314</v>
      </c>
      <c r="B21" s="299" t="s">
        <v>1058</v>
      </c>
      <c r="C21" s="1328">
        <f>SUM(C22:C29)</f>
        <v>13276151</v>
      </c>
      <c r="D21" s="1328">
        <f>SUM(D22:D29)</f>
        <v>11729775</v>
      </c>
      <c r="E21" s="1328">
        <f>SUM(E22:E29)</f>
        <v>4130019</v>
      </c>
      <c r="F21" s="299" t="s">
        <v>686</v>
      </c>
      <c r="G21" s="1529">
        <f>SUM(G22:G28)</f>
        <v>8681288</v>
      </c>
      <c r="H21" s="1529">
        <f>SUM(H22:H28)</f>
        <v>7791561</v>
      </c>
      <c r="I21" s="562">
        <f>SUM(I22:I29)</f>
        <v>1713737</v>
      </c>
    </row>
    <row r="22" spans="1:11" s="3" customFormat="1" ht="23.25" customHeight="1" x14ac:dyDescent="0.2">
      <c r="A22" s="340" t="s">
        <v>315</v>
      </c>
      <c r="B22" s="926" t="s">
        <v>1066</v>
      </c>
      <c r="C22" s="780">
        <v>4589917</v>
      </c>
      <c r="D22" s="780">
        <v>3927590</v>
      </c>
      <c r="E22" s="1525">
        <f>'13_sz_ melléklet'!F50</f>
        <v>2218316</v>
      </c>
      <c r="F22" s="925" t="s">
        <v>1074</v>
      </c>
      <c r="G22" s="1527">
        <v>7143907</v>
      </c>
      <c r="H22" s="1527">
        <v>5897643</v>
      </c>
      <c r="I22" s="562">
        <f>'2_sz_ melléklet'!F44</f>
        <v>0</v>
      </c>
    </row>
    <row r="23" spans="1:11" s="3" customFormat="1" ht="15" customHeight="1" x14ac:dyDescent="0.2">
      <c r="A23" s="340" t="s">
        <v>316</v>
      </c>
      <c r="B23" s="926" t="s">
        <v>807</v>
      </c>
      <c r="C23" s="780">
        <v>41410</v>
      </c>
      <c r="D23" s="780">
        <v>52034</v>
      </c>
      <c r="E23" s="1525">
        <f>'13_sz_ melléklet'!F51</f>
        <v>0</v>
      </c>
      <c r="F23" s="925" t="s">
        <v>1073</v>
      </c>
      <c r="G23" s="1527">
        <v>1176325</v>
      </c>
      <c r="H23" s="1527">
        <v>1064800</v>
      </c>
      <c r="I23" s="562">
        <f>'2_sz_ melléklet'!F45</f>
        <v>1261703</v>
      </c>
    </row>
    <row r="24" spans="1:11" s="3" customFormat="1" ht="15" customHeight="1" x14ac:dyDescent="0.2">
      <c r="A24" s="340" t="s">
        <v>317</v>
      </c>
      <c r="B24" s="926" t="s">
        <v>808</v>
      </c>
      <c r="C24" s="780">
        <v>7143907</v>
      </c>
      <c r="D24" s="780">
        <v>5897643</v>
      </c>
      <c r="E24" s="1525">
        <f>'13_sz_ melléklet'!F54</f>
        <v>0</v>
      </c>
      <c r="F24" s="925" t="s">
        <v>1072</v>
      </c>
      <c r="G24" s="1527">
        <v>36464</v>
      </c>
      <c r="H24" s="1527">
        <v>41410</v>
      </c>
      <c r="I24" s="1523">
        <f>'2_sz_ melléklet'!F43</f>
        <v>52034</v>
      </c>
    </row>
    <row r="25" spans="1:11" s="3" customFormat="1" ht="15" customHeight="1" x14ac:dyDescent="0.2">
      <c r="A25" s="340" t="s">
        <v>318</v>
      </c>
      <c r="B25" s="926" t="s">
        <v>1067</v>
      </c>
      <c r="C25" s="780">
        <v>1176325</v>
      </c>
      <c r="D25" s="780">
        <v>1064800</v>
      </c>
      <c r="E25" s="1525">
        <f>'13_sz_ melléklet'!F53</f>
        <v>1261703</v>
      </c>
      <c r="F25" s="927" t="s">
        <v>687</v>
      </c>
      <c r="G25" s="1527"/>
      <c r="H25" s="1527"/>
      <c r="I25" s="562">
        <f>'2_sz_ melléklet'!F47</f>
        <v>0</v>
      </c>
    </row>
    <row r="26" spans="1:11" s="3" customFormat="1" ht="15" customHeight="1" x14ac:dyDescent="0.2">
      <c r="A26" s="340" t="s">
        <v>319</v>
      </c>
      <c r="B26" s="1208" t="s">
        <v>1065</v>
      </c>
      <c r="C26" s="780"/>
      <c r="D26" s="780"/>
      <c r="E26" s="1525">
        <f>'13_sz_ melléklet'!F49</f>
        <v>0</v>
      </c>
      <c r="F26" s="1047" t="s">
        <v>1071</v>
      </c>
      <c r="G26" s="1527">
        <v>324592</v>
      </c>
      <c r="H26" s="1527">
        <v>787708</v>
      </c>
      <c r="I26" s="562">
        <f>'2_sz_ melléklet'!F48</f>
        <v>0</v>
      </c>
    </row>
    <row r="27" spans="1:11" s="3" customFormat="1" ht="15" customHeight="1" x14ac:dyDescent="0.2">
      <c r="A27" s="340" t="s">
        <v>320</v>
      </c>
      <c r="B27" s="928" t="s">
        <v>810</v>
      </c>
      <c r="C27" s="780"/>
      <c r="D27" s="780"/>
      <c r="E27" s="1525">
        <f>'13_sz_ melléklet'!F48</f>
        <v>0</v>
      </c>
      <c r="F27" s="928" t="s">
        <v>688</v>
      </c>
      <c r="G27" s="1527"/>
      <c r="H27" s="1527"/>
      <c r="I27" s="562">
        <f>'2_sz_ melléklet'!F49</f>
        <v>400000</v>
      </c>
    </row>
    <row r="28" spans="1:11" s="3" customFormat="1" ht="15" customHeight="1" x14ac:dyDescent="0.2">
      <c r="A28" s="340" t="s">
        <v>321</v>
      </c>
      <c r="B28" s="1049" t="s">
        <v>806</v>
      </c>
      <c r="C28" s="780"/>
      <c r="D28" s="780"/>
      <c r="E28" s="1525">
        <f>'13_sz_ melléklet'!F46</f>
        <v>250000</v>
      </c>
      <c r="F28" s="1049" t="s">
        <v>689</v>
      </c>
      <c r="G28" s="1527"/>
      <c r="H28" s="1527"/>
      <c r="I28" s="562">
        <f>'2_sz_ melléklet'!F50</f>
        <v>0</v>
      </c>
    </row>
    <row r="29" spans="1:11" s="3" customFormat="1" ht="15" customHeight="1" thickBot="1" x14ac:dyDescent="0.25">
      <c r="A29" s="340" t="s">
        <v>323</v>
      </c>
      <c r="B29" s="929" t="s">
        <v>809</v>
      </c>
      <c r="C29" s="781">
        <v>324592</v>
      </c>
      <c r="D29" s="781">
        <v>787708</v>
      </c>
      <c r="E29" s="1533">
        <f>'13_sz_ melléklet'!F47</f>
        <v>400000</v>
      </c>
      <c r="F29" s="929" t="s">
        <v>1077</v>
      </c>
      <c r="G29" s="1535"/>
      <c r="H29" s="1530"/>
      <c r="I29" s="1048">
        <f>'2_sz_ melléklet'!F46</f>
        <v>0</v>
      </c>
    </row>
    <row r="30" spans="1:11" s="7" customFormat="1" ht="29.25" customHeight="1" thickBot="1" x14ac:dyDescent="0.3">
      <c r="A30" s="363" t="s">
        <v>325</v>
      </c>
      <c r="B30" s="573" t="s">
        <v>634</v>
      </c>
      <c r="C30" s="1327">
        <f>C8+C15+C19+C21</f>
        <v>17640399</v>
      </c>
      <c r="D30" s="1327">
        <f>D8+D15+D19+D21</f>
        <v>16174036</v>
      </c>
      <c r="E30" s="1327">
        <f>E8+E15+E19+E21</f>
        <v>9758073</v>
      </c>
      <c r="F30" s="574" t="s">
        <v>635</v>
      </c>
      <c r="G30" s="1536">
        <f>G8+G15+G19+G21</f>
        <v>13653390</v>
      </c>
      <c r="H30" s="1531">
        <f>H8+H15+H19+H21</f>
        <v>13355831</v>
      </c>
      <c r="I30" s="749">
        <f>I8+I15+I19+I21</f>
        <v>9758072.8000000007</v>
      </c>
    </row>
    <row r="31" spans="1:11" s="7" customFormat="1" ht="29.25" customHeight="1" x14ac:dyDescent="0.25">
      <c r="A31" s="564"/>
      <c r="B31" s="551"/>
      <c r="C31" s="557"/>
      <c r="D31" s="557"/>
      <c r="E31" s="558"/>
      <c r="F31" s="551"/>
      <c r="G31" s="337"/>
      <c r="H31" s="337"/>
      <c r="I31" s="559"/>
      <c r="J31" s="560"/>
      <c r="K31" s="560"/>
    </row>
    <row r="32" spans="1:11" s="7" customFormat="1" ht="29.25" customHeight="1" x14ac:dyDescent="0.25">
      <c r="A32" s="564"/>
      <c r="B32" s="551"/>
      <c r="C32" s="557"/>
      <c r="D32" s="557"/>
      <c r="E32" s="558"/>
      <c r="F32" s="551"/>
      <c r="G32" s="337"/>
      <c r="H32" s="337"/>
      <c r="I32" s="559"/>
      <c r="J32" s="560"/>
      <c r="K32" s="560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40" workbookViewId="0">
      <selection activeCell="A58" sqref="A58:F58"/>
    </sheetView>
  </sheetViews>
  <sheetFormatPr defaultRowHeight="12.75" x14ac:dyDescent="0.2"/>
  <cols>
    <col min="1" max="1" width="4" customWidth="1"/>
    <col min="2" max="2" width="41.140625" customWidth="1"/>
    <col min="3" max="3" width="11.5703125" customWidth="1"/>
    <col min="4" max="4" width="13" customWidth="1"/>
    <col min="5" max="5" width="11.7109375" customWidth="1"/>
    <col min="6" max="6" width="12.140625" customWidth="1"/>
  </cols>
  <sheetData>
    <row r="1" spans="1:6" x14ac:dyDescent="0.2">
      <c r="A1" s="1626" t="s">
        <v>1338</v>
      </c>
      <c r="B1" s="1626"/>
      <c r="C1" s="1626"/>
      <c r="D1" s="1626"/>
      <c r="E1" s="1626"/>
      <c r="F1" s="1626"/>
    </row>
    <row r="2" spans="1:6" ht="16.5" customHeight="1" x14ac:dyDescent="0.25">
      <c r="B2" s="1"/>
      <c r="C2" s="1"/>
      <c r="D2" s="20"/>
      <c r="E2" s="20"/>
      <c r="F2" s="276" t="s">
        <v>41</v>
      </c>
    </row>
    <row r="3" spans="1:6" ht="15.75" x14ac:dyDescent="0.25">
      <c r="B3" s="1646" t="s">
        <v>757</v>
      </c>
      <c r="C3" s="1646"/>
      <c r="D3" s="1646"/>
      <c r="E3" s="1646"/>
      <c r="F3" s="1646"/>
    </row>
    <row r="4" spans="1:6" ht="13.5" thickBot="1" x14ac:dyDescent="0.25">
      <c r="B4" s="1"/>
      <c r="C4" s="1"/>
      <c r="D4" s="1"/>
      <c r="E4" s="1"/>
      <c r="F4" s="22" t="s">
        <v>4</v>
      </c>
    </row>
    <row r="5" spans="1:6" ht="41.25" customHeight="1" thickBot="1" x14ac:dyDescent="0.3">
      <c r="A5" s="358" t="s">
        <v>298</v>
      </c>
      <c r="B5" s="280" t="s">
        <v>40</v>
      </c>
      <c r="C5" s="359" t="s">
        <v>10</v>
      </c>
      <c r="D5" s="381" t="s">
        <v>441</v>
      </c>
      <c r="E5" s="359" t="s">
        <v>726</v>
      </c>
      <c r="F5" s="425" t="s">
        <v>390</v>
      </c>
    </row>
    <row r="6" spans="1:6" x14ac:dyDescent="0.2">
      <c r="A6" s="838" t="s">
        <v>299</v>
      </c>
      <c r="B6" s="1089" t="s">
        <v>300</v>
      </c>
      <c r="C6" s="1089" t="s">
        <v>301</v>
      </c>
      <c r="D6" s="622" t="s">
        <v>302</v>
      </c>
      <c r="E6" s="1088" t="s">
        <v>322</v>
      </c>
      <c r="F6" s="1088" t="s">
        <v>347</v>
      </c>
    </row>
    <row r="7" spans="1:6" x14ac:dyDescent="0.2">
      <c r="A7" s="735" t="s">
        <v>304</v>
      </c>
      <c r="B7" s="133" t="s">
        <v>758</v>
      </c>
      <c r="C7" s="1090">
        <f>'30_ sz_ melléklet'!E8</f>
        <v>35</v>
      </c>
      <c r="D7" s="1511"/>
      <c r="E7" s="1512"/>
      <c r="F7" s="1468">
        <f>SUM(C7:E7)</f>
        <v>35</v>
      </c>
    </row>
    <row r="8" spans="1:6" x14ac:dyDescent="0.2">
      <c r="A8" s="735" t="s">
        <v>305</v>
      </c>
      <c r="B8" s="133" t="s">
        <v>759</v>
      </c>
      <c r="C8" s="1090">
        <f>'30_ sz_ melléklet'!E9</f>
        <v>47404</v>
      </c>
      <c r="D8" s="1511"/>
      <c r="E8" s="1512">
        <f>41000</f>
        <v>41000</v>
      </c>
      <c r="F8" s="1468">
        <f>SUM(C8:E8)</f>
        <v>88404</v>
      </c>
    </row>
    <row r="9" spans="1:6" x14ac:dyDescent="0.2">
      <c r="A9" s="736" t="s">
        <v>306</v>
      </c>
      <c r="B9" s="1087" t="s">
        <v>760</v>
      </c>
      <c r="C9" s="1090">
        <f>'30_ sz_ melléklet'!E10</f>
        <v>2542</v>
      </c>
      <c r="D9" s="781"/>
      <c r="E9" s="1513">
        <f>40000</f>
        <v>40000</v>
      </c>
      <c r="F9" s="1468">
        <f t="shared" ref="F9:F19" si="0">SUM(C9:E9)</f>
        <v>42542</v>
      </c>
    </row>
    <row r="10" spans="1:6" x14ac:dyDescent="0.2">
      <c r="A10" s="736" t="s">
        <v>307</v>
      </c>
      <c r="B10" s="636" t="s">
        <v>761</v>
      </c>
      <c r="C10" s="1090">
        <f>'30_ sz_ melléklet'!E11</f>
        <v>0</v>
      </c>
      <c r="D10" s="780">
        <f>'22 24  sz. melléklet'!D28</f>
        <v>0</v>
      </c>
      <c r="E10" s="1512">
        <f>'22 24  sz. melléklet'!E28</f>
        <v>150000</v>
      </c>
      <c r="F10" s="1468">
        <f t="shared" si="0"/>
        <v>150000</v>
      </c>
    </row>
    <row r="11" spans="1:6" x14ac:dyDescent="0.2">
      <c r="A11" s="736" t="s">
        <v>308</v>
      </c>
      <c r="B11" s="636" t="s">
        <v>829</v>
      </c>
      <c r="C11" s="1090"/>
      <c r="D11" s="780"/>
      <c r="E11" s="1512"/>
      <c r="F11" s="1468"/>
    </row>
    <row r="12" spans="1:6" x14ac:dyDescent="0.2">
      <c r="A12" s="736" t="s">
        <v>309</v>
      </c>
      <c r="B12" s="636" t="s">
        <v>762</v>
      </c>
      <c r="C12" s="1090">
        <f>'30_ sz_ melléklet'!E12</f>
        <v>42339</v>
      </c>
      <c r="D12" s="780"/>
      <c r="E12" s="1512"/>
      <c r="F12" s="1468">
        <f t="shared" si="0"/>
        <v>42339</v>
      </c>
    </row>
    <row r="13" spans="1:6" x14ac:dyDescent="0.2">
      <c r="A13" s="736" t="s">
        <v>310</v>
      </c>
      <c r="B13" s="636" t="s">
        <v>763</v>
      </c>
      <c r="C13" s="1090">
        <f>'30_ sz_ melléklet'!E13</f>
        <v>20678</v>
      </c>
      <c r="D13" s="780"/>
      <c r="E13" s="1512">
        <f>60000+3000</f>
        <v>63000</v>
      </c>
      <c r="F13" s="1468">
        <f t="shared" si="0"/>
        <v>83678</v>
      </c>
    </row>
    <row r="14" spans="1:6" x14ac:dyDescent="0.2">
      <c r="A14" s="736" t="s">
        <v>311</v>
      </c>
      <c r="B14" s="636" t="s">
        <v>764</v>
      </c>
      <c r="C14" s="1090">
        <f>'30_ sz_ melléklet'!E14</f>
        <v>0</v>
      </c>
      <c r="D14" s="780"/>
      <c r="E14" s="1512">
        <f>E15</f>
        <v>47113</v>
      </c>
      <c r="F14" s="1468">
        <f t="shared" si="0"/>
        <v>47113</v>
      </c>
    </row>
    <row r="15" spans="1:6" x14ac:dyDescent="0.2">
      <c r="A15" s="736" t="s">
        <v>312</v>
      </c>
      <c r="B15" s="636" t="s">
        <v>830</v>
      </c>
      <c r="C15" s="1090"/>
      <c r="D15" s="780"/>
      <c r="E15" s="1512">
        <v>47113</v>
      </c>
      <c r="F15" s="1468">
        <f t="shared" si="0"/>
        <v>47113</v>
      </c>
    </row>
    <row r="16" spans="1:6" x14ac:dyDescent="0.2">
      <c r="A16" s="736" t="s">
        <v>313</v>
      </c>
      <c r="B16" s="636" t="s">
        <v>1094</v>
      </c>
      <c r="C16" s="1090">
        <f>'30_ sz_ melléklet'!E15</f>
        <v>1</v>
      </c>
      <c r="D16" s="780">
        <f>'22 24  sz. melléklet'!D47</f>
        <v>0</v>
      </c>
      <c r="E16" s="1512">
        <f>'22 24  sz. melléklet'!E47</f>
        <v>19050</v>
      </c>
      <c r="F16" s="1468">
        <f t="shared" si="0"/>
        <v>19051</v>
      </c>
    </row>
    <row r="17" spans="1:6" x14ac:dyDescent="0.2">
      <c r="A17" s="736" t="s">
        <v>314</v>
      </c>
      <c r="B17" s="1091" t="s">
        <v>831</v>
      </c>
      <c r="C17" s="1090"/>
      <c r="D17" s="937"/>
      <c r="E17" s="1513"/>
      <c r="F17" s="1468">
        <f t="shared" si="0"/>
        <v>0</v>
      </c>
    </row>
    <row r="18" spans="1:6" x14ac:dyDescent="0.2">
      <c r="A18" s="736" t="s">
        <v>315</v>
      </c>
      <c r="B18" s="1091" t="s">
        <v>766</v>
      </c>
      <c r="C18" s="1090">
        <f>'30_ sz_ melléklet'!E16</f>
        <v>0</v>
      </c>
      <c r="D18" s="937"/>
      <c r="E18" s="1513"/>
      <c r="F18" s="1468">
        <f t="shared" si="0"/>
        <v>0</v>
      </c>
    </row>
    <row r="19" spans="1:6" ht="13.5" thickBot="1" x14ac:dyDescent="0.25">
      <c r="A19" s="736" t="s">
        <v>316</v>
      </c>
      <c r="B19" s="1091" t="s">
        <v>1095</v>
      </c>
      <c r="C19" s="1090">
        <f>'30_ sz_ melléklet'!E17</f>
        <v>1</v>
      </c>
      <c r="D19" s="937"/>
      <c r="E19" s="1513"/>
      <c r="F19" s="1468">
        <f t="shared" si="0"/>
        <v>1</v>
      </c>
    </row>
    <row r="20" spans="1:6" ht="13.5" thickBot="1" x14ac:dyDescent="0.25">
      <c r="A20" s="363" t="s">
        <v>317</v>
      </c>
      <c r="B20" s="298" t="s">
        <v>42</v>
      </c>
      <c r="C20" s="873">
        <f>SUM(C7:C19)</f>
        <v>113000</v>
      </c>
      <c r="D20" s="873">
        <f>SUM(D7:D19)</f>
        <v>0</v>
      </c>
      <c r="E20" s="873">
        <f>SUM(E7:E19)-E11-E15-E17</f>
        <v>360163</v>
      </c>
      <c r="F20" s="873">
        <f>SUM(F7:F19)</f>
        <v>520276</v>
      </c>
    </row>
    <row r="21" spans="1:6" ht="16.5" customHeight="1" x14ac:dyDescent="0.2">
      <c r="B21" s="43"/>
      <c r="C21" s="277"/>
      <c r="D21" s="43"/>
      <c r="E21" s="43"/>
      <c r="F21" s="43"/>
    </row>
    <row r="22" spans="1:6" ht="15" x14ac:dyDescent="0.25">
      <c r="B22" s="43"/>
      <c r="C22" s="36"/>
      <c r="D22" s="19"/>
      <c r="E22" s="19"/>
      <c r="F22" s="19"/>
    </row>
    <row r="23" spans="1:6" x14ac:dyDescent="0.2">
      <c r="A23" s="1626" t="s">
        <v>1339</v>
      </c>
      <c r="B23" s="1626"/>
      <c r="C23" s="1626"/>
      <c r="D23" s="1626"/>
      <c r="E23" s="1626"/>
      <c r="F23" s="1626"/>
    </row>
    <row r="24" spans="1:6" x14ac:dyDescent="0.2">
      <c r="A24" s="352"/>
      <c r="B24" s="352"/>
      <c r="C24" s="352"/>
      <c r="D24" s="352"/>
      <c r="E24" s="352"/>
      <c r="F24" s="352"/>
    </row>
    <row r="25" spans="1:6" ht="15.75" x14ac:dyDescent="0.25">
      <c r="A25" s="1646" t="s">
        <v>712</v>
      </c>
      <c r="B25" s="1647"/>
      <c r="C25" s="1647"/>
      <c r="D25" s="1647"/>
      <c r="E25" s="193"/>
      <c r="F25" s="193"/>
    </row>
    <row r="26" spans="1:6" ht="15.75" thickBot="1" x14ac:dyDescent="0.3">
      <c r="B26" s="43"/>
      <c r="C26" s="130" t="s">
        <v>8</v>
      </c>
      <c r="D26" s="193"/>
      <c r="E26" s="193"/>
      <c r="F26" s="193"/>
    </row>
    <row r="27" spans="1:6" s="16" customFormat="1" x14ac:dyDescent="0.2">
      <c r="A27" s="1637" t="s">
        <v>298</v>
      </c>
      <c r="B27" s="1663" t="s">
        <v>40</v>
      </c>
      <c r="C27" s="1661" t="s">
        <v>727</v>
      </c>
      <c r="D27" s="43"/>
      <c r="E27" s="43"/>
      <c r="F27" s="43"/>
    </row>
    <row r="28" spans="1:6" s="16" customFormat="1" ht="21.75" customHeight="1" thickBot="1" x14ac:dyDescent="0.25">
      <c r="A28" s="1660"/>
      <c r="B28" s="1664"/>
      <c r="C28" s="1662"/>
      <c r="D28" s="43"/>
      <c r="E28" s="43"/>
      <c r="F28" s="43"/>
    </row>
    <row r="29" spans="1:6" s="16" customFormat="1" x14ac:dyDescent="0.2">
      <c r="A29" s="353" t="s">
        <v>299</v>
      </c>
      <c r="B29" s="346" t="s">
        <v>300</v>
      </c>
      <c r="C29" s="345" t="s">
        <v>301</v>
      </c>
      <c r="D29" s="43"/>
      <c r="E29" s="43"/>
      <c r="F29" s="43"/>
    </row>
    <row r="30" spans="1:6" x14ac:dyDescent="0.2">
      <c r="A30" s="340" t="s">
        <v>303</v>
      </c>
      <c r="B30" s="9" t="s">
        <v>701</v>
      </c>
      <c r="C30" s="1074">
        <f>C31</f>
        <v>600</v>
      </c>
      <c r="D30" s="36"/>
      <c r="E30" s="36"/>
      <c r="F30" s="36"/>
    </row>
    <row r="31" spans="1:6" x14ac:dyDescent="0.2">
      <c r="A31" s="339" t="s">
        <v>304</v>
      </c>
      <c r="B31" s="34" t="s">
        <v>713</v>
      </c>
      <c r="C31" s="117">
        <f>C32</f>
        <v>600</v>
      </c>
      <c r="D31" s="36"/>
      <c r="E31" s="36"/>
      <c r="F31" s="36"/>
    </row>
    <row r="32" spans="1:6" ht="24" customHeight="1" x14ac:dyDescent="0.2">
      <c r="A32" s="339" t="s">
        <v>305</v>
      </c>
      <c r="B32" s="721" t="s">
        <v>714</v>
      </c>
      <c r="C32" s="117">
        <v>600</v>
      </c>
      <c r="D32" s="36"/>
      <c r="E32" s="36"/>
      <c r="F32" s="36"/>
    </row>
    <row r="33" spans="1:6" ht="9" customHeight="1" x14ac:dyDescent="0.2">
      <c r="A33" s="339" t="s">
        <v>306</v>
      </c>
      <c r="B33" s="1070"/>
      <c r="C33" s="117"/>
      <c r="D33" s="36"/>
      <c r="E33" s="36"/>
      <c r="F33" s="36"/>
    </row>
    <row r="34" spans="1:6" ht="11.25" customHeight="1" x14ac:dyDescent="0.2">
      <c r="A34" s="339" t="s">
        <v>307</v>
      </c>
      <c r="B34" s="1071" t="s">
        <v>715</v>
      </c>
      <c r="C34" s="1074">
        <f>C35+C36+C37+C38</f>
        <v>195000</v>
      </c>
      <c r="D34" s="36"/>
      <c r="E34" s="36"/>
      <c r="F34" s="36"/>
    </row>
    <row r="35" spans="1:6" ht="11.25" customHeight="1" x14ac:dyDescent="0.2">
      <c r="A35" s="339" t="s">
        <v>308</v>
      </c>
      <c r="B35" s="1070" t="s">
        <v>716</v>
      </c>
      <c r="C35" s="117">
        <v>195000</v>
      </c>
      <c r="D35" s="36"/>
      <c r="E35" s="36"/>
      <c r="F35" s="36"/>
    </row>
    <row r="36" spans="1:6" ht="11.25" customHeight="1" x14ac:dyDescent="0.2">
      <c r="A36" s="339" t="s">
        <v>309</v>
      </c>
      <c r="B36" s="1070" t="s">
        <v>717</v>
      </c>
      <c r="C36" s="117"/>
      <c r="D36" s="36"/>
      <c r="E36" s="36"/>
      <c r="F36" s="36"/>
    </row>
    <row r="37" spans="1:6" ht="11.25" customHeight="1" x14ac:dyDescent="0.2">
      <c r="A37" s="339" t="s">
        <v>310</v>
      </c>
      <c r="B37" s="1070" t="s">
        <v>718</v>
      </c>
      <c r="C37" s="117"/>
      <c r="D37" s="36"/>
      <c r="E37" s="36"/>
      <c r="F37" s="36"/>
    </row>
    <row r="38" spans="1:6" ht="11.25" customHeight="1" x14ac:dyDescent="0.2">
      <c r="A38" s="339" t="s">
        <v>311</v>
      </c>
      <c r="B38" s="1070" t="s">
        <v>719</v>
      </c>
      <c r="C38" s="117"/>
      <c r="D38" s="36"/>
      <c r="E38" s="36"/>
      <c r="F38" s="36"/>
    </row>
    <row r="39" spans="1:6" ht="11.25" customHeight="1" x14ac:dyDescent="0.2">
      <c r="A39" s="339" t="s">
        <v>312</v>
      </c>
      <c r="B39" s="1070"/>
      <c r="C39" s="117"/>
      <c r="D39" s="36"/>
      <c r="E39" s="36"/>
      <c r="F39" s="36"/>
    </row>
    <row r="40" spans="1:6" ht="11.25" customHeight="1" x14ac:dyDescent="0.2">
      <c r="A40" s="339" t="s">
        <v>313</v>
      </c>
      <c r="B40" s="1071" t="s">
        <v>702</v>
      </c>
      <c r="C40" s="1074">
        <f>C41+C43+C44</f>
        <v>780000</v>
      </c>
      <c r="D40" s="36"/>
      <c r="E40" s="36"/>
      <c r="F40" s="36"/>
    </row>
    <row r="41" spans="1:6" ht="11.25" customHeight="1" x14ac:dyDescent="0.2">
      <c r="A41" s="339" t="s">
        <v>314</v>
      </c>
      <c r="B41" s="1070" t="s">
        <v>720</v>
      </c>
      <c r="C41" s="117">
        <f>C42</f>
        <v>750000</v>
      </c>
      <c r="D41" s="36"/>
      <c r="E41" s="36"/>
      <c r="F41" s="36"/>
    </row>
    <row r="42" spans="1:6" ht="25.5" x14ac:dyDescent="0.2">
      <c r="A42" s="339" t="s">
        <v>315</v>
      </c>
      <c r="B42" s="278" t="s">
        <v>721</v>
      </c>
      <c r="C42" s="116">
        <v>750000</v>
      </c>
      <c r="D42" s="36"/>
      <c r="E42" s="36"/>
      <c r="F42" s="36"/>
    </row>
    <row r="43" spans="1:6" x14ac:dyDescent="0.2">
      <c r="A43" s="339" t="s">
        <v>317</v>
      </c>
      <c r="B43" s="278" t="s">
        <v>722</v>
      </c>
      <c r="C43" s="1051">
        <v>0</v>
      </c>
      <c r="D43" s="279"/>
      <c r="E43" s="279"/>
      <c r="F43" s="279"/>
    </row>
    <row r="44" spans="1:6" ht="15" customHeight="1" x14ac:dyDescent="0.2">
      <c r="A44" s="339" t="s">
        <v>318</v>
      </c>
      <c r="B44" s="278" t="s">
        <v>723</v>
      </c>
      <c r="C44" s="871">
        <f>C45+C46+C47</f>
        <v>30000</v>
      </c>
      <c r="D44" s="279"/>
      <c r="E44" s="279"/>
      <c r="F44" s="279"/>
    </row>
    <row r="45" spans="1:6" x14ac:dyDescent="0.2">
      <c r="A45" s="339" t="s">
        <v>319</v>
      </c>
      <c r="B45" s="278" t="s">
        <v>724</v>
      </c>
      <c r="C45" s="871">
        <f>25000+5000</f>
        <v>30000</v>
      </c>
      <c r="D45" s="279"/>
      <c r="E45" s="279"/>
      <c r="F45" s="279"/>
    </row>
    <row r="46" spans="1:6" x14ac:dyDescent="0.2">
      <c r="A46" s="339" t="s">
        <v>320</v>
      </c>
      <c r="B46" s="278" t="s">
        <v>1092</v>
      </c>
      <c r="C46" s="871"/>
      <c r="D46" s="279"/>
      <c r="E46" s="279"/>
      <c r="F46" s="279"/>
    </row>
    <row r="47" spans="1:6" ht="26.25" thickBot="1" x14ac:dyDescent="0.25">
      <c r="A47" s="351" t="s">
        <v>321</v>
      </c>
      <c r="B47" s="1072" t="s">
        <v>725</v>
      </c>
      <c r="C47" s="1073"/>
      <c r="D47" s="279"/>
      <c r="E47" s="279"/>
      <c r="F47" s="279"/>
    </row>
    <row r="48" spans="1:6" x14ac:dyDescent="0.2">
      <c r="B48" s="281"/>
      <c r="C48" s="36"/>
      <c r="D48" s="36"/>
      <c r="E48" s="36"/>
      <c r="F48" s="36"/>
    </row>
    <row r="49" spans="1:6" x14ac:dyDescent="0.2">
      <c r="B49" s="281"/>
      <c r="C49" s="36"/>
      <c r="D49" s="36"/>
      <c r="E49" s="36"/>
      <c r="F49" s="36"/>
    </row>
    <row r="50" spans="1:6" x14ac:dyDescent="0.2">
      <c r="B50" s="281"/>
      <c r="C50" s="36"/>
      <c r="D50" s="36"/>
      <c r="E50" s="36"/>
      <c r="F50" s="36"/>
    </row>
    <row r="51" spans="1:6" x14ac:dyDescent="0.2">
      <c r="B51" s="281"/>
      <c r="C51" s="36"/>
      <c r="D51" s="36"/>
      <c r="E51" s="36"/>
      <c r="F51" s="36"/>
    </row>
    <row r="52" spans="1:6" x14ac:dyDescent="0.2">
      <c r="B52" s="281"/>
      <c r="C52" s="36"/>
      <c r="D52" s="36"/>
      <c r="E52" s="36"/>
      <c r="F52" s="36"/>
    </row>
    <row r="53" spans="1:6" x14ac:dyDescent="0.2">
      <c r="B53" s="281"/>
      <c r="C53" s="36"/>
      <c r="D53" s="36"/>
      <c r="E53" s="36"/>
      <c r="F53" s="36"/>
    </row>
    <row r="54" spans="1:6" x14ac:dyDescent="0.2">
      <c r="B54" s="281"/>
      <c r="C54" s="36"/>
      <c r="D54" s="36"/>
      <c r="E54" s="36"/>
      <c r="F54" s="36"/>
    </row>
    <row r="55" spans="1:6" x14ac:dyDescent="0.2">
      <c r="B55" s="281"/>
      <c r="C55" s="36"/>
      <c r="D55" s="36"/>
      <c r="E55" s="36"/>
      <c r="F55" s="36"/>
    </row>
    <row r="56" spans="1:6" x14ac:dyDescent="0.2">
      <c r="B56" s="281"/>
      <c r="C56" s="36"/>
      <c r="D56" s="36"/>
      <c r="E56" s="36"/>
      <c r="F56" s="36"/>
    </row>
    <row r="57" spans="1:6" x14ac:dyDescent="0.2">
      <c r="B57" s="281"/>
      <c r="C57" s="36"/>
      <c r="D57" s="36"/>
      <c r="E57" s="36"/>
      <c r="F57" s="36"/>
    </row>
    <row r="58" spans="1:6" x14ac:dyDescent="0.2">
      <c r="A58" s="1626" t="s">
        <v>1340</v>
      </c>
      <c r="B58" s="1626"/>
      <c r="C58" s="1626"/>
      <c r="D58" s="1626"/>
      <c r="E58" s="1626"/>
      <c r="F58" s="1626"/>
    </row>
    <row r="59" spans="1:6" x14ac:dyDescent="0.2">
      <c r="A59" s="352"/>
      <c r="B59" s="352"/>
      <c r="C59" s="352"/>
      <c r="D59" s="352"/>
      <c r="E59" s="352"/>
      <c r="F59" s="352"/>
    </row>
    <row r="60" spans="1:6" ht="15.75" x14ac:dyDescent="0.25">
      <c r="A60" s="1646" t="s">
        <v>704</v>
      </c>
      <c r="B60" s="1647"/>
      <c r="C60" s="1647"/>
      <c r="D60" s="1647"/>
      <c r="E60" s="1"/>
      <c r="F60" s="1"/>
    </row>
    <row r="61" spans="1:6" ht="13.5" customHeight="1" x14ac:dyDescent="0.25">
      <c r="B61" s="43"/>
      <c r="C61" s="36"/>
      <c r="D61" s="193"/>
      <c r="E61" s="193"/>
      <c r="F61" s="193"/>
    </row>
    <row r="62" spans="1:6" ht="15.75" customHeight="1" thickBot="1" x14ac:dyDescent="0.3">
      <c r="B62" s="43"/>
      <c r="C62" s="130" t="s">
        <v>8</v>
      </c>
      <c r="D62" s="193"/>
      <c r="E62" s="193"/>
      <c r="F62" s="193"/>
    </row>
    <row r="63" spans="1:6" ht="30.75" customHeight="1" thickBot="1" x14ac:dyDescent="0.3">
      <c r="A63" s="358" t="s">
        <v>298</v>
      </c>
      <c r="B63" s="354" t="s">
        <v>40</v>
      </c>
      <c r="C63" s="428" t="s">
        <v>727</v>
      </c>
      <c r="D63" s="193"/>
      <c r="E63" s="750"/>
      <c r="F63" s="193"/>
    </row>
    <row r="64" spans="1:6" ht="12" customHeight="1" thickBot="1" x14ac:dyDescent="0.3">
      <c r="A64" s="1065" t="s">
        <v>299</v>
      </c>
      <c r="B64" s="1066" t="s">
        <v>300</v>
      </c>
      <c r="C64" s="1063" t="s">
        <v>301</v>
      </c>
      <c r="D64" s="193"/>
      <c r="E64" s="193"/>
      <c r="F64" s="193"/>
    </row>
    <row r="65" spans="1:6" ht="12" customHeight="1" x14ac:dyDescent="0.25">
      <c r="A65" s="463" t="s">
        <v>303</v>
      </c>
      <c r="B65" s="1067" t="s">
        <v>705</v>
      </c>
      <c r="C65" s="1297"/>
      <c r="D65" s="193"/>
      <c r="E65" s="193"/>
      <c r="F65" s="193"/>
    </row>
    <row r="66" spans="1:6" ht="12" customHeight="1" x14ac:dyDescent="0.25">
      <c r="A66" s="339" t="s">
        <v>304</v>
      </c>
      <c r="B66" s="1064" t="s">
        <v>706</v>
      </c>
      <c r="C66" s="1298">
        <v>450</v>
      </c>
      <c r="D66" s="193"/>
      <c r="E66" s="193"/>
      <c r="F66" s="193"/>
    </row>
    <row r="67" spans="1:6" x14ac:dyDescent="0.2">
      <c r="A67" s="339" t="s">
        <v>305</v>
      </c>
      <c r="B67" s="216" t="s">
        <v>707</v>
      </c>
      <c r="C67" s="984">
        <v>85</v>
      </c>
      <c r="D67" s="36"/>
      <c r="E67" s="36"/>
      <c r="F67" s="36"/>
    </row>
    <row r="68" spans="1:6" x14ac:dyDescent="0.2">
      <c r="A68" s="339" t="s">
        <v>306</v>
      </c>
      <c r="B68" s="1068" t="s">
        <v>708</v>
      </c>
      <c r="C68" s="985"/>
      <c r="D68" s="36"/>
      <c r="E68" s="36"/>
      <c r="F68" s="36"/>
    </row>
    <row r="69" spans="1:6" ht="24" x14ac:dyDescent="0.2">
      <c r="A69" s="339" t="s">
        <v>307</v>
      </c>
      <c r="B69" s="1069" t="s">
        <v>709</v>
      </c>
      <c r="C69" s="1296">
        <v>1500</v>
      </c>
      <c r="D69" s="36"/>
      <c r="E69" s="36"/>
      <c r="F69" s="36"/>
    </row>
    <row r="70" spans="1:6" x14ac:dyDescent="0.2">
      <c r="A70" s="339" t="s">
        <v>308</v>
      </c>
      <c r="B70" s="1538" t="s">
        <v>710</v>
      </c>
      <c r="C70" s="1051">
        <v>1000</v>
      </c>
      <c r="D70" s="36"/>
      <c r="E70" s="36"/>
      <c r="F70" s="36"/>
    </row>
    <row r="71" spans="1:6" ht="13.5" thickBot="1" x14ac:dyDescent="0.25">
      <c r="A71" s="572" t="s">
        <v>309</v>
      </c>
      <c r="B71" s="1537" t="s">
        <v>1093</v>
      </c>
      <c r="C71" s="119">
        <v>4000</v>
      </c>
      <c r="D71" s="36"/>
      <c r="E71" s="36"/>
      <c r="F71" s="36"/>
    </row>
    <row r="72" spans="1:6" ht="13.5" thickBot="1" x14ac:dyDescent="0.25">
      <c r="A72" s="363" t="s">
        <v>310</v>
      </c>
      <c r="B72" s="864" t="s">
        <v>711</v>
      </c>
      <c r="C72" s="388">
        <f>SUM(C65:C71)</f>
        <v>7035</v>
      </c>
      <c r="D72" s="279"/>
      <c r="E72" s="279"/>
      <c r="F72" s="279"/>
    </row>
    <row r="73" spans="1:6" x14ac:dyDescent="0.2">
      <c r="B73" s="1"/>
      <c r="C73" s="1"/>
      <c r="D73" s="36"/>
      <c r="E73" s="36"/>
      <c r="F73" s="36"/>
    </row>
    <row r="74" spans="1:6" x14ac:dyDescent="0.2">
      <c r="B74" s="1"/>
      <c r="C74" s="1"/>
      <c r="D74" s="1"/>
      <c r="E74" s="1"/>
      <c r="F74" s="1"/>
    </row>
    <row r="75" spans="1:6" x14ac:dyDescent="0.2">
      <c r="B75" s="1"/>
      <c r="C75" s="1"/>
      <c r="D75" s="1"/>
      <c r="E75" s="1"/>
      <c r="F75" s="1"/>
    </row>
  </sheetData>
  <mergeCells count="9">
    <mergeCell ref="A60:D60"/>
    <mergeCell ref="A25:D25"/>
    <mergeCell ref="B3:F3"/>
    <mergeCell ref="A1:F1"/>
    <mergeCell ref="A23:F23"/>
    <mergeCell ref="A58:F58"/>
    <mergeCell ref="A27:A28"/>
    <mergeCell ref="C27:C28"/>
    <mergeCell ref="B27:B28"/>
  </mergeCells>
  <pageMargins left="0.59055118110236227" right="0.39370078740157483" top="0.59055118110236227" bottom="0.39370078740157483" header="0.51181102362204722" footer="0.51181102362204722"/>
  <pageSetup paperSize="9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3"/>
  <sheetViews>
    <sheetView zoomScale="120" zoomScaleNormal="120" workbookViewId="0">
      <selection activeCell="A63" sqref="A63:C63"/>
    </sheetView>
  </sheetViews>
  <sheetFormatPr defaultRowHeight="12.75" x14ac:dyDescent="0.2"/>
  <cols>
    <col min="1" max="1" width="4" customWidth="1"/>
    <col min="2" max="2" width="64.42578125" customWidth="1"/>
    <col min="3" max="3" width="15.85546875" customWidth="1"/>
    <col min="4" max="4" width="9.5703125" bestFit="1" customWidth="1"/>
    <col min="7" max="7" width="18.28515625" customWidth="1"/>
  </cols>
  <sheetData>
    <row r="1" spans="1:7" x14ac:dyDescent="0.2">
      <c r="A1" s="352" t="s">
        <v>1341</v>
      </c>
      <c r="B1" s="352"/>
      <c r="C1" s="352"/>
      <c r="D1" s="352"/>
      <c r="E1" s="352"/>
    </row>
    <row r="2" spans="1:7" x14ac:dyDescent="0.2">
      <c r="A2" s="352"/>
      <c r="B2" s="352"/>
      <c r="C2" s="352"/>
      <c r="D2" s="352"/>
      <c r="E2" s="352"/>
    </row>
    <row r="3" spans="1:7" ht="15.75" x14ac:dyDescent="0.25">
      <c r="B3" s="1646" t="s">
        <v>1181</v>
      </c>
      <c r="C3" s="1646"/>
    </row>
    <row r="4" spans="1:7" ht="13.5" thickBot="1" x14ac:dyDescent="0.25">
      <c r="B4" s="1"/>
      <c r="C4" s="42" t="s">
        <v>4</v>
      </c>
    </row>
    <row r="5" spans="1:7" ht="27" customHeight="1" thickBot="1" x14ac:dyDescent="0.25">
      <c r="A5" s="358" t="s">
        <v>298</v>
      </c>
      <c r="B5" s="948" t="s">
        <v>43</v>
      </c>
      <c r="C5" s="430" t="s">
        <v>24</v>
      </c>
    </row>
    <row r="6" spans="1:7" ht="10.5" customHeight="1" thickBot="1" x14ac:dyDescent="0.25">
      <c r="A6" s="427" t="s">
        <v>299</v>
      </c>
      <c r="B6" s="1317" t="s">
        <v>300</v>
      </c>
      <c r="C6" s="1317" t="s">
        <v>301</v>
      </c>
    </row>
    <row r="7" spans="1:7" ht="12.75" customHeight="1" x14ac:dyDescent="0.2">
      <c r="A7" s="639" t="s">
        <v>303</v>
      </c>
      <c r="B7" s="949" t="s">
        <v>538</v>
      </c>
      <c r="C7" s="798"/>
    </row>
    <row r="8" spans="1:7" ht="12.75" customHeight="1" x14ac:dyDescent="0.2">
      <c r="A8" s="639" t="s">
        <v>304</v>
      </c>
      <c r="B8" s="946" t="s">
        <v>1212</v>
      </c>
      <c r="C8" s="799">
        <v>248226</v>
      </c>
    </row>
    <row r="9" spans="1:7" ht="12.75" customHeight="1" x14ac:dyDescent="0.2">
      <c r="A9" s="639" t="s">
        <v>305</v>
      </c>
      <c r="B9" s="946" t="s">
        <v>848</v>
      </c>
      <c r="C9" s="799"/>
    </row>
    <row r="10" spans="1:7" ht="12.75" customHeight="1" x14ac:dyDescent="0.2">
      <c r="A10" s="639" t="s">
        <v>306</v>
      </c>
      <c r="B10" s="946" t="s">
        <v>1213</v>
      </c>
      <c r="C10" s="799">
        <v>23086</v>
      </c>
      <c r="E10" s="75"/>
    </row>
    <row r="11" spans="1:7" ht="12.75" customHeight="1" x14ac:dyDescent="0.2">
      <c r="A11" s="639" t="s">
        <v>307</v>
      </c>
      <c r="B11" s="946" t="s">
        <v>1215</v>
      </c>
      <c r="C11" s="799">
        <v>23086</v>
      </c>
    </row>
    <row r="12" spans="1:7" ht="12.75" customHeight="1" x14ac:dyDescent="0.2">
      <c r="A12" s="639" t="s">
        <v>308</v>
      </c>
      <c r="B12" s="946" t="s">
        <v>1214</v>
      </c>
      <c r="C12" s="799">
        <v>47440</v>
      </c>
    </row>
    <row r="13" spans="1:7" ht="12.75" customHeight="1" x14ac:dyDescent="0.2">
      <c r="A13" s="639" t="s">
        <v>309</v>
      </c>
      <c r="B13" s="946" t="s">
        <v>1216</v>
      </c>
      <c r="C13" s="799">
        <v>47440</v>
      </c>
      <c r="E13" s="75"/>
    </row>
    <row r="14" spans="1:7" ht="12.75" customHeight="1" x14ac:dyDescent="0.2">
      <c r="A14" s="639" t="s">
        <v>310</v>
      </c>
      <c r="B14" s="946" t="s">
        <v>1217</v>
      </c>
      <c r="C14" s="799">
        <v>17100</v>
      </c>
      <c r="E14" s="75"/>
    </row>
    <row r="15" spans="1:7" ht="12.75" customHeight="1" x14ac:dyDescent="0.2">
      <c r="A15" s="639" t="s">
        <v>311</v>
      </c>
      <c r="B15" s="946" t="s">
        <v>1218</v>
      </c>
      <c r="C15" s="799">
        <v>17100</v>
      </c>
      <c r="E15" s="75"/>
      <c r="G15" s="75"/>
    </row>
    <row r="16" spans="1:7" ht="12.75" customHeight="1" x14ac:dyDescent="0.2">
      <c r="A16" s="639" t="s">
        <v>312</v>
      </c>
      <c r="B16" s="946" t="s">
        <v>1219</v>
      </c>
      <c r="C16" s="799">
        <v>29693</v>
      </c>
    </row>
    <row r="17" spans="1:4" ht="12.75" customHeight="1" x14ac:dyDescent="0.2">
      <c r="A17" s="639" t="s">
        <v>313</v>
      </c>
      <c r="B17" s="946" t="s">
        <v>1220</v>
      </c>
      <c r="C17" s="799">
        <v>29693</v>
      </c>
    </row>
    <row r="18" spans="1:4" ht="12.75" customHeight="1" x14ac:dyDescent="0.2">
      <c r="A18" s="639" t="s">
        <v>314</v>
      </c>
      <c r="B18" s="946" t="s">
        <v>1221</v>
      </c>
      <c r="C18" s="799">
        <v>44307</v>
      </c>
    </row>
    <row r="19" spans="1:4" ht="12.75" customHeight="1" x14ac:dyDescent="0.2">
      <c r="A19" s="639" t="s">
        <v>315</v>
      </c>
      <c r="B19" s="946" t="s">
        <v>1222</v>
      </c>
      <c r="C19" s="799">
        <v>44307</v>
      </c>
    </row>
    <row r="20" spans="1:4" ht="12.75" customHeight="1" x14ac:dyDescent="0.2">
      <c r="A20" s="639" t="s">
        <v>316</v>
      </c>
      <c r="B20" s="946" t="s">
        <v>1223</v>
      </c>
      <c r="C20" s="799">
        <v>125</v>
      </c>
    </row>
    <row r="21" spans="1:4" ht="12.75" customHeight="1" x14ac:dyDescent="0.2">
      <c r="A21" s="639" t="s">
        <v>317</v>
      </c>
      <c r="B21" s="946" t="s">
        <v>1224</v>
      </c>
      <c r="C21" s="799">
        <v>125</v>
      </c>
    </row>
    <row r="22" spans="1:4" ht="12.75" customHeight="1" x14ac:dyDescent="0.2">
      <c r="A22" s="639" t="s">
        <v>318</v>
      </c>
      <c r="B22" s="953" t="s">
        <v>1225</v>
      </c>
      <c r="C22" s="1316">
        <f>C8+C10+C12+C14+C16+C18+C20</f>
        <v>409977</v>
      </c>
      <c r="D22" s="75"/>
    </row>
    <row r="23" spans="1:4" ht="12.75" customHeight="1" x14ac:dyDescent="0.2">
      <c r="A23" s="639" t="s">
        <v>319</v>
      </c>
      <c r="B23" s="1583"/>
      <c r="C23" s="1316"/>
      <c r="D23" s="75"/>
    </row>
    <row r="24" spans="1:4" ht="17.25" customHeight="1" x14ac:dyDescent="0.2">
      <c r="A24" s="639" t="s">
        <v>320</v>
      </c>
      <c r="B24" s="950" t="s">
        <v>533</v>
      </c>
      <c r="C24" s="1437">
        <f>SUM(C25:C30)</f>
        <v>319599</v>
      </c>
    </row>
    <row r="25" spans="1:4" s="16" customFormat="1" ht="12" customHeight="1" x14ac:dyDescent="0.2">
      <c r="A25" s="639" t="s">
        <v>321</v>
      </c>
      <c r="B25" s="951" t="s">
        <v>1226</v>
      </c>
      <c r="C25" s="799">
        <v>45096</v>
      </c>
    </row>
    <row r="26" spans="1:4" ht="12.75" customHeight="1" x14ac:dyDescent="0.2">
      <c r="A26" s="639" t="s">
        <v>323</v>
      </c>
      <c r="B26" s="951" t="s">
        <v>1227</v>
      </c>
      <c r="C26" s="797">
        <v>193974</v>
      </c>
    </row>
    <row r="27" spans="1:4" ht="12.75" customHeight="1" x14ac:dyDescent="0.2">
      <c r="A27" s="639" t="s">
        <v>324</v>
      </c>
      <c r="B27" s="946" t="s">
        <v>1228</v>
      </c>
      <c r="C27" s="797">
        <v>3024</v>
      </c>
    </row>
    <row r="28" spans="1:4" ht="12.75" customHeight="1" x14ac:dyDescent="0.2">
      <c r="A28" s="639" t="s">
        <v>325</v>
      </c>
      <c r="B28" s="946" t="s">
        <v>1229</v>
      </c>
      <c r="C28" s="797">
        <v>1611</v>
      </c>
    </row>
    <row r="29" spans="1:4" ht="12.75" customHeight="1" x14ac:dyDescent="0.2">
      <c r="A29" s="639" t="s">
        <v>326</v>
      </c>
      <c r="B29" s="951" t="s">
        <v>1230</v>
      </c>
      <c r="C29" s="797">
        <v>75894</v>
      </c>
    </row>
    <row r="30" spans="1:4" ht="12.75" customHeight="1" x14ac:dyDescent="0.2">
      <c r="A30" s="639" t="s">
        <v>327</v>
      </c>
      <c r="B30" s="951"/>
      <c r="C30" s="797"/>
    </row>
    <row r="31" spans="1:4" ht="25.5" customHeight="1" x14ac:dyDescent="0.2">
      <c r="A31" s="639" t="s">
        <v>328</v>
      </c>
      <c r="B31" s="952" t="s">
        <v>534</v>
      </c>
      <c r="C31" s="1316">
        <f>SUM(C32:C48)</f>
        <v>513451</v>
      </c>
    </row>
    <row r="32" spans="1:4" ht="15" customHeight="1" x14ac:dyDescent="0.2">
      <c r="A32" s="639" t="s">
        <v>329</v>
      </c>
      <c r="B32" s="1372" t="s">
        <v>1246</v>
      </c>
      <c r="C32" s="1371">
        <v>0</v>
      </c>
    </row>
    <row r="33" spans="1:7" ht="15" customHeight="1" x14ac:dyDescent="0.2">
      <c r="A33" s="639" t="s">
        <v>330</v>
      </c>
      <c r="B33" s="1588" t="s">
        <v>1251</v>
      </c>
      <c r="C33" s="1371">
        <v>19247</v>
      </c>
    </row>
    <row r="34" spans="1:7" ht="12.75" customHeight="1" x14ac:dyDescent="0.2">
      <c r="A34" s="639" t="s">
        <v>331</v>
      </c>
      <c r="B34" s="946" t="s">
        <v>1232</v>
      </c>
      <c r="C34" s="797">
        <v>50020</v>
      </c>
    </row>
    <row r="35" spans="1:7" ht="12.75" customHeight="1" x14ac:dyDescent="0.2">
      <c r="A35" s="639" t="s">
        <v>332</v>
      </c>
      <c r="B35" s="946" t="s">
        <v>1231</v>
      </c>
      <c r="C35" s="797">
        <v>29565</v>
      </c>
    </row>
    <row r="36" spans="1:7" ht="12.75" customHeight="1" x14ac:dyDescent="0.2">
      <c r="A36" s="639" t="s">
        <v>333</v>
      </c>
      <c r="B36" s="946" t="s">
        <v>1233</v>
      </c>
      <c r="C36" s="797">
        <v>14599</v>
      </c>
    </row>
    <row r="37" spans="1:7" ht="12.75" customHeight="1" x14ac:dyDescent="0.2">
      <c r="A37" s="639" t="s">
        <v>334</v>
      </c>
      <c r="B37" s="946" t="s">
        <v>1234</v>
      </c>
      <c r="C37" s="797">
        <v>89661</v>
      </c>
    </row>
    <row r="38" spans="1:7" ht="12.75" customHeight="1" x14ac:dyDescent="0.2">
      <c r="A38" s="639" t="s">
        <v>335</v>
      </c>
      <c r="B38" s="946" t="s">
        <v>1235</v>
      </c>
      <c r="C38" s="797">
        <v>2170</v>
      </c>
    </row>
    <row r="39" spans="1:7" ht="12.75" customHeight="1" x14ac:dyDescent="0.2">
      <c r="A39" s="639" t="s">
        <v>336</v>
      </c>
      <c r="B39" s="946" t="s">
        <v>1236</v>
      </c>
      <c r="C39" s="799">
        <v>2000</v>
      </c>
    </row>
    <row r="40" spans="1:7" ht="12.75" customHeight="1" x14ac:dyDescent="0.2">
      <c r="A40" s="639" t="s">
        <v>337</v>
      </c>
      <c r="B40" s="946" t="s">
        <v>1237</v>
      </c>
      <c r="C40" s="799">
        <v>10550</v>
      </c>
    </row>
    <row r="41" spans="1:7" ht="12.75" customHeight="1" x14ac:dyDescent="0.2">
      <c r="A41" s="639" t="s">
        <v>338</v>
      </c>
      <c r="B41" s="946" t="s">
        <v>1238</v>
      </c>
      <c r="C41" s="797">
        <v>30600</v>
      </c>
    </row>
    <row r="42" spans="1:7" ht="12.75" customHeight="1" x14ac:dyDescent="0.2">
      <c r="A42" s="639" t="s">
        <v>339</v>
      </c>
      <c r="B42" s="946" t="s">
        <v>1239</v>
      </c>
      <c r="C42" s="797">
        <v>57510</v>
      </c>
    </row>
    <row r="43" spans="1:7" ht="12.75" customHeight="1" x14ac:dyDescent="0.2">
      <c r="A43" s="639" t="s">
        <v>340</v>
      </c>
      <c r="B43" s="946" t="s">
        <v>1249</v>
      </c>
      <c r="C43" s="799">
        <v>14490</v>
      </c>
    </row>
    <row r="44" spans="1:7" ht="11.25" customHeight="1" x14ac:dyDescent="0.2">
      <c r="A44" s="639" t="s">
        <v>341</v>
      </c>
      <c r="B44" s="947" t="s">
        <v>1250</v>
      </c>
      <c r="C44" s="797">
        <v>50809</v>
      </c>
      <c r="D44" s="75"/>
    </row>
    <row r="45" spans="1:7" ht="13.5" customHeight="1" x14ac:dyDescent="0.2">
      <c r="A45" s="639" t="s">
        <v>342</v>
      </c>
      <c r="B45" s="947" t="s">
        <v>1240</v>
      </c>
      <c r="C45" s="799">
        <v>34753</v>
      </c>
      <c r="D45" s="75"/>
    </row>
    <row r="46" spans="1:7" ht="13.5" customHeight="1" x14ac:dyDescent="0.2">
      <c r="A46" s="639" t="s">
        <v>343</v>
      </c>
      <c r="B46" s="947" t="s">
        <v>1241</v>
      </c>
      <c r="C46" s="797">
        <v>59067</v>
      </c>
      <c r="D46" s="75"/>
    </row>
    <row r="47" spans="1:7" ht="12.75" customHeight="1" x14ac:dyDescent="0.2">
      <c r="A47" s="639" t="s">
        <v>344</v>
      </c>
      <c r="B47" s="1005" t="s">
        <v>1242</v>
      </c>
      <c r="C47" s="799">
        <v>46819</v>
      </c>
      <c r="D47" s="75"/>
    </row>
    <row r="48" spans="1:7" ht="12.75" customHeight="1" x14ac:dyDescent="0.2">
      <c r="A48" s="639" t="s">
        <v>345</v>
      </c>
      <c r="B48" s="1005" t="s">
        <v>1243</v>
      </c>
      <c r="C48" s="799">
        <v>1591</v>
      </c>
      <c r="D48" s="75"/>
      <c r="G48" s="75"/>
    </row>
    <row r="49" spans="1:7" ht="12.75" customHeight="1" x14ac:dyDescent="0.2">
      <c r="A49" s="639" t="s">
        <v>346</v>
      </c>
      <c r="B49" s="1372"/>
      <c r="C49" s="1371"/>
      <c r="G49" s="75"/>
    </row>
    <row r="50" spans="1:7" ht="12.75" customHeight="1" x14ac:dyDescent="0.2">
      <c r="A50" s="639" t="s">
        <v>355</v>
      </c>
      <c r="B50" s="953" t="s">
        <v>535</v>
      </c>
      <c r="C50" s="1316">
        <f>SUM(C51:C52)</f>
        <v>57810</v>
      </c>
      <c r="G50" s="75"/>
    </row>
    <row r="51" spans="1:7" ht="12.75" customHeight="1" x14ac:dyDescent="0.2">
      <c r="A51" s="639" t="s">
        <v>356</v>
      </c>
      <c r="B51" s="988" t="s">
        <v>1244</v>
      </c>
      <c r="C51" s="799">
        <v>35610</v>
      </c>
      <c r="G51" s="75"/>
    </row>
    <row r="52" spans="1:7" ht="12.75" customHeight="1" x14ac:dyDescent="0.2">
      <c r="A52" s="639" t="s">
        <v>357</v>
      </c>
      <c r="B52" s="1372" t="s">
        <v>1245</v>
      </c>
      <c r="C52" s="1371">
        <v>22200</v>
      </c>
    </row>
    <row r="53" spans="1:7" ht="12.75" customHeight="1" thickBot="1" x14ac:dyDescent="0.25">
      <c r="A53" s="639" t="s">
        <v>358</v>
      </c>
      <c r="B53" s="1584"/>
      <c r="C53" s="1585"/>
    </row>
    <row r="54" spans="1:7" ht="12.75" customHeight="1" x14ac:dyDescent="0.2">
      <c r="A54" s="639" t="s">
        <v>359</v>
      </c>
      <c r="B54" s="1581" t="s">
        <v>539</v>
      </c>
      <c r="C54" s="1582">
        <f>C50+C31+C24+C22</f>
        <v>1300837</v>
      </c>
      <c r="D54" s="75"/>
    </row>
    <row r="55" spans="1:7" ht="12.75" customHeight="1" x14ac:dyDescent="0.2">
      <c r="A55" s="639" t="s">
        <v>360</v>
      </c>
      <c r="B55" s="1452"/>
      <c r="C55" s="956"/>
    </row>
    <row r="56" spans="1:7" ht="12.75" customHeight="1" x14ac:dyDescent="0.2">
      <c r="A56" s="639" t="s">
        <v>361</v>
      </c>
      <c r="B56" s="1587" t="s">
        <v>1247</v>
      </c>
      <c r="C56" s="145"/>
    </row>
    <row r="57" spans="1:7" ht="12.75" customHeight="1" thickBot="1" x14ac:dyDescent="0.25">
      <c r="A57" s="639" t="s">
        <v>362</v>
      </c>
      <c r="B57" s="1586"/>
      <c r="C57" s="153"/>
    </row>
    <row r="58" spans="1:7" ht="12.75" customHeight="1" thickBot="1" x14ac:dyDescent="0.25">
      <c r="A58" s="639" t="s">
        <v>363</v>
      </c>
      <c r="B58" s="954" t="s">
        <v>1248</v>
      </c>
      <c r="C58" s="152">
        <f>C54-C56</f>
        <v>1300837</v>
      </c>
    </row>
    <row r="59" spans="1:7" ht="12.75" customHeight="1" x14ac:dyDescent="0.2"/>
    <row r="60" spans="1:7" ht="12.75" customHeight="1" x14ac:dyDescent="0.2"/>
    <row r="61" spans="1:7" ht="12.75" customHeight="1" x14ac:dyDescent="0.2"/>
    <row r="62" spans="1:7" ht="12.75" customHeight="1" x14ac:dyDescent="0.2"/>
    <row r="63" spans="1:7" ht="12.75" customHeight="1" x14ac:dyDescent="0.2">
      <c r="A63" s="1626" t="s">
        <v>1342</v>
      </c>
      <c r="B63" s="1626"/>
      <c r="C63" s="1626"/>
    </row>
    <row r="64" spans="1:7" ht="12.75" customHeight="1" x14ac:dyDescent="0.2">
      <c r="A64" s="352"/>
      <c r="B64" s="352"/>
      <c r="C64" s="352"/>
    </row>
    <row r="65" spans="1:3" ht="12.75" customHeight="1" x14ac:dyDescent="0.2">
      <c r="A65" s="352"/>
      <c r="B65" s="352"/>
      <c r="C65" s="352"/>
    </row>
    <row r="66" spans="1:3" ht="12.75" customHeight="1" x14ac:dyDescent="0.2">
      <c r="A66" s="1655" t="s">
        <v>697</v>
      </c>
      <c r="B66" s="1656"/>
      <c r="C66" s="1656"/>
    </row>
    <row r="67" spans="1:3" ht="12.75" customHeight="1" x14ac:dyDescent="0.2">
      <c r="A67" s="37"/>
      <c r="B67" s="159"/>
      <c r="C67" s="159"/>
    </row>
    <row r="68" spans="1:3" ht="12.75" customHeight="1" thickBot="1" x14ac:dyDescent="0.25">
      <c r="B68" s="1"/>
      <c r="C68" s="42" t="s">
        <v>4</v>
      </c>
    </row>
    <row r="69" spans="1:3" ht="26.25" customHeight="1" thickBot="1" x14ac:dyDescent="0.25">
      <c r="A69" s="429" t="s">
        <v>298</v>
      </c>
      <c r="B69" s="765" t="s">
        <v>43</v>
      </c>
      <c r="C69" s="766" t="s">
        <v>24</v>
      </c>
    </row>
    <row r="70" spans="1:3" s="881" customFormat="1" ht="12.75" customHeight="1" thickBot="1" x14ac:dyDescent="0.25">
      <c r="A70" s="427" t="s">
        <v>299</v>
      </c>
      <c r="B70" s="879" t="s">
        <v>300</v>
      </c>
      <c r="C70" s="880" t="s">
        <v>301</v>
      </c>
    </row>
    <row r="71" spans="1:3" ht="14.25" customHeight="1" x14ac:dyDescent="0.2">
      <c r="A71" s="767" t="s">
        <v>303</v>
      </c>
      <c r="B71" s="1060"/>
      <c r="C71" s="449"/>
    </row>
    <row r="72" spans="1:3" ht="12.75" customHeight="1" x14ac:dyDescent="0.2">
      <c r="A72" s="639" t="s">
        <v>304</v>
      </c>
      <c r="B72" s="950"/>
      <c r="C72" s="575"/>
    </row>
    <row r="73" spans="1:3" ht="12.75" customHeight="1" x14ac:dyDescent="0.2">
      <c r="A73" s="639" t="s">
        <v>305</v>
      </c>
      <c r="B73" s="946"/>
      <c r="C73" s="797"/>
    </row>
    <row r="74" spans="1:3" ht="12.75" customHeight="1" x14ac:dyDescent="0.2">
      <c r="A74" s="637" t="s">
        <v>306</v>
      </c>
      <c r="B74" s="946"/>
      <c r="C74" s="797"/>
    </row>
    <row r="75" spans="1:3" ht="12.75" customHeight="1" x14ac:dyDescent="0.2">
      <c r="A75" s="637" t="s">
        <v>307</v>
      </c>
      <c r="B75" s="946"/>
      <c r="C75" s="797"/>
    </row>
    <row r="76" spans="1:3" ht="12.75" customHeight="1" x14ac:dyDescent="0.2">
      <c r="A76" s="637" t="s">
        <v>308</v>
      </c>
      <c r="B76" s="946"/>
      <c r="C76" s="799"/>
    </row>
    <row r="77" spans="1:3" ht="12.75" customHeight="1" x14ac:dyDescent="0.2">
      <c r="A77" s="637" t="s">
        <v>309</v>
      </c>
      <c r="B77" s="946"/>
      <c r="C77" s="797"/>
    </row>
    <row r="78" spans="1:3" ht="12.75" customHeight="1" thickBot="1" x14ac:dyDescent="0.25">
      <c r="A78" s="644" t="s">
        <v>310</v>
      </c>
      <c r="B78" s="1061"/>
      <c r="C78" s="878"/>
    </row>
    <row r="79" spans="1:3" ht="26.25" customHeight="1" thickBot="1" x14ac:dyDescent="0.25">
      <c r="A79" s="431" t="s">
        <v>311</v>
      </c>
      <c r="B79" s="1062" t="s">
        <v>698</v>
      </c>
      <c r="C79" s="152">
        <f>SUM(C73:C78)</f>
        <v>0</v>
      </c>
    </row>
    <row r="80" spans="1:3" ht="12.75" customHeight="1" x14ac:dyDescent="0.2"/>
    <row r="81" spans="2:5" ht="12.75" customHeight="1" x14ac:dyDescent="0.2"/>
    <row r="82" spans="2:5" ht="12.75" customHeight="1" x14ac:dyDescent="0.2"/>
    <row r="83" spans="2:5" ht="12.75" customHeight="1" x14ac:dyDescent="0.2">
      <c r="C83" s="75"/>
    </row>
    <row r="84" spans="2:5" ht="12.75" customHeight="1" x14ac:dyDescent="0.2"/>
    <row r="85" spans="2:5" ht="12.75" customHeight="1" x14ac:dyDescent="0.2"/>
    <row r="86" spans="2:5" ht="12.75" customHeight="1" x14ac:dyDescent="0.2"/>
    <row r="87" spans="2:5" ht="12.75" customHeight="1" x14ac:dyDescent="0.2"/>
    <row r="88" spans="2:5" ht="12.75" customHeight="1" x14ac:dyDescent="0.2"/>
    <row r="89" spans="2:5" ht="12.75" customHeight="1" x14ac:dyDescent="0.2"/>
    <row r="90" spans="2:5" ht="12.75" customHeight="1" x14ac:dyDescent="0.2"/>
    <row r="91" spans="2:5" ht="12.75" customHeight="1" x14ac:dyDescent="0.2"/>
    <row r="92" spans="2:5" ht="12.75" customHeight="1" x14ac:dyDescent="0.2">
      <c r="B92" s="1"/>
      <c r="C92" s="1"/>
    </row>
    <row r="93" spans="2:5" ht="12.75" customHeight="1" x14ac:dyDescent="0.2">
      <c r="B93" s="1"/>
      <c r="C93" s="1"/>
    </row>
    <row r="94" spans="2:5" ht="12.75" customHeight="1" x14ac:dyDescent="0.2">
      <c r="B94" s="1"/>
      <c r="C94" s="1"/>
    </row>
    <row r="95" spans="2:5" x14ac:dyDescent="0.2">
      <c r="B95" s="1"/>
      <c r="C95" s="1"/>
      <c r="D95" s="352"/>
      <c r="E95" s="352"/>
    </row>
    <row r="96" spans="2:5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ht="12.75" customHeight="1" x14ac:dyDescent="0.2">
      <c r="B101" s="1"/>
      <c r="C101" s="1"/>
    </row>
    <row r="102" spans="2:3" ht="12.75" customHeight="1" x14ac:dyDescent="0.2">
      <c r="B102" s="1"/>
      <c r="C102" s="1"/>
    </row>
    <row r="103" spans="2:3" ht="12.75" customHeight="1" x14ac:dyDescent="0.2">
      <c r="B103" s="1"/>
      <c r="C103" s="1"/>
    </row>
    <row r="104" spans="2:3" ht="12.75" customHeight="1" x14ac:dyDescent="0.2">
      <c r="B104" s="1"/>
      <c r="C104" s="1"/>
    </row>
    <row r="105" spans="2:3" ht="12.75" customHeight="1" x14ac:dyDescent="0.2">
      <c r="B105" s="1"/>
      <c r="C105" s="1"/>
    </row>
    <row r="106" spans="2:3" ht="12.75" customHeight="1" x14ac:dyDescent="0.2">
      <c r="B106" s="1"/>
      <c r="C106" s="1"/>
    </row>
    <row r="107" spans="2:3" ht="12.75" customHeight="1" x14ac:dyDescent="0.2">
      <c r="B107" s="1"/>
      <c r="C107" s="1"/>
    </row>
    <row r="108" spans="2:3" ht="12.75" customHeight="1" x14ac:dyDescent="0.2">
      <c r="B108" s="1"/>
      <c r="C108" s="1"/>
    </row>
    <row r="109" spans="2:3" ht="12.75" customHeight="1" x14ac:dyDescent="0.2">
      <c r="B109" s="1"/>
      <c r="C109" s="1"/>
    </row>
    <row r="110" spans="2:3" ht="12.75" customHeight="1" x14ac:dyDescent="0.2">
      <c r="B110" s="1"/>
      <c r="C110" s="1"/>
    </row>
    <row r="111" spans="2:3" ht="12.75" customHeight="1" x14ac:dyDescent="0.2">
      <c r="B111" s="1"/>
      <c r="C111" s="1"/>
    </row>
    <row r="112" spans="2:3" ht="12.75" customHeight="1" x14ac:dyDescent="0.2">
      <c r="B112" s="1"/>
      <c r="C112" s="1"/>
    </row>
    <row r="113" spans="2:3" ht="12.75" customHeight="1" x14ac:dyDescent="0.2">
      <c r="B113" s="1"/>
      <c r="C113" s="1"/>
    </row>
    <row r="114" spans="2:3" ht="12.75" customHeight="1" x14ac:dyDescent="0.2">
      <c r="B114" s="1"/>
      <c r="C114" s="1"/>
    </row>
    <row r="115" spans="2:3" ht="12.75" customHeight="1" x14ac:dyDescent="0.2">
      <c r="B115" s="1"/>
      <c r="C115" s="1"/>
    </row>
    <row r="116" spans="2:3" ht="12.75" customHeight="1" x14ac:dyDescent="0.2">
      <c r="B116" s="1"/>
      <c r="C116" s="1"/>
    </row>
    <row r="117" spans="2:3" ht="12.75" customHeight="1" x14ac:dyDescent="0.2">
      <c r="B117" s="1"/>
      <c r="C117" s="1"/>
    </row>
    <row r="118" spans="2:3" ht="12.75" customHeight="1" x14ac:dyDescent="0.2">
      <c r="B118" s="1"/>
      <c r="C118" s="1"/>
    </row>
    <row r="119" spans="2:3" ht="12.75" customHeight="1" x14ac:dyDescent="0.2">
      <c r="B119" s="1"/>
      <c r="C119" s="1"/>
    </row>
    <row r="120" spans="2:3" ht="12.75" customHeight="1" x14ac:dyDescent="0.2">
      <c r="B120" s="1"/>
      <c r="C120" s="1"/>
    </row>
    <row r="121" spans="2:3" ht="12.75" customHeight="1" x14ac:dyDescent="0.2">
      <c r="B121" s="1"/>
      <c r="C121" s="1"/>
    </row>
    <row r="122" spans="2:3" ht="12.75" customHeight="1" x14ac:dyDescent="0.2">
      <c r="B122" s="1"/>
      <c r="C122" s="1"/>
    </row>
    <row r="123" spans="2:3" ht="9.75" customHeight="1" x14ac:dyDescent="0.2">
      <c r="B123" s="1"/>
      <c r="C123" s="1"/>
    </row>
    <row r="124" spans="2:3" ht="12.75" customHeight="1" x14ac:dyDescent="0.2">
      <c r="B124" s="1"/>
      <c r="C124" s="1"/>
    </row>
    <row r="125" spans="2:3" ht="12.75" customHeight="1" x14ac:dyDescent="0.2">
      <c r="B125" s="1"/>
      <c r="C125" s="1"/>
    </row>
    <row r="126" spans="2:3" ht="12.75" customHeight="1" x14ac:dyDescent="0.2">
      <c r="B126" s="1"/>
      <c r="C126" s="1"/>
    </row>
    <row r="127" spans="2:3" ht="12.75" customHeight="1" x14ac:dyDescent="0.2">
      <c r="B127" s="1"/>
      <c r="C127" s="1"/>
    </row>
    <row r="128" spans="2:3" ht="12.75" customHeight="1" x14ac:dyDescent="0.2">
      <c r="B128" s="1"/>
      <c r="C128" s="1"/>
    </row>
    <row r="129" spans="2:5" ht="12.75" customHeight="1" x14ac:dyDescent="0.2">
      <c r="B129" s="1"/>
      <c r="C129" s="1"/>
    </row>
    <row r="130" spans="2:5" ht="12.75" customHeight="1" x14ac:dyDescent="0.2">
      <c r="B130" s="1"/>
      <c r="C130" s="1"/>
    </row>
    <row r="131" spans="2:5" ht="12.75" customHeight="1" x14ac:dyDescent="0.2">
      <c r="B131" s="1"/>
      <c r="C131" s="1"/>
    </row>
    <row r="132" spans="2:5" ht="12.75" customHeight="1" x14ac:dyDescent="0.2">
      <c r="B132" s="1"/>
      <c r="C132" s="1"/>
    </row>
    <row r="133" spans="2:5" ht="12.75" customHeight="1" x14ac:dyDescent="0.2">
      <c r="B133" s="1"/>
      <c r="C133" s="1"/>
    </row>
    <row r="134" spans="2:5" ht="12.75" customHeight="1" x14ac:dyDescent="0.2">
      <c r="B134" s="1"/>
      <c r="C134" s="1"/>
    </row>
    <row r="135" spans="2:5" ht="12.75" customHeight="1" x14ac:dyDescent="0.2">
      <c r="B135" s="1"/>
      <c r="C135" s="1"/>
    </row>
    <row r="136" spans="2:5" ht="12.75" customHeight="1" x14ac:dyDescent="0.2">
      <c r="B136" s="1"/>
      <c r="C136" s="1"/>
    </row>
    <row r="137" spans="2:5" ht="12.75" customHeight="1" x14ac:dyDescent="0.2">
      <c r="B137" s="1"/>
      <c r="C137" s="1"/>
    </row>
    <row r="138" spans="2:5" ht="12.75" customHeight="1" x14ac:dyDescent="0.2">
      <c r="B138" s="1"/>
      <c r="C138" s="1"/>
    </row>
    <row r="139" spans="2:5" ht="12.75" customHeight="1" x14ac:dyDescent="0.2">
      <c r="B139" s="1"/>
      <c r="C139" s="1"/>
    </row>
    <row r="140" spans="2:5" ht="12.75" customHeight="1" x14ac:dyDescent="0.2">
      <c r="B140" s="1"/>
      <c r="C140" s="1"/>
      <c r="D140" s="459"/>
      <c r="E140" s="459"/>
    </row>
    <row r="141" spans="2:5" ht="12.75" customHeight="1" x14ac:dyDescent="0.2">
      <c r="B141" s="1"/>
      <c r="C141" s="1"/>
    </row>
    <row r="142" spans="2:5" ht="12.75" customHeight="1" x14ac:dyDescent="0.2">
      <c r="B142" s="1"/>
      <c r="C142" s="1"/>
    </row>
    <row r="143" spans="2:5" ht="12.75" customHeight="1" x14ac:dyDescent="0.2">
      <c r="B143" s="1"/>
      <c r="C143" s="1"/>
    </row>
    <row r="144" spans="2:5" ht="12.75" customHeight="1" x14ac:dyDescent="0.2">
      <c r="B144" s="1"/>
      <c r="C144" s="1"/>
    </row>
    <row r="145" spans="2:4" ht="12.75" customHeight="1" x14ac:dyDescent="0.2">
      <c r="B145" s="1"/>
      <c r="C145" s="1"/>
    </row>
    <row r="146" spans="2:4" ht="12.75" customHeight="1" x14ac:dyDescent="0.2">
      <c r="B146" s="1"/>
      <c r="C146" s="1"/>
    </row>
    <row r="147" spans="2:4" ht="12.75" customHeight="1" x14ac:dyDescent="0.2">
      <c r="B147" s="1"/>
      <c r="C147" s="1"/>
    </row>
    <row r="148" spans="2:4" ht="12.75" customHeight="1" x14ac:dyDescent="0.2">
      <c r="B148" s="1"/>
      <c r="C148" s="1"/>
    </row>
    <row r="149" spans="2:4" ht="12.75" customHeight="1" x14ac:dyDescent="0.2">
      <c r="B149" s="1"/>
      <c r="C149" s="1"/>
    </row>
    <row r="150" spans="2:4" ht="12.75" customHeight="1" x14ac:dyDescent="0.2">
      <c r="B150" s="1"/>
      <c r="C150" s="1"/>
    </row>
    <row r="151" spans="2:4" ht="12.75" customHeight="1" x14ac:dyDescent="0.2">
      <c r="B151" s="1"/>
      <c r="C151" s="1"/>
    </row>
    <row r="152" spans="2:4" x14ac:dyDescent="0.2">
      <c r="B152" s="1"/>
      <c r="C152" s="1"/>
    </row>
    <row r="153" spans="2:4" x14ac:dyDescent="0.2">
      <c r="B153" s="1"/>
      <c r="C153" s="1"/>
      <c r="D153" s="75"/>
    </row>
    <row r="154" spans="2:4" x14ac:dyDescent="0.2">
      <c r="B154" s="1"/>
      <c r="C154" s="1"/>
      <c r="D154" s="75"/>
    </row>
    <row r="155" spans="2:4" x14ac:dyDescent="0.2">
      <c r="B155" s="1"/>
      <c r="C155" s="1"/>
      <c r="D155" s="75"/>
    </row>
    <row r="156" spans="2:4" x14ac:dyDescent="0.2">
      <c r="B156" s="1"/>
      <c r="C156" s="1"/>
      <c r="D156" s="75"/>
    </row>
    <row r="157" spans="2:4" x14ac:dyDescent="0.2">
      <c r="B157" s="1"/>
      <c r="C157" s="1"/>
      <c r="D157" s="75"/>
    </row>
    <row r="158" spans="2:4" x14ac:dyDescent="0.2">
      <c r="B158" s="1"/>
      <c r="C158" s="1"/>
      <c r="D158" s="75"/>
    </row>
    <row r="159" spans="2:4" x14ac:dyDescent="0.2">
      <c r="B159" s="1"/>
      <c r="C159" s="1"/>
      <c r="D159" s="75"/>
    </row>
    <row r="160" spans="2:4" x14ac:dyDescent="0.2">
      <c r="B160" s="1"/>
      <c r="C160" s="1"/>
      <c r="D160" s="75"/>
    </row>
    <row r="161" spans="2:4" x14ac:dyDescent="0.2">
      <c r="B161" s="1"/>
      <c r="C161" s="1"/>
      <c r="D161" s="75"/>
    </row>
    <row r="162" spans="2:4" x14ac:dyDescent="0.2">
      <c r="B162" s="1"/>
      <c r="C162" s="1"/>
      <c r="D162" s="75"/>
    </row>
    <row r="163" spans="2:4" x14ac:dyDescent="0.2">
      <c r="B163" s="1"/>
      <c r="C163" s="1"/>
      <c r="D163" s="75"/>
    </row>
    <row r="164" spans="2:4" x14ac:dyDescent="0.2">
      <c r="B164" s="1"/>
      <c r="C164" s="1"/>
      <c r="D164" s="75"/>
    </row>
    <row r="165" spans="2:4" x14ac:dyDescent="0.2">
      <c r="B165" s="1"/>
      <c r="C165" s="1"/>
      <c r="D165" s="75"/>
    </row>
    <row r="166" spans="2:4" x14ac:dyDescent="0.2">
      <c r="B166" s="1"/>
      <c r="C166" s="1"/>
      <c r="D166" s="75"/>
    </row>
    <row r="167" spans="2:4" x14ac:dyDescent="0.2">
      <c r="B167" s="1"/>
      <c r="C167" s="1"/>
    </row>
    <row r="168" spans="2:4" x14ac:dyDescent="0.2">
      <c r="B168" s="1"/>
      <c r="C168" s="1"/>
    </row>
    <row r="169" spans="2:4" x14ac:dyDescent="0.2">
      <c r="B169" s="1"/>
      <c r="C169" s="1"/>
    </row>
    <row r="170" spans="2:4" x14ac:dyDescent="0.2">
      <c r="B170" s="1"/>
      <c r="C170" s="1"/>
    </row>
    <row r="171" spans="2:4" x14ac:dyDescent="0.2">
      <c r="B171" s="1"/>
      <c r="C171" s="1"/>
    </row>
    <row r="172" spans="2:4" x14ac:dyDescent="0.2">
      <c r="B172" s="1"/>
      <c r="C172" s="1"/>
    </row>
    <row r="173" spans="2:4" x14ac:dyDescent="0.2">
      <c r="B173" s="1"/>
      <c r="C173" s="1"/>
    </row>
    <row r="174" spans="2:4" x14ac:dyDescent="0.2">
      <c r="B174" s="1"/>
      <c r="C174" s="1"/>
    </row>
    <row r="175" spans="2:4" x14ac:dyDescent="0.2">
      <c r="B175" s="1"/>
      <c r="C175" s="1"/>
    </row>
    <row r="176" spans="2:4" x14ac:dyDescent="0.2">
      <c r="B176" s="1"/>
      <c r="C176" s="1"/>
    </row>
    <row r="177" spans="2:5" x14ac:dyDescent="0.2">
      <c r="B177" s="1"/>
      <c r="C177" s="1"/>
    </row>
    <row r="178" spans="2:5" x14ac:dyDescent="0.2">
      <c r="B178" s="1"/>
      <c r="C178" s="1"/>
    </row>
    <row r="181" spans="2:5" x14ac:dyDescent="0.2">
      <c r="E181" s="75"/>
    </row>
    <row r="183" spans="2:5" x14ac:dyDescent="0.2">
      <c r="E183" s="75"/>
    </row>
  </sheetData>
  <mergeCells count="3">
    <mergeCell ref="B3:C3"/>
    <mergeCell ref="A63:C63"/>
    <mergeCell ref="A66:C66"/>
  </mergeCells>
  <phoneticPr fontId="63" type="noConversion"/>
  <pageMargins left="0.70866141732283472" right="0.51181102362204722" top="0.35433070866141736" bottom="0.35433070866141736" header="0.51181102362204722" footer="0.51181102362204722"/>
  <pageSetup paperSize="9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workbookViewId="0">
      <selection activeCell="A18" sqref="A18"/>
    </sheetView>
  </sheetViews>
  <sheetFormatPr defaultRowHeight="12.75" x14ac:dyDescent="0.2"/>
  <cols>
    <col min="1" max="1" width="6.7109375" customWidth="1"/>
    <col min="2" max="2" width="55" customWidth="1"/>
    <col min="3" max="3" width="21.85546875" customWidth="1"/>
  </cols>
  <sheetData>
    <row r="1" spans="1:5" x14ac:dyDescent="0.2">
      <c r="A1" s="352" t="s">
        <v>1343</v>
      </c>
      <c r="B1" s="352"/>
      <c r="C1" s="352"/>
      <c r="D1" s="352"/>
      <c r="E1" s="352"/>
    </row>
    <row r="2" spans="1:5" ht="15.75" x14ac:dyDescent="0.25">
      <c r="B2" s="109"/>
      <c r="C2" s="1"/>
    </row>
    <row r="3" spans="1:5" ht="15.75" x14ac:dyDescent="0.25">
      <c r="A3" s="1646" t="s">
        <v>913</v>
      </c>
      <c r="B3" s="1647"/>
      <c r="C3" s="1647"/>
    </row>
    <row r="4" spans="1:5" ht="15.75" x14ac:dyDescent="0.25">
      <c r="B4" s="41"/>
      <c r="C4" s="108"/>
    </row>
    <row r="5" spans="1:5" ht="13.5" thickBot="1" x14ac:dyDescent="0.25">
      <c r="B5" s="1658" t="s">
        <v>36</v>
      </c>
      <c r="C5" s="1658"/>
    </row>
    <row r="6" spans="1:5" ht="15.75" x14ac:dyDescent="0.25">
      <c r="A6" s="1666" t="s">
        <v>298</v>
      </c>
      <c r="B6" s="125" t="s">
        <v>45</v>
      </c>
      <c r="C6" s="284" t="s">
        <v>38</v>
      </c>
    </row>
    <row r="7" spans="1:5" ht="13.5" thickBot="1" x14ac:dyDescent="0.25">
      <c r="A7" s="1667"/>
      <c r="B7" s="134"/>
      <c r="C7" s="432" t="s">
        <v>5</v>
      </c>
    </row>
    <row r="8" spans="1:5" ht="13.5" thickBot="1" x14ac:dyDescent="0.25">
      <c r="A8" s="419" t="s">
        <v>299</v>
      </c>
      <c r="B8" s="197" t="s">
        <v>300</v>
      </c>
      <c r="C8" s="369" t="s">
        <v>301</v>
      </c>
    </row>
    <row r="9" spans="1:5" x14ac:dyDescent="0.2">
      <c r="A9" s="400" t="s">
        <v>303</v>
      </c>
      <c r="B9" s="118" t="s">
        <v>915</v>
      </c>
      <c r="C9" s="984">
        <f>760550+12972-24329-12000-241273-4350-5231-15000+157187-37000-5000-10000+6243-23556-60500-10000-17398-195-4565-12904-3193-10000-50000-15000-15367-250000+49-8000+100000</f>
        <v>202140</v>
      </c>
    </row>
    <row r="10" spans="1:5" ht="13.5" thickBot="1" x14ac:dyDescent="0.25">
      <c r="A10" s="384" t="s">
        <v>304</v>
      </c>
      <c r="B10" s="134" t="s">
        <v>1297</v>
      </c>
      <c r="C10" s="985">
        <v>250000</v>
      </c>
    </row>
    <row r="11" spans="1:5" ht="13.5" thickBot="1" x14ac:dyDescent="0.25">
      <c r="A11" s="386" t="s">
        <v>305</v>
      </c>
      <c r="B11" s="181"/>
      <c r="C11" s="288"/>
    </row>
    <row r="12" spans="1:5" ht="13.5" thickBot="1" x14ac:dyDescent="0.25">
      <c r="A12" s="363" t="s">
        <v>306</v>
      </c>
      <c r="B12" s="181" t="s">
        <v>914</v>
      </c>
      <c r="C12" s="433">
        <f>SUM(C9:C11)</f>
        <v>452140</v>
      </c>
    </row>
    <row r="13" spans="1:5" x14ac:dyDescent="0.2">
      <c r="A13" s="361"/>
      <c r="B13" s="43"/>
      <c r="C13" s="375"/>
    </row>
    <row r="14" spans="1:5" x14ac:dyDescent="0.2">
      <c r="A14" s="361"/>
      <c r="B14" s="43"/>
      <c r="C14" s="375"/>
    </row>
    <row r="15" spans="1:5" x14ac:dyDescent="0.2">
      <c r="A15" s="361"/>
      <c r="B15" s="43"/>
      <c r="C15" s="375"/>
    </row>
    <row r="16" spans="1:5" x14ac:dyDescent="0.2">
      <c r="A16" s="361"/>
      <c r="B16" s="43"/>
      <c r="C16" s="375"/>
    </row>
    <row r="17" spans="1:5" x14ac:dyDescent="0.2">
      <c r="B17" s="43"/>
      <c r="C17" s="234"/>
    </row>
    <row r="18" spans="1:5" x14ac:dyDescent="0.2">
      <c r="A18" s="352" t="s">
        <v>1344</v>
      </c>
      <c r="B18" s="352"/>
      <c r="C18" s="352"/>
      <c r="D18" s="352"/>
      <c r="E18" s="352"/>
    </row>
    <row r="19" spans="1:5" x14ac:dyDescent="0.2">
      <c r="B19" s="1"/>
      <c r="C19" s="1"/>
    </row>
    <row r="20" spans="1:5" ht="15.75" x14ac:dyDescent="0.25">
      <c r="A20" s="1646" t="s">
        <v>916</v>
      </c>
      <c r="B20" s="1647"/>
      <c r="C20" s="1647"/>
    </row>
    <row r="21" spans="1:5" ht="15.75" x14ac:dyDescent="0.25">
      <c r="B21" s="109"/>
      <c r="C21" s="1"/>
    </row>
    <row r="22" spans="1:5" ht="13.5" thickBot="1" x14ac:dyDescent="0.25">
      <c r="B22" s="1658" t="s">
        <v>46</v>
      </c>
      <c r="C22" s="1658"/>
    </row>
    <row r="23" spans="1:5" ht="15.75" x14ac:dyDescent="0.25">
      <c r="A23" s="1666" t="s">
        <v>298</v>
      </c>
      <c r="B23" s="125" t="s">
        <v>45</v>
      </c>
      <c r="C23" s="284" t="s">
        <v>38</v>
      </c>
    </row>
    <row r="24" spans="1:5" ht="13.5" thickBot="1" x14ac:dyDescent="0.25">
      <c r="A24" s="1667"/>
      <c r="B24" s="134"/>
      <c r="C24" s="285" t="s">
        <v>5</v>
      </c>
    </row>
    <row r="25" spans="1:5" ht="13.5" thickBot="1" x14ac:dyDescent="0.25">
      <c r="A25" s="419" t="s">
        <v>299</v>
      </c>
      <c r="B25" s="197" t="s">
        <v>300</v>
      </c>
      <c r="C25" s="407" t="s">
        <v>301</v>
      </c>
    </row>
    <row r="26" spans="1:5" x14ac:dyDescent="0.2">
      <c r="A26" s="400" t="s">
        <v>303</v>
      </c>
      <c r="B26" s="982"/>
      <c r="C26" s="981"/>
    </row>
    <row r="27" spans="1:5" x14ac:dyDescent="0.2">
      <c r="A27" s="384" t="s">
        <v>304</v>
      </c>
      <c r="B27" s="983"/>
      <c r="C27" s="270"/>
    </row>
    <row r="28" spans="1:5" ht="13.5" thickBot="1" x14ac:dyDescent="0.25">
      <c r="A28" s="386"/>
      <c r="B28" s="134"/>
      <c r="C28" s="271"/>
    </row>
    <row r="29" spans="1:5" ht="13.5" thickBot="1" x14ac:dyDescent="0.25">
      <c r="A29" s="363" t="s">
        <v>305</v>
      </c>
      <c r="B29" s="181" t="s">
        <v>917</v>
      </c>
      <c r="C29" s="289">
        <f>SUM(C26:C28)</f>
        <v>0</v>
      </c>
    </row>
    <row r="30" spans="1:5" x14ac:dyDescent="0.2">
      <c r="B30" s="43"/>
      <c r="C30" s="234"/>
    </row>
    <row r="31" spans="1:5" x14ac:dyDescent="0.2">
      <c r="B31" s="43"/>
      <c r="C31" s="234"/>
    </row>
    <row r="32" spans="1:5" x14ac:dyDescent="0.2">
      <c r="B32" s="43"/>
      <c r="C32" s="234"/>
    </row>
    <row r="33" spans="2:3" x14ac:dyDescent="0.2">
      <c r="B33" s="43"/>
      <c r="C33" s="234"/>
    </row>
    <row r="34" spans="2:3" x14ac:dyDescent="0.2">
      <c r="B34" s="43"/>
      <c r="C34" s="234"/>
    </row>
    <row r="35" spans="2:3" x14ac:dyDescent="0.2">
      <c r="B35" s="43"/>
      <c r="C35" s="234"/>
    </row>
    <row r="36" spans="2:3" x14ac:dyDescent="0.2">
      <c r="B36" s="43"/>
      <c r="C36" s="234"/>
    </row>
    <row r="37" spans="2:3" x14ac:dyDescent="0.2">
      <c r="B37" s="43"/>
      <c r="C37" s="234"/>
    </row>
    <row r="38" spans="2:3" x14ac:dyDescent="0.2">
      <c r="B38" s="43"/>
      <c r="C38" s="234"/>
    </row>
    <row r="39" spans="2:3" x14ac:dyDescent="0.2">
      <c r="B39" s="43"/>
      <c r="C39" s="234"/>
    </row>
    <row r="40" spans="2:3" x14ac:dyDescent="0.2">
      <c r="B40" s="43"/>
      <c r="C40" s="234"/>
    </row>
    <row r="41" spans="2:3" x14ac:dyDescent="0.2">
      <c r="B41" s="43"/>
      <c r="C41" s="234"/>
    </row>
    <row r="42" spans="2:3" x14ac:dyDescent="0.2">
      <c r="B42" s="43"/>
      <c r="C42" s="234"/>
    </row>
    <row r="43" spans="2:3" x14ac:dyDescent="0.2">
      <c r="B43" s="43"/>
      <c r="C43" s="234"/>
    </row>
    <row r="44" spans="2:3" x14ac:dyDescent="0.2">
      <c r="B44" s="43"/>
      <c r="C44" s="234"/>
    </row>
    <row r="45" spans="2:3" x14ac:dyDescent="0.2">
      <c r="B45" s="43"/>
      <c r="C45" s="234"/>
    </row>
    <row r="46" spans="2:3" x14ac:dyDescent="0.2">
      <c r="B46" s="43"/>
      <c r="C46" s="234"/>
    </row>
    <row r="47" spans="2:3" x14ac:dyDescent="0.2">
      <c r="B47" s="43"/>
      <c r="C47" s="234"/>
    </row>
    <row r="48" spans="2:3" x14ac:dyDescent="0.2">
      <c r="B48" s="43"/>
      <c r="C48" s="234"/>
    </row>
    <row r="49" spans="1:5" x14ac:dyDescent="0.2">
      <c r="B49" s="43"/>
      <c r="C49" s="234"/>
    </row>
    <row r="50" spans="1:5" x14ac:dyDescent="0.2">
      <c r="B50" s="43"/>
      <c r="C50" s="234"/>
    </row>
    <row r="51" spans="1:5" x14ac:dyDescent="0.2">
      <c r="B51" s="43"/>
      <c r="C51" s="234"/>
    </row>
    <row r="52" spans="1:5" x14ac:dyDescent="0.2">
      <c r="B52" s="43"/>
      <c r="C52" s="234"/>
    </row>
    <row r="53" spans="1:5" x14ac:dyDescent="0.2">
      <c r="B53" s="43"/>
      <c r="C53" s="234"/>
    </row>
    <row r="54" spans="1:5" x14ac:dyDescent="0.2">
      <c r="B54" s="43"/>
      <c r="C54" s="234"/>
    </row>
    <row r="55" spans="1:5" x14ac:dyDescent="0.2">
      <c r="A55" s="352" t="s">
        <v>1182</v>
      </c>
      <c r="B55" s="352"/>
      <c r="C55" s="352"/>
      <c r="D55" s="352"/>
      <c r="E55" s="352"/>
    </row>
    <row r="56" spans="1:5" x14ac:dyDescent="0.2">
      <c r="B56" s="1"/>
      <c r="C56" s="1"/>
    </row>
    <row r="57" spans="1:5" ht="15.75" x14ac:dyDescent="0.25">
      <c r="A57" s="1665" t="s">
        <v>768</v>
      </c>
      <c r="B57" s="1647"/>
      <c r="C57" s="1647"/>
    </row>
    <row r="58" spans="1:5" ht="11.25" customHeight="1" x14ac:dyDescent="0.25">
      <c r="B58" s="41"/>
      <c r="C58" s="41"/>
      <c r="D58" s="12"/>
      <c r="E58" s="12"/>
    </row>
    <row r="59" spans="1:5" ht="13.5" thickBot="1" x14ac:dyDescent="0.25">
      <c r="B59" s="130"/>
      <c r="C59" s="130" t="s">
        <v>294</v>
      </c>
    </row>
    <row r="60" spans="1:5" ht="27" thickBot="1" x14ac:dyDescent="0.3">
      <c r="A60" s="1094" t="s">
        <v>298</v>
      </c>
      <c r="B60" s="406" t="s">
        <v>45</v>
      </c>
      <c r="C60" s="503" t="s">
        <v>25</v>
      </c>
    </row>
    <row r="61" spans="1:5" s="1098" customFormat="1" thickBot="1" x14ac:dyDescent="0.25">
      <c r="A61" s="1037" t="s">
        <v>299</v>
      </c>
      <c r="B61" s="1495" t="s">
        <v>300</v>
      </c>
      <c r="C61" s="1095" t="s">
        <v>301</v>
      </c>
    </row>
    <row r="62" spans="1:5" ht="13.5" thickBot="1" x14ac:dyDescent="0.25">
      <c r="A62" s="458" t="s">
        <v>303</v>
      </c>
      <c r="B62" s="1093" t="s">
        <v>767</v>
      </c>
      <c r="C62" s="306">
        <f>C63+C68+C73</f>
        <v>790684</v>
      </c>
    </row>
    <row r="63" spans="1:5" ht="13.5" thickBot="1" x14ac:dyDescent="0.25">
      <c r="A63" s="363" t="s">
        <v>304</v>
      </c>
      <c r="B63" s="305" t="s">
        <v>293</v>
      </c>
      <c r="C63" s="1327">
        <f>C64+C66+C65</f>
        <v>577198</v>
      </c>
    </row>
    <row r="64" spans="1:5" x14ac:dyDescent="0.2">
      <c r="A64" s="400" t="s">
        <v>305</v>
      </c>
      <c r="B64" s="118" t="s">
        <v>290</v>
      </c>
      <c r="C64" s="980">
        <v>577198</v>
      </c>
    </row>
    <row r="65" spans="1:3" x14ac:dyDescent="0.2">
      <c r="A65" s="400" t="s">
        <v>306</v>
      </c>
      <c r="B65" s="133" t="s">
        <v>445</v>
      </c>
      <c r="C65" s="973"/>
    </row>
    <row r="66" spans="1:3" x14ac:dyDescent="0.2">
      <c r="A66" s="400" t="s">
        <v>307</v>
      </c>
      <c r="B66" s="133"/>
      <c r="C66" s="973"/>
    </row>
    <row r="67" spans="1:3" ht="13.5" thickBot="1" x14ac:dyDescent="0.25">
      <c r="A67" s="420" t="s">
        <v>308</v>
      </c>
      <c r="B67" s="134"/>
      <c r="C67" s="781"/>
    </row>
    <row r="68" spans="1:3" ht="13.5" thickBot="1" x14ac:dyDescent="0.25">
      <c r="A68" s="363" t="s">
        <v>309</v>
      </c>
      <c r="B68" s="135" t="s">
        <v>537</v>
      </c>
      <c r="C68" s="1327">
        <f>C69+C70+C71+C72</f>
        <v>0</v>
      </c>
    </row>
    <row r="69" spans="1:3" x14ac:dyDescent="0.2">
      <c r="A69" s="400" t="s">
        <v>310</v>
      </c>
      <c r="B69" s="483"/>
      <c r="C69" s="1492"/>
    </row>
    <row r="70" spans="1:3" x14ac:dyDescent="0.2">
      <c r="A70" s="400" t="s">
        <v>311</v>
      </c>
      <c r="B70" s="1392"/>
      <c r="C70" s="780"/>
    </row>
    <row r="71" spans="1:3" x14ac:dyDescent="0.2">
      <c r="A71" s="400" t="s">
        <v>312</v>
      </c>
      <c r="B71" s="1392"/>
      <c r="C71" s="780"/>
    </row>
    <row r="72" spans="1:3" ht="13.5" thickBot="1" x14ac:dyDescent="0.25">
      <c r="A72" s="420" t="s">
        <v>313</v>
      </c>
      <c r="B72" s="1496"/>
      <c r="C72" s="1497"/>
    </row>
    <row r="73" spans="1:3" ht="13.5" thickBot="1" x14ac:dyDescent="0.25">
      <c r="A73" s="363" t="s">
        <v>314</v>
      </c>
      <c r="B73" s="298" t="s">
        <v>536</v>
      </c>
      <c r="C73" s="1327">
        <f>SUM(C74:C88)</f>
        <v>213486</v>
      </c>
    </row>
    <row r="74" spans="1:3" x14ac:dyDescent="0.2">
      <c r="A74" s="463" t="s">
        <v>315</v>
      </c>
      <c r="B74" s="36" t="s">
        <v>291</v>
      </c>
      <c r="C74" s="980">
        <v>25000</v>
      </c>
    </row>
    <row r="75" spans="1:3" x14ac:dyDescent="0.2">
      <c r="A75" s="340" t="s">
        <v>316</v>
      </c>
      <c r="B75" s="160" t="s">
        <v>1132</v>
      </c>
      <c r="C75" s="973">
        <v>112989</v>
      </c>
    </row>
    <row r="76" spans="1:3" x14ac:dyDescent="0.2">
      <c r="A76" s="340" t="s">
        <v>317</v>
      </c>
      <c r="B76" s="1111" t="s">
        <v>292</v>
      </c>
      <c r="C76" s="973">
        <v>1440</v>
      </c>
    </row>
    <row r="77" spans="1:3" x14ac:dyDescent="0.2">
      <c r="A77" s="340" t="s">
        <v>318</v>
      </c>
      <c r="B77" s="1111" t="s">
        <v>1168</v>
      </c>
      <c r="C77" s="1492">
        <v>10200</v>
      </c>
    </row>
    <row r="78" spans="1:3" x14ac:dyDescent="0.2">
      <c r="A78" s="340" t="s">
        <v>319</v>
      </c>
      <c r="B78" s="1111" t="s">
        <v>422</v>
      </c>
      <c r="C78" s="1492"/>
    </row>
    <row r="79" spans="1:3" x14ac:dyDescent="0.2">
      <c r="A79" s="340" t="s">
        <v>320</v>
      </c>
      <c r="B79" s="1111" t="s">
        <v>531</v>
      </c>
      <c r="C79" s="1492">
        <v>41157</v>
      </c>
    </row>
    <row r="80" spans="1:3" x14ac:dyDescent="0.2">
      <c r="A80" s="340" t="s">
        <v>321</v>
      </c>
      <c r="B80" s="1111" t="s">
        <v>847</v>
      </c>
      <c r="C80" s="1492">
        <v>22700</v>
      </c>
    </row>
    <row r="81" spans="1:8" x14ac:dyDescent="0.2">
      <c r="A81" s="340" t="s">
        <v>323</v>
      </c>
      <c r="B81" s="1111"/>
      <c r="C81" s="1492"/>
    </row>
    <row r="82" spans="1:8" x14ac:dyDescent="0.2">
      <c r="A82" s="340" t="s">
        <v>324</v>
      </c>
      <c r="B82" s="1568"/>
      <c r="C82" s="1492"/>
    </row>
    <row r="83" spans="1:8" s="15" customFormat="1" ht="13.5" thickBot="1" x14ac:dyDescent="0.25">
      <c r="A83" s="426" t="s">
        <v>325</v>
      </c>
      <c r="B83" s="1112"/>
      <c r="C83" s="1493"/>
      <c r="H83" s="38"/>
    </row>
    <row r="84" spans="1:8" s="15" customFormat="1" x14ac:dyDescent="0.2">
      <c r="A84" s="361"/>
      <c r="B84" s="1092"/>
      <c r="C84" s="30"/>
    </row>
    <row r="85" spans="1:8" s="15" customFormat="1" ht="15.75" x14ac:dyDescent="0.25">
      <c r="A85" s="1665" t="s">
        <v>1105</v>
      </c>
      <c r="B85" s="1647"/>
      <c r="C85" s="1647"/>
    </row>
    <row r="86" spans="1:8" s="15" customFormat="1" ht="15.75" x14ac:dyDescent="0.25">
      <c r="A86" s="41"/>
      <c r="B86" s="13"/>
      <c r="C86" s="13"/>
    </row>
    <row r="87" spans="1:8" s="15" customFormat="1" ht="13.5" thickBot="1" x14ac:dyDescent="0.25">
      <c r="A87"/>
      <c r="B87" s="130"/>
      <c r="C87" s="130" t="s">
        <v>294</v>
      </c>
    </row>
    <row r="88" spans="1:8" s="38" customFormat="1" ht="28.5" customHeight="1" thickBot="1" x14ac:dyDescent="0.3">
      <c r="A88" s="1094" t="s">
        <v>298</v>
      </c>
      <c r="B88" s="1110" t="s">
        <v>45</v>
      </c>
      <c r="C88" s="503" t="s">
        <v>25</v>
      </c>
      <c r="H88" s="15"/>
    </row>
    <row r="89" spans="1:8" s="1096" customFormat="1" thickBot="1" x14ac:dyDescent="0.25">
      <c r="A89" s="1104" t="s">
        <v>299</v>
      </c>
      <c r="B89" s="1101" t="s">
        <v>300</v>
      </c>
      <c r="C89" s="1101" t="s">
        <v>301</v>
      </c>
      <c r="H89" s="1097"/>
    </row>
    <row r="90" spans="1:8" ht="13.5" thickBot="1" x14ac:dyDescent="0.25">
      <c r="A90" s="1105" t="s">
        <v>333</v>
      </c>
      <c r="B90" s="1108" t="s">
        <v>1106</v>
      </c>
      <c r="C90" s="455">
        <f>C91+C95+C100</f>
        <v>0</v>
      </c>
    </row>
    <row r="91" spans="1:8" ht="13.5" thickBot="1" x14ac:dyDescent="0.25">
      <c r="A91" s="376" t="s">
        <v>334</v>
      </c>
      <c r="B91" s="170" t="s">
        <v>10</v>
      </c>
      <c r="C91" s="147">
        <f>SUM(C92:C94)</f>
        <v>0</v>
      </c>
    </row>
    <row r="92" spans="1:8" x14ac:dyDescent="0.2">
      <c r="A92" s="734" t="s">
        <v>335</v>
      </c>
      <c r="B92" s="199"/>
      <c r="C92" s="148"/>
    </row>
    <row r="93" spans="1:8" x14ac:dyDescent="0.2">
      <c r="A93" s="735">
        <v>33</v>
      </c>
      <c r="B93" s="131"/>
      <c r="C93" s="145"/>
    </row>
    <row r="94" spans="1:8" ht="13.5" thickBot="1" x14ac:dyDescent="0.25">
      <c r="A94" s="735">
        <v>34</v>
      </c>
      <c r="B94" s="307"/>
      <c r="C94" s="150"/>
    </row>
    <row r="95" spans="1:8" ht="13.5" thickBot="1" x14ac:dyDescent="0.25">
      <c r="A95" s="376" t="s">
        <v>338</v>
      </c>
      <c r="B95" s="170" t="s">
        <v>452</v>
      </c>
      <c r="C95" s="147">
        <f>SUM(C96:C99)</f>
        <v>0</v>
      </c>
    </row>
    <row r="96" spans="1:8" x14ac:dyDescent="0.2">
      <c r="A96" s="734" t="s">
        <v>339</v>
      </c>
      <c r="B96" s="199"/>
      <c r="C96" s="148"/>
    </row>
    <row r="97" spans="1:8" x14ac:dyDescent="0.2">
      <c r="A97" s="735" t="s">
        <v>340</v>
      </c>
      <c r="B97" s="131"/>
      <c r="C97" s="145"/>
    </row>
    <row r="98" spans="1:8" x14ac:dyDescent="0.2">
      <c r="A98" s="735" t="s">
        <v>341</v>
      </c>
      <c r="B98" s="131"/>
      <c r="C98" s="145"/>
    </row>
    <row r="99" spans="1:8" ht="13.5" thickBot="1" x14ac:dyDescent="0.25">
      <c r="A99" s="736" t="s">
        <v>342</v>
      </c>
      <c r="B99" s="307"/>
      <c r="C99" s="150"/>
    </row>
    <row r="100" spans="1:8" ht="13.5" thickBot="1" x14ac:dyDescent="0.25">
      <c r="A100" s="376" t="s">
        <v>343</v>
      </c>
      <c r="B100" s="170" t="s">
        <v>59</v>
      </c>
      <c r="C100" s="147">
        <f>SUM(C101:C105)</f>
        <v>0</v>
      </c>
    </row>
    <row r="101" spans="1:8" x14ac:dyDescent="0.2">
      <c r="A101" s="1106" t="s">
        <v>344</v>
      </c>
      <c r="B101" s="199"/>
      <c r="C101" s="148"/>
    </row>
    <row r="102" spans="1:8" x14ac:dyDescent="0.2">
      <c r="A102" s="1107" t="s">
        <v>345</v>
      </c>
      <c r="B102" s="131"/>
      <c r="C102" s="1102"/>
    </row>
    <row r="103" spans="1:8" x14ac:dyDescent="0.2">
      <c r="A103" s="1107" t="s">
        <v>346</v>
      </c>
      <c r="B103" s="131"/>
      <c r="C103" s="1102"/>
    </row>
    <row r="104" spans="1:8" x14ac:dyDescent="0.2">
      <c r="A104" s="1107" t="s">
        <v>355</v>
      </c>
      <c r="B104" s="131"/>
      <c r="C104" s="1102"/>
    </row>
    <row r="105" spans="1:8" ht="13.5" thickBot="1" x14ac:dyDescent="0.25">
      <c r="A105" s="1016" t="s">
        <v>356</v>
      </c>
      <c r="B105" s="1109"/>
      <c r="C105" s="1103"/>
    </row>
    <row r="106" spans="1:8" s="17" customFormat="1" x14ac:dyDescent="0.2">
      <c r="H106"/>
    </row>
    <row r="107" spans="1:8" x14ac:dyDescent="0.2">
      <c r="H107" s="17"/>
    </row>
    <row r="114" spans="2:3" x14ac:dyDescent="0.2">
      <c r="B114" s="1"/>
      <c r="C114" s="1"/>
    </row>
    <row r="115" spans="2:3" x14ac:dyDescent="0.2">
      <c r="B115" s="1"/>
      <c r="C115" s="1"/>
    </row>
    <row r="116" spans="2:3" x14ac:dyDescent="0.2">
      <c r="B116" s="1"/>
      <c r="C116" s="1"/>
    </row>
    <row r="117" spans="2:3" x14ac:dyDescent="0.2">
      <c r="B117" s="1"/>
      <c r="C117" s="1"/>
    </row>
    <row r="118" spans="2:3" x14ac:dyDescent="0.2">
      <c r="B118" s="1"/>
      <c r="C118" s="1"/>
    </row>
    <row r="119" spans="2:3" x14ac:dyDescent="0.2">
      <c r="B119" s="1"/>
      <c r="C119" s="1"/>
    </row>
    <row r="120" spans="2:3" x14ac:dyDescent="0.2">
      <c r="B120" s="1"/>
      <c r="C120" s="1"/>
    </row>
    <row r="121" spans="2:3" x14ac:dyDescent="0.2">
      <c r="B121" s="1"/>
      <c r="C121" s="1"/>
    </row>
    <row r="122" spans="2:3" x14ac:dyDescent="0.2">
      <c r="B122" s="1"/>
      <c r="C122" s="1"/>
    </row>
    <row r="123" spans="2:3" x14ac:dyDescent="0.2">
      <c r="B123" s="1"/>
      <c r="C123" s="1"/>
    </row>
    <row r="124" spans="2:3" x14ac:dyDescent="0.2">
      <c r="B124" s="1"/>
      <c r="C124" s="1"/>
    </row>
    <row r="125" spans="2:3" x14ac:dyDescent="0.2">
      <c r="B125" s="1"/>
      <c r="C125" s="1"/>
    </row>
    <row r="126" spans="2:3" x14ac:dyDescent="0.2">
      <c r="B126" s="1"/>
      <c r="C126" s="1"/>
    </row>
    <row r="127" spans="2:3" x14ac:dyDescent="0.2">
      <c r="B127" s="1"/>
      <c r="C127" s="1"/>
    </row>
    <row r="128" spans="2:3" x14ac:dyDescent="0.2">
      <c r="B128" s="1"/>
      <c r="C128" s="1"/>
    </row>
    <row r="129" spans="2:3" x14ac:dyDescent="0.2">
      <c r="B129" s="1"/>
      <c r="C129" s="1"/>
    </row>
    <row r="130" spans="2:3" x14ac:dyDescent="0.2">
      <c r="B130" s="1"/>
      <c r="C130" s="1"/>
    </row>
    <row r="131" spans="2:3" x14ac:dyDescent="0.2">
      <c r="B131" s="1"/>
      <c r="C131" s="1"/>
    </row>
  </sheetData>
  <mergeCells count="8">
    <mergeCell ref="A3:C3"/>
    <mergeCell ref="A20:C20"/>
    <mergeCell ref="A85:C85"/>
    <mergeCell ref="A57:C57"/>
    <mergeCell ref="B22:C22"/>
    <mergeCell ref="B5:C5"/>
    <mergeCell ref="A6:A7"/>
    <mergeCell ref="A23:A24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workbookViewId="0">
      <selection activeCell="A31" sqref="A31:E31"/>
    </sheetView>
  </sheetViews>
  <sheetFormatPr defaultRowHeight="12.75" x14ac:dyDescent="0.2"/>
  <cols>
    <col min="1" max="1" width="5" customWidth="1"/>
    <col min="2" max="2" width="35.7109375" customWidth="1"/>
    <col min="3" max="3" width="12.42578125" customWidth="1"/>
    <col min="4" max="5" width="12.85546875" customWidth="1"/>
    <col min="6" max="6" width="10.85546875" customWidth="1"/>
  </cols>
  <sheetData>
    <row r="1" spans="1:6" x14ac:dyDescent="0.2">
      <c r="A1" s="1626" t="s">
        <v>1345</v>
      </c>
      <c r="B1" s="1626"/>
      <c r="C1" s="1626"/>
      <c r="D1" s="1626"/>
      <c r="E1" s="1626"/>
    </row>
    <row r="2" spans="1:6" ht="15.75" x14ac:dyDescent="0.25">
      <c r="B2" s="1646" t="s">
        <v>777</v>
      </c>
      <c r="C2" s="1646"/>
      <c r="D2" s="1646"/>
      <c r="E2" s="1646"/>
      <c r="F2" s="21"/>
    </row>
    <row r="3" spans="1:6" ht="7.5" customHeight="1" x14ac:dyDescent="0.25">
      <c r="B3" s="18"/>
      <c r="C3" s="18"/>
      <c r="D3" s="18"/>
      <c r="E3" s="18"/>
    </row>
    <row r="4" spans="1:6" ht="15.75" thickBot="1" x14ac:dyDescent="0.3">
      <c r="B4" s="18"/>
      <c r="C4" s="18"/>
      <c r="D4" s="18"/>
      <c r="E4" s="37" t="s">
        <v>52</v>
      </c>
      <c r="F4" s="37"/>
    </row>
    <row r="5" spans="1:6" ht="13.5" thickBot="1" x14ac:dyDescent="0.25">
      <c r="A5" s="1673" t="s">
        <v>298</v>
      </c>
      <c r="B5" s="1675" t="s">
        <v>48</v>
      </c>
      <c r="C5" s="1677" t="s">
        <v>49</v>
      </c>
      <c r="D5" s="1678"/>
      <c r="E5" s="1678"/>
      <c r="F5" s="1679"/>
    </row>
    <row r="6" spans="1:6" ht="13.5" thickBot="1" x14ac:dyDescent="0.25">
      <c r="A6" s="1674"/>
      <c r="B6" s="1676"/>
      <c r="C6" s="674" t="s">
        <v>50</v>
      </c>
      <c r="D6" s="438" t="s">
        <v>504</v>
      </c>
      <c r="E6" s="675" t="s">
        <v>38</v>
      </c>
      <c r="F6" s="676" t="s">
        <v>144</v>
      </c>
    </row>
    <row r="7" spans="1:6" ht="13.5" thickBot="1" x14ac:dyDescent="0.25">
      <c r="A7" s="955" t="s">
        <v>299</v>
      </c>
      <c r="B7" s="434" t="s">
        <v>300</v>
      </c>
      <c r="C7" s="435" t="s">
        <v>301</v>
      </c>
      <c r="D7" s="436" t="s">
        <v>302</v>
      </c>
      <c r="E7" s="751" t="s">
        <v>322</v>
      </c>
      <c r="F7" s="172" t="s">
        <v>347</v>
      </c>
    </row>
    <row r="8" spans="1:6" x14ac:dyDescent="0.2">
      <c r="A8" s="1113" t="s">
        <v>303</v>
      </c>
      <c r="B8" s="1116" t="s">
        <v>778</v>
      </c>
      <c r="C8" s="1514"/>
      <c r="D8" s="1515"/>
      <c r="E8" s="1516"/>
      <c r="F8" s="1517">
        <f>SUM(C8:E8)</f>
        <v>0</v>
      </c>
    </row>
    <row r="9" spans="1:6" x14ac:dyDescent="0.2">
      <c r="A9" s="735" t="s">
        <v>304</v>
      </c>
      <c r="B9" s="812" t="s">
        <v>779</v>
      </c>
      <c r="C9" s="1518"/>
      <c r="D9" s="1519"/>
      <c r="E9" s="1520">
        <f>100000+20000+50000</f>
        <v>170000</v>
      </c>
      <c r="F9" s="623">
        <f>SUM(C9:E9)</f>
        <v>170000</v>
      </c>
    </row>
    <row r="10" spans="1:6" x14ac:dyDescent="0.2">
      <c r="A10" s="735" t="s">
        <v>305</v>
      </c>
      <c r="B10" s="812" t="s">
        <v>780</v>
      </c>
      <c r="C10" s="1518"/>
      <c r="D10" s="1519"/>
      <c r="E10" s="1520"/>
      <c r="F10" s="623">
        <f>SUM(C10:E10)</f>
        <v>0</v>
      </c>
    </row>
    <row r="11" spans="1:6" x14ac:dyDescent="0.2">
      <c r="A11" s="735" t="s">
        <v>306</v>
      </c>
      <c r="B11" s="812" t="s">
        <v>781</v>
      </c>
      <c r="C11" s="1518"/>
      <c r="D11" s="1519"/>
      <c r="E11" s="1520"/>
      <c r="F11" s="623">
        <f>SUM(C11:E11)</f>
        <v>0</v>
      </c>
    </row>
    <row r="12" spans="1:6" ht="13.5" thickBot="1" x14ac:dyDescent="0.25">
      <c r="A12" s="735" t="s">
        <v>307</v>
      </c>
      <c r="B12" s="812" t="s">
        <v>782</v>
      </c>
      <c r="C12" s="1518"/>
      <c r="D12" s="1519"/>
      <c r="E12" s="1520"/>
      <c r="F12" s="843">
        <f>SUM(C12:E12)</f>
        <v>0</v>
      </c>
    </row>
    <row r="13" spans="1:6" ht="13.5" thickBot="1" x14ac:dyDescent="0.25">
      <c r="A13" s="376" t="s">
        <v>308</v>
      </c>
      <c r="B13" s="1114" t="s">
        <v>783</v>
      </c>
      <c r="C13" s="301">
        <f>SUM(C8:C12)</f>
        <v>0</v>
      </c>
      <c r="D13" s="1115">
        <f>SUM(D8:D12)</f>
        <v>0</v>
      </c>
      <c r="E13" s="301">
        <f>SUM(E8:E12)</f>
        <v>170000</v>
      </c>
      <c r="F13" s="301">
        <f>SUM(F8:F12)</f>
        <v>170000</v>
      </c>
    </row>
    <row r="14" spans="1:6" ht="12.75" customHeight="1" x14ac:dyDescent="0.25">
      <c r="B14" s="18"/>
      <c r="C14" s="18"/>
      <c r="D14" s="18"/>
      <c r="E14" s="18"/>
    </row>
    <row r="15" spans="1:6" ht="12.75" customHeight="1" x14ac:dyDescent="0.25">
      <c r="B15" s="18"/>
      <c r="C15" s="18"/>
      <c r="D15" s="18"/>
      <c r="E15" s="18"/>
    </row>
    <row r="16" spans="1:6" x14ac:dyDescent="0.2">
      <c r="A16" s="1626" t="s">
        <v>1346</v>
      </c>
      <c r="B16" s="1626"/>
      <c r="C16" s="1626"/>
      <c r="D16" s="1626"/>
      <c r="E16" s="1626"/>
    </row>
    <row r="17" spans="1:6" ht="15" x14ac:dyDescent="0.25">
      <c r="B17" s="18"/>
      <c r="C17" s="18"/>
      <c r="D17" s="18"/>
      <c r="E17" s="18"/>
    </row>
    <row r="18" spans="1:6" ht="15.75" x14ac:dyDescent="0.25">
      <c r="A18" s="1646" t="s">
        <v>795</v>
      </c>
      <c r="B18" s="1647"/>
      <c r="C18" s="1647"/>
      <c r="D18" s="1647"/>
      <c r="E18" s="1647"/>
      <c r="F18" s="1647"/>
    </row>
    <row r="19" spans="1:6" ht="14.25" x14ac:dyDescent="0.2">
      <c r="B19" s="1680"/>
      <c r="C19" s="1680"/>
      <c r="D19" s="1680"/>
      <c r="E19" s="1680"/>
    </row>
    <row r="20" spans="1:6" ht="15.75" thickBot="1" x14ac:dyDescent="0.3">
      <c r="B20" s="18"/>
      <c r="C20" s="18"/>
      <c r="D20" s="18"/>
      <c r="E20" s="37" t="s">
        <v>52</v>
      </c>
    </row>
    <row r="21" spans="1:6" ht="13.5" thickBot="1" x14ac:dyDescent="0.25">
      <c r="A21" s="1666" t="s">
        <v>298</v>
      </c>
      <c r="B21" s="1671" t="s">
        <v>43</v>
      </c>
      <c r="C21" s="1668" t="s">
        <v>49</v>
      </c>
      <c r="D21" s="1669"/>
      <c r="E21" s="1669"/>
      <c r="F21" s="1670"/>
    </row>
    <row r="22" spans="1:6" ht="13.5" thickBot="1" x14ac:dyDescent="0.25">
      <c r="A22" s="1667"/>
      <c r="B22" s="1681"/>
      <c r="C22" s="672" t="s">
        <v>50</v>
      </c>
      <c r="D22" s="438" t="s">
        <v>504</v>
      </c>
      <c r="E22" s="290" t="s">
        <v>38</v>
      </c>
      <c r="F22" s="669" t="s">
        <v>144</v>
      </c>
    </row>
    <row r="23" spans="1:6" ht="13.5" thickBot="1" x14ac:dyDescent="0.25">
      <c r="A23" s="419" t="s">
        <v>299</v>
      </c>
      <c r="B23" s="445" t="s">
        <v>300</v>
      </c>
      <c r="C23" s="434" t="s">
        <v>301</v>
      </c>
      <c r="D23" s="436" t="s">
        <v>302</v>
      </c>
      <c r="E23" s="444" t="s">
        <v>322</v>
      </c>
      <c r="F23" s="503" t="s">
        <v>347</v>
      </c>
    </row>
    <row r="24" spans="1:6" ht="26.25" x14ac:dyDescent="0.25">
      <c r="A24" s="400" t="s">
        <v>303</v>
      </c>
      <c r="B24" s="670" t="s">
        <v>1126</v>
      </c>
      <c r="C24" s="1148">
        <f>'30_ sz_ melléklet'!E11</f>
        <v>0</v>
      </c>
      <c r="D24" s="451">
        <v>0</v>
      </c>
      <c r="E24" s="978">
        <v>150000</v>
      </c>
      <c r="F24" s="141">
        <f>SUM(C24:E24)</f>
        <v>150000</v>
      </c>
    </row>
    <row r="25" spans="1:6" ht="15" x14ac:dyDescent="0.25">
      <c r="A25" s="384" t="s">
        <v>304</v>
      </c>
      <c r="B25" s="155" t="s">
        <v>931</v>
      </c>
      <c r="C25" s="788">
        <v>0</v>
      </c>
      <c r="D25" s="452">
        <v>0</v>
      </c>
      <c r="E25" s="979"/>
      <c r="F25" s="141">
        <f>SUM(C25:E25)</f>
        <v>0</v>
      </c>
    </row>
    <row r="26" spans="1:6" ht="26.25" x14ac:dyDescent="0.25">
      <c r="A26" s="386" t="s">
        <v>305</v>
      </c>
      <c r="B26" s="1147" t="s">
        <v>799</v>
      </c>
      <c r="C26" s="789"/>
      <c r="D26" s="453">
        <v>0</v>
      </c>
      <c r="E26" s="897"/>
      <c r="F26" s="141">
        <f>SUM(C26:E26)</f>
        <v>0</v>
      </c>
    </row>
    <row r="27" spans="1:6" ht="15.75" thickBot="1" x14ac:dyDescent="0.3">
      <c r="A27" s="386" t="s">
        <v>306</v>
      </c>
      <c r="B27" s="300" t="s">
        <v>800</v>
      </c>
      <c r="C27" s="789">
        <v>0</v>
      </c>
      <c r="D27" s="790">
        <v>0</v>
      </c>
      <c r="E27" s="791"/>
      <c r="F27" s="144">
        <f>SUM(C27:E27)</f>
        <v>0</v>
      </c>
    </row>
    <row r="28" spans="1:6" ht="24.75" thickBot="1" x14ac:dyDescent="0.25">
      <c r="A28" s="363" t="s">
        <v>307</v>
      </c>
      <c r="B28" s="671" t="s">
        <v>796</v>
      </c>
      <c r="C28" s="792">
        <f>SUM(C24:C27)</f>
        <v>0</v>
      </c>
      <c r="D28" s="454">
        <f>SUM(D24:D27)</f>
        <v>0</v>
      </c>
      <c r="E28" s="379">
        <f>SUM(E24:E27)</f>
        <v>150000</v>
      </c>
      <c r="F28" s="152">
        <f>SUM(C28:E28)</f>
        <v>150000</v>
      </c>
    </row>
    <row r="29" spans="1:6" ht="15" x14ac:dyDescent="0.25">
      <c r="B29" s="18"/>
      <c r="C29" s="18"/>
      <c r="D29" s="18"/>
      <c r="E29" s="18"/>
    </row>
    <row r="30" spans="1:6" ht="15" x14ac:dyDescent="0.25">
      <c r="B30" s="18"/>
      <c r="C30" s="18"/>
      <c r="D30" s="18"/>
      <c r="E30" s="18"/>
    </row>
    <row r="31" spans="1:6" x14ac:dyDescent="0.2">
      <c r="A31" s="1626" t="s">
        <v>1347</v>
      </c>
      <c r="B31" s="1626"/>
      <c r="C31" s="1626"/>
      <c r="D31" s="1626"/>
      <c r="E31" s="1626"/>
    </row>
    <row r="32" spans="1:6" ht="15" x14ac:dyDescent="0.25">
      <c r="B32" s="18"/>
      <c r="C32" s="18"/>
      <c r="D32" s="18"/>
      <c r="E32" s="18"/>
    </row>
    <row r="33" spans="1:6" ht="15.75" x14ac:dyDescent="0.25">
      <c r="B33" s="1665" t="s">
        <v>918</v>
      </c>
      <c r="C33" s="1665"/>
      <c r="D33" s="1665"/>
      <c r="E33" s="1665"/>
      <c r="F33" s="1647"/>
    </row>
    <row r="34" spans="1:6" ht="15" x14ac:dyDescent="0.25">
      <c r="B34" s="18"/>
      <c r="C34" s="18"/>
      <c r="D34" s="18"/>
      <c r="E34" s="18"/>
    </row>
    <row r="35" spans="1:6" ht="15.75" thickBot="1" x14ac:dyDescent="0.3">
      <c r="B35" s="18"/>
      <c r="C35" s="18"/>
      <c r="D35" s="18"/>
      <c r="E35" s="37" t="s">
        <v>52</v>
      </c>
    </row>
    <row r="36" spans="1:6" ht="13.5" thickBot="1" x14ac:dyDescent="0.25">
      <c r="A36" s="1666" t="s">
        <v>298</v>
      </c>
      <c r="B36" s="1671" t="s">
        <v>43</v>
      </c>
      <c r="C36" s="1668" t="s">
        <v>49</v>
      </c>
      <c r="D36" s="1669"/>
      <c r="E36" s="1669"/>
      <c r="F36" s="1670"/>
    </row>
    <row r="37" spans="1:6" ht="13.5" thickBot="1" x14ac:dyDescent="0.25">
      <c r="A37" s="1667"/>
      <c r="B37" s="1672"/>
      <c r="C37" s="668" t="s">
        <v>50</v>
      </c>
      <c r="D37" s="438" t="s">
        <v>504</v>
      </c>
      <c r="E37" s="439" t="s">
        <v>51</v>
      </c>
      <c r="F37" s="669" t="s">
        <v>144</v>
      </c>
    </row>
    <row r="38" spans="1:6" ht="13.5" thickBot="1" x14ac:dyDescent="0.25">
      <c r="A38" s="419" t="s">
        <v>299</v>
      </c>
      <c r="B38" s="445" t="s">
        <v>300</v>
      </c>
      <c r="C38" s="434" t="s">
        <v>301</v>
      </c>
      <c r="D38" s="436" t="s">
        <v>302</v>
      </c>
      <c r="E38" s="444" t="s">
        <v>322</v>
      </c>
      <c r="F38" s="503" t="s">
        <v>347</v>
      </c>
    </row>
    <row r="39" spans="1:6" ht="29.25" customHeight="1" x14ac:dyDescent="0.25">
      <c r="A39" s="400" t="s">
        <v>303</v>
      </c>
      <c r="B39" s="1144" t="s">
        <v>919</v>
      </c>
      <c r="C39" s="783"/>
      <c r="D39" s="786"/>
      <c r="E39" s="785">
        <v>19000</v>
      </c>
      <c r="F39" s="607">
        <f>SUM(C39:E39)</f>
        <v>19000</v>
      </c>
    </row>
    <row r="40" spans="1:6" ht="29.25" customHeight="1" x14ac:dyDescent="0.25">
      <c r="A40" s="400" t="s">
        <v>304</v>
      </c>
      <c r="B40" s="1144" t="s">
        <v>827</v>
      </c>
      <c r="C40" s="783"/>
      <c r="D40" s="1251"/>
      <c r="E40" s="785"/>
      <c r="F40" s="148">
        <f>SUM(C40:E40)</f>
        <v>0</v>
      </c>
    </row>
    <row r="41" spans="1:6" ht="36" x14ac:dyDescent="0.25">
      <c r="A41" s="400" t="s">
        <v>305</v>
      </c>
      <c r="B41" s="1145" t="s">
        <v>797</v>
      </c>
      <c r="C41" s="1141"/>
      <c r="D41" s="1142"/>
      <c r="E41" s="1143"/>
      <c r="F41" s="148"/>
    </row>
    <row r="42" spans="1:6" ht="24" x14ac:dyDescent="0.25">
      <c r="A42" s="400" t="s">
        <v>306</v>
      </c>
      <c r="B42" s="1145" t="s">
        <v>920</v>
      </c>
      <c r="C42" s="1141">
        <f>'30_ sz_ melléklet'!E15</f>
        <v>1</v>
      </c>
      <c r="D42" s="1142"/>
      <c r="E42" s="1143">
        <v>50</v>
      </c>
      <c r="F42" s="148">
        <f>SUM(C42:E42)</f>
        <v>51</v>
      </c>
    </row>
    <row r="43" spans="1:6" ht="15" x14ac:dyDescent="0.25">
      <c r="A43" s="400" t="s">
        <v>307</v>
      </c>
      <c r="B43" s="1145"/>
      <c r="C43" s="1141"/>
      <c r="D43" s="1142"/>
      <c r="E43" s="1143"/>
      <c r="F43" s="148"/>
    </row>
    <row r="44" spans="1:6" ht="15" x14ac:dyDescent="0.25">
      <c r="A44" s="400" t="s">
        <v>308</v>
      </c>
      <c r="B44" s="1145"/>
      <c r="C44" s="1141"/>
      <c r="D44" s="1142"/>
      <c r="E44" s="1143"/>
      <c r="F44" s="148"/>
    </row>
    <row r="45" spans="1:6" ht="15" x14ac:dyDescent="0.25">
      <c r="A45" s="400" t="s">
        <v>309</v>
      </c>
      <c r="B45" s="1145"/>
      <c r="C45" s="1141"/>
      <c r="D45" s="1142"/>
      <c r="E45" s="1143"/>
      <c r="F45" s="148"/>
    </row>
    <row r="46" spans="1:6" ht="15.75" thickBot="1" x14ac:dyDescent="0.3">
      <c r="A46" s="400" t="s">
        <v>310</v>
      </c>
      <c r="B46" s="1146"/>
      <c r="C46" s="784">
        <v>0</v>
      </c>
      <c r="D46" s="787">
        <v>0</v>
      </c>
      <c r="E46" s="977"/>
      <c r="F46" s="148"/>
    </row>
    <row r="47" spans="1:6" ht="15" thickBot="1" x14ac:dyDescent="0.25">
      <c r="A47" s="363" t="s">
        <v>311</v>
      </c>
      <c r="B47" s="667" t="s">
        <v>798</v>
      </c>
      <c r="C47" s="364">
        <f>SUM(C39:C46)-C40</f>
        <v>1</v>
      </c>
      <c r="D47" s="364">
        <f>SUM(D39:D46)-D40</f>
        <v>0</v>
      </c>
      <c r="E47" s="364">
        <f>SUM(E39:E46)-E40</f>
        <v>19050</v>
      </c>
      <c r="F47" s="364">
        <f>SUM(F39:F46)-F40</f>
        <v>19051</v>
      </c>
    </row>
    <row r="48" spans="1:6" ht="15" x14ac:dyDescent="0.25">
      <c r="B48" s="18"/>
      <c r="C48" s="18"/>
      <c r="D48" s="18"/>
      <c r="E48" s="18"/>
    </row>
    <row r="49" spans="2:5" ht="15" x14ac:dyDescent="0.25">
      <c r="B49" s="18"/>
      <c r="C49" s="18"/>
      <c r="D49" s="18"/>
      <c r="E49" s="18"/>
    </row>
    <row r="50" spans="2:5" ht="15" x14ac:dyDescent="0.25">
      <c r="B50" s="18"/>
      <c r="C50" s="18"/>
      <c r="D50" s="18"/>
      <c r="E50" s="18"/>
    </row>
    <row r="51" spans="2:5" ht="15" x14ac:dyDescent="0.25">
      <c r="B51" s="18"/>
      <c r="C51" s="18"/>
      <c r="D51" s="18"/>
      <c r="E51" s="18"/>
    </row>
    <row r="52" spans="2:5" ht="15" x14ac:dyDescent="0.25">
      <c r="B52" s="18"/>
      <c r="C52" s="18"/>
      <c r="D52" s="18"/>
      <c r="E52" s="18"/>
    </row>
    <row r="53" spans="2:5" ht="15" x14ac:dyDescent="0.25">
      <c r="B53" s="18"/>
      <c r="C53" s="18"/>
      <c r="D53" s="18"/>
      <c r="E53" s="18"/>
    </row>
    <row r="54" spans="2:5" x14ac:dyDescent="0.2">
      <c r="B54" s="1"/>
      <c r="C54" s="1"/>
      <c r="D54" s="1"/>
      <c r="E54" s="1"/>
    </row>
    <row r="67" ht="16.5" customHeight="1" x14ac:dyDescent="0.2"/>
    <row r="68" ht="16.5" customHeight="1" x14ac:dyDescent="0.2"/>
    <row r="69" ht="16.5" customHeight="1" x14ac:dyDescent="0.2"/>
  </sheetData>
  <mergeCells count="16">
    <mergeCell ref="A5:A6"/>
    <mergeCell ref="A1:E1"/>
    <mergeCell ref="A16:E16"/>
    <mergeCell ref="A31:E31"/>
    <mergeCell ref="B5:B6"/>
    <mergeCell ref="B2:E2"/>
    <mergeCell ref="C5:F5"/>
    <mergeCell ref="B19:E19"/>
    <mergeCell ref="B21:B22"/>
    <mergeCell ref="C36:F36"/>
    <mergeCell ref="B33:F33"/>
    <mergeCell ref="C21:F21"/>
    <mergeCell ref="A18:F18"/>
    <mergeCell ref="A36:A37"/>
    <mergeCell ref="A21:A22"/>
    <mergeCell ref="B36:B37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1"/>
  <sheetViews>
    <sheetView workbookViewId="0">
      <selection activeCell="B30" sqref="B30"/>
    </sheetView>
  </sheetViews>
  <sheetFormatPr defaultRowHeight="12.75" x14ac:dyDescent="0.2"/>
  <cols>
    <col min="1" max="1" width="5.5703125" customWidth="1"/>
    <col min="2" max="2" width="63.140625" customWidth="1"/>
    <col min="3" max="3" width="19.42578125" customWidth="1"/>
  </cols>
  <sheetData>
    <row r="2" spans="1:5" x14ac:dyDescent="0.2">
      <c r="A2" s="352" t="s">
        <v>1348</v>
      </c>
      <c r="B2" s="352"/>
      <c r="C2" s="352"/>
      <c r="D2" s="352"/>
      <c r="E2" s="352"/>
    </row>
    <row r="3" spans="1:5" ht="15.75" x14ac:dyDescent="0.25">
      <c r="B3" s="109"/>
      <c r="C3" s="1"/>
    </row>
    <row r="4" spans="1:5" ht="15.75" x14ac:dyDescent="0.25">
      <c r="B4" s="1646" t="s">
        <v>784</v>
      </c>
      <c r="C4" s="1646"/>
    </row>
    <row r="5" spans="1:5" ht="15.75" x14ac:dyDescent="0.25">
      <c r="B5" s="41"/>
      <c r="C5" s="108"/>
    </row>
    <row r="6" spans="1:5" ht="13.5" thickBot="1" x14ac:dyDescent="0.25">
      <c r="B6" s="1658" t="s">
        <v>36</v>
      </c>
      <c r="C6" s="1658"/>
    </row>
    <row r="7" spans="1:5" ht="15.75" x14ac:dyDescent="0.25">
      <c r="A7" s="1666" t="s">
        <v>298</v>
      </c>
      <c r="B7" s="125" t="s">
        <v>45</v>
      </c>
      <c r="C7" s="284" t="s">
        <v>38</v>
      </c>
    </row>
    <row r="8" spans="1:5" ht="13.5" thickBot="1" x14ac:dyDescent="0.25">
      <c r="A8" s="1667"/>
      <c r="B8" s="180"/>
      <c r="C8" s="285" t="s">
        <v>5</v>
      </c>
    </row>
    <row r="9" spans="1:5" ht="13.5" thickBot="1" x14ac:dyDescent="0.25">
      <c r="A9" s="419" t="s">
        <v>299</v>
      </c>
      <c r="B9" s="434" t="s">
        <v>300</v>
      </c>
      <c r="C9" s="440" t="s">
        <v>301</v>
      </c>
    </row>
    <row r="10" spans="1:5" x14ac:dyDescent="0.2">
      <c r="A10" s="400" t="s">
        <v>303</v>
      </c>
      <c r="B10" s="133" t="s">
        <v>786</v>
      </c>
      <c r="C10" s="286"/>
    </row>
    <row r="11" spans="1:5" x14ac:dyDescent="0.2">
      <c r="A11" s="384" t="s">
        <v>304</v>
      </c>
      <c r="B11" s="292" t="s">
        <v>787</v>
      </c>
      <c r="C11" s="287"/>
    </row>
    <row r="12" spans="1:5" x14ac:dyDescent="0.2">
      <c r="A12" s="386" t="s">
        <v>305</v>
      </c>
      <c r="B12" s="1117" t="s">
        <v>788</v>
      </c>
      <c r="C12" s="287"/>
    </row>
    <row r="13" spans="1:5" x14ac:dyDescent="0.2">
      <c r="A13" s="386" t="s">
        <v>306</v>
      </c>
      <c r="B13" s="134"/>
      <c r="C13" s="287"/>
    </row>
    <row r="14" spans="1:5" x14ac:dyDescent="0.2">
      <c r="A14" s="386" t="s">
        <v>307</v>
      </c>
      <c r="B14" s="133"/>
      <c r="C14" s="287"/>
    </row>
    <row r="15" spans="1:5" x14ac:dyDescent="0.2">
      <c r="A15" s="386" t="s">
        <v>308</v>
      </c>
      <c r="B15" s="118"/>
      <c r="C15" s="287"/>
    </row>
    <row r="16" spans="1:5" ht="13.5" thickBot="1" x14ac:dyDescent="0.25">
      <c r="A16" s="386" t="s">
        <v>309</v>
      </c>
      <c r="B16" s="134"/>
      <c r="C16" s="288"/>
    </row>
    <row r="17" spans="1:5" ht="13.5" thickBot="1" x14ac:dyDescent="0.25">
      <c r="A17" s="363" t="s">
        <v>310</v>
      </c>
      <c r="B17" s="181" t="s">
        <v>785</v>
      </c>
      <c r="C17" s="1118">
        <f>SUM(C10:C16)</f>
        <v>0</v>
      </c>
    </row>
    <row r="21" spans="1:5" x14ac:dyDescent="0.2">
      <c r="A21" s="352" t="s">
        <v>1349</v>
      </c>
      <c r="B21" s="352"/>
      <c r="C21" s="352"/>
      <c r="D21" s="352"/>
      <c r="E21" s="352"/>
    </row>
    <row r="22" spans="1:5" ht="15.75" x14ac:dyDescent="0.25">
      <c r="B22" s="109"/>
      <c r="C22" s="1"/>
    </row>
    <row r="23" spans="1:5" ht="15.75" x14ac:dyDescent="0.25">
      <c r="B23" s="1646" t="s">
        <v>794</v>
      </c>
      <c r="C23" s="1646"/>
    </row>
    <row r="24" spans="1:5" ht="15.75" x14ac:dyDescent="0.25">
      <c r="A24" s="884"/>
      <c r="B24" s="1119"/>
      <c r="C24" s="1120"/>
    </row>
    <row r="25" spans="1:5" ht="13.5" thickBot="1" x14ac:dyDescent="0.25">
      <c r="A25" s="884"/>
      <c r="B25" s="1684" t="s">
        <v>36</v>
      </c>
      <c r="C25" s="1684"/>
    </row>
    <row r="26" spans="1:5" ht="15.75" x14ac:dyDescent="0.25">
      <c r="A26" s="1682" t="s">
        <v>298</v>
      </c>
      <c r="B26" s="1121" t="s">
        <v>45</v>
      </c>
      <c r="C26" s="1122" t="s">
        <v>38</v>
      </c>
    </row>
    <row r="27" spans="1:5" ht="13.5" thickBot="1" x14ac:dyDescent="0.25">
      <c r="A27" s="1683"/>
      <c r="B27" s="1123"/>
      <c r="C27" s="1124" t="s">
        <v>5</v>
      </c>
    </row>
    <row r="28" spans="1:5" ht="13.5" thickBot="1" x14ac:dyDescent="0.25">
      <c r="A28" s="990" t="s">
        <v>299</v>
      </c>
      <c r="B28" s="1125" t="s">
        <v>300</v>
      </c>
      <c r="C28" s="1126" t="s">
        <v>301</v>
      </c>
    </row>
    <row r="29" spans="1:5" x14ac:dyDescent="0.2">
      <c r="A29" s="1137" t="s">
        <v>303</v>
      </c>
      <c r="B29" s="1131" t="s">
        <v>599</v>
      </c>
      <c r="C29" s="1127"/>
    </row>
    <row r="30" spans="1:5" x14ac:dyDescent="0.2">
      <c r="A30" s="1138" t="s">
        <v>304</v>
      </c>
      <c r="B30" s="1132"/>
      <c r="C30" s="1128"/>
    </row>
    <row r="31" spans="1:5" ht="25.5" x14ac:dyDescent="0.2">
      <c r="A31" s="1138" t="s">
        <v>305</v>
      </c>
      <c r="B31" s="1030" t="s">
        <v>540</v>
      </c>
      <c r="C31" s="1129"/>
    </row>
    <row r="32" spans="1:5" x14ac:dyDescent="0.2">
      <c r="A32" s="1138" t="s">
        <v>306</v>
      </c>
      <c r="B32" s="1030"/>
      <c r="C32" s="1129"/>
    </row>
    <row r="33" spans="1:3" x14ac:dyDescent="0.2">
      <c r="A33" s="1138" t="s">
        <v>307</v>
      </c>
      <c r="B33" s="1030"/>
      <c r="C33" s="1129"/>
    </row>
    <row r="34" spans="1:3" x14ac:dyDescent="0.2">
      <c r="A34" s="1138" t="s">
        <v>308</v>
      </c>
      <c r="B34" s="1133"/>
      <c r="C34" s="1129"/>
    </row>
    <row r="35" spans="1:3" x14ac:dyDescent="0.2">
      <c r="A35" s="1138" t="s">
        <v>309</v>
      </c>
      <c r="B35" s="1134" t="s">
        <v>600</v>
      </c>
      <c r="C35" s="1129"/>
    </row>
    <row r="36" spans="1:3" x14ac:dyDescent="0.2">
      <c r="A36" s="1138" t="s">
        <v>310</v>
      </c>
      <c r="B36" s="1134"/>
      <c r="C36" s="1130"/>
    </row>
    <row r="37" spans="1:3" x14ac:dyDescent="0.2">
      <c r="A37" s="1138" t="s">
        <v>311</v>
      </c>
      <c r="B37" s="1135" t="s">
        <v>541</v>
      </c>
      <c r="C37" s="1130"/>
    </row>
    <row r="38" spans="1:3" x14ac:dyDescent="0.2">
      <c r="A38" s="1138" t="s">
        <v>312</v>
      </c>
      <c r="B38" s="1136"/>
      <c r="C38" s="979"/>
    </row>
    <row r="39" spans="1:3" x14ac:dyDescent="0.2">
      <c r="A39" s="1138" t="s">
        <v>313</v>
      </c>
      <c r="B39" s="1136"/>
      <c r="C39" s="979"/>
    </row>
    <row r="40" spans="1:3" ht="13.5" thickBot="1" x14ac:dyDescent="0.25">
      <c r="A40" s="1139" t="s">
        <v>314</v>
      </c>
      <c r="B40" s="1135"/>
      <c r="C40" s="974"/>
    </row>
    <row r="41" spans="1:3" ht="26.25" thickBot="1" x14ac:dyDescent="0.25">
      <c r="A41" s="910" t="s">
        <v>315</v>
      </c>
      <c r="B41" s="425" t="s">
        <v>845</v>
      </c>
      <c r="C41" s="1140">
        <f>C37+C31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5"/>
  <sheetViews>
    <sheetView workbookViewId="0">
      <selection activeCell="A35" sqref="A35:E35"/>
    </sheetView>
  </sheetViews>
  <sheetFormatPr defaultRowHeight="12.75" x14ac:dyDescent="0.2"/>
  <cols>
    <col min="1" max="1" width="4.5703125" customWidth="1"/>
    <col min="2" max="2" width="32.140625" customWidth="1"/>
    <col min="3" max="3" width="13.5703125" customWidth="1"/>
    <col min="4" max="4" width="13.140625" customWidth="1"/>
    <col min="5" max="6" width="12.7109375" customWidth="1"/>
  </cols>
  <sheetData>
    <row r="1" spans="1:6" x14ac:dyDescent="0.2">
      <c r="A1" s="1626" t="s">
        <v>1350</v>
      </c>
      <c r="B1" s="1626"/>
      <c r="C1" s="1626"/>
      <c r="D1" s="1626"/>
      <c r="E1" s="1626"/>
      <c r="F1" s="37"/>
    </row>
    <row r="2" spans="1:6" ht="9.75" customHeight="1" x14ac:dyDescent="0.2"/>
    <row r="3" spans="1:6" ht="15.75" x14ac:dyDescent="0.25">
      <c r="A3" s="1646" t="s">
        <v>789</v>
      </c>
      <c r="B3" s="1656"/>
      <c r="C3" s="1656"/>
      <c r="D3" s="1656"/>
      <c r="E3" s="1656"/>
      <c r="F3" s="1656"/>
    </row>
    <row r="4" spans="1:6" ht="11.25" customHeight="1" x14ac:dyDescent="0.25">
      <c r="B4" s="41"/>
      <c r="C4" s="41"/>
      <c r="D4" s="41"/>
      <c r="E4" s="41"/>
      <c r="F4" s="1"/>
    </row>
    <row r="5" spans="1:6" ht="13.5" thickBot="1" x14ac:dyDescent="0.25">
      <c r="B5" s="130"/>
      <c r="C5" s="130"/>
      <c r="D5" s="130"/>
      <c r="E5" s="130" t="s">
        <v>46</v>
      </c>
      <c r="F5" s="1"/>
    </row>
    <row r="6" spans="1:6" ht="15.75" x14ac:dyDescent="0.25">
      <c r="A6" s="1666" t="s">
        <v>298</v>
      </c>
      <c r="B6" s="441" t="s">
        <v>45</v>
      </c>
      <c r="C6" s="261" t="s">
        <v>47</v>
      </c>
      <c r="D6" s="442" t="s">
        <v>443</v>
      </c>
      <c r="E6" s="683" t="s">
        <v>38</v>
      </c>
      <c r="F6" s="1685" t="s">
        <v>390</v>
      </c>
    </row>
    <row r="7" spans="1:6" ht="13.5" thickBot="1" x14ac:dyDescent="0.25">
      <c r="A7" s="1667"/>
      <c r="B7" s="122"/>
      <c r="C7" s="282" t="s">
        <v>5</v>
      </c>
      <c r="D7" s="43" t="s">
        <v>444</v>
      </c>
      <c r="E7" s="684" t="s">
        <v>5</v>
      </c>
      <c r="F7" s="1686"/>
    </row>
    <row r="8" spans="1:6" ht="13.5" thickBot="1" x14ac:dyDescent="0.25">
      <c r="A8" s="419" t="s">
        <v>299</v>
      </c>
      <c r="B8" s="434" t="s">
        <v>300</v>
      </c>
      <c r="C8" s="435" t="s">
        <v>301</v>
      </c>
      <c r="D8" s="436" t="s">
        <v>302</v>
      </c>
      <c r="E8" s="501" t="s">
        <v>322</v>
      </c>
      <c r="F8" s="444" t="s">
        <v>347</v>
      </c>
    </row>
    <row r="9" spans="1:6" ht="26.25" customHeight="1" x14ac:dyDescent="0.2">
      <c r="A9" s="400" t="s">
        <v>303</v>
      </c>
      <c r="B9" s="677" t="s">
        <v>446</v>
      </c>
      <c r="C9" s="443"/>
      <c r="D9" s="443"/>
      <c r="E9" s="685"/>
      <c r="F9" s="199">
        <f>SUM(C9:E9)</f>
        <v>0</v>
      </c>
    </row>
    <row r="10" spans="1:6" ht="12.75" customHeight="1" x14ac:dyDescent="0.2">
      <c r="A10" s="386" t="s">
        <v>304</v>
      </c>
      <c r="B10" s="678"/>
      <c r="C10" s="753"/>
      <c r="D10" s="753"/>
      <c r="E10" s="754"/>
      <c r="F10" s="148">
        <f>SUM(C10:E10)</f>
        <v>0</v>
      </c>
    </row>
    <row r="11" spans="1:6" x14ac:dyDescent="0.2">
      <c r="A11" s="386" t="s">
        <v>305</v>
      </c>
      <c r="B11" s="599"/>
      <c r="C11" s="123"/>
      <c r="D11" s="123"/>
      <c r="E11" s="296"/>
      <c r="F11" s="148">
        <f>SUM(C11:E11)</f>
        <v>0</v>
      </c>
    </row>
    <row r="12" spans="1:6" ht="13.5" thickBot="1" x14ac:dyDescent="0.25">
      <c r="A12" s="386" t="s">
        <v>306</v>
      </c>
      <c r="B12" s="679"/>
      <c r="C12" s="673"/>
      <c r="D12" s="291"/>
      <c r="E12" s="673"/>
      <c r="F12" s="153">
        <f>SUM(C12:E12)</f>
        <v>0</v>
      </c>
    </row>
    <row r="13" spans="1:6" ht="13.5" thickBot="1" x14ac:dyDescent="0.25">
      <c r="A13" s="363" t="s">
        <v>307</v>
      </c>
      <c r="B13" s="679" t="s">
        <v>10</v>
      </c>
      <c r="C13" s="755">
        <f>SUM(C9:C12)</f>
        <v>0</v>
      </c>
      <c r="D13" s="152">
        <f>SUM(D9:D12)</f>
        <v>0</v>
      </c>
      <c r="E13" s="755">
        <f>SUM(E9:E12)</f>
        <v>0</v>
      </c>
      <c r="F13" s="152">
        <f>SUM(C13:E13)</f>
        <v>0</v>
      </c>
    </row>
    <row r="14" spans="1:6" x14ac:dyDescent="0.2">
      <c r="A14" s="420" t="s">
        <v>308</v>
      </c>
      <c r="B14" s="677"/>
      <c r="C14" s="365"/>
      <c r="D14" s="366"/>
      <c r="E14" s="366"/>
      <c r="F14" s="148">
        <f>C14+D14+E14</f>
        <v>0</v>
      </c>
    </row>
    <row r="15" spans="1:6" x14ac:dyDescent="0.2">
      <c r="A15" s="386" t="s">
        <v>309</v>
      </c>
      <c r="B15" s="680"/>
      <c r="C15" s="24"/>
      <c r="D15" s="231"/>
      <c r="E15" s="231"/>
      <c r="F15" s="148">
        <f>C15+D15+E15</f>
        <v>0</v>
      </c>
    </row>
    <row r="16" spans="1:6" x14ac:dyDescent="0.2">
      <c r="A16" s="386" t="s">
        <v>310</v>
      </c>
      <c r="B16" s="570"/>
      <c r="C16" s="24"/>
      <c r="D16" s="231"/>
      <c r="E16" s="231"/>
      <c r="F16" s="148">
        <f>C16+D16+E16</f>
        <v>0</v>
      </c>
    </row>
    <row r="17" spans="1:6" ht="13.5" thickBot="1" x14ac:dyDescent="0.25">
      <c r="A17" s="386" t="s">
        <v>311</v>
      </c>
      <c r="B17" s="682"/>
      <c r="C17" s="28"/>
      <c r="D17" s="229"/>
      <c r="E17" s="229"/>
      <c r="F17" s="148">
        <f>C17+D17+E17</f>
        <v>0</v>
      </c>
    </row>
    <row r="18" spans="1:6" ht="13.5" thickBot="1" x14ac:dyDescent="0.25">
      <c r="A18" s="745" t="s">
        <v>312</v>
      </c>
      <c r="B18" s="882" t="s">
        <v>480</v>
      </c>
      <c r="C18" s="111">
        <f>SUM(C14:C17)</f>
        <v>0</v>
      </c>
      <c r="D18" s="111">
        <f>SUM(D14:D17)</f>
        <v>0</v>
      </c>
      <c r="E18" s="237">
        <f>SUM(E14:E17)</f>
        <v>0</v>
      </c>
      <c r="F18" s="152">
        <f>SUM(C18:E18)</f>
        <v>0</v>
      </c>
    </row>
    <row r="19" spans="1:6" x14ac:dyDescent="0.2">
      <c r="A19" s="463" t="s">
        <v>313</v>
      </c>
      <c r="B19" s="743" t="s">
        <v>354</v>
      </c>
      <c r="C19" s="24"/>
      <c r="D19" s="231"/>
      <c r="E19" s="231"/>
      <c r="F19" s="199"/>
    </row>
    <row r="20" spans="1:6" x14ac:dyDescent="0.2">
      <c r="A20" s="339" t="s">
        <v>314</v>
      </c>
      <c r="B20" s="744" t="s">
        <v>1257</v>
      </c>
      <c r="C20" s="8"/>
      <c r="D20" s="33"/>
      <c r="E20" s="768">
        <v>695308</v>
      </c>
      <c r="F20" s="145">
        <f>SUM(C20:E20)</f>
        <v>695308</v>
      </c>
    </row>
    <row r="21" spans="1:6" x14ac:dyDescent="0.2">
      <c r="A21" s="339" t="s">
        <v>315</v>
      </c>
      <c r="B21" s="744" t="s">
        <v>1263</v>
      </c>
      <c r="C21" s="11"/>
      <c r="D21" s="283"/>
      <c r="E21" s="283">
        <v>265972</v>
      </c>
      <c r="F21" s="145">
        <f>SUM(C21:E21)</f>
        <v>265972</v>
      </c>
    </row>
    <row r="22" spans="1:6" x14ac:dyDescent="0.2">
      <c r="A22" s="339" t="s">
        <v>316</v>
      </c>
      <c r="B22" s="744" t="s">
        <v>530</v>
      </c>
      <c r="C22" s="11"/>
      <c r="D22" s="283"/>
      <c r="E22" s="283">
        <v>9566</v>
      </c>
      <c r="F22" s="145">
        <f>SUM(C22:E22)</f>
        <v>9566</v>
      </c>
    </row>
    <row r="23" spans="1:6" x14ac:dyDescent="0.2">
      <c r="A23" s="339" t="s">
        <v>317</v>
      </c>
      <c r="B23" s="744" t="s">
        <v>1131</v>
      </c>
      <c r="C23" s="11"/>
      <c r="D23" s="283"/>
      <c r="E23" s="283">
        <v>9014</v>
      </c>
      <c r="F23" s="145">
        <f t="shared" ref="F23:F31" si="0">SUM(C23:E23)</f>
        <v>9014</v>
      </c>
    </row>
    <row r="24" spans="1:6" ht="12" customHeight="1" x14ac:dyDescent="0.2">
      <c r="A24" s="339" t="s">
        <v>318</v>
      </c>
      <c r="B24" s="744" t="s">
        <v>1264</v>
      </c>
      <c r="C24" s="11"/>
      <c r="D24" s="283"/>
      <c r="E24" s="283">
        <v>41612</v>
      </c>
      <c r="F24" s="145">
        <f t="shared" si="0"/>
        <v>41612</v>
      </c>
    </row>
    <row r="25" spans="1:6" x14ac:dyDescent="0.2">
      <c r="A25" s="339" t="s">
        <v>319</v>
      </c>
      <c r="B25" s="744" t="s">
        <v>1265</v>
      </c>
      <c r="C25" s="11"/>
      <c r="D25" s="283"/>
      <c r="E25" s="283">
        <v>94600</v>
      </c>
      <c r="F25" s="145">
        <f t="shared" si="0"/>
        <v>94600</v>
      </c>
    </row>
    <row r="26" spans="1:6" x14ac:dyDescent="0.2">
      <c r="A26" s="339" t="s">
        <v>320</v>
      </c>
      <c r="B26" s="744" t="s">
        <v>1165</v>
      </c>
      <c r="C26" s="11"/>
      <c r="D26" s="283"/>
      <c r="E26" s="283">
        <v>8451</v>
      </c>
      <c r="F26" s="145">
        <f t="shared" si="0"/>
        <v>8451</v>
      </c>
    </row>
    <row r="27" spans="1:6" x14ac:dyDescent="0.2">
      <c r="A27" s="339" t="s">
        <v>321</v>
      </c>
      <c r="B27" s="744" t="s">
        <v>1272</v>
      </c>
      <c r="C27" s="11"/>
      <c r="D27" s="283"/>
      <c r="E27" s="283">
        <v>450</v>
      </c>
      <c r="F27" s="145">
        <f t="shared" si="0"/>
        <v>450</v>
      </c>
    </row>
    <row r="28" spans="1:6" ht="13.5" customHeight="1" x14ac:dyDescent="0.2">
      <c r="A28" s="339" t="s">
        <v>323</v>
      </c>
      <c r="B28" s="744" t="s">
        <v>1275</v>
      </c>
      <c r="C28" s="11"/>
      <c r="D28" s="283"/>
      <c r="E28" s="283">
        <v>8000</v>
      </c>
      <c r="F28" s="145">
        <f t="shared" si="0"/>
        <v>8000</v>
      </c>
    </row>
    <row r="29" spans="1:6" ht="13.5" customHeight="1" x14ac:dyDescent="0.2">
      <c r="A29" s="339" t="s">
        <v>324</v>
      </c>
      <c r="B29" s="744" t="s">
        <v>1280</v>
      </c>
      <c r="C29" s="11"/>
      <c r="D29" s="283"/>
      <c r="E29" s="283">
        <v>9356</v>
      </c>
      <c r="F29" s="145">
        <f t="shared" si="0"/>
        <v>9356</v>
      </c>
    </row>
    <row r="30" spans="1:6" x14ac:dyDescent="0.2">
      <c r="A30" s="339" t="s">
        <v>325</v>
      </c>
      <c r="B30" s="1580" t="s">
        <v>1300</v>
      </c>
      <c r="C30" s="11"/>
      <c r="D30" s="283"/>
      <c r="E30" s="283">
        <v>250000</v>
      </c>
      <c r="F30" s="145">
        <f t="shared" si="0"/>
        <v>250000</v>
      </c>
    </row>
    <row r="31" spans="1:6" ht="13.5" thickBot="1" x14ac:dyDescent="0.25">
      <c r="A31" s="351" t="s">
        <v>326</v>
      </c>
      <c r="B31" s="744"/>
      <c r="C31" s="11"/>
      <c r="D31" s="283"/>
      <c r="E31" s="283"/>
      <c r="F31" s="145">
        <f t="shared" si="0"/>
        <v>0</v>
      </c>
    </row>
    <row r="32" spans="1:6" ht="13.5" thickBot="1" x14ac:dyDescent="0.25">
      <c r="A32" s="746" t="s">
        <v>327</v>
      </c>
      <c r="B32" s="882" t="s">
        <v>416</v>
      </c>
      <c r="C32" s="883">
        <f>SUM(C20:C31)</f>
        <v>0</v>
      </c>
      <c r="D32" s="883">
        <f>SUM(D20:D31)</f>
        <v>0</v>
      </c>
      <c r="E32" s="883">
        <f>SUM(E20:E31)</f>
        <v>1392329</v>
      </c>
      <c r="F32" s="152">
        <f>SUM(C32:E32)</f>
        <v>1392329</v>
      </c>
    </row>
    <row r="33" spans="1:6" ht="39" thickBot="1" x14ac:dyDescent="0.25">
      <c r="A33" s="363" t="s">
        <v>328</v>
      </c>
      <c r="B33" s="681" t="s">
        <v>790</v>
      </c>
      <c r="C33" s="139">
        <f>C13+C18+C32</f>
        <v>0</v>
      </c>
      <c r="D33" s="139">
        <f>D13+D18+D32</f>
        <v>0</v>
      </c>
      <c r="E33" s="777">
        <f>E13+E18+E32</f>
        <v>1392329</v>
      </c>
      <c r="F33" s="152">
        <f>SUM(C33:E33)</f>
        <v>1392329</v>
      </c>
    </row>
    <row r="34" spans="1:6" x14ac:dyDescent="0.2">
      <c r="B34" s="1"/>
      <c r="C34" s="1"/>
      <c r="D34" s="1"/>
      <c r="E34" s="1"/>
      <c r="F34" s="1"/>
    </row>
    <row r="35" spans="1:6" x14ac:dyDescent="0.2">
      <c r="A35" s="1626" t="s">
        <v>1351</v>
      </c>
      <c r="B35" s="1626"/>
      <c r="C35" s="1626"/>
      <c r="D35" s="1626"/>
      <c r="E35" s="1626"/>
      <c r="F35" s="1"/>
    </row>
    <row r="36" spans="1:6" x14ac:dyDescent="0.2">
      <c r="B36" s="1"/>
      <c r="C36" s="1"/>
      <c r="D36" s="1"/>
      <c r="E36" s="1"/>
      <c r="F36" s="1"/>
    </row>
    <row r="37" spans="1:6" ht="15.75" x14ac:dyDescent="0.25">
      <c r="A37" s="1646" t="s">
        <v>1099</v>
      </c>
      <c r="B37" s="1656"/>
      <c r="C37" s="1656"/>
      <c r="D37" s="1656"/>
      <c r="E37" s="1656"/>
      <c r="F37" s="1656"/>
    </row>
    <row r="38" spans="1:6" x14ac:dyDescent="0.2">
      <c r="B38" s="1"/>
      <c r="C38" s="1"/>
      <c r="D38" s="1"/>
      <c r="E38" s="1"/>
      <c r="F38" s="1"/>
    </row>
    <row r="39" spans="1:6" ht="13.5" thickBot="1" x14ac:dyDescent="0.25">
      <c r="B39" s="130"/>
      <c r="C39" s="130"/>
      <c r="D39" s="130"/>
      <c r="E39" s="130" t="s">
        <v>46</v>
      </c>
      <c r="F39" s="1"/>
    </row>
    <row r="40" spans="1:6" ht="15.75" x14ac:dyDescent="0.25">
      <c r="A40" s="1666" t="s">
        <v>298</v>
      </c>
      <c r="B40" s="441" t="s">
        <v>45</v>
      </c>
      <c r="C40" s="446" t="s">
        <v>47</v>
      </c>
      <c r="D40" s="446" t="s">
        <v>443</v>
      </c>
      <c r="E40" s="262" t="s">
        <v>38</v>
      </c>
      <c r="F40" s="1685" t="s">
        <v>390</v>
      </c>
    </row>
    <row r="41" spans="1:6" ht="13.5" thickBot="1" x14ac:dyDescent="0.25">
      <c r="A41" s="1667"/>
      <c r="B41" s="214"/>
      <c r="C41" s="447" t="s">
        <v>5</v>
      </c>
      <c r="D41" s="1552" t="s">
        <v>444</v>
      </c>
      <c r="E41" s="450" t="s">
        <v>5</v>
      </c>
      <c r="F41" s="1686"/>
    </row>
    <row r="42" spans="1:6" ht="13.5" thickBot="1" x14ac:dyDescent="0.25">
      <c r="A42" s="419" t="s">
        <v>299</v>
      </c>
      <c r="B42" s="445" t="s">
        <v>300</v>
      </c>
      <c r="C42" s="448" t="s">
        <v>301</v>
      </c>
      <c r="D42" s="448" t="s">
        <v>302</v>
      </c>
      <c r="E42" s="437" t="s">
        <v>322</v>
      </c>
      <c r="F42" s="689" t="s">
        <v>347</v>
      </c>
    </row>
    <row r="43" spans="1:6" ht="26.25" x14ac:dyDescent="0.25">
      <c r="A43" s="400" t="s">
        <v>303</v>
      </c>
      <c r="B43" s="690" t="s">
        <v>1172</v>
      </c>
      <c r="C43" s="449"/>
      <c r="D43" s="451"/>
      <c r="E43" s="686"/>
      <c r="F43" s="607">
        <f>SUM(C43:E43)</f>
        <v>0</v>
      </c>
    </row>
    <row r="44" spans="1:6" ht="26.25" x14ac:dyDescent="0.25">
      <c r="A44" s="386" t="s">
        <v>304</v>
      </c>
      <c r="B44" s="690" t="s">
        <v>854</v>
      </c>
      <c r="C44" s="131"/>
      <c r="D44" s="452"/>
      <c r="E44" s="687"/>
      <c r="F44" s="145">
        <f>SUM(C44:E44)</f>
        <v>0</v>
      </c>
    </row>
    <row r="45" spans="1:6" ht="15" x14ac:dyDescent="0.25">
      <c r="A45" s="386" t="s">
        <v>305</v>
      </c>
      <c r="B45" s="690"/>
      <c r="C45" s="131"/>
      <c r="D45" s="452"/>
      <c r="E45" s="795"/>
      <c r="F45" s="145">
        <f>SUM(C45:E45)</f>
        <v>0</v>
      </c>
    </row>
    <row r="46" spans="1:6" ht="15.75" thickBot="1" x14ac:dyDescent="0.3">
      <c r="A46" s="386" t="s">
        <v>306</v>
      </c>
      <c r="B46" s="691"/>
      <c r="C46" s="307"/>
      <c r="D46" s="453"/>
      <c r="E46" s="688"/>
      <c r="F46" s="148">
        <f>SUM(C46:E46)</f>
        <v>0</v>
      </c>
    </row>
    <row r="47" spans="1:6" ht="24.75" thickBot="1" x14ac:dyDescent="0.25">
      <c r="A47" s="363" t="s">
        <v>307</v>
      </c>
      <c r="B47" s="415" t="s">
        <v>1100</v>
      </c>
      <c r="C47" s="454">
        <f>SUM(C43:C46)</f>
        <v>0</v>
      </c>
      <c r="D47" s="454">
        <f>SUM(D43:D46)</f>
        <v>0</v>
      </c>
      <c r="E47" s="454">
        <f>SUM(E43:E46)</f>
        <v>0</v>
      </c>
      <c r="F47" s="454">
        <f>SUM(F43:F46)</f>
        <v>0</v>
      </c>
    </row>
    <row r="48" spans="1:6" x14ac:dyDescent="0.2">
      <c r="B48" s="1"/>
      <c r="C48" s="1"/>
      <c r="D48" s="1"/>
      <c r="E48" s="1"/>
      <c r="F48" s="1"/>
    </row>
    <row r="49" spans="2:6" x14ac:dyDescent="0.2">
      <c r="B49" s="1687"/>
      <c r="C49" s="1687"/>
      <c r="D49" s="1"/>
      <c r="E49" s="1"/>
      <c r="F49" s="1"/>
    </row>
    <row r="50" spans="2:6" ht="12.75" customHeight="1" x14ac:dyDescent="0.2">
      <c r="B50" s="37"/>
    </row>
    <row r="51" spans="2:6" x14ac:dyDescent="0.2">
      <c r="B51" s="1"/>
    </row>
    <row r="52" spans="2:6" ht="15.75" x14ac:dyDescent="0.25">
      <c r="B52" s="21"/>
    </row>
    <row r="53" spans="2:6" ht="12.75" customHeight="1" x14ac:dyDescent="0.25">
      <c r="B53" s="21"/>
    </row>
    <row r="54" spans="2:6" ht="16.5" customHeight="1" x14ac:dyDescent="0.2">
      <c r="B54" s="1"/>
    </row>
    <row r="55" spans="2:6" ht="16.5" customHeight="1" x14ac:dyDescent="0.2"/>
    <row r="56" spans="2:6" ht="16.5" customHeight="1" x14ac:dyDescent="0.2"/>
    <row r="60" spans="2:6" x14ac:dyDescent="0.2">
      <c r="B60" s="1"/>
    </row>
    <row r="61" spans="2:6" x14ac:dyDescent="0.2">
      <c r="B61" s="1"/>
    </row>
    <row r="62" spans="2:6" x14ac:dyDescent="0.2">
      <c r="B62" s="1"/>
      <c r="C62" s="1"/>
      <c r="D62" s="1"/>
      <c r="E62" s="1"/>
      <c r="F62" s="1"/>
    </row>
    <row r="63" spans="2:6" x14ac:dyDescent="0.2">
      <c r="B63" s="1"/>
      <c r="C63" s="1"/>
      <c r="D63" s="1"/>
      <c r="E63" s="1"/>
      <c r="F63" s="1"/>
    </row>
    <row r="64" spans="2:6" x14ac:dyDescent="0.2">
      <c r="B64" s="1"/>
      <c r="C64" s="1"/>
      <c r="D64" s="1"/>
      <c r="E64" s="1"/>
      <c r="F64" s="1"/>
    </row>
    <row r="65" spans="2:6" ht="13.5" customHeight="1" x14ac:dyDescent="0.2">
      <c r="B65" s="1"/>
      <c r="C65" s="1"/>
      <c r="D65" s="1"/>
      <c r="E65" s="1"/>
      <c r="F65" s="1"/>
    </row>
    <row r="66" spans="2:6" x14ac:dyDescent="0.2">
      <c r="B66" s="1"/>
      <c r="C66" s="1"/>
      <c r="D66" s="1"/>
      <c r="E66" s="1"/>
      <c r="F66" s="1"/>
    </row>
    <row r="67" spans="2:6" x14ac:dyDescent="0.2">
      <c r="B67" s="1"/>
      <c r="C67" s="1"/>
      <c r="D67" s="1"/>
      <c r="E67" s="1"/>
      <c r="F67" s="1"/>
    </row>
    <row r="68" spans="2:6" x14ac:dyDescent="0.2">
      <c r="B68" s="1"/>
      <c r="C68" s="1"/>
      <c r="D68" s="1"/>
      <c r="E68" s="1"/>
      <c r="F68" s="1"/>
    </row>
    <row r="69" spans="2:6" x14ac:dyDescent="0.2">
      <c r="B69" s="1"/>
      <c r="C69" s="1"/>
      <c r="D69" s="1"/>
      <c r="E69" s="1"/>
      <c r="F69" s="1"/>
    </row>
    <row r="70" spans="2:6" x14ac:dyDescent="0.2">
      <c r="B70" s="1"/>
      <c r="C70" s="1"/>
      <c r="D70" s="1"/>
      <c r="E70" s="1"/>
      <c r="F70" s="1"/>
    </row>
    <row r="71" spans="2:6" x14ac:dyDescent="0.2">
      <c r="B71" s="1"/>
      <c r="C71" s="1"/>
      <c r="D71" s="1"/>
      <c r="E71" s="1"/>
      <c r="F71" s="1"/>
    </row>
    <row r="72" spans="2:6" s="3" customFormat="1" ht="15" x14ac:dyDescent="0.2">
      <c r="B72" s="1"/>
      <c r="C72" s="1"/>
      <c r="D72" s="1"/>
      <c r="E72" s="1"/>
      <c r="F72" s="1"/>
    </row>
    <row r="73" spans="2:6" x14ac:dyDescent="0.2">
      <c r="B73" s="1"/>
      <c r="C73" s="1"/>
      <c r="D73" s="1"/>
      <c r="E73" s="1"/>
      <c r="F73" s="1"/>
    </row>
    <row r="74" spans="2:6" x14ac:dyDescent="0.2">
      <c r="B74" s="1"/>
      <c r="C74" s="1"/>
      <c r="D74" s="1"/>
      <c r="E74" s="1"/>
      <c r="F74" s="1"/>
    </row>
    <row r="75" spans="2:6" x14ac:dyDescent="0.2">
      <c r="B75" s="1"/>
      <c r="C75" s="1"/>
      <c r="D75" s="1"/>
      <c r="E75" s="1"/>
      <c r="F75" s="1"/>
    </row>
    <row r="76" spans="2:6" ht="32.25" customHeight="1" x14ac:dyDescent="0.2">
      <c r="B76" s="1"/>
      <c r="C76" s="1"/>
      <c r="D76" s="1"/>
      <c r="E76" s="1"/>
      <c r="F76" s="1"/>
    </row>
    <row r="77" spans="2:6" x14ac:dyDescent="0.2">
      <c r="B77" s="1"/>
      <c r="C77" s="1"/>
      <c r="D77" s="1"/>
      <c r="E77" s="1"/>
      <c r="F77" s="1"/>
    </row>
    <row r="78" spans="2:6" x14ac:dyDescent="0.2">
      <c r="B78" s="1"/>
      <c r="C78" s="1"/>
      <c r="D78" s="1"/>
      <c r="E78" s="1"/>
      <c r="F78" s="1"/>
    </row>
    <row r="79" spans="2:6" x14ac:dyDescent="0.2">
      <c r="B79" s="1"/>
      <c r="C79" s="1"/>
      <c r="D79" s="1"/>
      <c r="E79" s="1"/>
      <c r="F79" s="1"/>
    </row>
    <row r="80" spans="2:6" x14ac:dyDescent="0.2">
      <c r="B80" s="1"/>
      <c r="C80" s="1"/>
      <c r="D80" s="1"/>
      <c r="E80" s="1"/>
      <c r="F80" s="1"/>
    </row>
    <row r="81" spans="2:6" x14ac:dyDescent="0.2">
      <c r="B81" s="1"/>
      <c r="C81" s="1"/>
      <c r="D81" s="1"/>
      <c r="E81" s="1"/>
      <c r="F81" s="1"/>
    </row>
    <row r="82" spans="2:6" x14ac:dyDescent="0.2">
      <c r="B82" s="1"/>
      <c r="C82" s="1"/>
      <c r="D82" s="1"/>
      <c r="E82" s="1"/>
      <c r="F82" s="1"/>
    </row>
    <row r="83" spans="2:6" x14ac:dyDescent="0.2">
      <c r="B83" s="1"/>
      <c r="C83" s="1"/>
      <c r="D83" s="1"/>
      <c r="E83" s="1"/>
      <c r="F83" s="1"/>
    </row>
    <row r="84" spans="2:6" x14ac:dyDescent="0.2">
      <c r="B84" s="1"/>
      <c r="C84" s="1"/>
      <c r="D84" s="1"/>
      <c r="E84" s="1"/>
      <c r="F84" s="1"/>
    </row>
    <row r="85" spans="2:6" x14ac:dyDescent="0.2">
      <c r="B85" s="1"/>
      <c r="C85" s="1"/>
      <c r="D85" s="1"/>
      <c r="E85" s="1"/>
      <c r="F85" s="1"/>
    </row>
    <row r="86" spans="2:6" x14ac:dyDescent="0.2">
      <c r="B86" s="1"/>
      <c r="C86" s="1"/>
      <c r="D86" s="1"/>
      <c r="E86" s="1"/>
      <c r="F86" s="1"/>
    </row>
    <row r="87" spans="2:6" x14ac:dyDescent="0.2">
      <c r="B87" s="1"/>
      <c r="C87" s="1"/>
      <c r="D87" s="1"/>
      <c r="E87" s="1"/>
      <c r="F87" s="1"/>
    </row>
    <row r="88" spans="2:6" ht="28.5" customHeight="1" x14ac:dyDescent="0.2">
      <c r="B88" s="1"/>
      <c r="C88" s="1"/>
      <c r="D88" s="1"/>
      <c r="E88" s="1"/>
      <c r="F88" s="1"/>
    </row>
    <row r="89" spans="2:6" x14ac:dyDescent="0.2">
      <c r="B89" s="1"/>
      <c r="C89" s="1"/>
      <c r="D89" s="1"/>
      <c r="E89" s="1"/>
      <c r="F89" s="1"/>
    </row>
    <row r="90" spans="2:6" x14ac:dyDescent="0.2">
      <c r="B90" s="1"/>
      <c r="C90" s="1"/>
      <c r="D90" s="1"/>
      <c r="E90" s="1"/>
      <c r="F90" s="1"/>
    </row>
    <row r="91" spans="2:6" x14ac:dyDescent="0.2">
      <c r="B91" s="1"/>
      <c r="C91" s="1"/>
      <c r="D91" s="1"/>
      <c r="E91" s="1"/>
      <c r="F91" s="1"/>
    </row>
    <row r="92" spans="2:6" x14ac:dyDescent="0.2">
      <c r="B92" s="1"/>
      <c r="C92" s="1"/>
      <c r="D92" s="1"/>
      <c r="E92" s="1"/>
      <c r="F92" s="1"/>
    </row>
    <row r="93" spans="2:6" x14ac:dyDescent="0.2">
      <c r="B93" s="1"/>
      <c r="C93" s="1"/>
      <c r="D93" s="1"/>
      <c r="E93" s="1"/>
      <c r="F93" s="1"/>
    </row>
    <row r="94" spans="2:6" x14ac:dyDescent="0.2">
      <c r="B94" s="1"/>
      <c r="C94" s="1"/>
      <c r="D94" s="1"/>
      <c r="E94" s="1"/>
      <c r="F94" s="1"/>
    </row>
    <row r="95" spans="2:6" x14ac:dyDescent="0.2">
      <c r="B95" s="1"/>
      <c r="C95" s="1"/>
      <c r="D95" s="1"/>
      <c r="E95" s="1"/>
      <c r="F95" s="1"/>
    </row>
    <row r="96" spans="2:6" x14ac:dyDescent="0.2">
      <c r="B96" s="1"/>
      <c r="C96" s="1"/>
      <c r="D96" s="1"/>
      <c r="E96" s="1"/>
      <c r="F96" s="1"/>
    </row>
    <row r="97" spans="1:19" x14ac:dyDescent="0.2">
      <c r="B97" s="1"/>
      <c r="C97" s="1"/>
      <c r="D97" s="1"/>
      <c r="E97" s="1"/>
      <c r="F97" s="1"/>
    </row>
    <row r="98" spans="1:19" x14ac:dyDescent="0.2">
      <c r="B98" s="1"/>
      <c r="C98" s="1"/>
      <c r="D98" s="1"/>
      <c r="E98" s="1"/>
      <c r="F98" s="1"/>
    </row>
    <row r="99" spans="1:19" x14ac:dyDescent="0.2">
      <c r="B99" s="1"/>
      <c r="C99" s="1"/>
      <c r="D99" s="1"/>
      <c r="E99" s="1"/>
      <c r="F99" s="1"/>
    </row>
    <row r="100" spans="1:19" ht="13.5" thickBot="1" x14ac:dyDescent="0.25">
      <c r="B100" s="1"/>
      <c r="C100" s="1"/>
      <c r="D100" s="1"/>
      <c r="E100" s="1"/>
      <c r="F100" s="1"/>
    </row>
    <row r="101" spans="1:19" s="39" customFormat="1" ht="13.5" thickBot="1" x14ac:dyDescent="0.25">
      <c r="A101" s="38"/>
      <c r="B101" s="1"/>
      <c r="C101" s="1"/>
      <c r="D101" s="1"/>
      <c r="E101" s="1"/>
      <c r="F101" s="1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</row>
    <row r="102" spans="1:19" s="17" customFormat="1" x14ac:dyDescent="0.2">
      <c r="B102" s="1"/>
      <c r="C102" s="1"/>
      <c r="D102" s="1"/>
      <c r="E102" s="1"/>
      <c r="F102" s="1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</row>
    <row r="103" spans="1:19" s="17" customFormat="1" x14ac:dyDescent="0.2">
      <c r="B103" s="1"/>
      <c r="C103" s="1"/>
      <c r="D103" s="1"/>
      <c r="E103" s="1"/>
      <c r="F103" s="1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</row>
    <row r="104" spans="1:19" s="17" customFormat="1" x14ac:dyDescent="0.2">
      <c r="B104" s="1"/>
      <c r="C104" s="1"/>
      <c r="D104" s="1"/>
      <c r="E104" s="1"/>
      <c r="F104" s="1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</row>
    <row r="105" spans="1:19" s="17" customFormat="1" x14ac:dyDescent="0.2">
      <c r="B105" s="1"/>
      <c r="C105" s="1"/>
      <c r="D105" s="1"/>
      <c r="E105" s="1"/>
      <c r="F105" s="1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</row>
    <row r="106" spans="1:19" s="17" customFormat="1" ht="13.5" thickBot="1" x14ac:dyDescent="0.25">
      <c r="B106" s="1"/>
      <c r="C106" s="1"/>
      <c r="D106" s="1"/>
      <c r="E106" s="1"/>
      <c r="F106" s="1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</row>
    <row r="107" spans="1:19" s="39" customFormat="1" ht="13.5" thickBot="1" x14ac:dyDescent="0.25">
      <c r="A107" s="38"/>
      <c r="B107" s="1"/>
      <c r="C107" s="1"/>
      <c r="D107" s="1"/>
      <c r="E107" s="1"/>
      <c r="F107" s="1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</row>
    <row r="108" spans="1:19" x14ac:dyDescent="0.2">
      <c r="B108" s="1"/>
      <c r="C108" s="1"/>
      <c r="D108" s="1"/>
      <c r="E108" s="1"/>
      <c r="F108" s="1"/>
    </row>
    <row r="109" spans="1:19" ht="27" customHeight="1" x14ac:dyDescent="0.2">
      <c r="B109" s="1"/>
      <c r="C109" s="1"/>
      <c r="D109" s="1"/>
      <c r="E109" s="1"/>
      <c r="F109" s="1"/>
    </row>
    <row r="110" spans="1:19" ht="27" customHeight="1" x14ac:dyDescent="0.2">
      <c r="B110" s="1"/>
      <c r="C110" s="1"/>
      <c r="D110" s="1"/>
      <c r="E110" s="1"/>
      <c r="F110" s="1"/>
    </row>
    <row r="111" spans="1:19" ht="27" customHeight="1" x14ac:dyDescent="0.2">
      <c r="B111" s="1"/>
      <c r="C111" s="1"/>
      <c r="D111" s="1"/>
      <c r="E111" s="1"/>
      <c r="F111" s="1"/>
    </row>
    <row r="112" spans="1:19" x14ac:dyDescent="0.2">
      <c r="B112" s="1"/>
      <c r="C112" s="1"/>
      <c r="D112" s="1"/>
      <c r="E112" s="1"/>
      <c r="F112" s="1"/>
    </row>
    <row r="113" spans="2:6" x14ac:dyDescent="0.2">
      <c r="B113" s="1"/>
      <c r="C113" s="1"/>
      <c r="D113" s="1"/>
      <c r="E113" s="1"/>
      <c r="F113" s="1"/>
    </row>
    <row r="114" spans="2:6" x14ac:dyDescent="0.2">
      <c r="B114" s="1"/>
      <c r="C114" s="1"/>
      <c r="D114" s="1"/>
      <c r="E114" s="1"/>
      <c r="F114" s="1"/>
    </row>
    <row r="115" spans="2:6" x14ac:dyDescent="0.2">
      <c r="B115" s="1"/>
      <c r="C115" s="1"/>
      <c r="D115" s="1"/>
      <c r="E115" s="1"/>
      <c r="F115" s="1"/>
    </row>
    <row r="116" spans="2:6" x14ac:dyDescent="0.2">
      <c r="B116" s="1"/>
      <c r="C116" s="1"/>
      <c r="D116" s="1"/>
      <c r="E116" s="1"/>
      <c r="F116" s="1"/>
    </row>
    <row r="117" spans="2:6" x14ac:dyDescent="0.2">
      <c r="B117" s="1"/>
      <c r="C117" s="1"/>
      <c r="D117" s="1"/>
      <c r="E117" s="1"/>
      <c r="F117" s="1"/>
    </row>
    <row r="118" spans="2:6" x14ac:dyDescent="0.2">
      <c r="B118" s="1"/>
      <c r="C118" s="1"/>
      <c r="D118" s="1"/>
      <c r="E118" s="1"/>
      <c r="F118" s="1"/>
    </row>
    <row r="119" spans="2:6" x14ac:dyDescent="0.2">
      <c r="B119" s="1"/>
      <c r="C119" s="1"/>
      <c r="D119" s="1"/>
      <c r="E119" s="1"/>
      <c r="F119" s="1"/>
    </row>
    <row r="120" spans="2:6" x14ac:dyDescent="0.2">
      <c r="B120" s="1"/>
      <c r="C120" s="1"/>
      <c r="D120" s="1"/>
      <c r="E120" s="1"/>
      <c r="F120" s="1"/>
    </row>
    <row r="121" spans="2:6" x14ac:dyDescent="0.2">
      <c r="B121" s="1"/>
      <c r="C121" s="1"/>
      <c r="D121" s="1"/>
      <c r="E121" s="1"/>
      <c r="F121" s="1"/>
    </row>
    <row r="122" spans="2:6" x14ac:dyDescent="0.2">
      <c r="B122" s="1"/>
      <c r="C122" s="1"/>
      <c r="D122" s="1"/>
      <c r="E122" s="1"/>
      <c r="F122" s="1"/>
    </row>
    <row r="123" spans="2:6" x14ac:dyDescent="0.2">
      <c r="B123" s="1"/>
      <c r="C123" s="1"/>
      <c r="D123" s="1"/>
      <c r="E123" s="1"/>
      <c r="F123" s="1"/>
    </row>
    <row r="124" spans="2:6" x14ac:dyDescent="0.2">
      <c r="B124" s="1"/>
      <c r="C124" s="1"/>
      <c r="D124" s="1"/>
      <c r="E124" s="1"/>
      <c r="F124" s="1"/>
    </row>
    <row r="125" spans="2:6" x14ac:dyDescent="0.2">
      <c r="B125" s="1"/>
      <c r="C125" s="1"/>
      <c r="D125" s="1"/>
      <c r="E125" s="1"/>
      <c r="F125" s="1"/>
    </row>
    <row r="126" spans="2:6" x14ac:dyDescent="0.2">
      <c r="B126" s="1"/>
      <c r="C126" s="1"/>
      <c r="D126" s="1"/>
      <c r="E126" s="1"/>
      <c r="F126" s="1"/>
    </row>
    <row r="127" spans="2:6" x14ac:dyDescent="0.2">
      <c r="B127" s="1"/>
      <c r="C127" s="1"/>
      <c r="D127" s="1"/>
      <c r="E127" s="1"/>
      <c r="F127" s="1"/>
    </row>
    <row r="128" spans="2:6" x14ac:dyDescent="0.2">
      <c r="B128" s="1"/>
      <c r="C128" s="1"/>
      <c r="D128" s="1"/>
      <c r="E128" s="1"/>
      <c r="F128" s="1"/>
    </row>
    <row r="129" spans="2:6" x14ac:dyDescent="0.2">
      <c r="B129" s="1"/>
      <c r="C129" s="1"/>
      <c r="D129" s="1"/>
      <c r="E129" s="1"/>
      <c r="F129" s="1"/>
    </row>
    <row r="130" spans="2:6" x14ac:dyDescent="0.2">
      <c r="B130" s="1"/>
      <c r="C130" s="1"/>
      <c r="D130" s="1"/>
      <c r="E130" s="1"/>
      <c r="F130" s="1"/>
    </row>
    <row r="131" spans="2:6" x14ac:dyDescent="0.2">
      <c r="B131" s="1"/>
      <c r="C131" s="1"/>
      <c r="D131" s="1"/>
      <c r="E131" s="1"/>
      <c r="F131" s="1"/>
    </row>
    <row r="132" spans="2:6" x14ac:dyDescent="0.2">
      <c r="B132" s="1"/>
      <c r="C132" s="1"/>
      <c r="D132" s="1"/>
      <c r="E132" s="1"/>
      <c r="F132" s="1"/>
    </row>
    <row r="133" spans="2:6" x14ac:dyDescent="0.2">
      <c r="B133" s="1"/>
      <c r="C133" s="1"/>
      <c r="D133" s="1"/>
      <c r="E133" s="1"/>
      <c r="F133" s="1"/>
    </row>
    <row r="134" spans="2:6" x14ac:dyDescent="0.2">
      <c r="B134" s="1"/>
      <c r="C134" s="1"/>
      <c r="D134" s="1"/>
      <c r="E134" s="1"/>
      <c r="F134" s="1"/>
    </row>
    <row r="135" spans="2:6" x14ac:dyDescent="0.2">
      <c r="B135" s="1"/>
      <c r="C135" s="1"/>
      <c r="D135" s="1"/>
      <c r="E135" s="1"/>
      <c r="F135" s="1"/>
    </row>
    <row r="136" spans="2:6" x14ac:dyDescent="0.2">
      <c r="B136" s="1"/>
      <c r="C136" s="1"/>
      <c r="D136" s="1"/>
      <c r="E136" s="1"/>
      <c r="F136" s="1"/>
    </row>
    <row r="137" spans="2:6" x14ac:dyDescent="0.2">
      <c r="B137" s="1"/>
      <c r="C137" s="1"/>
      <c r="D137" s="1"/>
      <c r="E137" s="1"/>
      <c r="F137" s="1"/>
    </row>
    <row r="138" spans="2:6" x14ac:dyDescent="0.2">
      <c r="B138" s="1"/>
      <c r="C138" s="1"/>
      <c r="D138" s="1"/>
      <c r="E138" s="1"/>
      <c r="F138" s="1"/>
    </row>
    <row r="139" spans="2:6" x14ac:dyDescent="0.2">
      <c r="B139" s="1"/>
      <c r="C139" s="1"/>
      <c r="D139" s="1"/>
      <c r="E139" s="1"/>
      <c r="F139" s="1"/>
    </row>
    <row r="140" spans="2:6" x14ac:dyDescent="0.2">
      <c r="B140" s="1"/>
      <c r="C140" s="1"/>
      <c r="D140" s="1"/>
      <c r="E140" s="1"/>
      <c r="F140" s="1"/>
    </row>
    <row r="141" spans="2:6" x14ac:dyDescent="0.2">
      <c r="B141" s="1"/>
      <c r="C141" s="1"/>
      <c r="D141" s="1"/>
      <c r="E141" s="1"/>
      <c r="F141" s="1"/>
    </row>
    <row r="142" spans="2:6" x14ac:dyDescent="0.2">
      <c r="B142" s="1"/>
      <c r="C142" s="1"/>
      <c r="D142" s="1"/>
      <c r="E142" s="1"/>
      <c r="F142" s="1"/>
    </row>
    <row r="143" spans="2:6" x14ac:dyDescent="0.2">
      <c r="B143" s="1"/>
      <c r="C143" s="1"/>
      <c r="D143" s="1"/>
      <c r="E143" s="1"/>
      <c r="F143" s="1"/>
    </row>
    <row r="144" spans="2:6" x14ac:dyDescent="0.2">
      <c r="B144" s="1"/>
      <c r="C144" s="1"/>
      <c r="D144" s="1"/>
      <c r="E144" s="1"/>
      <c r="F144" s="1"/>
    </row>
    <row r="145" spans="2:6" x14ac:dyDescent="0.2">
      <c r="B145" s="1"/>
      <c r="C145" s="1"/>
      <c r="D145" s="1"/>
      <c r="E145" s="1"/>
      <c r="F145" s="1"/>
    </row>
    <row r="146" spans="2:6" x14ac:dyDescent="0.2">
      <c r="B146" s="1"/>
      <c r="C146" s="1"/>
      <c r="D146" s="1"/>
      <c r="E146" s="1"/>
      <c r="F146" s="1"/>
    </row>
    <row r="147" spans="2:6" x14ac:dyDescent="0.2">
      <c r="B147" s="1"/>
      <c r="C147" s="1"/>
      <c r="D147" s="1"/>
      <c r="E147" s="1"/>
      <c r="F147" s="1"/>
    </row>
    <row r="148" spans="2:6" x14ac:dyDescent="0.2">
      <c r="B148" s="1"/>
      <c r="C148" s="1"/>
      <c r="D148" s="1"/>
      <c r="E148" s="1"/>
      <c r="F148" s="1"/>
    </row>
    <row r="149" spans="2:6" x14ac:dyDescent="0.2">
      <c r="B149" s="1"/>
      <c r="C149" s="1"/>
      <c r="D149" s="1"/>
      <c r="E149" s="1"/>
      <c r="F149" s="1"/>
    </row>
    <row r="150" spans="2:6" x14ac:dyDescent="0.2">
      <c r="B150" s="1"/>
      <c r="C150" s="1"/>
      <c r="D150" s="1"/>
      <c r="E150" s="1"/>
      <c r="F150" s="1"/>
    </row>
    <row r="151" spans="2:6" x14ac:dyDescent="0.2">
      <c r="B151" s="1"/>
      <c r="C151" s="1"/>
      <c r="D151" s="1"/>
      <c r="E151" s="1"/>
      <c r="F151" s="1"/>
    </row>
    <row r="152" spans="2:6" x14ac:dyDescent="0.2">
      <c r="B152" s="1"/>
      <c r="C152" s="1"/>
      <c r="D152" s="1"/>
      <c r="E152" s="1"/>
      <c r="F152" s="1"/>
    </row>
    <row r="153" spans="2:6" x14ac:dyDescent="0.2">
      <c r="B153" s="1"/>
      <c r="C153" s="1"/>
      <c r="D153" s="1"/>
      <c r="E153" s="1"/>
      <c r="F153" s="1"/>
    </row>
    <row r="154" spans="2:6" x14ac:dyDescent="0.2">
      <c r="B154" s="1"/>
      <c r="C154" s="1"/>
      <c r="D154" s="1"/>
      <c r="E154" s="1"/>
      <c r="F154" s="1"/>
    </row>
    <row r="155" spans="2:6" x14ac:dyDescent="0.2">
      <c r="B155" s="1"/>
      <c r="C155" s="1"/>
      <c r="D155" s="1"/>
      <c r="E155" s="1"/>
      <c r="F155" s="1"/>
    </row>
  </sheetData>
  <mergeCells count="9">
    <mergeCell ref="A37:F37"/>
    <mergeCell ref="A1:E1"/>
    <mergeCell ref="A35:E35"/>
    <mergeCell ref="F6:F7"/>
    <mergeCell ref="F40:F41"/>
    <mergeCell ref="B49:C49"/>
    <mergeCell ref="A6:A7"/>
    <mergeCell ref="A40:A41"/>
    <mergeCell ref="A3:F3"/>
  </mergeCells>
  <pageMargins left="0.55118110236220474" right="0.35433070866141736" top="0.78740157480314965" bottom="0.78740157480314965" header="0.51181102362204722" footer="0.51181102362204722"/>
  <pageSetup paperSize="9" firstPageNumber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A2" sqref="A2"/>
    </sheetView>
  </sheetViews>
  <sheetFormatPr defaultRowHeight="12.75" x14ac:dyDescent="0.2"/>
  <cols>
    <col min="1" max="1" width="4.85546875" customWidth="1"/>
    <col min="2" max="2" width="65.85546875" customWidth="1"/>
    <col min="3" max="3" width="17.28515625" customWidth="1"/>
  </cols>
  <sheetData>
    <row r="2" spans="1:5" x14ac:dyDescent="0.2">
      <c r="A2" s="352" t="s">
        <v>1352</v>
      </c>
      <c r="B2" s="352"/>
      <c r="C2" s="352"/>
      <c r="D2" s="352"/>
      <c r="E2" s="352"/>
    </row>
    <row r="3" spans="1:5" x14ac:dyDescent="0.2">
      <c r="A3" s="352"/>
      <c r="B3" s="352"/>
      <c r="C3" s="352"/>
      <c r="D3" s="352"/>
      <c r="E3" s="352"/>
    </row>
    <row r="4" spans="1:5" ht="15.75" x14ac:dyDescent="0.25">
      <c r="B4" s="1646" t="s">
        <v>793</v>
      </c>
      <c r="C4" s="1646"/>
    </row>
    <row r="5" spans="1:5" ht="15.75" x14ac:dyDescent="0.25">
      <c r="B5" s="109"/>
      <c r="C5" s="1"/>
    </row>
    <row r="6" spans="1:5" ht="13.5" thickBot="1" x14ac:dyDescent="0.25">
      <c r="B6" s="1"/>
      <c r="C6" s="22" t="s">
        <v>36</v>
      </c>
    </row>
    <row r="7" spans="1:5" ht="15.75" x14ac:dyDescent="0.25">
      <c r="A7" s="1666" t="s">
        <v>298</v>
      </c>
      <c r="B7" s="178" t="s">
        <v>37</v>
      </c>
      <c r="C7" s="172" t="s">
        <v>38</v>
      </c>
    </row>
    <row r="8" spans="1:5" ht="13.5" thickBot="1" x14ac:dyDescent="0.25">
      <c r="A8" s="1667"/>
      <c r="B8" s="134"/>
      <c r="C8" s="173" t="s">
        <v>5</v>
      </c>
    </row>
    <row r="9" spans="1:5" ht="13.5" thickBot="1" x14ac:dyDescent="0.25">
      <c r="A9" s="419" t="s">
        <v>299</v>
      </c>
      <c r="B9" s="434" t="s">
        <v>300</v>
      </c>
      <c r="C9" s="440" t="s">
        <v>301</v>
      </c>
    </row>
    <row r="10" spans="1:5" x14ac:dyDescent="0.2">
      <c r="A10" s="400" t="s">
        <v>303</v>
      </c>
      <c r="B10" s="840" t="s">
        <v>599</v>
      </c>
      <c r="C10" s="843"/>
    </row>
    <row r="11" spans="1:5" x14ac:dyDescent="0.2">
      <c r="A11" s="386" t="s">
        <v>304</v>
      </c>
      <c r="B11" s="173"/>
      <c r="C11" s="844"/>
    </row>
    <row r="12" spans="1:5" x14ac:dyDescent="0.2">
      <c r="A12" s="386" t="s">
        <v>306</v>
      </c>
      <c r="B12" s="131" t="s">
        <v>1102</v>
      </c>
      <c r="C12" s="562">
        <f>C13+C15+C14</f>
        <v>59000</v>
      </c>
    </row>
    <row r="13" spans="1:5" x14ac:dyDescent="0.2">
      <c r="A13" s="386" t="s">
        <v>307</v>
      </c>
      <c r="B13" s="131" t="s">
        <v>1252</v>
      </c>
      <c r="C13" s="1006">
        <v>50000</v>
      </c>
    </row>
    <row r="14" spans="1:5" x14ac:dyDescent="0.2">
      <c r="A14" s="386"/>
      <c r="B14" s="131" t="s">
        <v>1143</v>
      </c>
      <c r="C14" s="1569">
        <v>5000</v>
      </c>
    </row>
    <row r="15" spans="1:5" ht="13.5" thickBot="1" x14ac:dyDescent="0.25">
      <c r="A15" s="386" t="s">
        <v>308</v>
      </c>
      <c r="B15" s="307" t="s">
        <v>1144</v>
      </c>
      <c r="C15" s="846">
        <v>4000</v>
      </c>
    </row>
    <row r="16" spans="1:5" ht="26.25" thickBot="1" x14ac:dyDescent="0.25">
      <c r="A16" s="386" t="s">
        <v>309</v>
      </c>
      <c r="B16" s="425" t="s">
        <v>792</v>
      </c>
      <c r="C16" s="845">
        <f>C12</f>
        <v>59000</v>
      </c>
    </row>
    <row r="17" spans="1:3" x14ac:dyDescent="0.2">
      <c r="A17" s="386" t="s">
        <v>310</v>
      </c>
      <c r="B17" s="892"/>
      <c r="C17" s="895"/>
    </row>
    <row r="18" spans="1:3" x14ac:dyDescent="0.2">
      <c r="A18" s="386" t="s">
        <v>311</v>
      </c>
      <c r="B18" s="155"/>
      <c r="C18" s="896"/>
    </row>
    <row r="19" spans="1:3" x14ac:dyDescent="0.2">
      <c r="A19" s="386" t="s">
        <v>312</v>
      </c>
      <c r="B19" s="893" t="s">
        <v>600</v>
      </c>
      <c r="C19" s="896"/>
    </row>
    <row r="20" spans="1:3" x14ac:dyDescent="0.2">
      <c r="A20" s="386" t="s">
        <v>313</v>
      </c>
      <c r="B20" s="155"/>
      <c r="C20" s="623"/>
    </row>
    <row r="21" spans="1:3" x14ac:dyDescent="0.2">
      <c r="A21" s="386" t="s">
        <v>315</v>
      </c>
      <c r="B21" s="894" t="s">
        <v>1096</v>
      </c>
      <c r="C21" s="979">
        <f>C22+C23+C24+C25+C26</f>
        <v>7266</v>
      </c>
    </row>
    <row r="22" spans="1:3" x14ac:dyDescent="0.2">
      <c r="A22" s="386" t="s">
        <v>316</v>
      </c>
      <c r="B22" s="133" t="s">
        <v>771</v>
      </c>
      <c r="C22" s="979">
        <v>6415</v>
      </c>
    </row>
    <row r="23" spans="1:3" x14ac:dyDescent="0.2">
      <c r="A23" s="386" t="s">
        <v>317</v>
      </c>
      <c r="B23" s="133" t="s">
        <v>772</v>
      </c>
      <c r="C23" s="974">
        <v>851</v>
      </c>
    </row>
    <row r="24" spans="1:3" x14ac:dyDescent="0.2">
      <c r="A24" s="386" t="s">
        <v>318</v>
      </c>
      <c r="B24" s="891" t="s">
        <v>773</v>
      </c>
      <c r="C24" s="974"/>
    </row>
    <row r="25" spans="1:3" x14ac:dyDescent="0.2">
      <c r="A25" s="386" t="s">
        <v>319</v>
      </c>
      <c r="B25" s="6" t="s">
        <v>774</v>
      </c>
      <c r="C25" s="974"/>
    </row>
    <row r="26" spans="1:3" ht="13.5" thickBot="1" x14ac:dyDescent="0.25">
      <c r="A26" s="386" t="s">
        <v>320</v>
      </c>
      <c r="B26" s="133" t="s">
        <v>1145</v>
      </c>
      <c r="C26" s="1522"/>
    </row>
    <row r="27" spans="1:3" ht="26.25" thickBot="1" x14ac:dyDescent="0.25">
      <c r="A27" s="363" t="s">
        <v>321</v>
      </c>
      <c r="B27" s="425" t="s">
        <v>1101</v>
      </c>
      <c r="C27" s="845">
        <f>C21</f>
        <v>7266</v>
      </c>
    </row>
    <row r="28" spans="1:3" ht="13.5" thickBot="1" x14ac:dyDescent="0.25">
      <c r="A28" s="420" t="s">
        <v>323</v>
      </c>
      <c r="B28" s="199"/>
      <c r="C28" s="847"/>
    </row>
    <row r="29" spans="1:3" ht="26.25" thickBot="1" x14ac:dyDescent="0.25">
      <c r="A29" s="363" t="s">
        <v>324</v>
      </c>
      <c r="B29" s="425" t="s">
        <v>791</v>
      </c>
      <c r="C29" s="845">
        <f>C27+C16</f>
        <v>66266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workbookViewId="0">
      <selection sqref="A1:D1"/>
    </sheetView>
  </sheetViews>
  <sheetFormatPr defaultRowHeight="12.75" x14ac:dyDescent="0.2"/>
  <cols>
    <col min="1" max="1" width="5" customWidth="1"/>
    <col min="2" max="2" width="41.28515625" customWidth="1"/>
    <col min="3" max="3" width="15.42578125" customWidth="1"/>
    <col min="4" max="4" width="15.5703125" customWidth="1"/>
    <col min="5" max="5" width="16.42578125" customWidth="1"/>
  </cols>
  <sheetData>
    <row r="1" spans="1:5" x14ac:dyDescent="0.2">
      <c r="A1" s="1626" t="s">
        <v>1353</v>
      </c>
      <c r="B1" s="1626"/>
      <c r="C1" s="1626"/>
      <c r="D1" s="1626"/>
      <c r="E1" s="1"/>
    </row>
    <row r="2" spans="1:5" ht="15.75" x14ac:dyDescent="0.25">
      <c r="B2" s="1646" t="s">
        <v>1183</v>
      </c>
      <c r="C2" s="1646"/>
      <c r="D2" s="1646"/>
      <c r="E2" s="1"/>
    </row>
    <row r="3" spans="1:5" ht="13.5" thickBot="1" x14ac:dyDescent="0.25">
      <c r="B3" s="1"/>
      <c r="C3" s="42"/>
      <c r="D3" s="42"/>
      <c r="E3" s="42" t="s">
        <v>4</v>
      </c>
    </row>
    <row r="4" spans="1:5" ht="39" customHeight="1" thickBot="1" x14ac:dyDescent="0.25">
      <c r="A4" s="692" t="s">
        <v>298</v>
      </c>
      <c r="B4" s="693" t="s">
        <v>43</v>
      </c>
      <c r="C4" s="356" t="s">
        <v>11</v>
      </c>
      <c r="D4" s="355" t="s">
        <v>9</v>
      </c>
      <c r="E4" s="356" t="s">
        <v>412</v>
      </c>
    </row>
    <row r="5" spans="1:5" ht="12" customHeight="1" thickBot="1" x14ac:dyDescent="0.25">
      <c r="A5" s="503" t="s">
        <v>299</v>
      </c>
      <c r="B5" s="444" t="s">
        <v>300</v>
      </c>
      <c r="C5" s="694" t="s">
        <v>301</v>
      </c>
      <c r="D5" s="359" t="s">
        <v>302</v>
      </c>
      <c r="E5" s="359" t="s">
        <v>322</v>
      </c>
    </row>
    <row r="6" spans="1:5" ht="15" customHeight="1" thickBot="1" x14ac:dyDescent="0.25">
      <c r="A6" s="503" t="s">
        <v>303</v>
      </c>
      <c r="B6" s="1155" t="s">
        <v>803</v>
      </c>
      <c r="C6" s="940">
        <f>C7+C18+C27</f>
        <v>97262</v>
      </c>
      <c r="D6" s="940">
        <f>D7+D18+D27</f>
        <v>592936</v>
      </c>
      <c r="E6" s="941">
        <f>E7+E18+E27</f>
        <v>690198</v>
      </c>
    </row>
    <row r="7" spans="1:5" ht="12" customHeight="1" x14ac:dyDescent="0.2">
      <c r="A7" s="652" t="s">
        <v>304</v>
      </c>
      <c r="B7" s="1156" t="s">
        <v>276</v>
      </c>
      <c r="C7" s="1152">
        <f>C8+C9+C10+C11+C12+C13+C14+C15+C16+C17</f>
        <v>97262</v>
      </c>
      <c r="D7" s="1152">
        <f>D8+D9+D10+D11+D12+D13+D14+D15+D16+D17</f>
        <v>15738</v>
      </c>
      <c r="E7" s="1311">
        <f>E8+E9+E10+E11+E12+E13+E14+E15+E16+E17</f>
        <v>113000</v>
      </c>
    </row>
    <row r="8" spans="1:5" ht="12.75" customHeight="1" x14ac:dyDescent="0.2">
      <c r="A8" s="174" t="s">
        <v>305</v>
      </c>
      <c r="B8" s="1157" t="s">
        <v>758</v>
      </c>
      <c r="C8" s="156"/>
      <c r="D8" s="156">
        <v>35</v>
      </c>
      <c r="E8" s="697">
        <f t="shared" ref="E8:E17" si="0">SUM(C8:D8)</f>
        <v>35</v>
      </c>
    </row>
    <row r="9" spans="1:5" ht="12.75" customHeight="1" x14ac:dyDescent="0.2">
      <c r="A9" s="174" t="s">
        <v>306</v>
      </c>
      <c r="B9" s="1157" t="s">
        <v>759</v>
      </c>
      <c r="C9" s="780">
        <v>34245</v>
      </c>
      <c r="D9" s="780">
        <v>13159</v>
      </c>
      <c r="E9" s="697">
        <f t="shared" si="0"/>
        <v>47404</v>
      </c>
    </row>
    <row r="10" spans="1:5" ht="12.75" customHeight="1" x14ac:dyDescent="0.2">
      <c r="A10" s="174" t="s">
        <v>307</v>
      </c>
      <c r="B10" s="1158" t="s">
        <v>760</v>
      </c>
      <c r="C10" s="156"/>
      <c r="D10" s="156">
        <v>2542</v>
      </c>
      <c r="E10" s="697">
        <f t="shared" si="0"/>
        <v>2542</v>
      </c>
    </row>
    <row r="11" spans="1:5" ht="12.75" customHeight="1" x14ac:dyDescent="0.2">
      <c r="A11" s="174" t="s">
        <v>308</v>
      </c>
      <c r="B11" s="1159" t="s">
        <v>761</v>
      </c>
      <c r="C11" s="156"/>
      <c r="D11" s="156"/>
      <c r="E11" s="697">
        <f t="shared" si="0"/>
        <v>0</v>
      </c>
    </row>
    <row r="12" spans="1:5" ht="12.75" customHeight="1" x14ac:dyDescent="0.2">
      <c r="A12" s="174" t="s">
        <v>309</v>
      </c>
      <c r="B12" s="1159" t="s">
        <v>762</v>
      </c>
      <c r="C12" s="156">
        <v>42339</v>
      </c>
      <c r="D12" s="156"/>
      <c r="E12" s="697">
        <f t="shared" si="0"/>
        <v>42339</v>
      </c>
    </row>
    <row r="13" spans="1:5" ht="12.75" customHeight="1" x14ac:dyDescent="0.2">
      <c r="A13" s="174" t="s">
        <v>310</v>
      </c>
      <c r="B13" s="1159" t="s">
        <v>763</v>
      </c>
      <c r="C13" s="156">
        <v>20678</v>
      </c>
      <c r="D13" s="156"/>
      <c r="E13" s="697">
        <f t="shared" si="0"/>
        <v>20678</v>
      </c>
    </row>
    <row r="14" spans="1:5" ht="12.75" customHeight="1" x14ac:dyDescent="0.2">
      <c r="A14" s="174" t="s">
        <v>311</v>
      </c>
      <c r="B14" s="1159" t="s">
        <v>764</v>
      </c>
      <c r="C14" s="156"/>
      <c r="D14" s="156"/>
      <c r="E14" s="697">
        <f t="shared" si="0"/>
        <v>0</v>
      </c>
    </row>
    <row r="15" spans="1:5" ht="12.75" customHeight="1" x14ac:dyDescent="0.2">
      <c r="A15" s="174" t="s">
        <v>312</v>
      </c>
      <c r="B15" s="1159" t="s">
        <v>765</v>
      </c>
      <c r="C15" s="243"/>
      <c r="D15" s="156">
        <v>1</v>
      </c>
      <c r="E15" s="697">
        <f t="shared" si="0"/>
        <v>1</v>
      </c>
    </row>
    <row r="16" spans="1:5" ht="12.75" customHeight="1" x14ac:dyDescent="0.2">
      <c r="A16" s="174" t="s">
        <v>313</v>
      </c>
      <c r="B16" s="1160" t="s">
        <v>766</v>
      </c>
      <c r="C16" s="243"/>
      <c r="D16" s="156"/>
      <c r="E16" s="1326">
        <f t="shared" si="0"/>
        <v>0</v>
      </c>
    </row>
    <row r="17" spans="1:5" s="17" customFormat="1" ht="12.75" customHeight="1" thickBot="1" x14ac:dyDescent="0.25">
      <c r="A17" s="695" t="s">
        <v>314</v>
      </c>
      <c r="B17" s="1161" t="s">
        <v>1095</v>
      </c>
      <c r="C17" s="698"/>
      <c r="D17" s="161">
        <v>1</v>
      </c>
      <c r="E17" s="697">
        <f t="shared" si="0"/>
        <v>1</v>
      </c>
    </row>
    <row r="18" spans="1:5" ht="16.5" customHeight="1" thickBot="1" x14ac:dyDescent="0.25">
      <c r="A18" s="503" t="s">
        <v>315</v>
      </c>
      <c r="B18" s="170" t="s">
        <v>802</v>
      </c>
      <c r="C18" s="247">
        <f>C19+C23+C24+C25+C26</f>
        <v>0</v>
      </c>
      <c r="D18" s="247">
        <f>D19+D23+D24+D25+D26</f>
        <v>577198</v>
      </c>
      <c r="E18" s="152">
        <f>E19+E23+E24+E25+E26</f>
        <v>577198</v>
      </c>
    </row>
    <row r="19" spans="1:5" ht="11.25" customHeight="1" x14ac:dyDescent="0.2">
      <c r="A19" s="840" t="s">
        <v>316</v>
      </c>
      <c r="B19" s="1079" t="s">
        <v>690</v>
      </c>
      <c r="C19" s="314">
        <f>C20+C21+C22</f>
        <v>0</v>
      </c>
      <c r="D19" s="314">
        <f>D20+D21+D22</f>
        <v>0</v>
      </c>
      <c r="E19" s="151">
        <f>E20+E21+E22+E23</f>
        <v>0</v>
      </c>
    </row>
    <row r="20" spans="1:5" ht="11.25" customHeight="1" x14ac:dyDescent="0.2">
      <c r="A20" s="840" t="s">
        <v>317</v>
      </c>
      <c r="B20" s="1054" t="s">
        <v>692</v>
      </c>
      <c r="C20" s="235"/>
      <c r="D20" s="149"/>
      <c r="E20" s="149"/>
    </row>
    <row r="21" spans="1:5" ht="11.25" customHeight="1" x14ac:dyDescent="0.2">
      <c r="A21" s="840" t="s">
        <v>318</v>
      </c>
      <c r="B21" s="1055" t="s">
        <v>1090</v>
      </c>
      <c r="C21" s="235"/>
      <c r="D21" s="149"/>
      <c r="E21" s="149"/>
    </row>
    <row r="22" spans="1:5" ht="11.25" customHeight="1" x14ac:dyDescent="0.2">
      <c r="A22" s="840" t="s">
        <v>319</v>
      </c>
      <c r="B22" s="1055" t="s">
        <v>1091</v>
      </c>
      <c r="C22" s="938"/>
      <c r="D22" s="151"/>
      <c r="E22" s="151"/>
    </row>
    <row r="23" spans="1:5" ht="12.75" customHeight="1" x14ac:dyDescent="0.2">
      <c r="A23" s="840" t="s">
        <v>320</v>
      </c>
      <c r="B23" s="1056" t="s">
        <v>694</v>
      </c>
      <c r="C23" s="231"/>
      <c r="D23" s="254"/>
      <c r="E23" s="254">
        <f>SUM(C23:D23)</f>
        <v>0</v>
      </c>
    </row>
    <row r="24" spans="1:5" ht="12.75" customHeight="1" x14ac:dyDescent="0.2">
      <c r="A24" s="840" t="s">
        <v>321</v>
      </c>
      <c r="B24" s="1057" t="s">
        <v>695</v>
      </c>
      <c r="C24" s="230"/>
      <c r="D24" s="254"/>
      <c r="E24" s="254">
        <f>SUM(C24:D24)</f>
        <v>0</v>
      </c>
    </row>
    <row r="25" spans="1:5" ht="12.75" customHeight="1" x14ac:dyDescent="0.2">
      <c r="A25" s="840" t="s">
        <v>323</v>
      </c>
      <c r="B25" s="1162" t="s">
        <v>696</v>
      </c>
      <c r="C25" s="230"/>
      <c r="D25" s="254">
        <f>'19 21_sz_ melléklet'!C64+'19 21_sz_ melléklet'!C65</f>
        <v>577198</v>
      </c>
      <c r="E25" s="254">
        <f>SUM(C25:D25)</f>
        <v>577198</v>
      </c>
    </row>
    <row r="26" spans="1:5" s="17" customFormat="1" ht="12.75" customHeight="1" thickBot="1" x14ac:dyDescent="0.25">
      <c r="A26" s="173" t="s">
        <v>324</v>
      </c>
      <c r="B26" s="1056" t="s">
        <v>740</v>
      </c>
      <c r="C26" s="1149"/>
      <c r="D26" s="153"/>
      <c r="E26" s="153">
        <f>SUM(C26:D26)</f>
        <v>0</v>
      </c>
    </row>
    <row r="27" spans="1:5" s="17" customFormat="1" ht="12.75" customHeight="1" thickBot="1" x14ac:dyDescent="0.25">
      <c r="A27" s="503" t="s">
        <v>325</v>
      </c>
      <c r="B27" s="1076" t="s">
        <v>741</v>
      </c>
      <c r="C27" s="1151">
        <f>C28+C29</f>
        <v>0</v>
      </c>
      <c r="D27" s="1151">
        <f>D28+D29</f>
        <v>0</v>
      </c>
      <c r="E27" s="1172">
        <f>E28+E29</f>
        <v>0</v>
      </c>
    </row>
    <row r="28" spans="1:5" s="17" customFormat="1" ht="12.75" customHeight="1" x14ac:dyDescent="0.2">
      <c r="A28" s="840" t="s">
        <v>326</v>
      </c>
      <c r="B28" s="1150" t="s">
        <v>769</v>
      </c>
      <c r="C28" s="939"/>
      <c r="D28" s="148"/>
      <c r="E28" s="148"/>
    </row>
    <row r="29" spans="1:5" s="17" customFormat="1" ht="12.75" customHeight="1" thickBot="1" x14ac:dyDescent="0.25">
      <c r="A29" s="173" t="s">
        <v>327</v>
      </c>
      <c r="B29" s="1168" t="s">
        <v>770</v>
      </c>
      <c r="C29" s="1153"/>
      <c r="D29" s="150"/>
      <c r="E29" s="150"/>
    </row>
    <row r="30" spans="1:5" ht="15" customHeight="1" thickTop="1" thickBot="1" x14ac:dyDescent="0.25">
      <c r="A30" s="1169" t="s">
        <v>328</v>
      </c>
      <c r="B30" s="1170" t="s">
        <v>801</v>
      </c>
      <c r="C30" s="1171">
        <f>C31+C37+C42</f>
        <v>0</v>
      </c>
      <c r="D30" s="1171">
        <f>D31+D37+D42</f>
        <v>0</v>
      </c>
      <c r="E30" s="1171">
        <f>E31+E37+E42</f>
        <v>0</v>
      </c>
    </row>
    <row r="31" spans="1:5" ht="15" customHeight="1" x14ac:dyDescent="0.2">
      <c r="A31" s="652" t="s">
        <v>329</v>
      </c>
      <c r="B31" s="1163" t="s">
        <v>728</v>
      </c>
      <c r="C31" s="248">
        <f>SUM(C32:C36)</f>
        <v>0</v>
      </c>
      <c r="D31" s="248">
        <f>SUM(D32:D36)</f>
        <v>0</v>
      </c>
      <c r="E31" s="1154">
        <f>SUM(E32:E36)</f>
        <v>0</v>
      </c>
    </row>
    <row r="32" spans="1:5" ht="12.75" customHeight="1" x14ac:dyDescent="0.2">
      <c r="A32" s="174" t="s">
        <v>330</v>
      </c>
      <c r="B32" s="1157" t="s">
        <v>729</v>
      </c>
      <c r="C32" s="33"/>
      <c r="D32" s="175"/>
      <c r="E32" s="254"/>
    </row>
    <row r="33" spans="1:6" ht="12.75" customHeight="1" x14ac:dyDescent="0.2">
      <c r="A33" s="174" t="s">
        <v>331</v>
      </c>
      <c r="B33" s="259" t="s">
        <v>730</v>
      </c>
      <c r="C33" s="233"/>
      <c r="D33" s="255"/>
      <c r="E33" s="254"/>
    </row>
    <row r="34" spans="1:6" ht="14.25" customHeight="1" x14ac:dyDescent="0.2">
      <c r="A34" s="174" t="s">
        <v>332</v>
      </c>
      <c r="B34" s="657" t="s">
        <v>731</v>
      </c>
      <c r="C34" s="233"/>
      <c r="D34" s="255"/>
      <c r="E34" s="254"/>
    </row>
    <row r="35" spans="1:6" ht="15" customHeight="1" x14ac:dyDescent="0.2">
      <c r="A35" s="174" t="s">
        <v>333</v>
      </c>
      <c r="B35" s="657" t="s">
        <v>732</v>
      </c>
      <c r="C35" s="877"/>
      <c r="D35" s="176"/>
      <c r="E35" s="148"/>
    </row>
    <row r="36" spans="1:6" ht="15" customHeight="1" thickBot="1" x14ac:dyDescent="0.25">
      <c r="A36" s="695" t="s">
        <v>334</v>
      </c>
      <c r="B36" s="259" t="s">
        <v>733</v>
      </c>
      <c r="C36" s="245"/>
      <c r="D36" s="245"/>
      <c r="E36" s="150"/>
    </row>
    <row r="37" spans="1:6" ht="12.75" customHeight="1" thickBot="1" x14ac:dyDescent="0.25">
      <c r="A37" s="503" t="s">
        <v>335</v>
      </c>
      <c r="B37" s="1164" t="s">
        <v>734</v>
      </c>
      <c r="C37" s="247">
        <f>C38+C39+C40+C41</f>
        <v>0</v>
      </c>
      <c r="D37" s="247">
        <f>D38+D39+D40+D41</f>
        <v>0</v>
      </c>
      <c r="E37" s="152">
        <f>E38+E39+E40+E41</f>
        <v>0</v>
      </c>
    </row>
    <row r="38" spans="1:6" ht="15" customHeight="1" x14ac:dyDescent="0.2">
      <c r="A38" s="840" t="s">
        <v>336</v>
      </c>
      <c r="B38" s="658" t="s">
        <v>735</v>
      </c>
      <c r="C38" s="238"/>
      <c r="D38" s="148"/>
      <c r="E38" s="254"/>
    </row>
    <row r="39" spans="1:6" ht="15" customHeight="1" x14ac:dyDescent="0.2">
      <c r="A39" s="174" t="s">
        <v>337</v>
      </c>
      <c r="B39" s="868" t="s">
        <v>737</v>
      </c>
      <c r="C39" s="236"/>
      <c r="D39" s="145"/>
      <c r="E39" s="254"/>
    </row>
    <row r="40" spans="1:6" ht="15" customHeight="1" x14ac:dyDescent="0.2">
      <c r="A40" s="174" t="s">
        <v>338</v>
      </c>
      <c r="B40" s="870" t="s">
        <v>736</v>
      </c>
      <c r="C40" s="871"/>
      <c r="D40" s="148"/>
      <c r="E40" s="254"/>
    </row>
    <row r="41" spans="1:6" ht="15" customHeight="1" thickBot="1" x14ac:dyDescent="0.25">
      <c r="A41" s="695" t="s">
        <v>339</v>
      </c>
      <c r="B41" s="259" t="s">
        <v>738</v>
      </c>
      <c r="C41" s="875"/>
      <c r="D41" s="150"/>
      <c r="E41" s="153"/>
    </row>
    <row r="42" spans="1:6" ht="15" customHeight="1" thickBot="1" x14ac:dyDescent="0.25">
      <c r="A42" s="503" t="s">
        <v>340</v>
      </c>
      <c r="B42" s="1114" t="s">
        <v>739</v>
      </c>
      <c r="C42" s="247">
        <f>C43+C44</f>
        <v>0</v>
      </c>
      <c r="D42" s="247">
        <f>D43+D44</f>
        <v>0</v>
      </c>
      <c r="E42" s="152">
        <f>E43+E44</f>
        <v>0</v>
      </c>
    </row>
    <row r="43" spans="1:6" ht="15" customHeight="1" x14ac:dyDescent="0.2">
      <c r="A43" s="840" t="s">
        <v>341</v>
      </c>
      <c r="B43" s="870" t="s">
        <v>775</v>
      </c>
      <c r="C43" s="238"/>
      <c r="D43" s="148"/>
      <c r="E43" s="148"/>
    </row>
    <row r="44" spans="1:6" ht="15" customHeight="1" thickBot="1" x14ac:dyDescent="0.25">
      <c r="A44" s="174" t="s">
        <v>342</v>
      </c>
      <c r="B44" s="1157" t="s">
        <v>776</v>
      </c>
      <c r="C44" s="236"/>
      <c r="D44" s="145"/>
      <c r="E44" s="145"/>
    </row>
    <row r="45" spans="1:6" ht="17.25" customHeight="1" thickBot="1" x14ac:dyDescent="0.25">
      <c r="A45" s="503" t="s">
        <v>343</v>
      </c>
      <c r="B45" s="1165" t="s">
        <v>804</v>
      </c>
      <c r="C45" s="247">
        <f>C6+C30</f>
        <v>97262</v>
      </c>
      <c r="D45" s="247">
        <f>D6+D30</f>
        <v>592936</v>
      </c>
      <c r="E45" s="152">
        <f>E6+E30</f>
        <v>690198</v>
      </c>
      <c r="F45" s="75"/>
    </row>
    <row r="46" spans="1:6" s="17" customFormat="1" ht="3" customHeight="1" thickBot="1" x14ac:dyDescent="0.25">
      <c r="A46" s="696"/>
      <c r="B46" s="138"/>
      <c r="C46" s="232"/>
      <c r="D46" s="256"/>
      <c r="E46" s="256"/>
    </row>
    <row r="47" spans="1:6" ht="14.25" customHeight="1" thickBot="1" x14ac:dyDescent="0.25">
      <c r="A47" s="172" t="s">
        <v>344</v>
      </c>
      <c r="B47" s="1114" t="s">
        <v>477</v>
      </c>
      <c r="C47" s="152">
        <f>SUM(C48:C57)</f>
        <v>721019</v>
      </c>
      <c r="D47" s="152">
        <f>SUM(D48:D57)</f>
        <v>22550</v>
      </c>
      <c r="E47" s="152">
        <f>SUM(E48:E57)</f>
        <v>743569</v>
      </c>
    </row>
    <row r="48" spans="1:6" ht="12.75" customHeight="1" x14ac:dyDescent="0.2">
      <c r="A48" s="652" t="s">
        <v>345</v>
      </c>
      <c r="B48" s="258" t="s">
        <v>745</v>
      </c>
      <c r="C48" s="151"/>
      <c r="D48" s="151"/>
      <c r="E48" s="151"/>
    </row>
    <row r="49" spans="1:5" ht="12.75" customHeight="1" x14ac:dyDescent="0.2">
      <c r="A49" s="174" t="s">
        <v>346</v>
      </c>
      <c r="B49" s="570" t="s">
        <v>744</v>
      </c>
      <c r="C49" s="149"/>
      <c r="D49" s="149"/>
      <c r="E49" s="254"/>
    </row>
    <row r="50" spans="1:5" ht="12.75" customHeight="1" x14ac:dyDescent="0.2">
      <c r="A50" s="174" t="s">
        <v>355</v>
      </c>
      <c r="B50" s="570" t="s">
        <v>746</v>
      </c>
      <c r="C50" s="149"/>
      <c r="D50" s="149"/>
      <c r="E50" s="254"/>
    </row>
    <row r="51" spans="1:5" ht="15" customHeight="1" x14ac:dyDescent="0.2">
      <c r="A51" s="174" t="s">
        <v>356</v>
      </c>
      <c r="B51" s="570" t="s">
        <v>747</v>
      </c>
      <c r="C51" s="254"/>
      <c r="D51" s="254"/>
      <c r="E51" s="254"/>
    </row>
    <row r="52" spans="1:5" x14ac:dyDescent="0.2">
      <c r="A52" s="174" t="s">
        <v>357</v>
      </c>
      <c r="B52" s="803" t="s">
        <v>748</v>
      </c>
      <c r="C52" s="175"/>
      <c r="D52" s="175"/>
      <c r="E52" s="254"/>
    </row>
    <row r="53" spans="1:5" x14ac:dyDescent="0.2">
      <c r="A53" s="174" t="s">
        <v>358</v>
      </c>
      <c r="B53" s="804" t="s">
        <v>749</v>
      </c>
      <c r="C53" s="176"/>
      <c r="D53" s="176"/>
      <c r="E53" s="148"/>
    </row>
    <row r="54" spans="1:5" ht="15" customHeight="1" x14ac:dyDescent="0.2">
      <c r="A54" s="174" t="s">
        <v>359</v>
      </c>
      <c r="B54" s="805" t="s">
        <v>750</v>
      </c>
      <c r="C54" s="149"/>
      <c r="D54" s="149"/>
      <c r="E54" s="149"/>
    </row>
    <row r="55" spans="1:5" x14ac:dyDescent="0.2">
      <c r="A55" s="174" t="s">
        <v>360</v>
      </c>
      <c r="B55" s="805" t="s">
        <v>751</v>
      </c>
      <c r="C55" s="1329">
        <f>'3_sz_melléklet'!C52-'30_ sz_ melléklet'!C45-'30_ sz_ melléklet'!C52</f>
        <v>721019</v>
      </c>
      <c r="D55" s="1329">
        <f>'3_sz_melléklet'!D52-'30_ sz_ melléklet'!D45-'30_ sz_ melléklet'!D52</f>
        <v>22550</v>
      </c>
      <c r="E55" s="145">
        <f>SUM(C55:D55)</f>
        <v>743569</v>
      </c>
    </row>
    <row r="56" spans="1:5" x14ac:dyDescent="0.2">
      <c r="A56" s="174" t="s">
        <v>361</v>
      </c>
      <c r="B56" s="805" t="s">
        <v>752</v>
      </c>
      <c r="C56" s="1166"/>
      <c r="D56" s="1166"/>
      <c r="E56" s="1167"/>
    </row>
    <row r="57" spans="1:5" ht="12" customHeight="1" thickBot="1" x14ac:dyDescent="0.25">
      <c r="A57" s="174" t="s">
        <v>362</v>
      </c>
      <c r="B57" s="350" t="s">
        <v>753</v>
      </c>
      <c r="C57" s="794"/>
      <c r="D57" s="317"/>
      <c r="E57" s="317"/>
    </row>
    <row r="58" spans="1:5" ht="15.75" customHeight="1" thickBot="1" x14ac:dyDescent="0.25">
      <c r="A58" s="503" t="s">
        <v>363</v>
      </c>
      <c r="B58" s="872" t="s">
        <v>478</v>
      </c>
      <c r="C58" s="111">
        <f>C45+C47</f>
        <v>818281</v>
      </c>
      <c r="D58" s="111">
        <f>D45+D47</f>
        <v>615486</v>
      </c>
      <c r="E58" s="111">
        <f>E45+E47</f>
        <v>1433767</v>
      </c>
    </row>
    <row r="59" spans="1:5" ht="14.25" customHeight="1" x14ac:dyDescent="0.2"/>
    <row r="60" spans="1:5" ht="13.5" customHeight="1" x14ac:dyDescent="0.2"/>
    <row r="61" spans="1:5" ht="16.5" customHeight="1" x14ac:dyDescent="0.2"/>
    <row r="62" spans="1:5" ht="12.75" customHeight="1" x14ac:dyDescent="0.2"/>
    <row r="63" spans="1:5" ht="38.25" customHeight="1" x14ac:dyDescent="0.2"/>
    <row r="64" spans="1:5" ht="12" customHeight="1" x14ac:dyDescent="0.2"/>
    <row r="65" ht="12" customHeight="1" x14ac:dyDescent="0.2"/>
    <row r="66" ht="11.25" customHeight="1" x14ac:dyDescent="0.2"/>
    <row r="67" ht="12" customHeight="1" x14ac:dyDescent="0.2"/>
    <row r="68" ht="14.25" customHeight="1" x14ac:dyDescent="0.2"/>
    <row r="69" ht="15" customHeight="1" x14ac:dyDescent="0.2"/>
    <row r="70" ht="13.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5" customHeight="1" x14ac:dyDescent="0.2"/>
    <row r="77" ht="18" customHeight="1" x14ac:dyDescent="0.2"/>
    <row r="78" ht="15" customHeight="1" x14ac:dyDescent="0.2"/>
    <row r="79" ht="3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6.5" customHeight="1" x14ac:dyDescent="0.2"/>
    <row r="89" ht="15.75" customHeight="1" x14ac:dyDescent="0.2"/>
    <row r="90" ht="3.75" customHeight="1" x14ac:dyDescent="0.2"/>
    <row r="91" ht="26.25" customHeight="1" x14ac:dyDescent="0.2"/>
    <row r="92" ht="2.25" customHeight="1" x14ac:dyDescent="0.2"/>
    <row r="93" ht="16.5" customHeight="1" x14ac:dyDescent="0.2"/>
    <row r="94" ht="10.5" customHeight="1" x14ac:dyDescent="0.2"/>
    <row r="95" ht="4.5" customHeight="1" x14ac:dyDescent="0.2"/>
    <row r="96" ht="27.75" customHeight="1" x14ac:dyDescent="0.2"/>
    <row r="97" ht="6.75" customHeight="1" x14ac:dyDescent="0.2"/>
    <row r="98" ht="24.75" customHeight="1" x14ac:dyDescent="0.2"/>
    <row r="99" ht="12.75" customHeight="1" x14ac:dyDescent="0.2"/>
    <row r="100" ht="12.75" customHeight="1" x14ac:dyDescent="0.2"/>
    <row r="101" ht="12.75" customHeight="1" x14ac:dyDescent="0.2"/>
    <row r="102" ht="12" customHeight="1" x14ac:dyDescent="0.2"/>
    <row r="103" ht="11.25" customHeight="1" x14ac:dyDescent="0.2"/>
    <row r="104" ht="13.5" customHeight="1" x14ac:dyDescent="0.2"/>
    <row r="105" ht="7.5" customHeight="1" x14ac:dyDescent="0.2"/>
    <row r="108" ht="12" customHeight="1" x14ac:dyDescent="0.2"/>
    <row r="110" ht="5.25" customHeight="1" x14ac:dyDescent="0.2"/>
    <row r="111" ht="16.5" customHeight="1" x14ac:dyDescent="0.2"/>
    <row r="112" ht="13.5" customHeight="1" x14ac:dyDescent="0.2"/>
    <row r="114" ht="3" customHeight="1" x14ac:dyDescent="0.2"/>
    <row r="115" ht="17.25" customHeight="1" x14ac:dyDescent="0.2"/>
    <row r="116" ht="7.5" customHeight="1" x14ac:dyDescent="0.2"/>
    <row r="122" ht="36" customHeight="1" x14ac:dyDescent="0.2"/>
    <row r="138" ht="5.25" customHeight="1" x14ac:dyDescent="0.2"/>
    <row r="149" ht="6.75" customHeight="1" x14ac:dyDescent="0.2"/>
    <row r="151" ht="6" customHeight="1" x14ac:dyDescent="0.2"/>
    <row r="154" ht="9" customHeight="1" x14ac:dyDescent="0.2"/>
    <row r="156" ht="5.25" customHeight="1" x14ac:dyDescent="0.2"/>
    <row r="157" ht="28.5" customHeight="1" x14ac:dyDescent="0.2"/>
    <row r="164" ht="5.25" customHeight="1" x14ac:dyDescent="0.2"/>
    <row r="169" ht="5.25" customHeight="1" x14ac:dyDescent="0.2"/>
    <row r="173" ht="5.25" customHeight="1" x14ac:dyDescent="0.2"/>
    <row r="174" ht="18.75" customHeight="1" x14ac:dyDescent="0.2"/>
    <row r="175" ht="6" customHeight="1" x14ac:dyDescent="0.2"/>
    <row r="176" ht="20.25" customHeight="1" x14ac:dyDescent="0.2"/>
  </sheetData>
  <mergeCells count="2">
    <mergeCell ref="A1:D1"/>
    <mergeCell ref="B2:D2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workbookViewId="0"/>
  </sheetViews>
  <sheetFormatPr defaultRowHeight="12.75" x14ac:dyDescent="0.2"/>
  <cols>
    <col min="1" max="1" width="5" customWidth="1"/>
    <col min="2" max="2" width="37.7109375" customWidth="1"/>
    <col min="3" max="3" width="14.7109375" customWidth="1"/>
    <col min="4" max="4" width="15" customWidth="1"/>
    <col min="5" max="5" width="14.5703125" customWidth="1"/>
    <col min="6" max="6" width="11" customWidth="1"/>
    <col min="7" max="7" width="11.140625" customWidth="1"/>
  </cols>
  <sheetData>
    <row r="1" spans="1:7" x14ac:dyDescent="0.2">
      <c r="A1" s="459" t="s">
        <v>1354</v>
      </c>
      <c r="B1" s="459"/>
      <c r="C1" s="459"/>
      <c r="D1" s="459"/>
      <c r="E1" s="459"/>
      <c r="F1" s="459"/>
      <c r="G1" s="459"/>
    </row>
    <row r="2" spans="1:7" ht="15.75" x14ac:dyDescent="0.25">
      <c r="B2" s="1646" t="s">
        <v>1184</v>
      </c>
      <c r="C2" s="1646"/>
      <c r="D2" s="1646"/>
      <c r="E2" s="1646"/>
    </row>
    <row r="3" spans="1:7" ht="13.5" thickBot="1" x14ac:dyDescent="0.25">
      <c r="B3" s="1"/>
      <c r="C3" s="1"/>
      <c r="D3" s="42"/>
      <c r="E3" s="42" t="s">
        <v>4</v>
      </c>
    </row>
    <row r="4" spans="1:7" ht="30" customHeight="1" thickBot="1" x14ac:dyDescent="0.25">
      <c r="A4" s="692" t="s">
        <v>298</v>
      </c>
      <c r="B4" s="693" t="s">
        <v>43</v>
      </c>
      <c r="C4" s="355" t="s">
        <v>417</v>
      </c>
      <c r="D4" s="356" t="s">
        <v>418</v>
      </c>
      <c r="E4" s="357" t="s">
        <v>442</v>
      </c>
    </row>
    <row r="5" spans="1:7" s="881" customFormat="1" ht="13.5" customHeight="1" thickBot="1" x14ac:dyDescent="0.25">
      <c r="A5" s="448" t="s">
        <v>299</v>
      </c>
      <c r="B5" s="1181" t="s">
        <v>300</v>
      </c>
      <c r="C5" s="1182" t="s">
        <v>301</v>
      </c>
      <c r="D5" s="1183" t="s">
        <v>302</v>
      </c>
      <c r="E5" s="1184" t="s">
        <v>322</v>
      </c>
    </row>
    <row r="6" spans="1:7" ht="12.75" customHeight="1" thickBot="1" x14ac:dyDescent="0.25">
      <c r="A6" s="503" t="s">
        <v>303</v>
      </c>
      <c r="B6" s="1155" t="s">
        <v>803</v>
      </c>
      <c r="C6" s="1180">
        <f>C7+C18+C27</f>
        <v>0</v>
      </c>
      <c r="D6" s="1180">
        <f>D7+D18+D27</f>
        <v>0</v>
      </c>
      <c r="E6" s="1179">
        <f>E7+E18+E27</f>
        <v>0</v>
      </c>
    </row>
    <row r="7" spans="1:7" ht="12" customHeight="1" x14ac:dyDescent="0.2">
      <c r="A7" s="652" t="s">
        <v>304</v>
      </c>
      <c r="B7" s="1156" t="s">
        <v>276</v>
      </c>
      <c r="C7" s="1186">
        <f>SUM(C8:C17)</f>
        <v>0</v>
      </c>
      <c r="D7" s="1186">
        <f>SUM(D8:D17)</f>
        <v>0</v>
      </c>
      <c r="E7" s="1187">
        <f>SUM(E8:E17)</f>
        <v>0</v>
      </c>
    </row>
    <row r="8" spans="1:7" ht="12.75" customHeight="1" x14ac:dyDescent="0.2">
      <c r="A8" s="174" t="s">
        <v>305</v>
      </c>
      <c r="B8" s="1157" t="s">
        <v>758</v>
      </c>
      <c r="C8" s="1188"/>
      <c r="D8" s="1189"/>
      <c r="E8" s="1190"/>
    </row>
    <row r="9" spans="1:7" x14ac:dyDescent="0.2">
      <c r="A9" s="174" t="s">
        <v>306</v>
      </c>
      <c r="B9" s="1157" t="s">
        <v>759</v>
      </c>
      <c r="C9" s="1188"/>
      <c r="D9" s="1189"/>
      <c r="E9" s="1190"/>
    </row>
    <row r="10" spans="1:7" x14ac:dyDescent="0.2">
      <c r="A10" s="174" t="s">
        <v>307</v>
      </c>
      <c r="B10" s="1158" t="s">
        <v>760</v>
      </c>
      <c r="C10" s="1188"/>
      <c r="D10" s="1189"/>
      <c r="E10" s="1190"/>
    </row>
    <row r="11" spans="1:7" x14ac:dyDescent="0.2">
      <c r="A11" s="174" t="s">
        <v>308</v>
      </c>
      <c r="B11" s="1159" t="s">
        <v>761</v>
      </c>
      <c r="C11" s="1188"/>
      <c r="D11" s="1189"/>
      <c r="E11" s="1190"/>
    </row>
    <row r="12" spans="1:7" x14ac:dyDescent="0.2">
      <c r="A12" s="174" t="s">
        <v>309</v>
      </c>
      <c r="B12" s="1159" t="s">
        <v>762</v>
      </c>
      <c r="C12" s="1188"/>
      <c r="D12" s="1189"/>
      <c r="E12" s="1190"/>
    </row>
    <row r="13" spans="1:7" s="17" customFormat="1" x14ac:dyDescent="0.2">
      <c r="A13" s="174" t="s">
        <v>310</v>
      </c>
      <c r="B13" s="1159" t="s">
        <v>763</v>
      </c>
      <c r="C13" s="1191"/>
      <c r="D13" s="1192"/>
      <c r="E13" s="1193"/>
    </row>
    <row r="14" spans="1:7" s="17" customFormat="1" x14ac:dyDescent="0.2">
      <c r="A14" s="174" t="s">
        <v>311</v>
      </c>
      <c r="B14" s="1159" t="s">
        <v>764</v>
      </c>
      <c r="C14" s="1191"/>
      <c r="D14" s="1192"/>
      <c r="E14" s="1193"/>
    </row>
    <row r="15" spans="1:7" x14ac:dyDescent="0.2">
      <c r="A15" s="174" t="s">
        <v>312</v>
      </c>
      <c r="B15" s="1159" t="s">
        <v>765</v>
      </c>
      <c r="C15" s="1188"/>
      <c r="D15" s="1189"/>
      <c r="E15" s="1190">
        <f>SUM(C15:D15)</f>
        <v>0</v>
      </c>
    </row>
    <row r="16" spans="1:7" x14ac:dyDescent="0.2">
      <c r="A16" s="174" t="s">
        <v>313</v>
      </c>
      <c r="B16" s="1160" t="s">
        <v>766</v>
      </c>
      <c r="C16" s="1188"/>
      <c r="D16" s="1189"/>
      <c r="E16" s="1190"/>
    </row>
    <row r="17" spans="1:5" ht="13.5" thickBot="1" x14ac:dyDescent="0.25">
      <c r="A17" s="695" t="s">
        <v>314</v>
      </c>
      <c r="B17" s="1160" t="s">
        <v>1095</v>
      </c>
      <c r="C17" s="1194"/>
      <c r="D17" s="1195"/>
      <c r="E17" s="1196"/>
    </row>
    <row r="18" spans="1:5" ht="13.5" thickBot="1" x14ac:dyDescent="0.25">
      <c r="A18" s="503" t="s">
        <v>315</v>
      </c>
      <c r="B18" s="135" t="s">
        <v>802</v>
      </c>
      <c r="C18" s="1197">
        <f>C19+C23+C24+C25+C26</f>
        <v>0</v>
      </c>
      <c r="D18" s="1197">
        <f>D19+D23+D24+D25+D26</f>
        <v>0</v>
      </c>
      <c r="E18" s="1198">
        <f>E19+E23+E24+E25+E26</f>
        <v>0</v>
      </c>
    </row>
    <row r="19" spans="1:5" x14ac:dyDescent="0.2">
      <c r="A19" s="840" t="s">
        <v>316</v>
      </c>
      <c r="B19" s="1173" t="s">
        <v>690</v>
      </c>
      <c r="C19" s="1199">
        <f>C20+C21+C22</f>
        <v>0</v>
      </c>
      <c r="D19" s="1199">
        <f>D20+D21+D22</f>
        <v>0</v>
      </c>
      <c r="E19" s="1200">
        <f>E20+E21+E22</f>
        <v>0</v>
      </c>
    </row>
    <row r="20" spans="1:5" x14ac:dyDescent="0.2">
      <c r="A20" s="840" t="s">
        <v>317</v>
      </c>
      <c r="B20" s="942" t="s">
        <v>692</v>
      </c>
      <c r="C20" s="1188"/>
      <c r="D20" s="1189"/>
      <c r="E20" s="1190"/>
    </row>
    <row r="21" spans="1:5" x14ac:dyDescent="0.2">
      <c r="A21" s="840" t="s">
        <v>318</v>
      </c>
      <c r="B21" s="1055" t="s">
        <v>1090</v>
      </c>
      <c r="C21" s="1188"/>
      <c r="D21" s="1189"/>
      <c r="E21" s="1190"/>
    </row>
    <row r="22" spans="1:5" x14ac:dyDescent="0.2">
      <c r="A22" s="840" t="s">
        <v>319</v>
      </c>
      <c r="B22" s="1055" t="s">
        <v>1091</v>
      </c>
      <c r="C22" s="1188"/>
      <c r="D22" s="1189"/>
      <c r="E22" s="1190"/>
    </row>
    <row r="23" spans="1:5" x14ac:dyDescent="0.2">
      <c r="A23" s="840" t="s">
        <v>320</v>
      </c>
      <c r="B23" s="259" t="s">
        <v>694</v>
      </c>
      <c r="C23" s="1188"/>
      <c r="D23" s="1189"/>
      <c r="E23" s="1190"/>
    </row>
    <row r="24" spans="1:5" ht="13.5" customHeight="1" x14ac:dyDescent="0.2">
      <c r="A24" s="840" t="s">
        <v>321</v>
      </c>
      <c r="B24" s="865" t="s">
        <v>695</v>
      </c>
      <c r="C24" s="1188"/>
      <c r="D24" s="1189"/>
      <c r="E24" s="1190"/>
    </row>
    <row r="25" spans="1:5" ht="12" customHeight="1" x14ac:dyDescent="0.2">
      <c r="A25" s="840" t="s">
        <v>323</v>
      </c>
      <c r="B25" s="866" t="s">
        <v>696</v>
      </c>
      <c r="C25" s="1188"/>
      <c r="D25" s="1189"/>
      <c r="E25" s="1190"/>
    </row>
    <row r="26" spans="1:5" ht="12" customHeight="1" thickBot="1" x14ac:dyDescent="0.25">
      <c r="A26" s="173" t="s">
        <v>324</v>
      </c>
      <c r="B26" s="259" t="s">
        <v>740</v>
      </c>
      <c r="C26" s="1194"/>
      <c r="D26" s="1195"/>
      <c r="E26" s="1196"/>
    </row>
    <row r="27" spans="1:5" ht="13.5" thickBot="1" x14ac:dyDescent="0.25">
      <c r="A27" s="503" t="s">
        <v>325</v>
      </c>
      <c r="B27" s="1174" t="s">
        <v>741</v>
      </c>
      <c r="C27" s="1197">
        <f>C28+C29</f>
        <v>0</v>
      </c>
      <c r="D27" s="1197">
        <f>D28+D29</f>
        <v>0</v>
      </c>
      <c r="E27" s="1198">
        <f>E28+E29</f>
        <v>0</v>
      </c>
    </row>
    <row r="28" spans="1:5" s="17" customFormat="1" x14ac:dyDescent="0.2">
      <c r="A28" s="840" t="s">
        <v>326</v>
      </c>
      <c r="B28" s="1175" t="s">
        <v>769</v>
      </c>
      <c r="C28" s="1201"/>
      <c r="D28" s="1202"/>
      <c r="E28" s="1203"/>
    </row>
    <row r="29" spans="1:5" ht="13.5" thickBot="1" x14ac:dyDescent="0.25">
      <c r="A29" s="173" t="s">
        <v>327</v>
      </c>
      <c r="B29" s="1176" t="s">
        <v>770</v>
      </c>
      <c r="C29" s="1194"/>
      <c r="D29" s="1195"/>
      <c r="E29" s="1196"/>
    </row>
    <row r="30" spans="1:5" ht="14.25" thickTop="1" thickBot="1" x14ac:dyDescent="0.25">
      <c r="A30" s="1169" t="s">
        <v>328</v>
      </c>
      <c r="B30" s="1177" t="s">
        <v>801</v>
      </c>
      <c r="C30" s="1204">
        <f>C31+C37+C42</f>
        <v>0</v>
      </c>
      <c r="D30" s="1204">
        <f>D31+D37+D42</f>
        <v>0</v>
      </c>
      <c r="E30" s="1205">
        <f>E31+E37+E42</f>
        <v>0</v>
      </c>
    </row>
    <row r="31" spans="1:5" ht="13.5" thickBot="1" x14ac:dyDescent="0.25">
      <c r="A31" s="503" t="s">
        <v>329</v>
      </c>
      <c r="B31" s="1114" t="s">
        <v>728</v>
      </c>
      <c r="C31" s="1197">
        <f>C32+C33+C34+C35+C36</f>
        <v>0</v>
      </c>
      <c r="D31" s="1197">
        <f>D32+D33+D34+D35+D36</f>
        <v>0</v>
      </c>
      <c r="E31" s="1198">
        <f>E32+E33+E34+E35+E36</f>
        <v>0</v>
      </c>
    </row>
    <row r="32" spans="1:5" x14ac:dyDescent="0.2">
      <c r="A32" s="840" t="s">
        <v>330</v>
      </c>
      <c r="B32" s="1185" t="s">
        <v>729</v>
      </c>
      <c r="C32" s="1199"/>
      <c r="D32" s="1200"/>
      <c r="E32" s="1206"/>
    </row>
    <row r="33" spans="1:5" x14ac:dyDescent="0.2">
      <c r="A33" s="174" t="s">
        <v>331</v>
      </c>
      <c r="B33" s="259" t="s">
        <v>730</v>
      </c>
      <c r="C33" s="1188"/>
      <c r="D33" s="1189"/>
      <c r="E33" s="1190"/>
    </row>
    <row r="34" spans="1:5" x14ac:dyDescent="0.2">
      <c r="A34" s="174" t="s">
        <v>332</v>
      </c>
      <c r="B34" s="657" t="s">
        <v>731</v>
      </c>
      <c r="C34" s="1188"/>
      <c r="D34" s="1189"/>
      <c r="E34" s="1190"/>
    </row>
    <row r="35" spans="1:5" x14ac:dyDescent="0.2">
      <c r="A35" s="174" t="s">
        <v>333</v>
      </c>
      <c r="B35" s="657" t="s">
        <v>732</v>
      </c>
      <c r="C35" s="1188"/>
      <c r="D35" s="1189"/>
      <c r="E35" s="1190"/>
    </row>
    <row r="36" spans="1:5" ht="14.25" customHeight="1" thickBot="1" x14ac:dyDescent="0.25">
      <c r="A36" s="695" t="s">
        <v>334</v>
      </c>
      <c r="B36" s="259" t="s">
        <v>733</v>
      </c>
      <c r="C36" s="1194"/>
      <c r="D36" s="1195"/>
      <c r="E36" s="1196"/>
    </row>
    <row r="37" spans="1:5" ht="12.75" customHeight="1" thickBot="1" x14ac:dyDescent="0.25">
      <c r="A37" s="503" t="s">
        <v>335</v>
      </c>
      <c r="B37" s="1164" t="s">
        <v>734</v>
      </c>
      <c r="C37" s="1197">
        <f>C38+C39+C40+C41</f>
        <v>0</v>
      </c>
      <c r="D37" s="1197">
        <f>D38+D39+D40+D41</f>
        <v>0</v>
      </c>
      <c r="E37" s="1198">
        <f>E38+E39+E40+E41</f>
        <v>0</v>
      </c>
    </row>
    <row r="38" spans="1:5" ht="15" customHeight="1" x14ac:dyDescent="0.2">
      <c r="A38" s="840" t="s">
        <v>336</v>
      </c>
      <c r="B38" s="658" t="s">
        <v>735</v>
      </c>
      <c r="C38" s="1199"/>
      <c r="D38" s="1200"/>
      <c r="E38" s="1206"/>
    </row>
    <row r="39" spans="1:5" ht="12" customHeight="1" x14ac:dyDescent="0.2">
      <c r="A39" s="174" t="s">
        <v>337</v>
      </c>
      <c r="B39" s="868" t="s">
        <v>737</v>
      </c>
      <c r="C39" s="1188"/>
      <c r="D39" s="1189"/>
      <c r="E39" s="1190"/>
    </row>
    <row r="40" spans="1:5" ht="12.75" customHeight="1" x14ac:dyDescent="0.2">
      <c r="A40" s="174" t="s">
        <v>338</v>
      </c>
      <c r="B40" s="870" t="s">
        <v>736</v>
      </c>
      <c r="C40" s="1188"/>
      <c r="D40" s="1189"/>
      <c r="E40" s="1190"/>
    </row>
    <row r="41" spans="1:5" ht="15" customHeight="1" thickBot="1" x14ac:dyDescent="0.25">
      <c r="A41" s="695" t="s">
        <v>339</v>
      </c>
      <c r="B41" s="259" t="s">
        <v>738</v>
      </c>
      <c r="C41" s="1194"/>
      <c r="D41" s="1195"/>
      <c r="E41" s="1196"/>
    </row>
    <row r="42" spans="1:5" ht="12.75" customHeight="1" thickBot="1" x14ac:dyDescent="0.25">
      <c r="A42" s="503" t="s">
        <v>340</v>
      </c>
      <c r="B42" s="1114" t="s">
        <v>739</v>
      </c>
      <c r="C42" s="1197">
        <f>C43+C44</f>
        <v>0</v>
      </c>
      <c r="D42" s="1197">
        <f>D43+D44</f>
        <v>0</v>
      </c>
      <c r="E42" s="1198">
        <f>E43+E44</f>
        <v>0</v>
      </c>
    </row>
    <row r="43" spans="1:5" ht="15" customHeight="1" x14ac:dyDescent="0.2">
      <c r="A43" s="840" t="s">
        <v>341</v>
      </c>
      <c r="B43" s="870" t="s">
        <v>775</v>
      </c>
      <c r="C43" s="1199">
        <f>'29 sz. mell'!C26</f>
        <v>0</v>
      </c>
      <c r="D43" s="1200"/>
      <c r="E43" s="1206">
        <f>SUM(C43:D43)</f>
        <v>0</v>
      </c>
    </row>
    <row r="44" spans="1:5" ht="16.5" customHeight="1" thickBot="1" x14ac:dyDescent="0.25">
      <c r="A44" s="174" t="s">
        <v>342</v>
      </c>
      <c r="B44" s="1157" t="s">
        <v>776</v>
      </c>
      <c r="C44" s="1194"/>
      <c r="D44" s="1195"/>
      <c r="E44" s="1196"/>
    </row>
    <row r="45" spans="1:5" ht="24.75" customHeight="1" thickBot="1" x14ac:dyDescent="0.25">
      <c r="A45" s="503" t="s">
        <v>343</v>
      </c>
      <c r="B45" s="1165" t="s">
        <v>805</v>
      </c>
      <c r="C45" s="1197">
        <f>C6+C30</f>
        <v>0</v>
      </c>
      <c r="D45" s="1197">
        <f>D6+D30</f>
        <v>0</v>
      </c>
      <c r="E45" s="1198">
        <f>E6+E30</f>
        <v>0</v>
      </c>
    </row>
    <row r="46" spans="1:5" ht="12.75" customHeight="1" thickBot="1" x14ac:dyDescent="0.25">
      <c r="A46" s="172" t="s">
        <v>344</v>
      </c>
      <c r="B46" s="1114" t="s">
        <v>477</v>
      </c>
      <c r="C46" s="1197">
        <f>SUM(C47:C56)</f>
        <v>0</v>
      </c>
      <c r="D46" s="1197">
        <f>SUM(D47:D56)</f>
        <v>518134</v>
      </c>
      <c r="E46" s="1198">
        <f>SUM(E47:E56)</f>
        <v>518134</v>
      </c>
    </row>
    <row r="47" spans="1:5" ht="12.75" customHeight="1" x14ac:dyDescent="0.2">
      <c r="A47" s="652" t="s">
        <v>345</v>
      </c>
      <c r="B47" s="258" t="s">
        <v>745</v>
      </c>
      <c r="C47" s="1199"/>
      <c r="D47" s="1200"/>
      <c r="E47" s="1206"/>
    </row>
    <row r="48" spans="1:5" x14ac:dyDescent="0.2">
      <c r="A48" s="174" t="s">
        <v>346</v>
      </c>
      <c r="B48" s="570" t="s">
        <v>744</v>
      </c>
      <c r="C48" s="1188"/>
      <c r="D48" s="1189"/>
      <c r="E48" s="1190"/>
    </row>
    <row r="49" spans="1:5" x14ac:dyDescent="0.2">
      <c r="A49" s="174" t="s">
        <v>355</v>
      </c>
      <c r="B49" s="570" t="s">
        <v>746</v>
      </c>
      <c r="C49" s="1188"/>
      <c r="D49" s="1189"/>
      <c r="E49" s="1190"/>
    </row>
    <row r="50" spans="1:5" ht="12" customHeight="1" x14ac:dyDescent="0.2">
      <c r="A50" s="174" t="s">
        <v>356</v>
      </c>
      <c r="B50" s="570" t="s">
        <v>747</v>
      </c>
      <c r="C50" s="1188"/>
      <c r="D50" s="1189"/>
      <c r="E50" s="1190"/>
    </row>
    <row r="51" spans="1:5" ht="13.5" customHeight="1" x14ac:dyDescent="0.2">
      <c r="A51" s="174" t="s">
        <v>357</v>
      </c>
      <c r="B51" s="810" t="s">
        <v>748</v>
      </c>
      <c r="C51" s="1188"/>
      <c r="D51" s="1189"/>
      <c r="E51" s="1190"/>
    </row>
    <row r="52" spans="1:5" x14ac:dyDescent="0.2">
      <c r="A52" s="174" t="s">
        <v>358</v>
      </c>
      <c r="B52" s="811" t="s">
        <v>749</v>
      </c>
      <c r="C52" s="1188"/>
      <c r="D52" s="1189"/>
      <c r="E52" s="1190"/>
    </row>
    <row r="53" spans="1:5" x14ac:dyDescent="0.2">
      <c r="A53" s="174" t="s">
        <v>359</v>
      </c>
      <c r="B53" s="812" t="s">
        <v>750</v>
      </c>
      <c r="C53" s="1188"/>
      <c r="D53" s="1189"/>
      <c r="E53" s="1190"/>
    </row>
    <row r="54" spans="1:5" x14ac:dyDescent="0.2">
      <c r="A54" s="174" t="s">
        <v>360</v>
      </c>
      <c r="B54" s="812" t="s">
        <v>751</v>
      </c>
      <c r="C54" s="1188"/>
      <c r="D54" s="1189">
        <f>'5_sz_melléklet'!E168-'31_sz_ melléklet'!E45</f>
        <v>518134</v>
      </c>
      <c r="E54" s="1190">
        <f>SUM(C54:D54)</f>
        <v>518134</v>
      </c>
    </row>
    <row r="55" spans="1:5" ht="13.5" customHeight="1" x14ac:dyDescent="0.2">
      <c r="A55" s="174" t="s">
        <v>361</v>
      </c>
      <c r="B55" s="812" t="s">
        <v>752</v>
      </c>
      <c r="C55" s="1188"/>
      <c r="D55" s="1189"/>
      <c r="E55" s="1190"/>
    </row>
    <row r="56" spans="1:5" ht="14.25" customHeight="1" thickBot="1" x14ac:dyDescent="0.25">
      <c r="A56" s="174" t="s">
        <v>362</v>
      </c>
      <c r="B56" s="1178" t="s">
        <v>753</v>
      </c>
      <c r="C56" s="1194"/>
      <c r="D56" s="1195"/>
      <c r="E56" s="1196"/>
    </row>
    <row r="57" spans="1:5" ht="13.5" thickBot="1" x14ac:dyDescent="0.25">
      <c r="A57" s="503" t="s">
        <v>363</v>
      </c>
      <c r="B57" s="135" t="s">
        <v>478</v>
      </c>
      <c r="C57" s="1197">
        <f>C45+C46</f>
        <v>0</v>
      </c>
      <c r="D57" s="1197">
        <f>D45+D46</f>
        <v>518134</v>
      </c>
      <c r="E57" s="1198">
        <f>E45+E46</f>
        <v>518134</v>
      </c>
    </row>
    <row r="59" spans="1:5" ht="5.25" customHeight="1" x14ac:dyDescent="0.2"/>
    <row r="60" spans="1:5" ht="14.25" customHeight="1" x14ac:dyDescent="0.2"/>
    <row r="61" spans="1:5" ht="3" customHeight="1" x14ac:dyDescent="0.2"/>
    <row r="62" spans="1:5" ht="16.5" customHeight="1" x14ac:dyDescent="0.2"/>
    <row r="63" spans="1:5" ht="17.25" customHeight="1" x14ac:dyDescent="0.2">
      <c r="A63" s="1"/>
    </row>
    <row r="64" spans="1:5" ht="17.25" customHeight="1" x14ac:dyDescent="0.2"/>
    <row r="69" ht="46.5" customHeight="1" x14ac:dyDescent="0.2"/>
    <row r="70" ht="12" customHeight="1" x14ac:dyDescent="0.2"/>
    <row r="74" ht="12" customHeight="1" x14ac:dyDescent="0.2"/>
    <row r="75" ht="12.75" customHeight="1" x14ac:dyDescent="0.2"/>
    <row r="85" ht="5.25" customHeight="1" x14ac:dyDescent="0.2"/>
    <row r="95" ht="12" customHeight="1" x14ac:dyDescent="0.2"/>
    <row r="96" ht="6" customHeight="1" x14ac:dyDescent="0.2"/>
    <row r="97" ht="22.5" customHeight="1" x14ac:dyDescent="0.2"/>
    <row r="98" ht="6" customHeight="1" x14ac:dyDescent="0.2"/>
    <row r="101" ht="6.75" customHeight="1" x14ac:dyDescent="0.2"/>
    <row r="103" ht="7.5" customHeight="1" x14ac:dyDescent="0.2"/>
    <row r="104" ht="32.25" customHeight="1" x14ac:dyDescent="0.2"/>
    <row r="108" ht="4.5" customHeight="1" x14ac:dyDescent="0.2"/>
    <row r="109" ht="35.25" customHeight="1" x14ac:dyDescent="0.2"/>
    <row r="113" ht="2.25" customHeight="1" x14ac:dyDescent="0.2"/>
    <row r="117" ht="4.5" customHeight="1" x14ac:dyDescent="0.2"/>
    <row r="119" ht="6.75" customHeight="1" x14ac:dyDescent="0.2"/>
    <row r="126" ht="60" customHeight="1" x14ac:dyDescent="0.2"/>
  </sheetData>
  <mergeCells count="1">
    <mergeCell ref="B2:E2"/>
  </mergeCells>
  <pageMargins left="0.55118110236220474" right="0.35433070866141736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/>
  </sheetViews>
  <sheetFormatPr defaultRowHeight="12.75" x14ac:dyDescent="0.2"/>
  <cols>
    <col min="1" max="1" width="5.85546875" customWidth="1"/>
    <col min="2" max="2" width="56.5703125" customWidth="1"/>
    <col min="3" max="3" width="23.28515625" customWidth="1"/>
  </cols>
  <sheetData>
    <row r="1" spans="1:5" x14ac:dyDescent="0.2">
      <c r="A1" s="352" t="s">
        <v>1355</v>
      </c>
      <c r="B1" s="352"/>
      <c r="C1" s="352"/>
      <c r="D1" s="352"/>
      <c r="E1" s="352"/>
    </row>
    <row r="2" spans="1:5" x14ac:dyDescent="0.2">
      <c r="B2" s="1"/>
      <c r="C2" s="40"/>
    </row>
    <row r="3" spans="1:5" ht="15.75" x14ac:dyDescent="0.25">
      <c r="B3" s="1688" t="s">
        <v>53</v>
      </c>
      <c r="C3" s="1688"/>
    </row>
    <row r="4" spans="1:5" ht="15.75" x14ac:dyDescent="0.25">
      <c r="B4" s="1688" t="s">
        <v>54</v>
      </c>
      <c r="C4" s="1688"/>
    </row>
    <row r="5" spans="1:5" ht="15.75" x14ac:dyDescent="0.25">
      <c r="B5" s="1688" t="s">
        <v>392</v>
      </c>
      <c r="C5" s="1688"/>
    </row>
    <row r="6" spans="1:5" x14ac:dyDescent="0.2">
      <c r="B6" s="1"/>
      <c r="C6" s="42" t="s">
        <v>4</v>
      </c>
    </row>
    <row r="7" spans="1:5" ht="13.5" thickBot="1" x14ac:dyDescent="0.25">
      <c r="B7" s="1"/>
      <c r="C7" s="42"/>
    </row>
    <row r="8" spans="1:5" ht="26.25" thickBot="1" x14ac:dyDescent="0.25">
      <c r="A8" s="417" t="s">
        <v>298</v>
      </c>
      <c r="B8" s="460" t="s">
        <v>55</v>
      </c>
      <c r="C8" s="461" t="s">
        <v>1176</v>
      </c>
    </row>
    <row r="9" spans="1:5" ht="13.5" thickBot="1" x14ac:dyDescent="0.25">
      <c r="A9" s="457" t="s">
        <v>299</v>
      </c>
      <c r="B9" s="434" t="s">
        <v>300</v>
      </c>
      <c r="C9" s="440" t="s">
        <v>301</v>
      </c>
    </row>
    <row r="10" spans="1:5" ht="12.75" customHeight="1" thickBot="1" x14ac:dyDescent="0.25">
      <c r="A10" s="376" t="s">
        <v>303</v>
      </c>
      <c r="B10" s="738" t="s">
        <v>23</v>
      </c>
      <c r="C10" s="1413"/>
    </row>
    <row r="11" spans="1:5" ht="12.75" customHeight="1" x14ac:dyDescent="0.2">
      <c r="A11" s="734" t="s">
        <v>304</v>
      </c>
      <c r="B11" s="739" t="s">
        <v>9</v>
      </c>
      <c r="C11" s="1414"/>
    </row>
    <row r="12" spans="1:5" ht="12.75" customHeight="1" x14ac:dyDescent="0.2">
      <c r="A12" s="735" t="s">
        <v>305</v>
      </c>
      <c r="B12" s="740"/>
      <c r="C12" s="1414"/>
    </row>
    <row r="13" spans="1:5" ht="12.75" customHeight="1" x14ac:dyDescent="0.2">
      <c r="A13" s="735" t="s">
        <v>306</v>
      </c>
      <c r="B13" s="739" t="s">
        <v>437</v>
      </c>
      <c r="C13" s="1415">
        <f>SUM(C11:C12)</f>
        <v>0</v>
      </c>
    </row>
    <row r="14" spans="1:5" ht="12.75" customHeight="1" x14ac:dyDescent="0.2">
      <c r="A14" s="735" t="s">
        <v>307</v>
      </c>
      <c r="B14" s="1551" t="s">
        <v>1117</v>
      </c>
      <c r="C14" s="1414"/>
    </row>
    <row r="15" spans="1:5" ht="12.75" customHeight="1" x14ac:dyDescent="0.2">
      <c r="A15" s="736"/>
      <c r="B15" s="776"/>
      <c r="C15" s="1413"/>
    </row>
    <row r="16" spans="1:5" s="7" customFormat="1" ht="12.75" customHeight="1" thickBot="1" x14ac:dyDescent="0.3">
      <c r="A16" s="736" t="s">
        <v>308</v>
      </c>
      <c r="B16" s="739" t="s">
        <v>1118</v>
      </c>
      <c r="C16" s="1416">
        <f>SUM(C14:C15)</f>
        <v>0</v>
      </c>
    </row>
    <row r="17" spans="1:3" s="7" customFormat="1" ht="12.75" customHeight="1" thickBot="1" x14ac:dyDescent="0.3">
      <c r="A17" s="376" t="s">
        <v>309</v>
      </c>
      <c r="B17" s="741"/>
      <c r="C17" s="1417"/>
    </row>
    <row r="18" spans="1:3" s="17" customFormat="1" ht="12.75" customHeight="1" thickBot="1" x14ac:dyDescent="0.25">
      <c r="A18" s="363" t="s">
        <v>310</v>
      </c>
      <c r="B18" s="737" t="s">
        <v>39</v>
      </c>
      <c r="C18" s="1418">
        <f>C16+C13</f>
        <v>0</v>
      </c>
    </row>
    <row r="19" spans="1:3" s="17" customFormat="1" ht="12.75" customHeight="1" x14ac:dyDescent="0.2">
      <c r="A19" s="463" t="s">
        <v>311</v>
      </c>
      <c r="B19" s="462"/>
      <c r="C19" s="1419"/>
    </row>
    <row r="20" spans="1:3" ht="12.75" customHeight="1" thickBot="1" x14ac:dyDescent="0.25">
      <c r="A20" s="420" t="s">
        <v>313</v>
      </c>
      <c r="B20" s="46"/>
      <c r="C20" s="1420"/>
    </row>
    <row r="21" spans="1:3" ht="12.75" customHeight="1" thickBot="1" x14ac:dyDescent="0.25">
      <c r="A21" s="363" t="s">
        <v>314</v>
      </c>
      <c r="B21" s="728" t="s">
        <v>452</v>
      </c>
      <c r="C21" s="1421">
        <f>SUM(C19:C20)</f>
        <v>0</v>
      </c>
    </row>
    <row r="22" spans="1:3" ht="12.75" customHeight="1" x14ac:dyDescent="0.2">
      <c r="A22" s="463" t="s">
        <v>315</v>
      </c>
      <c r="B22" s="966"/>
      <c r="C22" s="1422"/>
    </row>
    <row r="23" spans="1:3" ht="12.75" customHeight="1" x14ac:dyDescent="0.2">
      <c r="A23" s="340" t="s">
        <v>316</v>
      </c>
      <c r="B23" s="1046" t="s">
        <v>637</v>
      </c>
      <c r="C23" s="1423"/>
    </row>
    <row r="24" spans="1:3" ht="12.75" customHeight="1" x14ac:dyDescent="0.25">
      <c r="A24" s="340" t="s">
        <v>317</v>
      </c>
      <c r="B24" s="1572" t="s">
        <v>925</v>
      </c>
      <c r="C24" s="1424"/>
    </row>
    <row r="25" spans="1:3" ht="12.75" customHeight="1" x14ac:dyDescent="0.25">
      <c r="A25" s="340" t="s">
        <v>318</v>
      </c>
      <c r="B25" s="1571" t="s">
        <v>1267</v>
      </c>
      <c r="C25" s="1423">
        <f>55346+5253</f>
        <v>60599</v>
      </c>
    </row>
    <row r="26" spans="1:3" ht="12.75" customHeight="1" x14ac:dyDescent="0.2">
      <c r="A26" s="340" t="s">
        <v>319</v>
      </c>
      <c r="B26" s="744"/>
      <c r="C26" s="1321"/>
    </row>
    <row r="27" spans="1:3" ht="12.75" customHeight="1" x14ac:dyDescent="0.2">
      <c r="A27" s="340" t="s">
        <v>320</v>
      </c>
      <c r="B27" s="730" t="s">
        <v>56</v>
      </c>
      <c r="C27" s="1426">
        <f>SUM(C24:C26)</f>
        <v>60599</v>
      </c>
    </row>
    <row r="28" spans="1:3" ht="12.75" customHeight="1" x14ac:dyDescent="0.2">
      <c r="A28" s="340" t="s">
        <v>321</v>
      </c>
      <c r="B28" s="730"/>
      <c r="C28" s="1426"/>
    </row>
    <row r="29" spans="1:3" ht="12.75" customHeight="1" x14ac:dyDescent="0.2">
      <c r="A29" s="340" t="s">
        <v>323</v>
      </c>
      <c r="B29" s="729" t="s">
        <v>926</v>
      </c>
      <c r="C29" s="1425">
        <v>10000</v>
      </c>
    </row>
    <row r="30" spans="1:3" ht="12.75" customHeight="1" x14ac:dyDescent="0.2">
      <c r="A30" s="340" t="s">
        <v>324</v>
      </c>
      <c r="B30" s="729" t="s">
        <v>1255</v>
      </c>
      <c r="C30" s="1425">
        <v>2300</v>
      </c>
    </row>
    <row r="31" spans="1:3" s="17" customFormat="1" ht="12.75" customHeight="1" x14ac:dyDescent="0.2">
      <c r="A31" s="340" t="s">
        <v>325</v>
      </c>
      <c r="B31" s="730" t="s">
        <v>57</v>
      </c>
      <c r="C31" s="1427">
        <f>SUM(C29:C30)</f>
        <v>12300</v>
      </c>
    </row>
    <row r="32" spans="1:3" s="17" customFormat="1" ht="12.75" customHeight="1" x14ac:dyDescent="0.2">
      <c r="A32" s="340" t="s">
        <v>326</v>
      </c>
      <c r="B32" s="1461"/>
      <c r="C32" s="1427"/>
    </row>
    <row r="33" spans="1:3" s="17" customFormat="1" ht="12.75" customHeight="1" x14ac:dyDescent="0.2">
      <c r="A33" s="340" t="s">
        <v>327</v>
      </c>
      <c r="B33" s="1046" t="s">
        <v>637</v>
      </c>
      <c r="C33" s="1427"/>
    </row>
    <row r="34" spans="1:3" ht="12.75" customHeight="1" x14ac:dyDescent="0.2">
      <c r="A34" s="340" t="s">
        <v>328</v>
      </c>
      <c r="B34" s="729" t="s">
        <v>638</v>
      </c>
      <c r="C34" s="1425">
        <v>139700</v>
      </c>
    </row>
    <row r="35" spans="1:3" ht="12.75" customHeight="1" x14ac:dyDescent="0.2">
      <c r="A35" s="340" t="s">
        <v>329</v>
      </c>
      <c r="B35" s="729" t="s">
        <v>1167</v>
      </c>
      <c r="C35" s="1425">
        <v>34796</v>
      </c>
    </row>
    <row r="36" spans="1:3" s="17" customFormat="1" ht="12.75" customHeight="1" x14ac:dyDescent="0.2">
      <c r="A36" s="340" t="s">
        <v>330</v>
      </c>
      <c r="B36" s="730" t="s">
        <v>58</v>
      </c>
      <c r="C36" s="1426">
        <f>SUM(C34:C35)</f>
        <v>174496</v>
      </c>
    </row>
    <row r="37" spans="1:3" s="17" customFormat="1" ht="12.75" customHeight="1" x14ac:dyDescent="0.2">
      <c r="A37" s="340" t="s">
        <v>331</v>
      </c>
      <c r="B37" s="729"/>
      <c r="C37" s="1425"/>
    </row>
    <row r="38" spans="1:3" s="17" customFormat="1" ht="12.75" customHeight="1" x14ac:dyDescent="0.2">
      <c r="A38" s="340" t="s">
        <v>332</v>
      </c>
      <c r="B38" s="729"/>
      <c r="C38" s="1425"/>
    </row>
    <row r="39" spans="1:3" s="17" customFormat="1" ht="12.75" customHeight="1" x14ac:dyDescent="0.2">
      <c r="A39" s="340" t="s">
        <v>333</v>
      </c>
      <c r="B39" s="1412" t="s">
        <v>435</v>
      </c>
      <c r="C39" s="1426">
        <f>SUM(C38)</f>
        <v>0</v>
      </c>
    </row>
    <row r="40" spans="1:3" s="17" customFormat="1" ht="12.75" customHeight="1" x14ac:dyDescent="0.2">
      <c r="A40" s="340" t="s">
        <v>334</v>
      </c>
      <c r="B40" s="1462"/>
      <c r="C40" s="1460"/>
    </row>
    <row r="41" spans="1:3" s="17" customFormat="1" ht="12.75" customHeight="1" x14ac:dyDescent="0.2">
      <c r="A41" s="340" t="s">
        <v>335</v>
      </c>
      <c r="B41" s="1459"/>
      <c r="C41" s="1428"/>
    </row>
    <row r="42" spans="1:3" s="17" customFormat="1" ht="12.75" customHeight="1" x14ac:dyDescent="0.2">
      <c r="A42" s="340" t="s">
        <v>336</v>
      </c>
      <c r="B42" s="1046" t="s">
        <v>944</v>
      </c>
      <c r="C42" s="1465">
        <f>SUM(C41)</f>
        <v>0</v>
      </c>
    </row>
    <row r="43" spans="1:3" s="17" customFormat="1" ht="12.75" customHeight="1" x14ac:dyDescent="0.2">
      <c r="A43" s="340" t="s">
        <v>337</v>
      </c>
      <c r="B43" s="1459"/>
      <c r="C43" s="1428"/>
    </row>
    <row r="44" spans="1:3" s="17" customFormat="1" ht="12.75" customHeight="1" x14ac:dyDescent="0.2">
      <c r="A44" s="340" t="s">
        <v>338</v>
      </c>
      <c r="B44" s="1459" t="s">
        <v>1253</v>
      </c>
      <c r="C44" s="1423">
        <v>2500</v>
      </c>
    </row>
    <row r="45" spans="1:3" s="17" customFormat="1" ht="12.75" customHeight="1" x14ac:dyDescent="0.2">
      <c r="A45" s="340" t="s">
        <v>339</v>
      </c>
      <c r="B45" s="1459"/>
      <c r="C45" s="1428"/>
    </row>
    <row r="46" spans="1:3" s="17" customFormat="1" ht="12.75" customHeight="1" x14ac:dyDescent="0.2">
      <c r="A46" s="340" t="s">
        <v>340</v>
      </c>
      <c r="B46" s="1046" t="s">
        <v>1254</v>
      </c>
      <c r="C46" s="1429">
        <f>SUM(C44:C45)</f>
        <v>2500</v>
      </c>
    </row>
    <row r="47" spans="1:3" s="17" customFormat="1" ht="12.75" customHeight="1" x14ac:dyDescent="0.2">
      <c r="A47" s="340" t="s">
        <v>341</v>
      </c>
      <c r="B47" s="1046" t="s">
        <v>637</v>
      </c>
      <c r="C47" s="1428"/>
    </row>
    <row r="48" spans="1:3" s="17" customFormat="1" ht="12.75" customHeight="1" x14ac:dyDescent="0.2">
      <c r="A48" s="340" t="s">
        <v>342</v>
      </c>
      <c r="B48" s="1463"/>
      <c r="C48" s="1287"/>
    </row>
    <row r="49" spans="1:3" s="17" customFormat="1" ht="12.75" customHeight="1" x14ac:dyDescent="0.2">
      <c r="A49" s="340" t="s">
        <v>343</v>
      </c>
      <c r="B49" s="1462"/>
      <c r="C49" s="1428"/>
    </row>
    <row r="50" spans="1:3" s="17" customFormat="1" ht="12.75" customHeight="1" thickBot="1" x14ac:dyDescent="0.25">
      <c r="A50" s="340" t="s">
        <v>344</v>
      </c>
      <c r="B50" s="1464" t="s">
        <v>436</v>
      </c>
      <c r="C50" s="1429">
        <f>SUM(C48:C49)</f>
        <v>0</v>
      </c>
    </row>
    <row r="51" spans="1:3" ht="12.75" customHeight="1" thickBot="1" x14ac:dyDescent="0.25">
      <c r="A51" s="340" t="s">
        <v>345</v>
      </c>
      <c r="B51" s="465" t="s">
        <v>24</v>
      </c>
      <c r="C51" s="1430">
        <f>C27+C31+C36+C39+C50+C42+C46</f>
        <v>249895</v>
      </c>
    </row>
    <row r="52" spans="1:3" ht="12.75" customHeight="1" thickBot="1" x14ac:dyDescent="0.25">
      <c r="A52" s="340" t="s">
        <v>346</v>
      </c>
      <c r="B52" s="731"/>
      <c r="C52" s="1431"/>
    </row>
    <row r="53" spans="1:3" ht="12.75" customHeight="1" thickBot="1" x14ac:dyDescent="0.25">
      <c r="A53" s="340" t="s">
        <v>355</v>
      </c>
      <c r="B53" s="521" t="s">
        <v>390</v>
      </c>
      <c r="C53" s="1432">
        <f>SUM(C18+C51+C21)</f>
        <v>249895</v>
      </c>
    </row>
    <row r="54" spans="1:3" ht="15.75" x14ac:dyDescent="0.2">
      <c r="B54" s="47"/>
      <c r="C54" s="48"/>
    </row>
    <row r="55" spans="1:3" ht="15.75" x14ac:dyDescent="0.2">
      <c r="B55" s="47"/>
      <c r="C55" s="48"/>
    </row>
  </sheetData>
  <mergeCells count="3">
    <mergeCell ref="B3:C3"/>
    <mergeCell ref="B4:C4"/>
    <mergeCell ref="B5:C5"/>
  </mergeCells>
  <phoneticPr fontId="63" type="noConversion"/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16" workbookViewId="0">
      <selection sqref="A1:E1"/>
    </sheetView>
  </sheetViews>
  <sheetFormatPr defaultRowHeight="12.75" x14ac:dyDescent="0.2"/>
  <cols>
    <col min="1" max="1" width="4.5703125" customWidth="1"/>
    <col min="2" max="2" width="38.5703125" customWidth="1"/>
    <col min="3" max="3" width="11.42578125" customWidth="1"/>
    <col min="4" max="4" width="12.28515625" customWidth="1"/>
    <col min="5" max="5" width="12.140625" customWidth="1"/>
    <col min="6" max="6" width="12.28515625" customWidth="1"/>
  </cols>
  <sheetData>
    <row r="1" spans="1:6" x14ac:dyDescent="0.2">
      <c r="A1" s="1626" t="s">
        <v>1326</v>
      </c>
      <c r="B1" s="1626"/>
      <c r="C1" s="1626"/>
      <c r="D1" s="1626"/>
      <c r="E1" s="1626"/>
    </row>
    <row r="2" spans="1:6" x14ac:dyDescent="0.2">
      <c r="A2" s="352"/>
      <c r="B2" s="352"/>
      <c r="C2" s="352"/>
      <c r="D2" s="352"/>
      <c r="E2" s="352"/>
    </row>
    <row r="3" spans="1:6" ht="15.75" x14ac:dyDescent="0.25">
      <c r="B3" s="1646" t="s">
        <v>1303</v>
      </c>
      <c r="C3" s="1646"/>
      <c r="D3" s="1646"/>
      <c r="E3" s="1646"/>
      <c r="F3" s="1647"/>
    </row>
    <row r="4" spans="1:6" ht="15.75" x14ac:dyDescent="0.25">
      <c r="B4" s="21"/>
      <c r="C4" s="21"/>
      <c r="D4" s="21"/>
      <c r="E4" s="21"/>
      <c r="F4" s="13"/>
    </row>
    <row r="5" spans="1:6" ht="12.75" customHeight="1" thickBot="1" x14ac:dyDescent="0.3">
      <c r="B5" s="109"/>
      <c r="C5" s="20"/>
      <c r="D5" s="1"/>
      <c r="E5" s="22"/>
      <c r="F5" s="22" t="s">
        <v>4</v>
      </c>
    </row>
    <row r="6" spans="1:6" x14ac:dyDescent="0.2">
      <c r="A6" s="1637" t="s">
        <v>298</v>
      </c>
      <c r="B6" s="1644" t="s">
        <v>13</v>
      </c>
      <c r="C6" s="1639" t="s">
        <v>389</v>
      </c>
      <c r="D6" s="1641" t="s">
        <v>391</v>
      </c>
      <c r="E6" s="1641" t="s">
        <v>440</v>
      </c>
      <c r="F6" s="1635" t="s">
        <v>390</v>
      </c>
    </row>
    <row r="7" spans="1:6" ht="27" customHeight="1" thickBot="1" x14ac:dyDescent="0.25">
      <c r="A7" s="1638"/>
      <c r="B7" s="1645"/>
      <c r="C7" s="1640"/>
      <c r="D7" s="1642"/>
      <c r="E7" s="1643"/>
      <c r="F7" s="1636"/>
    </row>
    <row r="8" spans="1:6" s="276" customFormat="1" ht="9.75" customHeight="1" x14ac:dyDescent="0.2">
      <c r="A8" s="578" t="s">
        <v>299</v>
      </c>
      <c r="B8" s="579" t="s">
        <v>300</v>
      </c>
      <c r="C8" s="580" t="s">
        <v>301</v>
      </c>
      <c r="D8" s="581" t="s">
        <v>302</v>
      </c>
      <c r="E8" s="818" t="s">
        <v>322</v>
      </c>
      <c r="F8" s="818" t="s">
        <v>347</v>
      </c>
    </row>
    <row r="9" spans="1:6" x14ac:dyDescent="0.2">
      <c r="A9" s="340" t="s">
        <v>303</v>
      </c>
      <c r="B9" s="347" t="s">
        <v>246</v>
      </c>
      <c r="C9" s="27"/>
      <c r="D9" s="36"/>
      <c r="E9" s="819"/>
      <c r="F9" s="145"/>
    </row>
    <row r="10" spans="1:6" x14ac:dyDescent="0.2">
      <c r="A10" s="339" t="s">
        <v>304</v>
      </c>
      <c r="B10" s="192" t="s">
        <v>601</v>
      </c>
      <c r="C10" s="8">
        <f>'3_sz_melléklet'!E9</f>
        <v>882636</v>
      </c>
      <c r="D10" s="31">
        <f>'4_sz_ melléklet'!E542</f>
        <v>219051</v>
      </c>
      <c r="E10" s="175">
        <f>'5_sz_melléklet'!E125</f>
        <v>401348</v>
      </c>
      <c r="F10" s="145">
        <f>E10+D10+C10</f>
        <v>1503035</v>
      </c>
    </row>
    <row r="11" spans="1:6" x14ac:dyDescent="0.2">
      <c r="A11" s="339" t="s">
        <v>305</v>
      </c>
      <c r="B11" s="215" t="s">
        <v>603</v>
      </c>
      <c r="C11" s="8">
        <f>'3_sz_melléklet'!E10</f>
        <v>148491</v>
      </c>
      <c r="D11" s="31">
        <f>'4_sz_ melléklet'!E543</f>
        <v>41699</v>
      </c>
      <c r="E11" s="175">
        <f>'5_sz_melléklet'!E126</f>
        <v>77413</v>
      </c>
      <c r="F11" s="145">
        <f>E11+D11+C11</f>
        <v>267603</v>
      </c>
    </row>
    <row r="12" spans="1:6" ht="12.75" customHeight="1" x14ac:dyDescent="0.2">
      <c r="A12" s="339" t="s">
        <v>306</v>
      </c>
      <c r="B12" s="215" t="s">
        <v>602</v>
      </c>
      <c r="C12" s="8">
        <f>'3_sz_melléklet'!E11</f>
        <v>375581</v>
      </c>
      <c r="D12" s="31">
        <f>'4_sz_ melléklet'!E544</f>
        <v>887633</v>
      </c>
      <c r="E12" s="175">
        <f>'5_sz_melléklet'!E127</f>
        <v>39373</v>
      </c>
      <c r="F12" s="145">
        <f>E12+D12+C12</f>
        <v>1302587</v>
      </c>
    </row>
    <row r="13" spans="1:6" x14ac:dyDescent="0.2">
      <c r="A13" s="339" t="s">
        <v>307</v>
      </c>
      <c r="B13" s="215" t="s">
        <v>604</v>
      </c>
      <c r="C13" s="8">
        <f>'3_sz_melléklet'!E12</f>
        <v>0</v>
      </c>
      <c r="D13" s="31">
        <f>'4_sz_ melléklet'!E545</f>
        <v>4500</v>
      </c>
      <c r="E13" s="175">
        <f>'5_sz_melléklet'!E128</f>
        <v>0</v>
      </c>
      <c r="F13" s="145">
        <f>E13+D13+C13</f>
        <v>4500</v>
      </c>
    </row>
    <row r="14" spans="1:6" x14ac:dyDescent="0.2">
      <c r="A14" s="339" t="s">
        <v>308</v>
      </c>
      <c r="B14" s="215" t="s">
        <v>605</v>
      </c>
      <c r="C14" s="8">
        <f>'3_sz_melléklet'!E13</f>
        <v>0</v>
      </c>
      <c r="D14" s="31">
        <f>'4_sz_ melléklet'!E546</f>
        <v>500</v>
      </c>
      <c r="E14" s="175">
        <f>'5_sz_melléklet'!E129</f>
        <v>0</v>
      </c>
      <c r="F14" s="145">
        <f>E14+D14+C14</f>
        <v>500</v>
      </c>
    </row>
    <row r="15" spans="1:6" x14ac:dyDescent="0.2">
      <c r="A15" s="339" t="s">
        <v>309</v>
      </c>
      <c r="B15" s="215" t="s">
        <v>606</v>
      </c>
      <c r="C15" s="8">
        <f>C16+C17+C18+C19+C20+C21+C22</f>
        <v>22700</v>
      </c>
      <c r="D15" s="8">
        <f>D16+D17+D18+D19+D20+D21+D22</f>
        <v>1166414.8</v>
      </c>
      <c r="E15" s="8">
        <f>E16+E17+E18+E19+E20+E21+E22</f>
        <v>0</v>
      </c>
      <c r="F15" s="8">
        <f>F16+F17+F18+F19+F20+F21+F22</f>
        <v>1189114.8</v>
      </c>
    </row>
    <row r="16" spans="1:6" x14ac:dyDescent="0.2">
      <c r="A16" s="339" t="s">
        <v>310</v>
      </c>
      <c r="B16" s="215" t="s">
        <v>610</v>
      </c>
      <c r="C16" s="8">
        <f>'3_sz_melléklet'!E15</f>
        <v>22700</v>
      </c>
      <c r="D16" s="31">
        <f>'4_sz_ melléklet'!E548</f>
        <v>340468.8</v>
      </c>
      <c r="E16" s="175">
        <f>'5_sz_melléklet'!E131</f>
        <v>0</v>
      </c>
      <c r="F16" s="145">
        <f t="shared" ref="F16:F22" si="0">SUM(C16:E16)</f>
        <v>363168.8</v>
      </c>
    </row>
    <row r="17" spans="1:6" x14ac:dyDescent="0.2">
      <c r="A17" s="339" t="s">
        <v>311</v>
      </c>
      <c r="B17" s="215" t="s">
        <v>611</v>
      </c>
      <c r="C17" s="8">
        <f>'3_sz_melléklet'!E16</f>
        <v>0</v>
      </c>
      <c r="D17" s="31">
        <f>'4_sz_ melléklet'!E549</f>
        <v>0</v>
      </c>
      <c r="E17" s="175">
        <f>'5_sz_melléklet'!E132</f>
        <v>0</v>
      </c>
      <c r="F17" s="145">
        <f t="shared" si="0"/>
        <v>0</v>
      </c>
    </row>
    <row r="18" spans="1:6" x14ac:dyDescent="0.2">
      <c r="A18" s="339" t="s">
        <v>312</v>
      </c>
      <c r="B18" s="215" t="s">
        <v>612</v>
      </c>
      <c r="C18" s="8">
        <f>'3_sz_melléklet'!E17</f>
        <v>0</v>
      </c>
      <c r="D18" s="31">
        <f>'4_sz_ melléklet'!E550</f>
        <v>0</v>
      </c>
      <c r="E18" s="175">
        <f>'5_sz_melléklet'!E133</f>
        <v>0</v>
      </c>
      <c r="F18" s="145">
        <f t="shared" si="0"/>
        <v>0</v>
      </c>
    </row>
    <row r="19" spans="1:6" x14ac:dyDescent="0.2">
      <c r="A19" s="339" t="s">
        <v>313</v>
      </c>
      <c r="B19" s="348" t="s">
        <v>1081</v>
      </c>
      <c r="C19" s="8">
        <f>'3_sz_melléklet'!E18</f>
        <v>0</v>
      </c>
      <c r="D19" s="31">
        <f>'4_sz_ melléklet'!E551</f>
        <v>452759</v>
      </c>
      <c r="E19" s="175">
        <f>'5_sz_melléklet'!E134</f>
        <v>0</v>
      </c>
      <c r="F19" s="145">
        <f t="shared" si="0"/>
        <v>452759</v>
      </c>
    </row>
    <row r="20" spans="1:6" x14ac:dyDescent="0.2">
      <c r="A20" s="339" t="s">
        <v>314</v>
      </c>
      <c r="B20" s="801" t="s">
        <v>609</v>
      </c>
      <c r="C20" s="8">
        <f>'3_sz_melléklet'!E19</f>
        <v>0</v>
      </c>
      <c r="D20" s="31">
        <f>'4_sz_ melléklet'!E552</f>
        <v>0</v>
      </c>
      <c r="E20" s="175">
        <f>'5_sz_melléklet'!E135</f>
        <v>0</v>
      </c>
      <c r="F20" s="145">
        <f t="shared" si="0"/>
        <v>0</v>
      </c>
    </row>
    <row r="21" spans="1:6" x14ac:dyDescent="0.2">
      <c r="A21" s="339" t="s">
        <v>315</v>
      </c>
      <c r="B21" s="802" t="s">
        <v>1082</v>
      </c>
      <c r="C21" s="8">
        <f>'3_sz_melléklet'!E20</f>
        <v>0</v>
      </c>
      <c r="D21" s="31">
        <f>'4_sz_ melléklet'!E553</f>
        <v>216000</v>
      </c>
      <c r="E21" s="175">
        <f>'5_sz_melléklet'!E136</f>
        <v>0</v>
      </c>
      <c r="F21" s="145">
        <f t="shared" si="0"/>
        <v>216000</v>
      </c>
    </row>
    <row r="22" spans="1:6" x14ac:dyDescent="0.2">
      <c r="A22" s="339" t="s">
        <v>316</v>
      </c>
      <c r="B22" s="292" t="s">
        <v>841</v>
      </c>
      <c r="C22" s="8"/>
      <c r="D22" s="31">
        <f>'4_sz_ melléklet'!E554</f>
        <v>157187</v>
      </c>
      <c r="E22" s="175">
        <f>'5_sz_melléklet'!E137</f>
        <v>0</v>
      </c>
      <c r="F22" s="145">
        <f t="shared" si="0"/>
        <v>157187</v>
      </c>
    </row>
    <row r="23" spans="1:6" ht="13.5" thickBot="1" x14ac:dyDescent="0.25">
      <c r="A23" s="339" t="s">
        <v>317</v>
      </c>
      <c r="B23" s="217" t="s">
        <v>614</v>
      </c>
      <c r="C23" s="8">
        <f>'3_sz_melléklet'!E22</f>
        <v>0</v>
      </c>
      <c r="D23" s="31">
        <f>'4_sz_ melléklet'!E555</f>
        <v>80620</v>
      </c>
      <c r="E23" s="175">
        <f>'5_sz_melléklet'!E138</f>
        <v>0</v>
      </c>
      <c r="F23" s="145">
        <f>E23+D23+C23</f>
        <v>80620</v>
      </c>
    </row>
    <row r="24" spans="1:6" ht="13.5" thickBot="1" x14ac:dyDescent="0.25">
      <c r="A24" s="582" t="s">
        <v>318</v>
      </c>
      <c r="B24" s="583" t="s">
        <v>1086</v>
      </c>
      <c r="C24" s="584">
        <f>C10+C11+C12+C15+C23</f>
        <v>1429408</v>
      </c>
      <c r="D24" s="584">
        <f>D10+D11+D12+D15+D23</f>
        <v>2395417.7999999998</v>
      </c>
      <c r="E24" s="584">
        <f>E10+E11+E12+E15+E23</f>
        <v>518134</v>
      </c>
      <c r="F24" s="584">
        <f>F10+F11+F12+F15+F23</f>
        <v>4342959.8</v>
      </c>
    </row>
    <row r="25" spans="1:6" ht="13.5" thickTop="1" x14ac:dyDescent="0.2">
      <c r="A25" s="572"/>
      <c r="B25" s="347"/>
      <c r="C25" s="814"/>
      <c r="D25" s="794"/>
      <c r="E25" s="256"/>
      <c r="F25" s="153"/>
    </row>
    <row r="26" spans="1:6" x14ac:dyDescent="0.2">
      <c r="A26" s="340" t="s">
        <v>319</v>
      </c>
      <c r="B26" s="349" t="s">
        <v>247</v>
      </c>
      <c r="C26" s="24"/>
      <c r="D26" s="29"/>
      <c r="E26" s="413"/>
      <c r="F26" s="148"/>
    </row>
    <row r="27" spans="1:6" x14ac:dyDescent="0.2">
      <c r="A27" s="340" t="s">
        <v>320</v>
      </c>
      <c r="B27" s="215" t="s">
        <v>615</v>
      </c>
      <c r="C27" s="24">
        <f>'3_sz_melléklet'!E26</f>
        <v>4359</v>
      </c>
      <c r="D27" s="31">
        <f>'4_sz_ melléklet'!E559</f>
        <v>3406122</v>
      </c>
      <c r="E27" s="175">
        <f>'5_sz_melléklet'!E142</f>
        <v>0</v>
      </c>
      <c r="F27" s="145">
        <f>E27+D27+C27</f>
        <v>3410481</v>
      </c>
    </row>
    <row r="28" spans="1:6" x14ac:dyDescent="0.2">
      <c r="A28" s="340" t="s">
        <v>321</v>
      </c>
      <c r="B28" s="215" t="s">
        <v>616</v>
      </c>
      <c r="C28" s="24">
        <f>'3_sz_melléklet'!E27</f>
        <v>0</v>
      </c>
      <c r="D28" s="31">
        <f>'4_sz_ melléklet'!E560</f>
        <v>249895</v>
      </c>
      <c r="E28" s="175">
        <f>'5_sz_melléklet'!E143</f>
        <v>0</v>
      </c>
      <c r="F28" s="145">
        <f t="shared" ref="F28:F35" si="1">E28+D28+C28</f>
        <v>249895</v>
      </c>
    </row>
    <row r="29" spans="1:6" x14ac:dyDescent="0.2">
      <c r="A29" s="340" t="s">
        <v>323</v>
      </c>
      <c r="B29" s="215" t="s">
        <v>617</v>
      </c>
      <c r="C29" s="24">
        <f>'3_sz_melléklet'!E28</f>
        <v>0</v>
      </c>
      <c r="D29" s="31">
        <f>D30+D31+D32+D33+D34+D35+D36</f>
        <v>41000</v>
      </c>
      <c r="E29" s="175">
        <f>E30+E31+E32+E33+E34+E35+E36</f>
        <v>0</v>
      </c>
      <c r="F29" s="175">
        <f>F30+F31+F32+F33+F34+F35+F36</f>
        <v>41000</v>
      </c>
    </row>
    <row r="30" spans="1:6" x14ac:dyDescent="0.2">
      <c r="A30" s="340" t="s">
        <v>324</v>
      </c>
      <c r="B30" s="348" t="s">
        <v>618</v>
      </c>
      <c r="C30" s="24">
        <f>'3_sz_melléklet'!E29</f>
        <v>0</v>
      </c>
      <c r="D30" s="31">
        <f>'4_sz_ melléklet'!E562</f>
        <v>0</v>
      </c>
      <c r="E30" s="175">
        <f>'5_sz_melléklet'!E145</f>
        <v>0</v>
      </c>
      <c r="F30" s="145">
        <f t="shared" si="1"/>
        <v>0</v>
      </c>
    </row>
    <row r="31" spans="1:6" x14ac:dyDescent="0.2">
      <c r="A31" s="340" t="s">
        <v>325</v>
      </c>
      <c r="B31" s="348" t="s">
        <v>619</v>
      </c>
      <c r="C31" s="24"/>
      <c r="D31" s="31">
        <f>'4_sz_ melléklet'!E563</f>
        <v>0</v>
      </c>
      <c r="E31" s="175">
        <f>'5_sz_melléklet'!E146</f>
        <v>0</v>
      </c>
      <c r="F31" s="145">
        <f t="shared" si="1"/>
        <v>0</v>
      </c>
    </row>
    <row r="32" spans="1:6" x14ac:dyDescent="0.2">
      <c r="A32" s="340" t="s">
        <v>326</v>
      </c>
      <c r="B32" s="348" t="s">
        <v>620</v>
      </c>
      <c r="C32" s="24"/>
      <c r="D32" s="31">
        <f>'4_sz_ melléklet'!E564</f>
        <v>0</v>
      </c>
      <c r="E32" s="175">
        <f>'5_sz_melléklet'!E147</f>
        <v>0</v>
      </c>
      <c r="F32" s="145">
        <f t="shared" si="1"/>
        <v>0</v>
      </c>
    </row>
    <row r="33" spans="1:6" x14ac:dyDescent="0.2">
      <c r="A33" s="340" t="s">
        <v>327</v>
      </c>
      <c r="B33" s="348" t="s">
        <v>1087</v>
      </c>
      <c r="C33" s="24">
        <f>'3_sz_melléklet'!E30</f>
        <v>0</v>
      </c>
      <c r="D33" s="31">
        <f>'4_sz_ melléklet'!E565</f>
        <v>15000</v>
      </c>
      <c r="E33" s="175">
        <f>'5_sz_melléklet'!E148</f>
        <v>0</v>
      </c>
      <c r="F33" s="145">
        <f t="shared" si="1"/>
        <v>15000</v>
      </c>
    </row>
    <row r="34" spans="1:6" x14ac:dyDescent="0.2">
      <c r="A34" s="340" t="s">
        <v>328</v>
      </c>
      <c r="B34" s="801" t="s">
        <v>622</v>
      </c>
      <c r="C34" s="24"/>
      <c r="D34" s="31">
        <f>'4_sz_ melléklet'!E566</f>
        <v>17400</v>
      </c>
      <c r="E34" s="175">
        <f>'5_sz_melléklet'!E149</f>
        <v>0</v>
      </c>
      <c r="F34" s="145">
        <f t="shared" si="1"/>
        <v>17400</v>
      </c>
    </row>
    <row r="35" spans="1:6" x14ac:dyDescent="0.2">
      <c r="A35" s="340" t="s">
        <v>329</v>
      </c>
      <c r="B35" s="292" t="s">
        <v>623</v>
      </c>
      <c r="C35" s="24"/>
      <c r="D35" s="31">
        <f>'4_sz_ melléklet'!E567</f>
        <v>8600</v>
      </c>
      <c r="E35" s="175">
        <f>'5_sz_melléklet'!E150</f>
        <v>0</v>
      </c>
      <c r="F35" s="145">
        <f t="shared" si="1"/>
        <v>8600</v>
      </c>
    </row>
    <row r="36" spans="1:6" x14ac:dyDescent="0.2">
      <c r="A36" s="340" t="s">
        <v>330</v>
      </c>
      <c r="B36" s="1038" t="s">
        <v>624</v>
      </c>
      <c r="C36" s="24">
        <f>-C13</f>
        <v>0</v>
      </c>
      <c r="D36" s="231"/>
      <c r="E36" s="175">
        <f>'5_sz_melléklet'!E151</f>
        <v>0</v>
      </c>
      <c r="F36" s="254"/>
    </row>
    <row r="37" spans="1:6" ht="12.75" customHeight="1" x14ac:dyDescent="0.2">
      <c r="A37" s="340" t="s">
        <v>331</v>
      </c>
      <c r="B37" s="215"/>
      <c r="C37" s="24"/>
      <c r="D37" s="31"/>
      <c r="E37" s="175"/>
      <c r="F37" s="145"/>
    </row>
    <row r="38" spans="1:6" ht="13.5" thickBot="1" x14ac:dyDescent="0.25">
      <c r="A38" s="340" t="s">
        <v>332</v>
      </c>
      <c r="B38" s="217"/>
      <c r="C38" s="24"/>
      <c r="D38" s="31"/>
      <c r="E38" s="700"/>
      <c r="F38" s="308"/>
    </row>
    <row r="39" spans="1:6" ht="13.5" thickBot="1" x14ac:dyDescent="0.25">
      <c r="A39" s="582" t="s">
        <v>333</v>
      </c>
      <c r="B39" s="583" t="s">
        <v>7</v>
      </c>
      <c r="C39" s="584">
        <f>SUM(C27:C29)+C37+C38</f>
        <v>4359</v>
      </c>
      <c r="D39" s="585">
        <f>SUM(D27:D29)+D37+D38</f>
        <v>3697017</v>
      </c>
      <c r="E39" s="597">
        <f>SUM(E27:E29)+E37+E38</f>
        <v>0</v>
      </c>
      <c r="F39" s="597">
        <f>SUM(C39:E39)</f>
        <v>3701376</v>
      </c>
    </row>
    <row r="40" spans="1:6" ht="32.25" customHeight="1" thickTop="1" thickBot="1" x14ac:dyDescent="0.25">
      <c r="A40" s="582" t="s">
        <v>334</v>
      </c>
      <c r="B40" s="587" t="s">
        <v>457</v>
      </c>
      <c r="C40" s="586">
        <f>C39+C24</f>
        <v>1433767</v>
      </c>
      <c r="D40" s="586">
        <f>D39+D24</f>
        <v>6092434.7999999998</v>
      </c>
      <c r="E40" s="586">
        <f>E39+E24</f>
        <v>518134</v>
      </c>
      <c r="F40" s="586">
        <f>F39+F24</f>
        <v>8044335.7999999998</v>
      </c>
    </row>
    <row r="41" spans="1:6" ht="14.25" customHeight="1" thickTop="1" x14ac:dyDescent="0.2">
      <c r="A41" s="572"/>
      <c r="B41" s="815"/>
      <c r="C41" s="816"/>
      <c r="D41" s="664"/>
      <c r="E41" s="663"/>
      <c r="F41" s="663"/>
    </row>
    <row r="42" spans="1:6" ht="12.75" customHeight="1" x14ac:dyDescent="0.2">
      <c r="A42" s="340" t="s">
        <v>335</v>
      </c>
      <c r="B42" s="456" t="s">
        <v>458</v>
      </c>
      <c r="C42" s="24"/>
      <c r="D42" s="29"/>
      <c r="E42" s="254"/>
      <c r="F42" s="148"/>
    </row>
    <row r="43" spans="1:6" s="16" customFormat="1" x14ac:dyDescent="0.2">
      <c r="A43" s="339" t="s">
        <v>336</v>
      </c>
      <c r="B43" s="925" t="s">
        <v>1076</v>
      </c>
      <c r="C43" s="24">
        <f>'3_sz_melléklet'!E42</f>
        <v>0</v>
      </c>
      <c r="D43" s="31">
        <f>'4_sz_ melléklet'!E575</f>
        <v>52034</v>
      </c>
      <c r="E43" s="175">
        <f>'5_sz_melléklet'!E158</f>
        <v>0</v>
      </c>
      <c r="F43" s="145">
        <f>E43+D43+C43</f>
        <v>52034</v>
      </c>
    </row>
    <row r="44" spans="1:6" s="16" customFormat="1" x14ac:dyDescent="0.2">
      <c r="A44" s="339" t="s">
        <v>337</v>
      </c>
      <c r="B44" s="925" t="s">
        <v>1075</v>
      </c>
      <c r="C44" s="24">
        <f>'3_sz_melléklet'!E43</f>
        <v>0</v>
      </c>
      <c r="D44" s="31">
        <f>'4_sz_ melléklet'!E576</f>
        <v>0</v>
      </c>
      <c r="E44" s="175">
        <f>'5_sz_melléklet'!E159</f>
        <v>0</v>
      </c>
      <c r="F44" s="145">
        <f t="shared" ref="F44:F50" si="2">E44+D44+C44</f>
        <v>0</v>
      </c>
    </row>
    <row r="45" spans="1:6" s="16" customFormat="1" x14ac:dyDescent="0.2">
      <c r="A45" s="339" t="s">
        <v>338</v>
      </c>
      <c r="B45" s="666" t="s">
        <v>639</v>
      </c>
      <c r="C45" s="24">
        <f>'3_sz_melléklet'!E44</f>
        <v>0</v>
      </c>
      <c r="D45" s="31">
        <f>'4_sz_ melléklet'!E577</f>
        <v>1261703</v>
      </c>
      <c r="E45" s="175">
        <f>'5_sz_melléklet'!E160</f>
        <v>0</v>
      </c>
      <c r="F45" s="145">
        <f t="shared" si="2"/>
        <v>1261703</v>
      </c>
    </row>
    <row r="46" spans="1:6" s="16" customFormat="1" x14ac:dyDescent="0.2">
      <c r="A46" s="339" t="s">
        <v>339</v>
      </c>
      <c r="B46" s="666" t="s">
        <v>641</v>
      </c>
      <c r="C46" s="24">
        <f>'3_sz_melléklet'!E45</f>
        <v>0</v>
      </c>
      <c r="D46" s="31">
        <f>'4_sz_ melléklet'!E578</f>
        <v>0</v>
      </c>
      <c r="E46" s="175">
        <f>'5_sz_melléklet'!E161</f>
        <v>0</v>
      </c>
      <c r="F46" s="145">
        <f t="shared" si="2"/>
        <v>0</v>
      </c>
    </row>
    <row r="47" spans="1:6" x14ac:dyDescent="0.2">
      <c r="A47" s="339" t="s">
        <v>340</v>
      </c>
      <c r="B47" s="803" t="s">
        <v>642</v>
      </c>
      <c r="C47" s="24">
        <f>'3_sz_melléklet'!E46</f>
        <v>0</v>
      </c>
      <c r="D47" s="31">
        <f>'4_sz_ melléklet'!E579</f>
        <v>0</v>
      </c>
      <c r="E47" s="175">
        <f>'5_sz_melléklet'!E162</f>
        <v>0</v>
      </c>
      <c r="F47" s="145">
        <f t="shared" si="2"/>
        <v>0</v>
      </c>
    </row>
    <row r="48" spans="1:6" x14ac:dyDescent="0.2">
      <c r="A48" s="339" t="s">
        <v>341</v>
      </c>
      <c r="B48" s="804" t="s">
        <v>645</v>
      </c>
      <c r="C48" s="24">
        <f>'3_sz_melléklet'!E47</f>
        <v>0</v>
      </c>
      <c r="D48" s="31">
        <f>'4_sz_ melléklet'!E580</f>
        <v>0</v>
      </c>
      <c r="E48" s="175">
        <f>'5_sz_melléklet'!E163</f>
        <v>0</v>
      </c>
      <c r="F48" s="145">
        <f t="shared" si="2"/>
        <v>0</v>
      </c>
    </row>
    <row r="49" spans="1:6" x14ac:dyDescent="0.2">
      <c r="A49" s="339" t="s">
        <v>342</v>
      </c>
      <c r="B49" s="805" t="s">
        <v>644</v>
      </c>
      <c r="C49" s="24">
        <f>'3_sz_melléklet'!E48</f>
        <v>0</v>
      </c>
      <c r="D49" s="31">
        <f>'4_sz_ melléklet'!E581</f>
        <v>400000</v>
      </c>
      <c r="E49" s="175">
        <f>'5_sz_melléklet'!E164</f>
        <v>0</v>
      </c>
      <c r="F49" s="145">
        <f t="shared" si="2"/>
        <v>400000</v>
      </c>
    </row>
    <row r="50" spans="1:6" s="16" customFormat="1" ht="13.5" thickBot="1" x14ac:dyDescent="0.25">
      <c r="A50" s="339" t="s">
        <v>343</v>
      </c>
      <c r="B50" s="350" t="s">
        <v>643</v>
      </c>
      <c r="C50" s="24">
        <f>'3_sz_melléklet'!E49</f>
        <v>0</v>
      </c>
      <c r="D50" s="31">
        <f>'4_sz_ melléklet'!E582</f>
        <v>0</v>
      </c>
      <c r="E50" s="175">
        <f>'5_sz_melléklet'!E165</f>
        <v>0</v>
      </c>
      <c r="F50" s="145">
        <f t="shared" si="2"/>
        <v>0</v>
      </c>
    </row>
    <row r="51" spans="1:6" s="16" customFormat="1" ht="13.5" thickBot="1" x14ac:dyDescent="0.25">
      <c r="A51" s="363" t="s">
        <v>344</v>
      </c>
      <c r="B51" s="298" t="s">
        <v>459</v>
      </c>
      <c r="C51" s="111">
        <f>SUM(C43:C50)</f>
        <v>0</v>
      </c>
      <c r="D51" s="111">
        <f>SUM(D43:D50)</f>
        <v>1713737</v>
      </c>
      <c r="E51" s="111">
        <f>SUM(E43:E50)</f>
        <v>0</v>
      </c>
      <c r="F51" s="111">
        <f>SUM(F43:F50)</f>
        <v>1713737</v>
      </c>
    </row>
    <row r="52" spans="1:6" s="16" customFormat="1" x14ac:dyDescent="0.2">
      <c r="A52" s="572"/>
      <c r="B52" s="43"/>
      <c r="C52" s="814"/>
      <c r="D52" s="232"/>
      <c r="E52" s="256"/>
      <c r="F52" s="153"/>
    </row>
    <row r="53" spans="1:6" ht="18.75" customHeight="1" thickBot="1" x14ac:dyDescent="0.25">
      <c r="A53" s="598" t="s">
        <v>345</v>
      </c>
      <c r="B53" s="806" t="s">
        <v>460</v>
      </c>
      <c r="C53" s="807">
        <f>C40+C51</f>
        <v>1433767</v>
      </c>
      <c r="D53" s="817">
        <f>D40+D51</f>
        <v>7806171.7999999998</v>
      </c>
      <c r="E53" s="820">
        <f>E40+E51</f>
        <v>518134</v>
      </c>
      <c r="F53" s="820">
        <f>F40+F51</f>
        <v>9758072.8000000007</v>
      </c>
    </row>
    <row r="54" spans="1:6" ht="13.5" thickTop="1" x14ac:dyDescent="0.2">
      <c r="B54" s="1"/>
      <c r="C54" s="1"/>
      <c r="D54" s="1"/>
      <c r="E54" s="1"/>
    </row>
    <row r="55" spans="1:6" x14ac:dyDescent="0.2">
      <c r="B55" s="1"/>
      <c r="C55" s="1"/>
      <c r="D55" s="1"/>
      <c r="E55" s="1"/>
    </row>
    <row r="56" spans="1:6" x14ac:dyDescent="0.2">
      <c r="B56" s="1"/>
      <c r="C56" s="1"/>
      <c r="D56" s="1"/>
      <c r="E56" s="1"/>
    </row>
    <row r="57" spans="1:6" x14ac:dyDescent="0.2">
      <c r="B57" s="1"/>
      <c r="C57" s="1"/>
      <c r="D57" s="1"/>
      <c r="E57" s="1"/>
    </row>
    <row r="58" spans="1:6" x14ac:dyDescent="0.2">
      <c r="B58" s="1"/>
      <c r="C58" s="1"/>
      <c r="D58" s="1"/>
      <c r="E58" s="1"/>
    </row>
    <row r="59" spans="1:6" x14ac:dyDescent="0.2">
      <c r="B59" s="1"/>
      <c r="C59" s="1"/>
      <c r="D59" s="1"/>
      <c r="E59" s="1"/>
    </row>
    <row r="60" spans="1:6" x14ac:dyDescent="0.2">
      <c r="B60" s="1"/>
      <c r="C60" s="1"/>
      <c r="D60" s="1"/>
      <c r="E60" s="1"/>
    </row>
    <row r="61" spans="1:6" x14ac:dyDescent="0.2">
      <c r="B61" s="1"/>
      <c r="C61" s="1"/>
      <c r="D61" s="1"/>
      <c r="E61" s="1"/>
    </row>
    <row r="62" spans="1:6" x14ac:dyDescent="0.2">
      <c r="B62" s="1"/>
      <c r="C62" s="1"/>
      <c r="D62" s="1"/>
      <c r="E62" s="1"/>
    </row>
    <row r="63" spans="1:6" x14ac:dyDescent="0.2">
      <c r="B63" s="1"/>
      <c r="C63" s="1"/>
      <c r="D63" s="1"/>
      <c r="E63" s="1"/>
    </row>
    <row r="64" spans="1:6" x14ac:dyDescent="0.2">
      <c r="B64" s="1"/>
      <c r="C64" s="1"/>
      <c r="D64" s="1"/>
      <c r="E64" s="1"/>
    </row>
    <row r="65" spans="2:5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  <row r="95" spans="2:5" x14ac:dyDescent="0.2">
      <c r="B95" s="1"/>
      <c r="C95" s="1"/>
      <c r="D95" s="1"/>
      <c r="E95" s="1"/>
    </row>
    <row r="96" spans="2:5" x14ac:dyDescent="0.2">
      <c r="B96" s="1"/>
      <c r="C96" s="1"/>
      <c r="D96" s="1"/>
      <c r="E96" s="1"/>
    </row>
    <row r="97" spans="2:5" x14ac:dyDescent="0.2">
      <c r="B97" s="1"/>
      <c r="C97" s="1"/>
      <c r="D97" s="1"/>
      <c r="E97" s="1"/>
    </row>
    <row r="98" spans="2:5" x14ac:dyDescent="0.2">
      <c r="B98" s="1"/>
      <c r="C98" s="1"/>
      <c r="D98" s="1"/>
      <c r="E98" s="1"/>
    </row>
    <row r="99" spans="2:5" x14ac:dyDescent="0.2">
      <c r="B99" s="1"/>
      <c r="C99" s="1"/>
      <c r="D99" s="1"/>
      <c r="E99" s="1"/>
    </row>
    <row r="100" spans="2:5" x14ac:dyDescent="0.2">
      <c r="B100" s="1"/>
      <c r="C100" s="1"/>
      <c r="D100" s="1"/>
      <c r="E100" s="1"/>
    </row>
    <row r="101" spans="2:5" x14ac:dyDescent="0.2">
      <c r="B101" s="1"/>
      <c r="C101" s="1"/>
      <c r="D101" s="1"/>
      <c r="E101" s="1"/>
    </row>
    <row r="102" spans="2:5" x14ac:dyDescent="0.2">
      <c r="B102" s="1"/>
      <c r="C102" s="1"/>
      <c r="D102" s="1"/>
      <c r="E102" s="1"/>
    </row>
    <row r="103" spans="2:5" x14ac:dyDescent="0.2">
      <c r="B103" s="1"/>
      <c r="C103" s="1"/>
      <c r="D103" s="1"/>
      <c r="E103" s="1"/>
    </row>
    <row r="104" spans="2:5" x14ac:dyDescent="0.2">
      <c r="B104" s="1"/>
      <c r="C104" s="1"/>
      <c r="D104" s="1"/>
      <c r="E104" s="1"/>
    </row>
  </sheetData>
  <mergeCells count="8">
    <mergeCell ref="F6:F7"/>
    <mergeCell ref="A6:A7"/>
    <mergeCell ref="A1:E1"/>
    <mergeCell ref="C6:C7"/>
    <mergeCell ref="D6:D7"/>
    <mergeCell ref="E6:E7"/>
    <mergeCell ref="B6:B7"/>
    <mergeCell ref="B3:F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1"/>
  <sheetViews>
    <sheetView workbookViewId="0">
      <selection activeCell="F131" sqref="F131"/>
    </sheetView>
  </sheetViews>
  <sheetFormatPr defaultRowHeight="12.75" x14ac:dyDescent="0.2"/>
  <cols>
    <col min="1" max="1" width="5.5703125" customWidth="1"/>
    <col min="2" max="2" width="61" customWidth="1"/>
    <col min="3" max="3" width="18.28515625" customWidth="1"/>
  </cols>
  <sheetData>
    <row r="1" spans="1:5" x14ac:dyDescent="0.2">
      <c r="A1" s="1626" t="s">
        <v>1356</v>
      </c>
      <c r="B1" s="1626"/>
      <c r="C1" s="1626"/>
      <c r="D1" s="352"/>
      <c r="E1" s="352"/>
    </row>
    <row r="2" spans="1:5" ht="6" customHeight="1" x14ac:dyDescent="0.2">
      <c r="A2" s="352"/>
      <c r="B2" s="352"/>
      <c r="C2" s="352"/>
      <c r="D2" s="352"/>
      <c r="E2" s="352"/>
    </row>
    <row r="3" spans="1:5" ht="15.75" x14ac:dyDescent="0.25">
      <c r="B3" s="1688" t="s">
        <v>60</v>
      </c>
      <c r="C3" s="1688"/>
    </row>
    <row r="4" spans="1:5" ht="15.75" x14ac:dyDescent="0.25">
      <c r="B4" s="1688" t="s">
        <v>61</v>
      </c>
      <c r="C4" s="1688"/>
    </row>
    <row r="5" spans="1:5" ht="15.75" x14ac:dyDescent="0.25">
      <c r="B5" s="1688" t="s">
        <v>392</v>
      </c>
      <c r="C5" s="1688"/>
    </row>
    <row r="6" spans="1:5" ht="13.5" thickBot="1" x14ac:dyDescent="0.25">
      <c r="B6" s="40"/>
      <c r="C6" s="42" t="s">
        <v>4</v>
      </c>
    </row>
    <row r="7" spans="1:5" ht="24" customHeight="1" thickBot="1" x14ac:dyDescent="0.25">
      <c r="A7" s="417" t="s">
        <v>298</v>
      </c>
      <c r="B7" s="460" t="s">
        <v>62</v>
      </c>
      <c r="C7" s="1504" t="s">
        <v>1185</v>
      </c>
    </row>
    <row r="8" spans="1:5" ht="13.5" thickBot="1" x14ac:dyDescent="0.25">
      <c r="A8" s="457" t="s">
        <v>299</v>
      </c>
      <c r="B8" s="445" t="s">
        <v>300</v>
      </c>
      <c r="C8" s="448" t="s">
        <v>301</v>
      </c>
    </row>
    <row r="9" spans="1:5" ht="12.75" customHeight="1" x14ac:dyDescent="0.2">
      <c r="A9" s="463" t="s">
        <v>303</v>
      </c>
      <c r="B9" s="1498" t="s">
        <v>625</v>
      </c>
      <c r="C9" s="1505"/>
    </row>
    <row r="10" spans="1:5" ht="12.75" customHeight="1" x14ac:dyDescent="0.2">
      <c r="A10" s="339" t="s">
        <v>304</v>
      </c>
      <c r="B10" s="1499" t="s">
        <v>1020</v>
      </c>
      <c r="C10" s="1491"/>
    </row>
    <row r="11" spans="1:5" ht="12.75" customHeight="1" x14ac:dyDescent="0.2">
      <c r="A11" s="339" t="s">
        <v>305</v>
      </c>
      <c r="B11" s="1500" t="s">
        <v>1130</v>
      </c>
      <c r="C11" s="1506">
        <v>134</v>
      </c>
    </row>
    <row r="12" spans="1:5" ht="12.75" customHeight="1" x14ac:dyDescent="0.2">
      <c r="A12" s="339" t="s">
        <v>306</v>
      </c>
      <c r="B12" s="1500" t="s">
        <v>1310</v>
      </c>
      <c r="C12" s="1506">
        <v>41</v>
      </c>
    </row>
    <row r="13" spans="1:5" ht="12.75" customHeight="1" x14ac:dyDescent="0.2">
      <c r="A13" s="339" t="s">
        <v>307</v>
      </c>
      <c r="B13" s="1500"/>
      <c r="C13" s="1506"/>
    </row>
    <row r="14" spans="1:5" ht="12.75" customHeight="1" thickBot="1" x14ac:dyDescent="0.25">
      <c r="A14" s="339" t="s">
        <v>308</v>
      </c>
      <c r="B14" s="1500"/>
      <c r="C14" s="1506"/>
    </row>
    <row r="15" spans="1:5" ht="12.75" customHeight="1" thickBot="1" x14ac:dyDescent="0.25">
      <c r="A15" s="339" t="s">
        <v>309</v>
      </c>
      <c r="B15" s="1501" t="s">
        <v>1115</v>
      </c>
      <c r="C15" s="1507">
        <f>SUM(C10:C14)</f>
        <v>175</v>
      </c>
    </row>
    <row r="16" spans="1:5" ht="12.75" customHeight="1" x14ac:dyDescent="0.2">
      <c r="A16" s="339" t="s">
        <v>310</v>
      </c>
      <c r="B16" s="1397"/>
      <c r="C16" s="1399"/>
    </row>
    <row r="17" spans="1:6" x14ac:dyDescent="0.2">
      <c r="A17" s="339" t="s">
        <v>311</v>
      </c>
      <c r="B17" s="1390" t="s">
        <v>636</v>
      </c>
      <c r="C17" s="1400"/>
      <c r="F17" s="15"/>
    </row>
    <row r="18" spans="1:6" x14ac:dyDescent="0.2">
      <c r="A18" s="339" t="s">
        <v>312</v>
      </c>
      <c r="B18" s="1502"/>
      <c r="C18" s="1508"/>
    </row>
    <row r="19" spans="1:6" x14ac:dyDescent="0.2">
      <c r="A19" s="339" t="s">
        <v>313</v>
      </c>
      <c r="B19" s="1502" t="s">
        <v>1127</v>
      </c>
      <c r="C19" s="1508">
        <v>1391</v>
      </c>
      <c r="E19" s="36"/>
      <c r="F19" s="1285"/>
    </row>
    <row r="20" spans="1:6" x14ac:dyDescent="0.2">
      <c r="A20" s="339" t="s">
        <v>314</v>
      </c>
      <c r="B20" s="1502" t="s">
        <v>1128</v>
      </c>
      <c r="C20" s="1508">
        <v>2793</v>
      </c>
      <c r="E20" s="36"/>
      <c r="F20" s="1285"/>
    </row>
    <row r="21" spans="1:6" x14ac:dyDescent="0.2">
      <c r="A21" s="339" t="s">
        <v>315</v>
      </c>
      <c r="B21" s="1502"/>
      <c r="C21" s="1508"/>
      <c r="E21" s="36"/>
      <c r="F21" s="1285"/>
    </row>
    <row r="22" spans="1:6" x14ac:dyDescent="0.2">
      <c r="A22" s="339" t="s">
        <v>316</v>
      </c>
      <c r="B22" s="1502"/>
      <c r="C22" s="1508"/>
      <c r="E22" s="36"/>
      <c r="F22" s="1285"/>
    </row>
    <row r="23" spans="1:6" x14ac:dyDescent="0.2">
      <c r="A23" s="339" t="s">
        <v>317</v>
      </c>
      <c r="B23" s="1502"/>
      <c r="C23" s="1508"/>
      <c r="E23" s="36"/>
      <c r="F23" s="1285"/>
    </row>
    <row r="24" spans="1:6" x14ac:dyDescent="0.2">
      <c r="A24" s="339" t="s">
        <v>318</v>
      </c>
      <c r="B24" s="1502"/>
      <c r="C24" s="1508"/>
      <c r="E24" s="36"/>
      <c r="F24" s="1285"/>
    </row>
    <row r="25" spans="1:6" x14ac:dyDescent="0.2">
      <c r="A25" s="339" t="s">
        <v>319</v>
      </c>
      <c r="B25" s="1503"/>
      <c r="C25" s="1508"/>
      <c r="E25" s="36"/>
      <c r="F25" s="1285"/>
    </row>
    <row r="26" spans="1:6" x14ac:dyDescent="0.2">
      <c r="A26" s="339" t="s">
        <v>320</v>
      </c>
      <c r="B26" s="1503"/>
      <c r="C26" s="1508"/>
      <c r="E26" s="36"/>
      <c r="F26" s="1285"/>
    </row>
    <row r="27" spans="1:6" x14ac:dyDescent="0.2">
      <c r="A27" s="339" t="s">
        <v>321</v>
      </c>
      <c r="B27" s="1503"/>
      <c r="C27" s="1508"/>
      <c r="E27" s="36"/>
      <c r="F27" s="1285"/>
    </row>
    <row r="28" spans="1:6" x14ac:dyDescent="0.2">
      <c r="A28" s="339" t="s">
        <v>323</v>
      </c>
      <c r="B28" s="1503"/>
      <c r="C28" s="1508"/>
      <c r="E28" s="36"/>
      <c r="F28" s="1285"/>
    </row>
    <row r="29" spans="1:6" x14ac:dyDescent="0.2">
      <c r="A29" s="339" t="s">
        <v>324</v>
      </c>
      <c r="B29" s="1503"/>
      <c r="C29" s="1508"/>
      <c r="E29" s="36"/>
      <c r="F29" s="1285"/>
    </row>
    <row r="30" spans="1:6" x14ac:dyDescent="0.2">
      <c r="A30" s="339" t="s">
        <v>325</v>
      </c>
      <c r="B30" s="1503"/>
      <c r="C30" s="1508"/>
      <c r="E30" s="36"/>
      <c r="F30" s="1285"/>
    </row>
    <row r="31" spans="1:6" x14ac:dyDescent="0.2">
      <c r="A31" s="339" t="s">
        <v>326</v>
      </c>
      <c r="B31" s="1503"/>
      <c r="C31" s="1508"/>
      <c r="E31" s="36"/>
      <c r="F31" s="1285"/>
    </row>
    <row r="32" spans="1:6" x14ac:dyDescent="0.2">
      <c r="A32" s="339" t="s">
        <v>327</v>
      </c>
      <c r="B32" s="1503"/>
      <c r="C32" s="1508"/>
      <c r="E32" s="36"/>
      <c r="F32" s="1285"/>
    </row>
    <row r="33" spans="1:6" x14ac:dyDescent="0.2">
      <c r="A33" s="339" t="s">
        <v>328</v>
      </c>
      <c r="B33" s="1503"/>
      <c r="C33" s="1508"/>
      <c r="E33" s="36"/>
      <c r="F33" s="1285"/>
    </row>
    <row r="34" spans="1:6" x14ac:dyDescent="0.2">
      <c r="A34" s="339" t="s">
        <v>329</v>
      </c>
      <c r="B34" s="1503"/>
      <c r="C34" s="1508"/>
      <c r="E34" s="36"/>
      <c r="F34" s="1285"/>
    </row>
    <row r="35" spans="1:6" x14ac:dyDescent="0.2">
      <c r="A35" s="339" t="s">
        <v>330</v>
      </c>
      <c r="B35" s="1503"/>
      <c r="C35" s="1508"/>
      <c r="E35" s="36"/>
      <c r="F35" s="1285"/>
    </row>
    <row r="36" spans="1:6" x14ac:dyDescent="0.2">
      <c r="A36" s="339" t="s">
        <v>332</v>
      </c>
      <c r="B36" s="1398"/>
      <c r="C36" s="1401"/>
      <c r="E36" s="36"/>
      <c r="F36" s="1285"/>
    </row>
    <row r="37" spans="1:6" ht="13.5" thickBot="1" x14ac:dyDescent="0.25">
      <c r="A37" s="339" t="s">
        <v>333</v>
      </c>
      <c r="B37" s="133"/>
      <c r="C37" s="1402"/>
      <c r="E37" s="36"/>
      <c r="F37" s="1285"/>
    </row>
    <row r="38" spans="1:6" ht="13.5" thickBot="1" x14ac:dyDescent="0.25">
      <c r="A38" s="339" t="s">
        <v>334</v>
      </c>
      <c r="B38" s="1501" t="s">
        <v>1116</v>
      </c>
      <c r="C38" s="1510">
        <f>SUM(C18:C37)</f>
        <v>4184</v>
      </c>
      <c r="E38" s="36"/>
      <c r="F38" s="1285"/>
    </row>
    <row r="39" spans="1:6" ht="13.5" thickBot="1" x14ac:dyDescent="0.25">
      <c r="A39" s="403" t="s">
        <v>335</v>
      </c>
      <c r="B39" s="1541"/>
      <c r="C39" s="1542"/>
      <c r="E39" s="36"/>
      <c r="F39" s="1285"/>
    </row>
    <row r="40" spans="1:6" ht="13.5" thickBot="1" x14ac:dyDescent="0.25">
      <c r="A40" s="363" t="s">
        <v>336</v>
      </c>
      <c r="B40" s="170" t="s">
        <v>39</v>
      </c>
      <c r="C40" s="1510">
        <f>C15+C38</f>
        <v>4359</v>
      </c>
      <c r="E40" s="36"/>
      <c r="F40" s="1285"/>
    </row>
    <row r="41" spans="1:6" x14ac:dyDescent="0.2">
      <c r="A41" s="463" t="s">
        <v>337</v>
      </c>
      <c r="B41" s="1549"/>
      <c r="C41" s="1543"/>
      <c r="E41" s="36"/>
      <c r="F41" s="1285"/>
    </row>
    <row r="42" spans="1:6" x14ac:dyDescent="0.2">
      <c r="A42" s="339" t="s">
        <v>338</v>
      </c>
      <c r="B42" s="1546" t="s">
        <v>441</v>
      </c>
      <c r="C42" s="1509"/>
      <c r="E42" s="36"/>
      <c r="F42" s="1285"/>
    </row>
    <row r="43" spans="1:6" x14ac:dyDescent="0.2">
      <c r="A43" s="339" t="s">
        <v>339</v>
      </c>
      <c r="B43" s="160"/>
      <c r="C43" s="1509"/>
      <c r="E43" s="36"/>
      <c r="F43" s="1285"/>
    </row>
    <row r="44" spans="1:6" x14ac:dyDescent="0.2">
      <c r="A44" s="339" t="s">
        <v>340</v>
      </c>
      <c r="B44" s="160"/>
      <c r="C44" s="1509"/>
      <c r="E44" s="36"/>
      <c r="F44" s="1285"/>
    </row>
    <row r="45" spans="1:6" x14ac:dyDescent="0.2">
      <c r="A45" s="339" t="s">
        <v>341</v>
      </c>
      <c r="B45" s="160"/>
      <c r="C45" s="1509"/>
      <c r="E45" s="36"/>
      <c r="F45" s="1285"/>
    </row>
    <row r="46" spans="1:6" ht="12.75" customHeight="1" x14ac:dyDescent="0.2">
      <c r="A46" s="339" t="s">
        <v>342</v>
      </c>
      <c r="B46" s="160"/>
      <c r="C46" s="1509"/>
    </row>
    <row r="47" spans="1:6" x14ac:dyDescent="0.2">
      <c r="A47" s="339" t="s">
        <v>343</v>
      </c>
      <c r="B47" s="160"/>
      <c r="C47" s="1509"/>
    </row>
    <row r="48" spans="1:6" x14ac:dyDescent="0.2">
      <c r="A48" s="339" t="s">
        <v>344</v>
      </c>
      <c r="B48" s="160"/>
      <c r="C48" s="1509"/>
    </row>
    <row r="49" spans="1:3" x14ac:dyDescent="0.2">
      <c r="A49" s="339" t="s">
        <v>345</v>
      </c>
      <c r="B49" s="160"/>
      <c r="C49" s="1509"/>
    </row>
    <row r="50" spans="1:3" x14ac:dyDescent="0.2">
      <c r="A50" s="339" t="s">
        <v>346</v>
      </c>
      <c r="B50" s="1547"/>
      <c r="C50" s="1509"/>
    </row>
    <row r="51" spans="1:3" x14ac:dyDescent="0.2">
      <c r="A51" s="339" t="s">
        <v>355</v>
      </c>
      <c r="B51" s="160"/>
      <c r="C51" s="1509"/>
    </row>
    <row r="52" spans="1:3" x14ac:dyDescent="0.2">
      <c r="A52" s="339" t="s">
        <v>356</v>
      </c>
      <c r="B52" s="160"/>
      <c r="C52" s="1509"/>
    </row>
    <row r="53" spans="1:3" x14ac:dyDescent="0.2">
      <c r="A53" s="339" t="s">
        <v>357</v>
      </c>
      <c r="B53" s="160"/>
      <c r="C53" s="1509"/>
    </row>
    <row r="54" spans="1:3" x14ac:dyDescent="0.2">
      <c r="A54" s="339" t="s">
        <v>358</v>
      </c>
      <c r="B54" s="160"/>
      <c r="C54" s="1509"/>
    </row>
    <row r="55" spans="1:3" x14ac:dyDescent="0.2">
      <c r="A55" s="339" t="s">
        <v>359</v>
      </c>
      <c r="B55" s="160"/>
      <c r="C55" s="1509"/>
    </row>
    <row r="56" spans="1:3" x14ac:dyDescent="0.2">
      <c r="A56" s="339" t="s">
        <v>360</v>
      </c>
      <c r="B56" s="160"/>
      <c r="C56" s="1509"/>
    </row>
    <row r="57" spans="1:3" x14ac:dyDescent="0.2">
      <c r="A57" s="339" t="s">
        <v>361</v>
      </c>
      <c r="B57" s="1547"/>
      <c r="C57" s="1509"/>
    </row>
    <row r="58" spans="1:3" x14ac:dyDescent="0.2">
      <c r="A58" s="403" t="s">
        <v>362</v>
      </c>
      <c r="B58" s="1548"/>
      <c r="C58" s="1509"/>
    </row>
    <row r="59" spans="1:3" x14ac:dyDescent="0.2">
      <c r="A59" s="339" t="s">
        <v>363</v>
      </c>
      <c r="B59" s="964"/>
      <c r="C59" s="1544"/>
    </row>
    <row r="60" spans="1:3" ht="13.5" thickBot="1" x14ac:dyDescent="0.25">
      <c r="A60" s="426" t="s">
        <v>364</v>
      </c>
      <c r="B60" s="1301"/>
      <c r="C60" s="1545"/>
    </row>
    <row r="61" spans="1:3" x14ac:dyDescent="0.2">
      <c r="A61" s="1689">
        <v>2</v>
      </c>
      <c r="B61" s="1647"/>
      <c r="C61" s="1647"/>
    </row>
    <row r="62" spans="1:3" x14ac:dyDescent="0.2">
      <c r="A62" s="1626" t="s">
        <v>1356</v>
      </c>
      <c r="B62" s="1626"/>
      <c r="C62" s="1626"/>
    </row>
    <row r="63" spans="1:3" x14ac:dyDescent="0.2">
      <c r="A63" s="352"/>
      <c r="B63" s="352"/>
      <c r="C63" s="352"/>
    </row>
    <row r="64" spans="1:3" ht="15.75" x14ac:dyDescent="0.25">
      <c r="B64" s="1688" t="s">
        <v>60</v>
      </c>
      <c r="C64" s="1688"/>
    </row>
    <row r="65" spans="1:3" ht="15.75" x14ac:dyDescent="0.25">
      <c r="B65" s="1688" t="s">
        <v>61</v>
      </c>
      <c r="C65" s="1688"/>
    </row>
    <row r="66" spans="1:3" ht="15.75" x14ac:dyDescent="0.25">
      <c r="B66" s="1688" t="s">
        <v>392</v>
      </c>
      <c r="C66" s="1688"/>
    </row>
    <row r="67" spans="1:3" ht="13.5" thickBot="1" x14ac:dyDescent="0.25">
      <c r="B67" s="40"/>
      <c r="C67" s="42" t="s">
        <v>4</v>
      </c>
    </row>
    <row r="68" spans="1:3" ht="26.25" thickBot="1" x14ac:dyDescent="0.25">
      <c r="A68" s="417" t="s">
        <v>298</v>
      </c>
      <c r="B68" s="467" t="s">
        <v>62</v>
      </c>
      <c r="C68" s="468" t="s">
        <v>1185</v>
      </c>
    </row>
    <row r="69" spans="1:3" ht="13.5" thickBot="1" x14ac:dyDescent="0.25">
      <c r="A69" s="419" t="s">
        <v>299</v>
      </c>
      <c r="B69" s="434" t="s">
        <v>300</v>
      </c>
      <c r="C69" s="440" t="s">
        <v>301</v>
      </c>
    </row>
    <row r="70" spans="1:3" x14ac:dyDescent="0.2">
      <c r="A70" s="340" t="s">
        <v>365</v>
      </c>
      <c r="B70" s="1550"/>
      <c r="C70" s="1394"/>
    </row>
    <row r="71" spans="1:3" x14ac:dyDescent="0.2">
      <c r="A71" s="340" t="s">
        <v>366</v>
      </c>
      <c r="B71" s="1521"/>
      <c r="C71" s="958"/>
    </row>
    <row r="72" spans="1:3" x14ac:dyDescent="0.2">
      <c r="A72" s="340" t="s">
        <v>367</v>
      </c>
      <c r="B72" s="1390"/>
      <c r="C72" s="960"/>
    </row>
    <row r="73" spans="1:3" x14ac:dyDescent="0.2">
      <c r="A73" s="340" t="s">
        <v>368</v>
      </c>
      <c r="B73" s="1391"/>
      <c r="C73" s="960"/>
    </row>
    <row r="74" spans="1:3" x14ac:dyDescent="0.2">
      <c r="A74" s="340" t="s">
        <v>369</v>
      </c>
      <c r="B74" s="1391"/>
      <c r="C74" s="960"/>
    </row>
    <row r="75" spans="1:3" x14ac:dyDescent="0.2">
      <c r="A75" s="340" t="s">
        <v>370</v>
      </c>
      <c r="B75" s="1392"/>
      <c r="C75" s="959"/>
    </row>
    <row r="76" spans="1:3" ht="13.5" thickBot="1" x14ac:dyDescent="0.25">
      <c r="A76" s="340" t="s">
        <v>371</v>
      </c>
      <c r="B76" s="1393" t="s">
        <v>851</v>
      </c>
      <c r="C76" s="455">
        <f>SUM(C42:C75)</f>
        <v>0</v>
      </c>
    </row>
    <row r="77" spans="1:3" x14ac:dyDescent="0.2">
      <c r="A77" s="340" t="s">
        <v>372</v>
      </c>
      <c r="B77" s="1041" t="s">
        <v>626</v>
      </c>
      <c r="C77" s="1289"/>
    </row>
    <row r="78" spans="1:3" x14ac:dyDescent="0.2">
      <c r="A78" s="340" t="s">
        <v>373</v>
      </c>
      <c r="B78" s="414" t="s">
        <v>627</v>
      </c>
      <c r="C78" s="1287">
        <v>2000</v>
      </c>
    </row>
    <row r="79" spans="1:3" x14ac:dyDescent="0.2">
      <c r="A79" s="340" t="s">
        <v>450</v>
      </c>
      <c r="B79" s="412"/>
      <c r="C79" s="1287"/>
    </row>
    <row r="80" spans="1:3" x14ac:dyDescent="0.2">
      <c r="A80" s="340" t="s">
        <v>451</v>
      </c>
      <c r="B80" s="1319" t="s">
        <v>63</v>
      </c>
      <c r="C80" s="1288">
        <f>SUM(C78:C79)</f>
        <v>2000</v>
      </c>
    </row>
    <row r="81" spans="1:3" x14ac:dyDescent="0.2">
      <c r="A81" s="340" t="s">
        <v>508</v>
      </c>
      <c r="B81" s="1481"/>
      <c r="C81" s="1290"/>
    </row>
    <row r="82" spans="1:3" x14ac:dyDescent="0.2">
      <c r="A82" s="340" t="s">
        <v>509</v>
      </c>
      <c r="B82" s="1041" t="s">
        <v>626</v>
      </c>
      <c r="C82" s="1288"/>
    </row>
    <row r="83" spans="1:3" x14ac:dyDescent="0.2">
      <c r="A83" s="340" t="s">
        <v>510</v>
      </c>
      <c r="B83" s="1040" t="s">
        <v>1039</v>
      </c>
      <c r="C83" s="1287">
        <f>1090943+21926</f>
        <v>1112869</v>
      </c>
    </row>
    <row r="84" spans="1:3" x14ac:dyDescent="0.2">
      <c r="A84" s="340" t="s">
        <v>1289</v>
      </c>
      <c r="B84" s="1322" t="s">
        <v>1040</v>
      </c>
      <c r="C84" s="1287">
        <v>190850</v>
      </c>
    </row>
    <row r="85" spans="1:3" x14ac:dyDescent="0.2">
      <c r="A85" s="340" t="s">
        <v>511</v>
      </c>
      <c r="B85" s="1322" t="s">
        <v>1256</v>
      </c>
      <c r="C85" s="1287">
        <v>664895</v>
      </c>
    </row>
    <row r="86" spans="1:3" x14ac:dyDescent="0.2">
      <c r="A86" s="340" t="s">
        <v>512</v>
      </c>
      <c r="B86" s="1589"/>
      <c r="C86" s="1289"/>
    </row>
    <row r="87" spans="1:3" x14ac:dyDescent="0.2">
      <c r="A87" s="340" t="s">
        <v>513</v>
      </c>
      <c r="B87" s="414"/>
      <c r="C87" s="1289"/>
    </row>
    <row r="88" spans="1:3" x14ac:dyDescent="0.2">
      <c r="A88" s="340" t="s">
        <v>514</v>
      </c>
      <c r="B88" s="1042" t="s">
        <v>435</v>
      </c>
      <c r="C88" s="1288">
        <f>SUM(C83:C87)</f>
        <v>1968614</v>
      </c>
    </row>
    <row r="89" spans="1:3" x14ac:dyDescent="0.2">
      <c r="A89" s="340" t="s">
        <v>515</v>
      </c>
      <c r="B89" s="1319"/>
      <c r="C89" s="1290"/>
    </row>
    <row r="90" spans="1:3" x14ac:dyDescent="0.2">
      <c r="A90" s="340" t="s">
        <v>516</v>
      </c>
      <c r="B90" s="1411" t="s">
        <v>626</v>
      </c>
      <c r="C90" s="1321"/>
    </row>
    <row r="91" spans="1:3" x14ac:dyDescent="0.2">
      <c r="A91" s="340" t="s">
        <v>517</v>
      </c>
      <c r="B91" s="1322"/>
      <c r="C91" s="1321"/>
    </row>
    <row r="92" spans="1:3" x14ac:dyDescent="0.2">
      <c r="A92" s="340" t="s">
        <v>520</v>
      </c>
      <c r="B92" s="1322" t="s">
        <v>1043</v>
      </c>
      <c r="C92" s="1321">
        <f>454034-118457+24495+9141-41629+83720</f>
        <v>411304</v>
      </c>
    </row>
    <row r="93" spans="1:3" x14ac:dyDescent="0.2">
      <c r="A93" s="340" t="s">
        <v>521</v>
      </c>
      <c r="B93" s="744"/>
      <c r="C93" s="1321"/>
    </row>
    <row r="94" spans="1:3" x14ac:dyDescent="0.2">
      <c r="A94" s="340" t="s">
        <v>522</v>
      </c>
      <c r="B94" s="1322"/>
      <c r="C94" s="1321"/>
    </row>
    <row r="95" spans="1:3" x14ac:dyDescent="0.2">
      <c r="A95" s="340" t="s">
        <v>523</v>
      </c>
      <c r="B95" s="334" t="s">
        <v>64</v>
      </c>
      <c r="C95" s="1290">
        <f>SUM(C90:C94)</f>
        <v>411304</v>
      </c>
    </row>
    <row r="96" spans="1:3" x14ac:dyDescent="0.2">
      <c r="A96" s="340" t="s">
        <v>524</v>
      </c>
      <c r="B96" s="1318"/>
      <c r="C96" s="961"/>
    </row>
    <row r="97" spans="1:3" x14ac:dyDescent="0.2">
      <c r="A97" s="340" t="s">
        <v>525</v>
      </c>
      <c r="B97" s="1291" t="s">
        <v>626</v>
      </c>
      <c r="C97" s="1287"/>
    </row>
    <row r="98" spans="1:3" x14ac:dyDescent="0.2">
      <c r="A98" s="340" t="s">
        <v>526</v>
      </c>
      <c r="B98" s="332"/>
      <c r="C98" s="1287"/>
    </row>
    <row r="99" spans="1:3" x14ac:dyDescent="0.2">
      <c r="A99" s="340" t="s">
        <v>1129</v>
      </c>
      <c r="B99" s="333"/>
      <c r="C99" s="1287"/>
    </row>
    <row r="100" spans="1:3" x14ac:dyDescent="0.2">
      <c r="A100" s="340" t="s">
        <v>527</v>
      </c>
      <c r="B100" s="183" t="s">
        <v>436</v>
      </c>
      <c r="C100" s="1288">
        <f>SUM(C98:C99)</f>
        <v>0</v>
      </c>
    </row>
    <row r="101" spans="1:3" x14ac:dyDescent="0.2">
      <c r="A101" s="340" t="s">
        <v>528</v>
      </c>
      <c r="B101" s="1043"/>
      <c r="C101" s="957"/>
    </row>
    <row r="102" spans="1:3" x14ac:dyDescent="0.2">
      <c r="A102" s="340" t="s">
        <v>529</v>
      </c>
      <c r="B102" s="1291" t="s">
        <v>626</v>
      </c>
      <c r="C102" s="1289"/>
    </row>
    <row r="103" spans="1:3" x14ac:dyDescent="0.2">
      <c r="A103" s="340" t="s">
        <v>628</v>
      </c>
      <c r="B103" s="1388" t="s">
        <v>1286</v>
      </c>
      <c r="C103" s="1289">
        <v>279532</v>
      </c>
    </row>
    <row r="104" spans="1:3" x14ac:dyDescent="0.2">
      <c r="A104" s="340" t="s">
        <v>629</v>
      </c>
      <c r="B104" s="726" t="s">
        <v>1134</v>
      </c>
      <c r="C104" s="1289">
        <v>60000</v>
      </c>
    </row>
    <row r="105" spans="1:3" x14ac:dyDescent="0.2">
      <c r="A105" s="340" t="s">
        <v>630</v>
      </c>
      <c r="B105" s="1591" t="s">
        <v>1164</v>
      </c>
      <c r="C105" s="1289">
        <v>50046</v>
      </c>
    </row>
    <row r="106" spans="1:3" x14ac:dyDescent="0.2">
      <c r="A106" s="340" t="s">
        <v>631</v>
      </c>
      <c r="B106" s="1591" t="s">
        <v>1281</v>
      </c>
      <c r="C106" s="1289">
        <v>12474</v>
      </c>
    </row>
    <row r="107" spans="1:3" x14ac:dyDescent="0.2">
      <c r="A107" s="340" t="s">
        <v>952</v>
      </c>
      <c r="B107" s="1592"/>
      <c r="C107" s="1289"/>
    </row>
    <row r="108" spans="1:3" x14ac:dyDescent="0.2">
      <c r="A108" s="340" t="s">
        <v>953</v>
      </c>
      <c r="B108" s="1322"/>
      <c r="C108" s="1289"/>
    </row>
    <row r="109" spans="1:3" x14ac:dyDescent="0.2">
      <c r="A109" s="340" t="s">
        <v>1290</v>
      </c>
      <c r="B109" s="184" t="s">
        <v>1054</v>
      </c>
      <c r="C109" s="957">
        <f>SUM(C103:C108)</f>
        <v>402052</v>
      </c>
    </row>
    <row r="110" spans="1:3" x14ac:dyDescent="0.2">
      <c r="A110" s="340" t="s">
        <v>954</v>
      </c>
      <c r="B110" s="332"/>
      <c r="C110" s="1289"/>
    </row>
    <row r="111" spans="1:3" x14ac:dyDescent="0.2">
      <c r="A111" s="340" t="s">
        <v>955</v>
      </c>
      <c r="B111" s="1291" t="s">
        <v>626</v>
      </c>
      <c r="C111" s="1289"/>
    </row>
    <row r="112" spans="1:3" x14ac:dyDescent="0.2">
      <c r="A112" s="340" t="s">
        <v>956</v>
      </c>
      <c r="B112" s="332"/>
      <c r="C112" s="1289"/>
    </row>
    <row r="113" spans="1:3" x14ac:dyDescent="0.2">
      <c r="A113" s="340" t="s">
        <v>957</v>
      </c>
      <c r="B113" s="1567"/>
      <c r="C113" s="1590"/>
    </row>
    <row r="114" spans="1:3" x14ac:dyDescent="0.2">
      <c r="A114" s="340" t="s">
        <v>958</v>
      </c>
      <c r="B114" s="1369" t="s">
        <v>1271</v>
      </c>
      <c r="C114" s="1370">
        <v>226033</v>
      </c>
    </row>
    <row r="115" spans="1:3" x14ac:dyDescent="0.2">
      <c r="A115" s="340" t="s">
        <v>959</v>
      </c>
      <c r="B115" s="972" t="s">
        <v>912</v>
      </c>
      <c r="C115" s="958">
        <f>SUM(C111:C114)</f>
        <v>226033</v>
      </c>
    </row>
    <row r="116" spans="1:3" x14ac:dyDescent="0.2">
      <c r="A116" s="340" t="s">
        <v>1291</v>
      </c>
      <c r="B116" s="1045"/>
      <c r="C116" s="958"/>
    </row>
    <row r="117" spans="1:3" x14ac:dyDescent="0.2">
      <c r="A117" s="340" t="s">
        <v>960</v>
      </c>
      <c r="B117" s="1291" t="s">
        <v>626</v>
      </c>
      <c r="C117" s="958"/>
    </row>
    <row r="118" spans="1:3" x14ac:dyDescent="0.2">
      <c r="A118" s="340" t="s">
        <v>961</v>
      </c>
      <c r="B118" s="1388" t="s">
        <v>1052</v>
      </c>
      <c r="C118" s="1370">
        <v>24642</v>
      </c>
    </row>
    <row r="119" spans="1:3" x14ac:dyDescent="0.2">
      <c r="A119" s="340" t="s">
        <v>962</v>
      </c>
      <c r="B119" s="726" t="s">
        <v>1282</v>
      </c>
      <c r="C119" s="959">
        <v>4500</v>
      </c>
    </row>
    <row r="120" spans="1:3" x14ac:dyDescent="0.2">
      <c r="A120" s="340" t="s">
        <v>963</v>
      </c>
      <c r="B120" s="724" t="s">
        <v>1051</v>
      </c>
      <c r="C120" s="960">
        <f>SUM(C118:C119)</f>
        <v>29142</v>
      </c>
    </row>
    <row r="121" spans="1:3" x14ac:dyDescent="0.2">
      <c r="A121" s="1689">
        <v>3</v>
      </c>
      <c r="B121" s="1647"/>
      <c r="C121" s="1647"/>
    </row>
    <row r="122" spans="1:3" x14ac:dyDescent="0.2">
      <c r="A122" s="1626" t="s">
        <v>1356</v>
      </c>
      <c r="B122" s="1626"/>
      <c r="C122" s="1626"/>
    </row>
    <row r="123" spans="1:3" ht="15.75" x14ac:dyDescent="0.25">
      <c r="B123" s="1688" t="s">
        <v>60</v>
      </c>
      <c r="C123" s="1688"/>
    </row>
    <row r="124" spans="1:3" ht="15.75" x14ac:dyDescent="0.25">
      <c r="B124" s="1688" t="s">
        <v>61</v>
      </c>
      <c r="C124" s="1688"/>
    </row>
    <row r="125" spans="1:3" ht="15.75" x14ac:dyDescent="0.25">
      <c r="B125" s="1688" t="s">
        <v>392</v>
      </c>
      <c r="C125" s="1688"/>
    </row>
    <row r="126" spans="1:3" ht="13.5" thickBot="1" x14ac:dyDescent="0.25">
      <c r="B126" s="40"/>
      <c r="C126" s="42" t="s">
        <v>4</v>
      </c>
    </row>
    <row r="127" spans="1:3" ht="26.25" thickBot="1" x14ac:dyDescent="0.25">
      <c r="A127" s="417" t="s">
        <v>298</v>
      </c>
      <c r="B127" s="460" t="s">
        <v>62</v>
      </c>
      <c r="C127" s="1292" t="s">
        <v>1176</v>
      </c>
    </row>
    <row r="128" spans="1:3" x14ac:dyDescent="0.2">
      <c r="A128" s="965" t="s">
        <v>299</v>
      </c>
      <c r="B128" s="374" t="s">
        <v>300</v>
      </c>
      <c r="C128" s="622" t="s">
        <v>301</v>
      </c>
    </row>
    <row r="129" spans="1:3" x14ac:dyDescent="0.2">
      <c r="A129" s="339" t="s">
        <v>964</v>
      </c>
      <c r="B129" s="1291" t="s">
        <v>626</v>
      </c>
      <c r="C129" s="960"/>
    </row>
    <row r="130" spans="1:3" s="16" customFormat="1" x14ac:dyDescent="0.2">
      <c r="A130" s="339" t="s">
        <v>965</v>
      </c>
      <c r="B130" s="1388"/>
      <c r="C130" s="1389"/>
    </row>
    <row r="131" spans="1:3" x14ac:dyDescent="0.2">
      <c r="A131" s="339" t="s">
        <v>966</v>
      </c>
      <c r="B131" s="726" t="s">
        <v>1276</v>
      </c>
      <c r="C131" s="959">
        <v>8000</v>
      </c>
    </row>
    <row r="132" spans="1:3" x14ac:dyDescent="0.2">
      <c r="A132" s="339" t="s">
        <v>967</v>
      </c>
      <c r="B132" s="724" t="s">
        <v>433</v>
      </c>
      <c r="C132" s="960">
        <f>SUM(C130:C131)</f>
        <v>8000</v>
      </c>
    </row>
    <row r="133" spans="1:3" x14ac:dyDescent="0.2">
      <c r="A133" s="339" t="s">
        <v>968</v>
      </c>
      <c r="B133" s="724"/>
      <c r="C133" s="960"/>
    </row>
    <row r="134" spans="1:3" x14ac:dyDescent="0.2">
      <c r="A134" s="339" t="s">
        <v>969</v>
      </c>
      <c r="B134" s="724" t="s">
        <v>632</v>
      </c>
      <c r="C134" s="960"/>
    </row>
    <row r="135" spans="1:3" x14ac:dyDescent="0.2">
      <c r="A135" s="339" t="s">
        <v>970</v>
      </c>
      <c r="B135" s="726" t="s">
        <v>633</v>
      </c>
      <c r="C135" s="959">
        <v>9566</v>
      </c>
    </row>
    <row r="136" spans="1:3" x14ac:dyDescent="0.2">
      <c r="A136" s="339" t="s">
        <v>971</v>
      </c>
      <c r="B136" s="724" t="s">
        <v>519</v>
      </c>
      <c r="C136" s="960">
        <f>SUM(C135)</f>
        <v>9566</v>
      </c>
    </row>
    <row r="137" spans="1:3" x14ac:dyDescent="0.2">
      <c r="A137" s="339" t="s">
        <v>972</v>
      </c>
      <c r="B137" s="724"/>
      <c r="C137" s="960"/>
    </row>
    <row r="138" spans="1:3" x14ac:dyDescent="0.2">
      <c r="A138" s="339" t="s">
        <v>973</v>
      </c>
      <c r="B138" s="726"/>
      <c r="C138" s="959"/>
    </row>
    <row r="139" spans="1:3" ht="15.75" customHeight="1" x14ac:dyDescent="0.2">
      <c r="A139" s="339" t="s">
        <v>1136</v>
      </c>
      <c r="B139" s="1388" t="s">
        <v>910</v>
      </c>
      <c r="C139" s="1389">
        <v>1915</v>
      </c>
    </row>
    <row r="140" spans="1:3" ht="14.25" customHeight="1" x14ac:dyDescent="0.2">
      <c r="A140" s="339" t="s">
        <v>974</v>
      </c>
      <c r="B140" s="1482" t="s">
        <v>852</v>
      </c>
      <c r="C140" s="1290">
        <f>SUM(C138:C139)</f>
        <v>1915</v>
      </c>
    </row>
    <row r="141" spans="1:3" x14ac:dyDescent="0.2">
      <c r="A141" s="339" t="s">
        <v>975</v>
      </c>
      <c r="B141" s="1044"/>
      <c r="C141" s="960"/>
    </row>
    <row r="142" spans="1:3" x14ac:dyDescent="0.2">
      <c r="A142" s="339" t="s">
        <v>976</v>
      </c>
      <c r="B142" s="1291" t="s">
        <v>626</v>
      </c>
      <c r="C142" s="958"/>
    </row>
    <row r="143" spans="1:3" x14ac:dyDescent="0.2">
      <c r="A143" s="339" t="s">
        <v>1137</v>
      </c>
      <c r="B143" s="160" t="s">
        <v>1152</v>
      </c>
      <c r="C143" s="959">
        <v>37303</v>
      </c>
    </row>
    <row r="144" spans="1:3" x14ac:dyDescent="0.2">
      <c r="A144" s="339" t="s">
        <v>977</v>
      </c>
      <c r="B144" s="160" t="s">
        <v>1287</v>
      </c>
      <c r="C144" s="959">
        <v>1140</v>
      </c>
    </row>
    <row r="145" spans="1:3" x14ac:dyDescent="0.2">
      <c r="A145" s="339" t="s">
        <v>978</v>
      </c>
      <c r="B145" s="964" t="s">
        <v>518</v>
      </c>
      <c r="C145" s="960">
        <f>SUM(C143:C144)</f>
        <v>38443</v>
      </c>
    </row>
    <row r="146" spans="1:3" x14ac:dyDescent="0.2">
      <c r="A146" s="339" t="s">
        <v>979</v>
      </c>
      <c r="B146" s="964"/>
      <c r="C146" s="960"/>
    </row>
    <row r="147" spans="1:3" x14ac:dyDescent="0.2">
      <c r="A147" s="339" t="s">
        <v>980</v>
      </c>
      <c r="B147" s="724" t="s">
        <v>632</v>
      </c>
      <c r="C147" s="960"/>
    </row>
    <row r="148" spans="1:3" x14ac:dyDescent="0.2">
      <c r="A148" s="339" t="s">
        <v>981</v>
      </c>
      <c r="B148" s="160"/>
      <c r="C148" s="959"/>
    </row>
    <row r="149" spans="1:3" x14ac:dyDescent="0.2">
      <c r="A149" s="339" t="s">
        <v>982</v>
      </c>
      <c r="B149" s="1396" t="s">
        <v>911</v>
      </c>
      <c r="C149" s="960">
        <f>SUM(C148)</f>
        <v>0</v>
      </c>
    </row>
    <row r="150" spans="1:3" x14ac:dyDescent="0.2">
      <c r="A150" s="339" t="s">
        <v>983</v>
      </c>
      <c r="B150" s="964"/>
      <c r="C150" s="960"/>
    </row>
    <row r="151" spans="1:3" x14ac:dyDescent="0.2">
      <c r="A151" s="339" t="s">
        <v>984</v>
      </c>
      <c r="B151" s="964" t="s">
        <v>945</v>
      </c>
      <c r="C151" s="959"/>
    </row>
    <row r="152" spans="1:3" x14ac:dyDescent="0.2">
      <c r="A152" s="339" t="s">
        <v>985</v>
      </c>
      <c r="B152" s="964"/>
      <c r="C152" s="959"/>
    </row>
    <row r="153" spans="1:3" x14ac:dyDescent="0.2">
      <c r="A153" s="339" t="s">
        <v>986</v>
      </c>
      <c r="B153" s="160" t="s">
        <v>1042</v>
      </c>
      <c r="C153" s="959"/>
    </row>
    <row r="154" spans="1:3" x14ac:dyDescent="0.2">
      <c r="A154" s="339" t="s">
        <v>987</v>
      </c>
      <c r="B154" s="408" t="s">
        <v>1041</v>
      </c>
      <c r="C154" s="960">
        <f>SUM(C151:C153)</f>
        <v>0</v>
      </c>
    </row>
    <row r="155" spans="1:3" x14ac:dyDescent="0.2">
      <c r="A155" s="339" t="s">
        <v>1138</v>
      </c>
      <c r="B155" s="964"/>
      <c r="C155" s="960"/>
    </row>
    <row r="156" spans="1:3" x14ac:dyDescent="0.2">
      <c r="A156" s="339" t="s">
        <v>988</v>
      </c>
      <c r="B156" s="1291" t="s">
        <v>626</v>
      </c>
      <c r="C156" s="960"/>
    </row>
    <row r="157" spans="1:3" x14ac:dyDescent="0.2">
      <c r="A157" s="339" t="s">
        <v>989</v>
      </c>
      <c r="B157" s="332" t="s">
        <v>1048</v>
      </c>
      <c r="C157" s="959"/>
    </row>
    <row r="158" spans="1:3" x14ac:dyDescent="0.2">
      <c r="A158" s="339" t="s">
        <v>990</v>
      </c>
      <c r="B158" s="1291" t="s">
        <v>1049</v>
      </c>
      <c r="C158" s="960">
        <f>SUM(C157)</f>
        <v>0</v>
      </c>
    </row>
    <row r="159" spans="1:3" x14ac:dyDescent="0.2">
      <c r="A159" s="339" t="s">
        <v>991</v>
      </c>
      <c r="B159" s="1291"/>
      <c r="C159" s="960"/>
    </row>
    <row r="160" spans="1:3" x14ac:dyDescent="0.2">
      <c r="A160" s="339" t="s">
        <v>992</v>
      </c>
      <c r="B160" s="1291" t="s">
        <v>626</v>
      </c>
      <c r="C160" s="960"/>
    </row>
    <row r="161" spans="1:3" x14ac:dyDescent="0.2">
      <c r="A161" s="339" t="s">
        <v>993</v>
      </c>
      <c r="B161" s="333" t="s">
        <v>1044</v>
      </c>
      <c r="C161" s="959">
        <f>237680+1740</f>
        <v>239420</v>
      </c>
    </row>
    <row r="162" spans="1:3" x14ac:dyDescent="0.2">
      <c r="A162" s="339" t="s">
        <v>994</v>
      </c>
      <c r="B162" s="131" t="s">
        <v>1283</v>
      </c>
      <c r="C162" s="959">
        <v>15000</v>
      </c>
    </row>
    <row r="163" spans="1:3" x14ac:dyDescent="0.2">
      <c r="A163" s="339" t="s">
        <v>995</v>
      </c>
      <c r="B163" s="408" t="s">
        <v>1046</v>
      </c>
      <c r="C163" s="960">
        <f>SUM(C161:C162)</f>
        <v>254420</v>
      </c>
    </row>
    <row r="164" spans="1:3" x14ac:dyDescent="0.2">
      <c r="A164" s="339" t="s">
        <v>996</v>
      </c>
      <c r="B164" s="408"/>
      <c r="C164" s="960"/>
    </row>
    <row r="165" spans="1:3" x14ac:dyDescent="0.2">
      <c r="A165" s="339" t="s">
        <v>997</v>
      </c>
      <c r="B165" s="1291" t="s">
        <v>626</v>
      </c>
      <c r="C165" s="960"/>
    </row>
    <row r="166" spans="1:3" x14ac:dyDescent="0.2">
      <c r="A166" s="339" t="s">
        <v>998</v>
      </c>
      <c r="B166" s="131"/>
      <c r="C166" s="959"/>
    </row>
    <row r="167" spans="1:3" x14ac:dyDescent="0.2">
      <c r="A167" s="339" t="s">
        <v>999</v>
      </c>
      <c r="B167" s="131" t="s">
        <v>1155</v>
      </c>
      <c r="C167" s="959">
        <v>49283</v>
      </c>
    </row>
    <row r="168" spans="1:3" x14ac:dyDescent="0.2">
      <c r="A168" s="339" t="s">
        <v>1000</v>
      </c>
      <c r="B168" s="332"/>
      <c r="C168" s="959"/>
    </row>
    <row r="169" spans="1:3" x14ac:dyDescent="0.2">
      <c r="A169" s="339" t="s">
        <v>1001</v>
      </c>
      <c r="B169" s="964" t="s">
        <v>1047</v>
      </c>
      <c r="C169" s="960">
        <f>SUM(C166:C168)</f>
        <v>49283</v>
      </c>
    </row>
    <row r="170" spans="1:3" x14ac:dyDescent="0.2">
      <c r="A170" s="339" t="s">
        <v>1002</v>
      </c>
      <c r="B170" s="964"/>
      <c r="C170" s="960"/>
    </row>
    <row r="171" spans="1:3" x14ac:dyDescent="0.2">
      <c r="A171" s="339" t="s">
        <v>1003</v>
      </c>
      <c r="B171" s="964" t="s">
        <v>833</v>
      </c>
      <c r="C171" s="960"/>
    </row>
    <row r="172" spans="1:3" x14ac:dyDescent="0.2">
      <c r="A172" s="339" t="s">
        <v>1004</v>
      </c>
      <c r="B172" s="160" t="s">
        <v>1125</v>
      </c>
      <c r="C172" s="959">
        <v>5350</v>
      </c>
    </row>
    <row r="173" spans="1:3" x14ac:dyDescent="0.2">
      <c r="A173" s="339" t="s">
        <v>1014</v>
      </c>
      <c r="B173" s="160" t="s">
        <v>1288</v>
      </c>
      <c r="C173" s="959"/>
    </row>
    <row r="174" spans="1:3" x14ac:dyDescent="0.2">
      <c r="A174" s="339" t="s">
        <v>1015</v>
      </c>
      <c r="B174" s="964" t="s">
        <v>945</v>
      </c>
      <c r="C174" s="959"/>
    </row>
    <row r="175" spans="1:3" x14ac:dyDescent="0.2">
      <c r="A175" s="339" t="s">
        <v>1139</v>
      </c>
      <c r="B175" s="160"/>
      <c r="C175" s="959"/>
    </row>
    <row r="176" spans="1:3" ht="13.5" thickBot="1" x14ac:dyDescent="0.25">
      <c r="A176" s="339" t="s">
        <v>1016</v>
      </c>
      <c r="B176" s="964" t="s">
        <v>834</v>
      </c>
      <c r="C176" s="960">
        <f>SUM(C172:C175)</f>
        <v>5350</v>
      </c>
    </row>
    <row r="177" spans="1:11" ht="13.5" thickBot="1" x14ac:dyDescent="0.25">
      <c r="A177" s="339" t="s">
        <v>1017</v>
      </c>
      <c r="B177" s="723" t="s">
        <v>59</v>
      </c>
      <c r="C177" s="1320">
        <f>C80+C88+C95+C100+C109+C115+C132+C136+C145+C149+C154+C163+C169+C176+C140+C120+C158</f>
        <v>3406122</v>
      </c>
    </row>
    <row r="178" spans="1:11" ht="13.5" thickBot="1" x14ac:dyDescent="0.25">
      <c r="A178" s="339" t="s">
        <v>1018</v>
      </c>
      <c r="B178" s="725"/>
      <c r="C178" s="962"/>
    </row>
    <row r="179" spans="1:11" ht="13.5" thickBot="1" x14ac:dyDescent="0.25">
      <c r="A179" s="339" t="s">
        <v>1019</v>
      </c>
      <c r="B179" s="723" t="s">
        <v>419</v>
      </c>
      <c r="C179" s="963">
        <f>C40+C177+C76</f>
        <v>3410481</v>
      </c>
    </row>
    <row r="180" spans="1:11" x14ac:dyDescent="0.2">
      <c r="A180" s="1"/>
      <c r="B180" s="1"/>
    </row>
    <row r="181" spans="1:11" x14ac:dyDescent="0.2">
      <c r="A181" s="1"/>
      <c r="B181" s="1"/>
    </row>
    <row r="182" spans="1:11" x14ac:dyDescent="0.2">
      <c r="B182" s="1"/>
      <c r="C182" s="1"/>
    </row>
    <row r="183" spans="1:11" x14ac:dyDescent="0.2">
      <c r="B183" s="1"/>
      <c r="C183" s="1"/>
    </row>
    <row r="184" spans="1:11" s="17" customFormat="1" x14ac:dyDescent="0.2">
      <c r="A184"/>
      <c r="B184" s="1"/>
      <c r="C184" s="1"/>
      <c r="D184"/>
      <c r="K184"/>
    </row>
    <row r="185" spans="1:11" x14ac:dyDescent="0.2">
      <c r="B185" s="1"/>
      <c r="C185" s="1"/>
      <c r="K185" s="17"/>
    </row>
    <row r="186" spans="1:11" x14ac:dyDescent="0.2">
      <c r="B186" s="1"/>
      <c r="C186" s="1"/>
      <c r="K186" s="17"/>
    </row>
    <row r="187" spans="1:11" x14ac:dyDescent="0.2">
      <c r="D187" s="17"/>
      <c r="K187" s="17"/>
    </row>
    <row r="188" spans="1:11" x14ac:dyDescent="0.2">
      <c r="K188" s="17"/>
    </row>
    <row r="189" spans="1:11" x14ac:dyDescent="0.2">
      <c r="K189" s="17"/>
    </row>
    <row r="190" spans="1:11" x14ac:dyDescent="0.2">
      <c r="K190" s="17"/>
    </row>
    <row r="191" spans="1:11" x14ac:dyDescent="0.2">
      <c r="K191" s="17"/>
    </row>
    <row r="192" spans="1:11" x14ac:dyDescent="0.2">
      <c r="K192" s="17"/>
    </row>
    <row r="193" spans="1:11" x14ac:dyDescent="0.2">
      <c r="K193" s="17"/>
    </row>
    <row r="194" spans="1:11" x14ac:dyDescent="0.2">
      <c r="K194" s="17"/>
    </row>
    <row r="195" spans="1:11" x14ac:dyDescent="0.2">
      <c r="K195" s="17"/>
    </row>
    <row r="196" spans="1:11" x14ac:dyDescent="0.2">
      <c r="K196" s="17"/>
    </row>
    <row r="197" spans="1:11" x14ac:dyDescent="0.2">
      <c r="B197" s="1"/>
      <c r="C197" s="1"/>
      <c r="K197" s="17"/>
    </row>
    <row r="198" spans="1:11" x14ac:dyDescent="0.2">
      <c r="B198" s="1"/>
      <c r="C198" s="1"/>
      <c r="K198" s="17"/>
    </row>
    <row r="199" spans="1:11" x14ac:dyDescent="0.2">
      <c r="B199" s="1"/>
      <c r="C199" s="1"/>
    </row>
    <row r="200" spans="1:11" s="17" customFormat="1" x14ac:dyDescent="0.2">
      <c r="A200"/>
      <c r="B200" s="1"/>
      <c r="C200" s="1"/>
      <c r="D200"/>
      <c r="K200"/>
    </row>
    <row r="201" spans="1:11" x14ac:dyDescent="0.2">
      <c r="B201" s="1"/>
      <c r="C201" s="1"/>
      <c r="K201" s="17"/>
    </row>
    <row r="202" spans="1:11" x14ac:dyDescent="0.2">
      <c r="B202" s="1"/>
      <c r="C202" s="1"/>
    </row>
    <row r="203" spans="1:11" x14ac:dyDescent="0.2">
      <c r="B203" s="1"/>
      <c r="C203" s="1"/>
      <c r="D203" s="17"/>
    </row>
    <row r="204" spans="1:11" x14ac:dyDescent="0.2">
      <c r="B204" s="1"/>
      <c r="C204" s="1"/>
    </row>
    <row r="205" spans="1:11" x14ac:dyDescent="0.2">
      <c r="B205" s="1"/>
      <c r="C205" s="1"/>
    </row>
    <row r="206" spans="1:11" x14ac:dyDescent="0.2">
      <c r="B206" s="1"/>
      <c r="C206" s="1"/>
    </row>
    <row r="207" spans="1:11" s="17" customFormat="1" x14ac:dyDescent="0.2">
      <c r="A207"/>
      <c r="B207" s="1"/>
      <c r="C207" s="1"/>
      <c r="D207"/>
      <c r="K207"/>
    </row>
    <row r="208" spans="1:11" s="17" customFormat="1" x14ac:dyDescent="0.2">
      <c r="A208"/>
      <c r="B208" s="1"/>
      <c r="C208" s="1"/>
      <c r="D208"/>
      <c r="K208"/>
    </row>
    <row r="209" spans="1:11" x14ac:dyDescent="0.2">
      <c r="B209" s="1"/>
      <c r="C209" s="1"/>
      <c r="K209" s="17"/>
    </row>
    <row r="210" spans="1:11" x14ac:dyDescent="0.2">
      <c r="B210" s="1"/>
      <c r="C210" s="1"/>
      <c r="D210" s="17"/>
      <c r="K210" s="17"/>
    </row>
    <row r="211" spans="1:11" x14ac:dyDescent="0.2">
      <c r="B211" s="1"/>
      <c r="C211" s="1"/>
      <c r="D211" s="17"/>
    </row>
    <row r="212" spans="1:11" x14ac:dyDescent="0.2">
      <c r="B212" s="1"/>
      <c r="C212" s="1"/>
    </row>
    <row r="213" spans="1:11" x14ac:dyDescent="0.2">
      <c r="B213" s="1"/>
      <c r="C213" s="1"/>
    </row>
    <row r="214" spans="1:11" x14ac:dyDescent="0.2">
      <c r="B214" s="1"/>
      <c r="C214" s="1"/>
    </row>
    <row r="215" spans="1:11" x14ac:dyDescent="0.2">
      <c r="B215" s="1"/>
      <c r="C215" s="1"/>
    </row>
    <row r="216" spans="1:11" x14ac:dyDescent="0.2">
      <c r="B216" s="1"/>
      <c r="C216" s="1"/>
    </row>
    <row r="217" spans="1:11" s="17" customFormat="1" x14ac:dyDescent="0.2">
      <c r="A217"/>
      <c r="B217" s="1"/>
      <c r="C217" s="1"/>
      <c r="D217"/>
      <c r="K217"/>
    </row>
    <row r="218" spans="1:11" s="17" customFormat="1" x14ac:dyDescent="0.2">
      <c r="A218"/>
      <c r="B218" s="1"/>
      <c r="C218" s="1"/>
      <c r="D218"/>
      <c r="K218"/>
    </row>
    <row r="219" spans="1:11" s="17" customFormat="1" x14ac:dyDescent="0.2">
      <c r="A219"/>
      <c r="B219" s="1"/>
      <c r="C219" s="1"/>
      <c r="D219"/>
      <c r="K219"/>
    </row>
    <row r="220" spans="1:11" s="17" customFormat="1" x14ac:dyDescent="0.2">
      <c r="A220"/>
      <c r="B220" s="1"/>
      <c r="C220" s="1"/>
      <c r="K220"/>
    </row>
    <row r="221" spans="1:11" s="17" customFormat="1" x14ac:dyDescent="0.2">
      <c r="A221"/>
      <c r="B221" s="1"/>
      <c r="C221" s="1"/>
      <c r="K221"/>
    </row>
    <row r="222" spans="1:11" s="17" customFormat="1" x14ac:dyDescent="0.2">
      <c r="A222"/>
      <c r="B222" s="1"/>
      <c r="C222" s="1"/>
      <c r="K222"/>
    </row>
    <row r="223" spans="1:11" s="17" customFormat="1" x14ac:dyDescent="0.2">
      <c r="A223"/>
      <c r="B223" s="1"/>
      <c r="C223" s="1"/>
      <c r="K223"/>
    </row>
    <row r="224" spans="1:11" s="17" customFormat="1" x14ac:dyDescent="0.2">
      <c r="A224"/>
      <c r="B224" s="1"/>
      <c r="C224" s="1"/>
      <c r="K224"/>
    </row>
    <row r="225" spans="1:11" s="17" customFormat="1" x14ac:dyDescent="0.2">
      <c r="A225"/>
      <c r="B225" s="1"/>
      <c r="C225" s="1"/>
      <c r="K225"/>
    </row>
    <row r="226" spans="1:11" s="17" customFormat="1" x14ac:dyDescent="0.2">
      <c r="A226"/>
      <c r="B226" s="1"/>
      <c r="C226" s="1"/>
      <c r="K226"/>
    </row>
    <row r="227" spans="1:11" s="17" customFormat="1" x14ac:dyDescent="0.2">
      <c r="A227"/>
      <c r="B227" s="1"/>
      <c r="C227" s="1"/>
      <c r="K227"/>
    </row>
    <row r="228" spans="1:11" s="17" customFormat="1" x14ac:dyDescent="0.2">
      <c r="A228"/>
      <c r="B228" s="1"/>
      <c r="C228" s="1"/>
      <c r="K228"/>
    </row>
    <row r="229" spans="1:11" s="17" customFormat="1" x14ac:dyDescent="0.2">
      <c r="A229"/>
      <c r="B229" s="1"/>
      <c r="C229" s="1"/>
      <c r="K229"/>
    </row>
    <row r="230" spans="1:11" s="17" customFormat="1" x14ac:dyDescent="0.2">
      <c r="A230"/>
      <c r="B230" s="1"/>
      <c r="C230" s="1"/>
      <c r="K230"/>
    </row>
    <row r="231" spans="1:11" s="17" customFormat="1" x14ac:dyDescent="0.2">
      <c r="A231"/>
      <c r="B231" s="1"/>
      <c r="C231" s="1"/>
      <c r="K231"/>
    </row>
    <row r="232" spans="1:11" s="17" customFormat="1" x14ac:dyDescent="0.2">
      <c r="A232"/>
      <c r="B232" s="1"/>
      <c r="C232" s="1"/>
      <c r="K232"/>
    </row>
    <row r="233" spans="1:11" s="17" customFormat="1" x14ac:dyDescent="0.2">
      <c r="A233"/>
      <c r="B233" s="1"/>
      <c r="C233" s="1"/>
      <c r="K233"/>
    </row>
    <row r="234" spans="1:11" s="17" customFormat="1" x14ac:dyDescent="0.2">
      <c r="A234"/>
      <c r="B234" s="1"/>
      <c r="C234" s="1"/>
      <c r="K234"/>
    </row>
    <row r="235" spans="1:11" s="17" customFormat="1" x14ac:dyDescent="0.2">
      <c r="A235"/>
      <c r="B235" s="1"/>
      <c r="C235" s="1"/>
      <c r="K235"/>
    </row>
    <row r="236" spans="1:11" s="17" customFormat="1" x14ac:dyDescent="0.2">
      <c r="A236"/>
      <c r="B236" s="1"/>
      <c r="C236" s="1"/>
      <c r="K236"/>
    </row>
    <row r="237" spans="1:11" s="17" customFormat="1" x14ac:dyDescent="0.2">
      <c r="A237"/>
      <c r="B237" s="1"/>
      <c r="C237" s="1"/>
      <c r="K237"/>
    </row>
    <row r="238" spans="1:11" s="17" customFormat="1" x14ac:dyDescent="0.2">
      <c r="A238"/>
      <c r="B238" s="1"/>
      <c r="C238" s="1"/>
      <c r="K238"/>
    </row>
    <row r="239" spans="1:11" s="17" customFormat="1" x14ac:dyDescent="0.2">
      <c r="A239"/>
      <c r="B239" s="1"/>
      <c r="C239" s="1"/>
      <c r="K239"/>
    </row>
    <row r="240" spans="1:11" s="17" customFormat="1" x14ac:dyDescent="0.2">
      <c r="A240"/>
      <c r="B240" s="1"/>
      <c r="C240" s="1"/>
      <c r="K240"/>
    </row>
    <row r="241" spans="1:11" s="17" customFormat="1" x14ac:dyDescent="0.2">
      <c r="A241"/>
      <c r="B241" s="1"/>
      <c r="C241" s="1"/>
      <c r="K241"/>
    </row>
    <row r="242" spans="1:11" s="17" customFormat="1" x14ac:dyDescent="0.2">
      <c r="A242"/>
      <c r="B242" s="1"/>
      <c r="C242" s="1"/>
      <c r="K242"/>
    </row>
    <row r="243" spans="1:11" s="17" customFormat="1" x14ac:dyDescent="0.2">
      <c r="A243"/>
      <c r="B243" s="1"/>
      <c r="C243" s="1"/>
      <c r="K243"/>
    </row>
    <row r="244" spans="1:11" s="17" customFormat="1" x14ac:dyDescent="0.2">
      <c r="A244"/>
      <c r="B244" s="1"/>
      <c r="C244" s="1"/>
      <c r="K244"/>
    </row>
    <row r="245" spans="1:11" s="17" customFormat="1" x14ac:dyDescent="0.2">
      <c r="A245"/>
      <c r="B245" s="1"/>
      <c r="C245" s="1"/>
      <c r="K245"/>
    </row>
    <row r="246" spans="1:11" s="17" customFormat="1" x14ac:dyDescent="0.2">
      <c r="A246"/>
      <c r="B246" s="1"/>
      <c r="C246" s="1"/>
      <c r="K246"/>
    </row>
    <row r="247" spans="1:11" s="17" customFormat="1" x14ac:dyDescent="0.2">
      <c r="A247"/>
      <c r="B247" s="1"/>
      <c r="C247" s="1"/>
      <c r="K247"/>
    </row>
    <row r="248" spans="1:11" s="17" customFormat="1" x14ac:dyDescent="0.2">
      <c r="A248"/>
      <c r="B248" s="1"/>
      <c r="C248" s="1"/>
      <c r="K248"/>
    </row>
    <row r="249" spans="1:11" s="17" customFormat="1" x14ac:dyDescent="0.2">
      <c r="A249"/>
      <c r="B249" s="1"/>
      <c r="C249" s="1"/>
      <c r="K249"/>
    </row>
    <row r="250" spans="1:11" s="17" customFormat="1" x14ac:dyDescent="0.2">
      <c r="A250"/>
      <c r="B250" s="1"/>
      <c r="C250" s="1"/>
      <c r="K250"/>
    </row>
    <row r="251" spans="1:11" s="17" customFormat="1" x14ac:dyDescent="0.2">
      <c r="A251"/>
      <c r="B251" s="1"/>
      <c r="C251" s="1"/>
      <c r="K251"/>
    </row>
    <row r="252" spans="1:11" s="17" customFormat="1" x14ac:dyDescent="0.2">
      <c r="A252"/>
      <c r="B252" s="1"/>
      <c r="C252" s="1"/>
      <c r="E252" s="352"/>
      <c r="K252"/>
    </row>
    <row r="253" spans="1:11" s="17" customFormat="1" x14ac:dyDescent="0.2">
      <c r="A253"/>
      <c r="B253" s="1"/>
      <c r="C253" s="1"/>
      <c r="E253" s="352"/>
      <c r="K253"/>
    </row>
    <row r="254" spans="1:11" s="17" customFormat="1" x14ac:dyDescent="0.2">
      <c r="A254"/>
      <c r="B254" s="1"/>
      <c r="C254" s="1"/>
      <c r="E254" s="352"/>
      <c r="K254"/>
    </row>
    <row r="255" spans="1:11" s="17" customFormat="1" x14ac:dyDescent="0.2">
      <c r="A255"/>
      <c r="B255" s="1"/>
      <c r="C255" s="1"/>
      <c r="D255" s="352"/>
      <c r="E255" s="352"/>
      <c r="K255"/>
    </row>
    <row r="256" spans="1:11" s="17" customFormat="1" x14ac:dyDescent="0.2">
      <c r="A256"/>
      <c r="B256" s="1"/>
      <c r="C256" s="1"/>
      <c r="D256" s="352"/>
      <c r="E256" s="352"/>
      <c r="K256"/>
    </row>
    <row r="257" spans="1:11" s="17" customFormat="1" x14ac:dyDescent="0.2">
      <c r="A257"/>
      <c r="B257" s="1"/>
      <c r="C257" s="1"/>
      <c r="D257" s="352"/>
      <c r="E257"/>
      <c r="K257"/>
    </row>
    <row r="258" spans="1:11" s="318" customFormat="1" x14ac:dyDescent="0.2">
      <c r="A258"/>
      <c r="B258" s="1"/>
      <c r="C258" s="1"/>
      <c r="D258" s="352"/>
      <c r="E258"/>
      <c r="K258" s="17"/>
    </row>
    <row r="259" spans="1:11" s="318" customFormat="1" x14ac:dyDescent="0.2">
      <c r="A259"/>
      <c r="B259" s="1"/>
      <c r="C259" s="1"/>
      <c r="D259" s="352"/>
      <c r="E259"/>
      <c r="K259" s="17"/>
    </row>
    <row r="260" spans="1:11" s="318" customFormat="1" ht="8.25" customHeight="1" x14ac:dyDescent="0.2">
      <c r="A260"/>
      <c r="B260" s="1"/>
      <c r="C260" s="1"/>
      <c r="D260"/>
      <c r="E260"/>
      <c r="K260" s="17"/>
    </row>
    <row r="261" spans="1:11" s="318" customFormat="1" x14ac:dyDescent="0.2">
      <c r="A261"/>
      <c r="B261" s="1"/>
      <c r="C261" s="1"/>
      <c r="D261"/>
      <c r="E261"/>
    </row>
    <row r="262" spans="1:11" s="318" customFormat="1" x14ac:dyDescent="0.2">
      <c r="A262"/>
      <c r="B262" s="1"/>
      <c r="C262" s="1"/>
      <c r="D262"/>
      <c r="E262"/>
    </row>
    <row r="263" spans="1:11" s="318" customFormat="1" ht="8.25" customHeight="1" x14ac:dyDescent="0.25">
      <c r="A263"/>
      <c r="B263" s="1"/>
      <c r="C263" s="1"/>
      <c r="D263"/>
      <c r="E263"/>
      <c r="F263" s="986"/>
    </row>
    <row r="264" spans="1:11" s="318" customFormat="1" ht="15.75" x14ac:dyDescent="0.25">
      <c r="A264"/>
      <c r="B264" s="1"/>
      <c r="C264" s="1"/>
      <c r="D264"/>
      <c r="E264"/>
      <c r="F264" s="986"/>
    </row>
    <row r="265" spans="1:11" s="318" customFormat="1" ht="15.75" x14ac:dyDescent="0.25">
      <c r="A265"/>
      <c r="B265" s="1"/>
      <c r="C265" s="1"/>
      <c r="D265"/>
      <c r="E265"/>
      <c r="F265" s="986"/>
    </row>
    <row r="266" spans="1:11" s="318" customFormat="1" ht="15.75" x14ac:dyDescent="0.25">
      <c r="A266"/>
      <c r="B266" s="1"/>
      <c r="C266" s="1"/>
      <c r="D266"/>
      <c r="E266"/>
      <c r="F266" s="986"/>
    </row>
    <row r="267" spans="1:11" s="318" customFormat="1" ht="15.75" x14ac:dyDescent="0.25">
      <c r="A267"/>
      <c r="B267" s="1"/>
      <c r="C267" s="1"/>
      <c r="D267"/>
      <c r="E267"/>
      <c r="F267" s="986"/>
    </row>
    <row r="268" spans="1:11" s="318" customFormat="1" ht="15.75" x14ac:dyDescent="0.25">
      <c r="A268"/>
      <c r="B268" s="1"/>
      <c r="C268" s="1"/>
      <c r="D268"/>
      <c r="E268"/>
      <c r="F268" s="986"/>
    </row>
    <row r="269" spans="1:11" s="318" customFormat="1" x14ac:dyDescent="0.2">
      <c r="A269"/>
      <c r="B269" s="1"/>
      <c r="C269" s="1"/>
      <c r="D269"/>
      <c r="E269"/>
    </row>
    <row r="270" spans="1:11" s="318" customFormat="1" x14ac:dyDescent="0.2">
      <c r="A270"/>
      <c r="B270" s="1"/>
      <c r="C270" s="1"/>
      <c r="D270"/>
      <c r="E270"/>
    </row>
    <row r="271" spans="1:11" s="318" customFormat="1" x14ac:dyDescent="0.2">
      <c r="A271"/>
      <c r="B271" s="1"/>
      <c r="C271" s="1"/>
      <c r="D271"/>
    </row>
    <row r="272" spans="1:11" s="318" customFormat="1" x14ac:dyDescent="0.2">
      <c r="A272"/>
      <c r="B272" s="1"/>
      <c r="C272" s="1"/>
      <c r="D272"/>
    </row>
    <row r="273" spans="2:11" x14ac:dyDescent="0.2">
      <c r="B273" s="1"/>
      <c r="C273" s="1"/>
      <c r="K273" s="318"/>
    </row>
    <row r="274" spans="2:11" x14ac:dyDescent="0.2">
      <c r="B274" s="1"/>
      <c r="C274" s="1"/>
      <c r="D274" s="318"/>
      <c r="K274" s="318"/>
    </row>
    <row r="275" spans="2:11" x14ac:dyDescent="0.2">
      <c r="B275" s="1"/>
      <c r="C275" s="1"/>
      <c r="D275" s="318"/>
      <c r="K275" s="318"/>
    </row>
    <row r="276" spans="2:11" x14ac:dyDescent="0.2">
      <c r="B276" s="1"/>
      <c r="C276" s="1"/>
      <c r="K276" s="318"/>
    </row>
    <row r="277" spans="2:11" x14ac:dyDescent="0.2">
      <c r="B277" s="1"/>
      <c r="C277" s="1"/>
      <c r="K277" s="318"/>
    </row>
    <row r="278" spans="2:11" x14ac:dyDescent="0.2">
      <c r="B278" s="1"/>
      <c r="C278" s="1"/>
      <c r="K278" s="318"/>
    </row>
    <row r="279" spans="2:11" x14ac:dyDescent="0.2">
      <c r="B279" s="1"/>
      <c r="C279" s="1"/>
      <c r="H279" s="318"/>
    </row>
    <row r="280" spans="2:11" x14ac:dyDescent="0.2">
      <c r="B280" s="1"/>
      <c r="C280" s="1"/>
      <c r="H280" s="318"/>
    </row>
    <row r="281" spans="2:11" x14ac:dyDescent="0.2">
      <c r="B281" s="1"/>
      <c r="C281" s="1"/>
      <c r="G281" s="318"/>
    </row>
    <row r="282" spans="2:11" x14ac:dyDescent="0.2">
      <c r="B282" s="1"/>
      <c r="C282" s="1"/>
      <c r="G282" s="318"/>
    </row>
    <row r="283" spans="2:11" x14ac:dyDescent="0.2">
      <c r="B283" s="1"/>
      <c r="C283" s="1"/>
      <c r="H283" s="318"/>
    </row>
    <row r="284" spans="2:11" x14ac:dyDescent="0.2">
      <c r="B284" s="1"/>
      <c r="C284" s="1"/>
      <c r="H284" s="318"/>
    </row>
    <row r="285" spans="2:11" x14ac:dyDescent="0.2">
      <c r="B285" s="1"/>
      <c r="C285" s="1"/>
      <c r="H285" s="318"/>
    </row>
    <row r="286" spans="2:11" x14ac:dyDescent="0.2">
      <c r="B286" s="1"/>
      <c r="C286" s="1"/>
    </row>
    <row r="287" spans="2:11" x14ac:dyDescent="0.2">
      <c r="B287" s="1"/>
      <c r="C287" s="1"/>
    </row>
    <row r="288" spans="2:11" x14ac:dyDescent="0.2">
      <c r="B288" s="1"/>
      <c r="C288" s="1"/>
    </row>
    <row r="289" spans="2:3" x14ac:dyDescent="0.2">
      <c r="B289" s="1"/>
      <c r="C289" s="1"/>
    </row>
    <row r="290" spans="2:3" x14ac:dyDescent="0.2">
      <c r="B290" s="1"/>
      <c r="C290" s="1"/>
    </row>
    <row r="291" spans="2:3" x14ac:dyDescent="0.2">
      <c r="B291" s="1"/>
      <c r="C291" s="1"/>
    </row>
  </sheetData>
  <mergeCells count="14">
    <mergeCell ref="B64:C64"/>
    <mergeCell ref="B65:C65"/>
    <mergeCell ref="A1:C1"/>
    <mergeCell ref="B3:C3"/>
    <mergeCell ref="B4:C4"/>
    <mergeCell ref="B5:C5"/>
    <mergeCell ref="A61:C61"/>
    <mergeCell ref="A62:C62"/>
    <mergeCell ref="B66:C66"/>
    <mergeCell ref="A121:C121"/>
    <mergeCell ref="A122:C122"/>
    <mergeCell ref="B123:C123"/>
    <mergeCell ref="B124:C124"/>
    <mergeCell ref="B125:C125"/>
  </mergeCells>
  <phoneticPr fontId="63" type="noConversion"/>
  <pageMargins left="0.74803149606299213" right="0.74803149606299213" top="0.59055118110236227" bottom="0.39370078740157483" header="0.51181102362204722" footer="0.51181102362204722"/>
  <pageSetup paperSize="9" firstPageNumber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sqref="A1:C1"/>
    </sheetView>
  </sheetViews>
  <sheetFormatPr defaultRowHeight="12.75" x14ac:dyDescent="0.2"/>
  <cols>
    <col min="1" max="1" width="4.85546875" customWidth="1"/>
    <col min="2" max="2" width="64" customWidth="1"/>
    <col min="3" max="3" width="18.42578125" customWidth="1"/>
  </cols>
  <sheetData>
    <row r="1" spans="1:5" x14ac:dyDescent="0.2">
      <c r="A1" s="1626" t="s">
        <v>1357</v>
      </c>
      <c r="B1" s="1626"/>
      <c r="C1" s="1626"/>
      <c r="D1" s="352"/>
      <c r="E1" s="352"/>
    </row>
    <row r="2" spans="1:5" x14ac:dyDescent="0.2">
      <c r="A2" s="352"/>
      <c r="B2" s="352"/>
      <c r="C2" s="352"/>
      <c r="D2" s="352"/>
      <c r="E2" s="352"/>
    </row>
    <row r="3" spans="1:5" ht="15.75" x14ac:dyDescent="0.25">
      <c r="B3" s="1688" t="s">
        <v>1084</v>
      </c>
      <c r="C3" s="1688"/>
    </row>
    <row r="4" spans="1:5" ht="15.75" x14ac:dyDescent="0.25">
      <c r="B4" s="1688" t="s">
        <v>392</v>
      </c>
      <c r="C4" s="1688"/>
    </row>
    <row r="5" spans="1:5" ht="15.75" x14ac:dyDescent="0.25">
      <c r="B5" s="182"/>
      <c r="C5" s="182"/>
    </row>
    <row r="6" spans="1:5" ht="13.5" thickBot="1" x14ac:dyDescent="0.25">
      <c r="B6" s="1"/>
      <c r="C6" s="42" t="s">
        <v>4</v>
      </c>
    </row>
    <row r="7" spans="1:5" ht="32.25" thickBot="1" x14ac:dyDescent="0.3">
      <c r="A7" s="417" t="s">
        <v>298</v>
      </c>
      <c r="B7" s="1338" t="s">
        <v>65</v>
      </c>
      <c r="C7" s="469" t="s">
        <v>1186</v>
      </c>
    </row>
    <row r="8" spans="1:5" ht="13.5" thickBot="1" x14ac:dyDescent="0.25">
      <c r="A8" s="955" t="s">
        <v>299</v>
      </c>
      <c r="B8" s="448" t="s">
        <v>300</v>
      </c>
      <c r="C8" s="1017" t="s">
        <v>301</v>
      </c>
    </row>
    <row r="9" spans="1:5" ht="16.5" thickBot="1" x14ac:dyDescent="0.3">
      <c r="A9" s="376" t="s">
        <v>303</v>
      </c>
      <c r="B9" s="1339" t="s">
        <v>472</v>
      </c>
      <c r="C9" s="1330"/>
    </row>
    <row r="10" spans="1:5" ht="15.75" x14ac:dyDescent="0.25">
      <c r="A10" s="734" t="s">
        <v>304</v>
      </c>
      <c r="B10" s="1340" t="s">
        <v>946</v>
      </c>
      <c r="C10" s="1331">
        <v>20000</v>
      </c>
    </row>
    <row r="11" spans="1:5" ht="15.75" x14ac:dyDescent="0.25">
      <c r="A11" s="735" t="s">
        <v>305</v>
      </c>
      <c r="B11" s="1342" t="s">
        <v>1304</v>
      </c>
      <c r="C11" s="1333">
        <v>26000</v>
      </c>
    </row>
    <row r="12" spans="1:5" ht="15.75" x14ac:dyDescent="0.25">
      <c r="A12" s="735" t="s">
        <v>306</v>
      </c>
      <c r="B12" s="1343" t="s">
        <v>1305</v>
      </c>
      <c r="C12" s="1333">
        <v>5000</v>
      </c>
    </row>
    <row r="13" spans="1:5" ht="15.75" x14ac:dyDescent="0.25">
      <c r="A13" s="735" t="s">
        <v>307</v>
      </c>
      <c r="B13" s="1341" t="s">
        <v>1306</v>
      </c>
      <c r="C13" s="1332">
        <v>25000</v>
      </c>
    </row>
    <row r="14" spans="1:5" ht="15.75" x14ac:dyDescent="0.25">
      <c r="A14" s="735" t="s">
        <v>308</v>
      </c>
      <c r="B14" s="1344"/>
      <c r="C14" s="1334"/>
    </row>
    <row r="15" spans="1:5" ht="15.75" x14ac:dyDescent="0.25">
      <c r="A15" s="735" t="s">
        <v>309</v>
      </c>
      <c r="B15" s="1395"/>
      <c r="C15" s="1335"/>
    </row>
    <row r="16" spans="1:5" ht="16.5" thickBot="1" x14ac:dyDescent="0.3">
      <c r="A16" s="736" t="s">
        <v>310</v>
      </c>
      <c r="B16" s="1342"/>
      <c r="C16" s="1336"/>
    </row>
    <row r="17" spans="1:3" ht="16.5" thickBot="1" x14ac:dyDescent="0.3">
      <c r="A17" s="363" t="s">
        <v>311</v>
      </c>
      <c r="B17" s="1345" t="s">
        <v>474</v>
      </c>
      <c r="C17" s="1337">
        <f>SUM(C10:C16)</f>
        <v>76000</v>
      </c>
    </row>
    <row r="18" spans="1:3" ht="15.75" x14ac:dyDescent="0.25">
      <c r="A18" s="464" t="s">
        <v>312</v>
      </c>
      <c r="B18" s="187"/>
      <c r="C18" s="472"/>
    </row>
    <row r="19" spans="1:3" ht="26.25" customHeight="1" x14ac:dyDescent="0.25">
      <c r="A19" s="384" t="s">
        <v>313</v>
      </c>
      <c r="B19" s="188" t="s">
        <v>473</v>
      </c>
      <c r="C19" s="473"/>
    </row>
    <row r="20" spans="1:3" ht="15.75" x14ac:dyDescent="0.25">
      <c r="A20" s="1594"/>
      <c r="B20" s="185" t="s">
        <v>1307</v>
      </c>
      <c r="C20" s="470">
        <v>75000</v>
      </c>
    </row>
    <row r="21" spans="1:3" ht="15.75" x14ac:dyDescent="0.25">
      <c r="A21" s="384" t="s">
        <v>314</v>
      </c>
      <c r="B21" s="701" t="s">
        <v>1308</v>
      </c>
      <c r="C21" s="702">
        <v>65000</v>
      </c>
    </row>
    <row r="22" spans="1:3" ht="15.75" x14ac:dyDescent="0.25">
      <c r="A22" s="384" t="s">
        <v>315</v>
      </c>
      <c r="B22" s="701"/>
      <c r="C22" s="702"/>
    </row>
    <row r="23" spans="1:3" ht="15.75" x14ac:dyDescent="0.25">
      <c r="A23" s="384" t="s">
        <v>316</v>
      </c>
      <c r="B23" s="701"/>
      <c r="C23" s="702"/>
    </row>
    <row r="24" spans="1:3" ht="15.75" x14ac:dyDescent="0.25">
      <c r="A24" s="384" t="s">
        <v>317</v>
      </c>
      <c r="B24" s="701"/>
      <c r="C24" s="702"/>
    </row>
    <row r="25" spans="1:3" ht="15.75" x14ac:dyDescent="0.25">
      <c r="A25" s="384" t="s">
        <v>318</v>
      </c>
      <c r="B25" s="701"/>
      <c r="C25" s="702"/>
    </row>
    <row r="26" spans="1:3" ht="15.75" x14ac:dyDescent="0.25">
      <c r="A26" s="384" t="s">
        <v>319</v>
      </c>
      <c r="B26" s="701"/>
      <c r="C26" s="702"/>
    </row>
    <row r="27" spans="1:3" ht="15.75" x14ac:dyDescent="0.25">
      <c r="A27" s="384" t="s">
        <v>320</v>
      </c>
      <c r="B27" s="1324"/>
      <c r="C27" s="1325"/>
    </row>
    <row r="28" spans="1:3" ht="16.5" thickBot="1" x14ac:dyDescent="0.3">
      <c r="A28" s="386" t="s">
        <v>321</v>
      </c>
      <c r="B28" s="186"/>
      <c r="C28" s="471"/>
    </row>
    <row r="29" spans="1:3" ht="16.5" thickBot="1" x14ac:dyDescent="0.3">
      <c r="A29" s="363" t="s">
        <v>323</v>
      </c>
      <c r="B29" s="752" t="s">
        <v>475</v>
      </c>
      <c r="C29" s="474">
        <f>SUM(C20:C28)</f>
        <v>140000</v>
      </c>
    </row>
    <row r="30" spans="1:3" ht="16.5" thickBot="1" x14ac:dyDescent="0.3">
      <c r="A30" s="420" t="s">
        <v>324</v>
      </c>
      <c r="B30" s="121"/>
      <c r="C30" s="474"/>
    </row>
    <row r="31" spans="1:3" ht="18" customHeight="1" thickBot="1" x14ac:dyDescent="0.3">
      <c r="A31" s="363" t="s">
        <v>325</v>
      </c>
      <c r="B31" s="975" t="s">
        <v>1085</v>
      </c>
      <c r="C31" s="475">
        <f>C17+C29</f>
        <v>216000</v>
      </c>
    </row>
    <row r="32" spans="1:3" x14ac:dyDescent="0.2">
      <c r="A32" s="1"/>
      <c r="B32" s="1"/>
      <c r="C32" s="1"/>
    </row>
    <row r="33" spans="1:3" x14ac:dyDescent="0.2">
      <c r="A33" s="1"/>
      <c r="B33" s="1"/>
      <c r="C33" s="1"/>
    </row>
    <row r="34" spans="1:3" ht="15.75" x14ac:dyDescent="0.25">
      <c r="A34" s="1"/>
      <c r="B34" s="370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G30" sqref="G30"/>
    </sheetView>
  </sheetViews>
  <sheetFormatPr defaultRowHeight="12.75" x14ac:dyDescent="0.2"/>
  <cols>
    <col min="1" max="1" width="6.5703125" customWidth="1"/>
    <col min="2" max="2" width="55.42578125" customWidth="1"/>
    <col min="3" max="3" width="22.85546875" customWidth="1"/>
  </cols>
  <sheetData>
    <row r="1" spans="1:6" x14ac:dyDescent="0.2">
      <c r="A1" s="352" t="s">
        <v>1358</v>
      </c>
      <c r="B1" s="352"/>
      <c r="C1" s="352"/>
      <c r="D1" s="352"/>
      <c r="E1" s="352"/>
    </row>
    <row r="2" spans="1:6" x14ac:dyDescent="0.2">
      <c r="B2" s="1"/>
      <c r="C2" s="1"/>
    </row>
    <row r="3" spans="1:6" ht="15.75" x14ac:dyDescent="0.25">
      <c r="B3" s="1688" t="s">
        <v>66</v>
      </c>
      <c r="C3" s="1688"/>
    </row>
    <row r="4" spans="1:6" ht="15.75" x14ac:dyDescent="0.25">
      <c r="B4" s="182"/>
      <c r="C4" s="182"/>
    </row>
    <row r="5" spans="1:6" ht="15.75" x14ac:dyDescent="0.25">
      <c r="B5" s="182"/>
      <c r="C5" s="182"/>
    </row>
    <row r="6" spans="1:6" ht="13.5" thickBot="1" x14ac:dyDescent="0.25">
      <c r="B6" s="1"/>
      <c r="C6" s="1"/>
    </row>
    <row r="7" spans="1:6" ht="26.25" thickBot="1" x14ac:dyDescent="0.25">
      <c r="A7" s="417" t="s">
        <v>298</v>
      </c>
      <c r="B7" s="467" t="s">
        <v>67</v>
      </c>
      <c r="C7" s="476" t="s">
        <v>68</v>
      </c>
    </row>
    <row r="8" spans="1:6" ht="13.5" thickBot="1" x14ac:dyDescent="0.25">
      <c r="A8" s="419" t="s">
        <v>299</v>
      </c>
      <c r="B8" s="434" t="s">
        <v>300</v>
      </c>
      <c r="C8" s="440" t="s">
        <v>301</v>
      </c>
    </row>
    <row r="9" spans="1:6" ht="15.75" x14ac:dyDescent="0.25">
      <c r="A9" s="464" t="s">
        <v>303</v>
      </c>
      <c r="B9" s="189" t="s">
        <v>420</v>
      </c>
      <c r="C9" s="1470">
        <v>8</v>
      </c>
    </row>
    <row r="10" spans="1:6" ht="15.75" x14ac:dyDescent="0.25">
      <c r="A10" s="422" t="s">
        <v>304</v>
      </c>
      <c r="B10" s="189" t="s">
        <v>1022</v>
      </c>
      <c r="C10" s="477">
        <v>5.5</v>
      </c>
    </row>
    <row r="11" spans="1:6" ht="15.75" x14ac:dyDescent="0.25">
      <c r="A11" s="418" t="s">
        <v>305</v>
      </c>
      <c r="B11" s="189" t="s">
        <v>441</v>
      </c>
      <c r="C11" s="477">
        <v>85</v>
      </c>
    </row>
    <row r="12" spans="1:6" ht="15.75" x14ac:dyDescent="0.25">
      <c r="A12" s="418" t="s">
        <v>306</v>
      </c>
      <c r="B12" s="1469" t="s">
        <v>1173</v>
      </c>
      <c r="C12" s="1470">
        <v>0</v>
      </c>
      <c r="F12" t="s">
        <v>41</v>
      </c>
    </row>
    <row r="13" spans="1:6" ht="15.75" x14ac:dyDescent="0.25">
      <c r="A13" s="418" t="s">
        <v>307</v>
      </c>
      <c r="B13" s="1469" t="s">
        <v>69</v>
      </c>
      <c r="C13" s="1470">
        <v>72.5</v>
      </c>
    </row>
    <row r="14" spans="1:6" ht="16.5" thickBot="1" x14ac:dyDescent="0.3">
      <c r="A14" s="423" t="s">
        <v>308</v>
      </c>
      <c r="B14" s="1469" t="s">
        <v>11</v>
      </c>
      <c r="C14" s="1470">
        <v>140</v>
      </c>
    </row>
    <row r="15" spans="1:6" ht="16.5" thickBot="1" x14ac:dyDescent="0.3">
      <c r="A15" s="363" t="s">
        <v>309</v>
      </c>
      <c r="B15" s="479" t="s">
        <v>70</v>
      </c>
      <c r="C15" s="480">
        <f>SUM(C9:C14)</f>
        <v>311</v>
      </c>
    </row>
    <row r="16" spans="1:6" ht="15.75" x14ac:dyDescent="0.25">
      <c r="B16" s="36"/>
      <c r="C16" s="190"/>
    </row>
    <row r="17" spans="1:5" ht="15.75" x14ac:dyDescent="0.25">
      <c r="B17" s="36"/>
      <c r="C17" s="190"/>
    </row>
    <row r="18" spans="1:5" x14ac:dyDescent="0.2">
      <c r="B18" s="1"/>
      <c r="C18" s="1"/>
    </row>
    <row r="19" spans="1:5" x14ac:dyDescent="0.2">
      <c r="B19" s="1"/>
      <c r="C19" s="1"/>
    </row>
    <row r="20" spans="1:5" x14ac:dyDescent="0.2">
      <c r="A20" s="352" t="s">
        <v>1359</v>
      </c>
      <c r="B20" s="352"/>
      <c r="C20" s="352"/>
      <c r="D20" s="352"/>
      <c r="E20" s="352"/>
    </row>
    <row r="21" spans="1:5" x14ac:dyDescent="0.2">
      <c r="B21" s="1"/>
      <c r="C21" s="1"/>
    </row>
    <row r="22" spans="1:5" ht="15.75" x14ac:dyDescent="0.25">
      <c r="B22" s="1688" t="s">
        <v>254</v>
      </c>
      <c r="C22" s="1688"/>
    </row>
    <row r="23" spans="1:5" ht="15.75" x14ac:dyDescent="0.25">
      <c r="B23" s="182"/>
      <c r="C23" s="182"/>
    </row>
    <row r="24" spans="1:5" ht="15.75" x14ac:dyDescent="0.25">
      <c r="B24" s="182"/>
      <c r="C24" s="182"/>
    </row>
    <row r="25" spans="1:5" ht="13.5" thickBot="1" x14ac:dyDescent="0.25">
      <c r="B25" s="1"/>
      <c r="C25" s="1"/>
    </row>
    <row r="26" spans="1:5" ht="26.25" thickBot="1" x14ac:dyDescent="0.25">
      <c r="A26" s="417" t="s">
        <v>298</v>
      </c>
      <c r="B26" s="467" t="s">
        <v>67</v>
      </c>
      <c r="C26" s="476" t="s">
        <v>68</v>
      </c>
    </row>
    <row r="27" spans="1:5" ht="13.5" thickBot="1" x14ac:dyDescent="0.25">
      <c r="A27" s="419" t="s">
        <v>299</v>
      </c>
      <c r="B27" s="434" t="s">
        <v>300</v>
      </c>
      <c r="C27" s="440" t="s">
        <v>301</v>
      </c>
    </row>
    <row r="28" spans="1:5" ht="15.75" x14ac:dyDescent="0.25">
      <c r="A28" s="464" t="s">
        <v>303</v>
      </c>
      <c r="B28" s="189" t="s">
        <v>420</v>
      </c>
      <c r="C28" s="477">
        <v>100</v>
      </c>
    </row>
    <row r="29" spans="1:5" ht="15.75" x14ac:dyDescent="0.25">
      <c r="A29" s="384" t="s">
        <v>304</v>
      </c>
      <c r="B29" s="189" t="s">
        <v>441</v>
      </c>
      <c r="C29" s="478"/>
    </row>
    <row r="30" spans="1:5" ht="15.75" x14ac:dyDescent="0.25">
      <c r="A30" s="384" t="s">
        <v>305</v>
      </c>
      <c r="B30" s="189" t="s">
        <v>69</v>
      </c>
      <c r="C30" s="478"/>
    </row>
    <row r="31" spans="1:5" ht="15.75" x14ac:dyDescent="0.25">
      <c r="A31" s="384" t="s">
        <v>306</v>
      </c>
      <c r="B31" s="189" t="s">
        <v>11</v>
      </c>
      <c r="C31" s="478"/>
    </row>
    <row r="32" spans="1:5" ht="15.75" x14ac:dyDescent="0.25">
      <c r="A32" s="384" t="s">
        <v>307</v>
      </c>
      <c r="B32" s="189"/>
      <c r="C32" s="478"/>
    </row>
    <row r="33" spans="1:3" ht="16.5" thickBot="1" x14ac:dyDescent="0.3">
      <c r="A33" s="400" t="s">
        <v>308</v>
      </c>
      <c r="B33" s="189"/>
      <c r="C33" s="478"/>
    </row>
    <row r="34" spans="1:3" ht="16.5" thickBot="1" x14ac:dyDescent="0.3">
      <c r="A34" s="363" t="s">
        <v>309</v>
      </c>
      <c r="B34" s="479" t="s">
        <v>421</v>
      </c>
      <c r="C34" s="480">
        <f>SUM(C28:C33)</f>
        <v>100</v>
      </c>
    </row>
    <row r="35" spans="1:3" x14ac:dyDescent="0.2">
      <c r="B35" s="1"/>
      <c r="C35" s="1"/>
    </row>
    <row r="36" spans="1:3" x14ac:dyDescent="0.2">
      <c r="B36" s="1"/>
      <c r="C36" s="1"/>
    </row>
    <row r="37" spans="1:3" x14ac:dyDescent="0.2">
      <c r="B37" s="1"/>
      <c r="C37" s="1"/>
    </row>
    <row r="38" spans="1:3" x14ac:dyDescent="0.2">
      <c r="B38" s="1"/>
      <c r="C38" s="1"/>
    </row>
    <row r="39" spans="1:3" x14ac:dyDescent="0.2">
      <c r="B39" s="1"/>
      <c r="C39" s="1"/>
    </row>
  </sheetData>
  <mergeCells count="2">
    <mergeCell ref="B3:C3"/>
    <mergeCell ref="B22:C22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sqref="A1:E1"/>
    </sheetView>
  </sheetViews>
  <sheetFormatPr defaultRowHeight="12.75" x14ac:dyDescent="0.2"/>
  <cols>
    <col min="1" max="1" width="4.42578125" customWidth="1"/>
    <col min="2" max="2" width="28.5703125" customWidth="1"/>
    <col min="3" max="3" width="13.28515625" customWidth="1"/>
    <col min="4" max="4" width="27.42578125" customWidth="1"/>
    <col min="5" max="5" width="13" customWidth="1"/>
  </cols>
  <sheetData>
    <row r="1" spans="1:5" x14ac:dyDescent="0.2">
      <c r="A1" s="1626" t="s">
        <v>1360</v>
      </c>
      <c r="B1" s="1626"/>
      <c r="C1" s="1626"/>
      <c r="D1" s="1626"/>
      <c r="E1" s="1626"/>
    </row>
    <row r="2" spans="1:5" x14ac:dyDescent="0.2">
      <c r="A2" s="352"/>
      <c r="B2" s="352"/>
      <c r="C2" s="352"/>
      <c r="D2" s="352"/>
      <c r="E2" s="352"/>
    </row>
    <row r="3" spans="1:5" ht="15.75" x14ac:dyDescent="0.25">
      <c r="A3" s="1692" t="s">
        <v>71</v>
      </c>
      <c r="B3" s="1647"/>
      <c r="C3" s="1647"/>
      <c r="D3" s="1647"/>
      <c r="E3" s="1647"/>
    </row>
    <row r="4" spans="1:5" ht="9" customHeight="1" x14ac:dyDescent="0.2">
      <c r="B4" s="49"/>
      <c r="C4" s="49"/>
      <c r="D4" s="49"/>
      <c r="E4" s="49"/>
    </row>
    <row r="5" spans="1:5" ht="13.5" thickBot="1" x14ac:dyDescent="0.25">
      <c r="B5" s="49"/>
      <c r="C5" s="49"/>
      <c r="D5" s="1693" t="s">
        <v>4</v>
      </c>
      <c r="E5" s="1693"/>
    </row>
    <row r="6" spans="1:5" ht="13.5" thickBot="1" x14ac:dyDescent="0.25">
      <c r="A6" s="1690" t="s">
        <v>298</v>
      </c>
      <c r="B6" s="1694" t="s">
        <v>49</v>
      </c>
      <c r="C6" s="1694"/>
      <c r="D6" s="1694" t="s">
        <v>72</v>
      </c>
      <c r="E6" s="1695"/>
    </row>
    <row r="7" spans="1:5" ht="18" customHeight="1" thickBot="1" x14ac:dyDescent="0.25">
      <c r="A7" s="1691"/>
      <c r="B7" s="50" t="s">
        <v>65</v>
      </c>
      <c r="C7" s="51" t="s">
        <v>1187</v>
      </c>
      <c r="D7" s="50" t="s">
        <v>65</v>
      </c>
      <c r="E7" s="51" t="s">
        <v>1187</v>
      </c>
    </row>
    <row r="8" spans="1:5" ht="12.75" customHeight="1" thickBot="1" x14ac:dyDescent="0.25">
      <c r="A8" s="457" t="s">
        <v>299</v>
      </c>
      <c r="B8" s="445" t="s">
        <v>300</v>
      </c>
      <c r="C8" s="448" t="s">
        <v>301</v>
      </c>
      <c r="D8" s="448" t="s">
        <v>302</v>
      </c>
      <c r="E8" s="437" t="s">
        <v>322</v>
      </c>
    </row>
    <row r="9" spans="1:5" x14ac:dyDescent="0.2">
      <c r="A9" s="464" t="s">
        <v>303</v>
      </c>
      <c r="B9" s="52" t="s">
        <v>811</v>
      </c>
      <c r="C9" s="53">
        <f>'13_sz_ melléklet'!F9</f>
        <v>473163</v>
      </c>
      <c r="D9" s="52" t="s">
        <v>666</v>
      </c>
      <c r="E9" s="485">
        <f>'2_sz_ melléklet'!F10</f>
        <v>1503035</v>
      </c>
    </row>
    <row r="10" spans="1:5" x14ac:dyDescent="0.2">
      <c r="A10" s="422" t="s">
        <v>304</v>
      </c>
      <c r="B10" s="52" t="s">
        <v>819</v>
      </c>
      <c r="C10" s="53">
        <f>-('22 24  sz. melléklet'!F24+'22 24  sz. melléklet'!F25+'14 16_sz_ melléklet'!E15)</f>
        <v>-197113</v>
      </c>
      <c r="D10" s="52" t="s">
        <v>667</v>
      </c>
      <c r="E10" s="485">
        <f>'2_sz_ melléklet'!F11</f>
        <v>267603</v>
      </c>
    </row>
    <row r="11" spans="1:5" x14ac:dyDescent="0.2">
      <c r="A11" s="418" t="s">
        <v>305</v>
      </c>
      <c r="B11" s="52" t="s">
        <v>812</v>
      </c>
      <c r="C11" s="53">
        <f>'13_sz_ melléklet'!F10</f>
        <v>982635</v>
      </c>
      <c r="D11" s="52" t="s">
        <v>668</v>
      </c>
      <c r="E11" s="485">
        <f>'2_sz_ melléklet'!F12</f>
        <v>1302587</v>
      </c>
    </row>
    <row r="12" spans="1:5" x14ac:dyDescent="0.2">
      <c r="A12" s="418" t="s">
        <v>306</v>
      </c>
      <c r="B12" s="52" t="s">
        <v>1108</v>
      </c>
      <c r="C12" s="54">
        <f>'13_sz_ melléklet'!F15</f>
        <v>2543661</v>
      </c>
      <c r="D12" s="52" t="s">
        <v>669</v>
      </c>
      <c r="E12" s="485">
        <f>'2_sz_ melléklet'!F14</f>
        <v>500</v>
      </c>
    </row>
    <row r="13" spans="1:5" x14ac:dyDescent="0.2">
      <c r="A13" s="418" t="s">
        <v>307</v>
      </c>
      <c r="B13" s="52" t="s">
        <v>813</v>
      </c>
      <c r="C13" s="54">
        <f>'13_sz_ melléklet'!F24</f>
        <v>59000</v>
      </c>
      <c r="D13" s="52" t="s">
        <v>670</v>
      </c>
      <c r="E13" s="485">
        <f>-'2_sz_ melléklet'!F13</f>
        <v>-4500</v>
      </c>
    </row>
    <row r="14" spans="1:5" x14ac:dyDescent="0.2">
      <c r="A14" s="384" t="s">
        <v>308</v>
      </c>
      <c r="B14" s="911" t="s">
        <v>1169</v>
      </c>
      <c r="C14" s="54"/>
      <c r="D14" s="52" t="s">
        <v>73</v>
      </c>
      <c r="E14" s="485"/>
    </row>
    <row r="15" spans="1:5" x14ac:dyDescent="0.2">
      <c r="A15" s="384" t="s">
        <v>309</v>
      </c>
      <c r="B15" s="55"/>
      <c r="C15" s="53"/>
      <c r="D15" s="52" t="s">
        <v>671</v>
      </c>
      <c r="E15" s="485">
        <f>'2_sz_ melléklet'!F15</f>
        <v>1189114.8</v>
      </c>
    </row>
    <row r="16" spans="1:5" x14ac:dyDescent="0.2">
      <c r="A16" s="422" t="s">
        <v>310</v>
      </c>
      <c r="B16" s="304"/>
      <c r="C16" s="53"/>
      <c r="D16" s="55" t="s">
        <v>823</v>
      </c>
      <c r="E16" s="485">
        <f>-'34 sz melléklet'!C29</f>
        <v>-140000</v>
      </c>
    </row>
    <row r="17" spans="1:8" ht="12" customHeight="1" x14ac:dyDescent="0.2">
      <c r="A17" s="418"/>
      <c r="B17" s="1225"/>
      <c r="C17" s="1226"/>
      <c r="D17" s="55" t="s">
        <v>672</v>
      </c>
      <c r="E17" s="485">
        <f>'2_sz_ melléklet'!F23</f>
        <v>80620</v>
      </c>
    </row>
    <row r="18" spans="1:8" ht="4.5" customHeight="1" thickBot="1" x14ac:dyDescent="0.25">
      <c r="A18" s="458"/>
      <c r="B18" s="1224"/>
      <c r="C18" s="60"/>
      <c r="D18" s="1224"/>
      <c r="E18" s="487"/>
    </row>
    <row r="19" spans="1:8" ht="13.5" thickBot="1" x14ac:dyDescent="0.25">
      <c r="A19" s="482" t="s">
        <v>311</v>
      </c>
      <c r="B19" s="919" t="s">
        <v>74</v>
      </c>
      <c r="C19" s="920">
        <f>SUM(C9:C16)</f>
        <v>3861346</v>
      </c>
      <c r="D19" s="919" t="s">
        <v>75</v>
      </c>
      <c r="E19" s="921">
        <f>E9+E10+E11+E13+E14+E15+E16+E17</f>
        <v>4198459.8</v>
      </c>
    </row>
    <row r="20" spans="1:8" ht="6.75" customHeight="1" thickBot="1" x14ac:dyDescent="0.25">
      <c r="A20" s="426"/>
      <c r="B20" s="917"/>
      <c r="C20" s="918"/>
      <c r="D20" s="917"/>
      <c r="E20" s="918"/>
    </row>
    <row r="21" spans="1:8" ht="14.25" customHeight="1" x14ac:dyDescent="0.2">
      <c r="A21" s="1137" t="s">
        <v>312</v>
      </c>
      <c r="B21" s="1223" t="s">
        <v>814</v>
      </c>
      <c r="C21" s="1209">
        <f>'13_sz_ melléklet'!F47</f>
        <v>400000</v>
      </c>
      <c r="D21" s="1210"/>
      <c r="E21" s="1209"/>
    </row>
    <row r="22" spans="1:8" ht="12.75" customHeight="1" x14ac:dyDescent="0.2">
      <c r="A22" s="421" t="s">
        <v>313</v>
      </c>
      <c r="B22" s="1219" t="s">
        <v>815</v>
      </c>
      <c r="C22" s="703">
        <f>'13_sz_ melléklet'!F48</f>
        <v>0</v>
      </c>
      <c r="D22" s="704" t="s">
        <v>676</v>
      </c>
      <c r="E22" s="703">
        <f>'2_sz_ melléklet'!F47</f>
        <v>0</v>
      </c>
    </row>
    <row r="23" spans="1:8" ht="12.75" customHeight="1" x14ac:dyDescent="0.2">
      <c r="A23" s="421" t="s">
        <v>314</v>
      </c>
      <c r="B23" s="1222" t="s">
        <v>816</v>
      </c>
      <c r="C23" s="703">
        <f>'13_sz_ melléklet'!F49</f>
        <v>0</v>
      </c>
      <c r="D23" s="704" t="s">
        <v>824</v>
      </c>
      <c r="E23" s="703"/>
    </row>
    <row r="24" spans="1:8" ht="12.75" customHeight="1" x14ac:dyDescent="0.2">
      <c r="A24" s="421" t="s">
        <v>315</v>
      </c>
      <c r="B24" s="1220" t="s">
        <v>818</v>
      </c>
      <c r="C24" s="703"/>
      <c r="D24" s="704"/>
      <c r="E24" s="703"/>
    </row>
    <row r="25" spans="1:8" ht="12.75" customHeight="1" x14ac:dyDescent="0.2">
      <c r="A25" s="421" t="s">
        <v>316</v>
      </c>
      <c r="B25" s="1221" t="s">
        <v>817</v>
      </c>
      <c r="C25" s="1211">
        <f>'13_sz_ melléklet'!F50</f>
        <v>2218316</v>
      </c>
      <c r="D25" s="925" t="s">
        <v>1107</v>
      </c>
      <c r="E25" s="1211">
        <f>'1_sz_ melléklet'!I24</f>
        <v>52034</v>
      </c>
    </row>
    <row r="26" spans="1:8" ht="12.75" customHeight="1" x14ac:dyDescent="0.2">
      <c r="A26" s="421" t="s">
        <v>317</v>
      </c>
      <c r="B26" s="1220" t="s">
        <v>818</v>
      </c>
      <c r="C26" s="1211">
        <f>-('38_sz_ melléklet'!C18+'38_sz_ melléklet'!C40+'38_sz_ melléklet'!C65+'38_sz_ melléklet'!C89+'38_sz_ melléklet'!C118+'38_sz_ melléklet'!C142+'38_sz_ melléklet'!C170+'38_sz_ melléklet'!C194+'38_sz_ melléklet'!C222+'38_sz_ melléklet'!C246+'38_sz_ melléklet'!C273+'38_sz_ melléklet'!C297+'38_sz_ melléklet'!C325+'38_sz_ melléklet'!C349+'38_sz_ melléklet'!C376+'38_sz_ melléklet'!C400+'38_sz_ melléklet'!C428+'38_sz_ melléklet'!C452+'38_sz_ melléklet'!C480+'38_sz_ melléklet'!C531+'38_sz_ melléklet'!C555+'38_sz_ melléklet'!C583+'38_sz_ melléklet'!C607+'38_sz_ melléklet'!C635)+74704-4500+100000</f>
        <v>-1829168</v>
      </c>
      <c r="D26" s="1212"/>
      <c r="E26" s="1211"/>
    </row>
    <row r="27" spans="1:8" ht="12.75" customHeight="1" x14ac:dyDescent="0.2">
      <c r="A27" s="421" t="s">
        <v>318</v>
      </c>
      <c r="B27" s="1220" t="s">
        <v>1110</v>
      </c>
      <c r="C27" s="1211">
        <f>'13_sz_ melléklet'!F54</f>
        <v>0</v>
      </c>
      <c r="D27" s="1212"/>
      <c r="E27" s="1211"/>
    </row>
    <row r="28" spans="1:8" ht="12.75" customHeight="1" x14ac:dyDescent="0.2">
      <c r="A28" s="421" t="s">
        <v>319</v>
      </c>
      <c r="B28" s="911" t="s">
        <v>951</v>
      </c>
      <c r="C28" s="913"/>
      <c r="D28" s="1563"/>
      <c r="E28" s="1566"/>
    </row>
    <row r="29" spans="1:8" ht="13.5" thickBot="1" x14ac:dyDescent="0.25">
      <c r="A29" s="421" t="s">
        <v>320</v>
      </c>
      <c r="B29" s="911"/>
      <c r="C29" s="909"/>
      <c r="D29" s="912" t="s">
        <v>1111</v>
      </c>
      <c r="E29" s="913">
        <f>'42_sz_ melléklet'!L12</f>
        <v>400000</v>
      </c>
    </row>
    <row r="30" spans="1:8" ht="13.5" thickBot="1" x14ac:dyDescent="0.25">
      <c r="A30" s="421" t="s">
        <v>321</v>
      </c>
      <c r="B30" s="914" t="s">
        <v>77</v>
      </c>
      <c r="C30" s="915">
        <f>SUM(C19:C29)</f>
        <v>4650494</v>
      </c>
      <c r="D30" s="916" t="s">
        <v>78</v>
      </c>
      <c r="E30" s="915">
        <f>SUM(E19:E29)</f>
        <v>4650493.8</v>
      </c>
      <c r="H30" s="75"/>
    </row>
    <row r="31" spans="1:8" ht="8.25" customHeight="1" x14ac:dyDescent="0.2">
      <c r="B31" s="49"/>
      <c r="C31" s="49"/>
      <c r="D31" s="49"/>
      <c r="E31" s="49"/>
    </row>
    <row r="32" spans="1:8" ht="15.75" x14ac:dyDescent="0.25">
      <c r="B32" s="1692" t="s">
        <v>79</v>
      </c>
      <c r="C32" s="1692"/>
      <c r="D32" s="1692"/>
      <c r="E32" s="1692"/>
    </row>
    <row r="33" spans="1:8" ht="9.75" customHeight="1" x14ac:dyDescent="0.2">
      <c r="B33" s="49"/>
      <c r="C33" s="49"/>
      <c r="D33" s="49"/>
      <c r="E33" s="49"/>
    </row>
    <row r="34" spans="1:8" ht="13.5" thickBot="1" x14ac:dyDescent="0.25">
      <c r="B34" s="49"/>
      <c r="C34" s="49"/>
      <c r="D34" s="1693" t="s">
        <v>4</v>
      </c>
      <c r="E34" s="1693"/>
    </row>
    <row r="35" spans="1:8" ht="13.5" thickBot="1" x14ac:dyDescent="0.25">
      <c r="A35" s="1690" t="s">
        <v>298</v>
      </c>
      <c r="B35" s="1694" t="s">
        <v>49</v>
      </c>
      <c r="C35" s="1694"/>
      <c r="D35" s="1694" t="s">
        <v>72</v>
      </c>
      <c r="E35" s="1695"/>
    </row>
    <row r="36" spans="1:8" ht="19.5" customHeight="1" thickBot="1" x14ac:dyDescent="0.25">
      <c r="A36" s="1691"/>
      <c r="B36" s="56" t="s">
        <v>65</v>
      </c>
      <c r="C36" s="51" t="s">
        <v>1187</v>
      </c>
      <c r="D36" s="56" t="s">
        <v>65</v>
      </c>
      <c r="E36" s="51" t="s">
        <v>1187</v>
      </c>
    </row>
    <row r="37" spans="1:8" ht="13.5" thickBot="1" x14ac:dyDescent="0.25">
      <c r="A37" s="419" t="s">
        <v>299</v>
      </c>
      <c r="B37" s="445" t="s">
        <v>300</v>
      </c>
      <c r="C37" s="448" t="s">
        <v>301</v>
      </c>
      <c r="D37" s="448" t="s">
        <v>302</v>
      </c>
      <c r="E37" s="437" t="s">
        <v>322</v>
      </c>
    </row>
    <row r="38" spans="1:8" x14ac:dyDescent="0.2">
      <c r="A38" s="734" t="s">
        <v>323</v>
      </c>
      <c r="B38" s="1231" t="s">
        <v>820</v>
      </c>
      <c r="C38" s="1227">
        <f>'13_sz_ melléklet'!F29</f>
        <v>170000</v>
      </c>
      <c r="D38" s="57" t="s">
        <v>673</v>
      </c>
      <c r="E38" s="485">
        <f>'2_sz_ melléklet'!F27</f>
        <v>3410481</v>
      </c>
    </row>
    <row r="39" spans="1:8" x14ac:dyDescent="0.2">
      <c r="A39" s="734" t="s">
        <v>324</v>
      </c>
      <c r="B39" s="1232" t="s">
        <v>1109</v>
      </c>
      <c r="C39" s="1228">
        <f>'13_sz_ melléklet'!F35</f>
        <v>1392329</v>
      </c>
      <c r="D39" s="57" t="s">
        <v>674</v>
      </c>
      <c r="E39" s="485">
        <f>'2_sz_ melléklet'!F28</f>
        <v>249895</v>
      </c>
    </row>
    <row r="40" spans="1:8" x14ac:dyDescent="0.2">
      <c r="A40" s="734" t="s">
        <v>325</v>
      </c>
      <c r="B40" s="1233" t="s">
        <v>821</v>
      </c>
      <c r="C40" s="1228">
        <f>'13_sz_ melléklet'!F40</f>
        <v>7266</v>
      </c>
      <c r="D40" s="58" t="s">
        <v>675</v>
      </c>
      <c r="E40" s="486">
        <f>'2_sz_ melléklet'!F29</f>
        <v>41000</v>
      </c>
    </row>
    <row r="41" spans="1:8" x14ac:dyDescent="0.2">
      <c r="A41" s="734" t="s">
        <v>326</v>
      </c>
      <c r="B41" s="1234" t="s">
        <v>822</v>
      </c>
      <c r="C41" s="1228">
        <f>-C10</f>
        <v>197113</v>
      </c>
      <c r="D41" s="58" t="s">
        <v>82</v>
      </c>
      <c r="E41" s="486">
        <f>-E13</f>
        <v>4500</v>
      </c>
    </row>
    <row r="42" spans="1:8" x14ac:dyDescent="0.2">
      <c r="A42" s="734" t="s">
        <v>327</v>
      </c>
      <c r="B42" s="1234" t="s">
        <v>1170</v>
      </c>
      <c r="C42" s="1228">
        <f>-C14</f>
        <v>0</v>
      </c>
      <c r="D42" s="58" t="s">
        <v>825</v>
      </c>
      <c r="E42" s="486">
        <f>-E16</f>
        <v>140000</v>
      </c>
    </row>
    <row r="43" spans="1:8" ht="13.5" thickBot="1" x14ac:dyDescent="0.25">
      <c r="A43" s="734" t="s">
        <v>328</v>
      </c>
      <c r="B43" s="1234"/>
      <c r="C43" s="1228"/>
      <c r="D43" s="58"/>
      <c r="E43" s="486"/>
    </row>
    <row r="44" spans="1:8" ht="13.5" thickBot="1" x14ac:dyDescent="0.25">
      <c r="A44" s="363" t="s">
        <v>329</v>
      </c>
      <c r="B44" s="1235" t="s">
        <v>83</v>
      </c>
      <c r="C44" s="1564">
        <f>C38+C39+C40+C41+C42+C43</f>
        <v>1766708</v>
      </c>
      <c r="D44" s="59" t="s">
        <v>84</v>
      </c>
      <c r="E44" s="1213">
        <f>E38+E39+E40+E41+E42+E43</f>
        <v>3845876</v>
      </c>
    </row>
    <row r="45" spans="1:8" x14ac:dyDescent="0.2">
      <c r="A45" s="734" t="s">
        <v>330</v>
      </c>
      <c r="B45" s="1556" t="s">
        <v>826</v>
      </c>
      <c r="C45" s="1215">
        <f>'13_sz_ melléklet'!F46</f>
        <v>250000</v>
      </c>
      <c r="D45" s="1560"/>
      <c r="E45" s="1215"/>
    </row>
    <row r="46" spans="1:8" ht="15" customHeight="1" x14ac:dyDescent="0.2">
      <c r="A46" s="734" t="s">
        <v>331</v>
      </c>
      <c r="B46" s="1557" t="s">
        <v>816</v>
      </c>
      <c r="C46" s="1566">
        <f>-C24</f>
        <v>0</v>
      </c>
      <c r="D46" s="704" t="s">
        <v>676</v>
      </c>
      <c r="E46" s="1216">
        <f>-E23</f>
        <v>0</v>
      </c>
    </row>
    <row r="47" spans="1:8" ht="15" customHeight="1" x14ac:dyDescent="0.2">
      <c r="A47" s="734" t="s">
        <v>332</v>
      </c>
      <c r="B47" s="1558" t="s">
        <v>817</v>
      </c>
      <c r="C47" s="1211">
        <f>-C26</f>
        <v>1829168</v>
      </c>
      <c r="D47" s="1561"/>
      <c r="E47" s="1217"/>
      <c r="H47" s="75"/>
    </row>
    <row r="48" spans="1:8" ht="15" customHeight="1" x14ac:dyDescent="0.2">
      <c r="A48" s="734" t="s">
        <v>333</v>
      </c>
      <c r="B48" s="1220" t="s">
        <v>1110</v>
      </c>
      <c r="C48" s="1566">
        <f>-C28</f>
        <v>0</v>
      </c>
      <c r="D48" s="1562"/>
      <c r="E48" s="1216"/>
    </row>
    <row r="49" spans="1:5" ht="12" customHeight="1" thickBot="1" x14ac:dyDescent="0.25">
      <c r="A49" s="734" t="s">
        <v>334</v>
      </c>
      <c r="B49" s="1559"/>
      <c r="C49" s="1218">
        <f>'42_sz_ melléklet'!J10</f>
        <v>0</v>
      </c>
      <c r="D49" s="1563" t="s">
        <v>677</v>
      </c>
      <c r="E49" s="1218">
        <f>'2_sz_ melléklet'!F50</f>
        <v>0</v>
      </c>
    </row>
    <row r="50" spans="1:5" ht="13.5" thickBot="1" x14ac:dyDescent="0.25">
      <c r="A50" s="363" t="s">
        <v>335</v>
      </c>
      <c r="B50" s="1235" t="s">
        <v>86</v>
      </c>
      <c r="C50" s="1565">
        <f>SUM(C44:C49)</f>
        <v>3845876</v>
      </c>
      <c r="D50" s="59" t="s">
        <v>87</v>
      </c>
      <c r="E50" s="1214">
        <f>SUM(E44:E49)</f>
        <v>3845876</v>
      </c>
    </row>
    <row r="51" spans="1:5" ht="7.5" customHeight="1" thickBot="1" x14ac:dyDescent="0.25">
      <c r="A51" s="1239"/>
      <c r="B51" s="1240"/>
      <c r="C51" s="1241"/>
      <c r="D51" s="1242"/>
      <c r="E51" s="906"/>
    </row>
    <row r="52" spans="1:5" ht="15.75" customHeight="1" thickBot="1" x14ac:dyDescent="0.25">
      <c r="A52" s="376" t="s">
        <v>336</v>
      </c>
      <c r="B52" s="1243" t="s">
        <v>88</v>
      </c>
      <c r="C52" s="1230">
        <f>C19+C44</f>
        <v>5628054</v>
      </c>
      <c r="D52" s="1244" t="s">
        <v>89</v>
      </c>
      <c r="E52" s="915">
        <f>E19+E44</f>
        <v>8044335.7999999998</v>
      </c>
    </row>
    <row r="53" spans="1:5" x14ac:dyDescent="0.2">
      <c r="A53" s="1113" t="s">
        <v>337</v>
      </c>
      <c r="B53" s="1246" t="s">
        <v>814</v>
      </c>
      <c r="C53" s="1480">
        <f>C21</f>
        <v>400000</v>
      </c>
      <c r="D53" s="1248" t="s">
        <v>678</v>
      </c>
      <c r="E53" s="907">
        <f>E22</f>
        <v>0</v>
      </c>
    </row>
    <row r="54" spans="1:5" x14ac:dyDescent="0.2">
      <c r="A54" s="735" t="s">
        <v>338</v>
      </c>
      <c r="B54" s="1250" t="s">
        <v>815</v>
      </c>
      <c r="C54" s="1227">
        <f>C22</f>
        <v>0</v>
      </c>
      <c r="D54" s="905"/>
      <c r="E54" s="908"/>
    </row>
    <row r="55" spans="1:5" x14ac:dyDescent="0.2">
      <c r="A55" s="735" t="s">
        <v>339</v>
      </c>
      <c r="B55" s="1249" t="s">
        <v>826</v>
      </c>
      <c r="C55" s="1227">
        <f>C45</f>
        <v>250000</v>
      </c>
      <c r="D55" s="905"/>
      <c r="E55" s="908"/>
    </row>
    <row r="56" spans="1:5" x14ac:dyDescent="0.2">
      <c r="A56" s="735" t="s">
        <v>340</v>
      </c>
      <c r="B56" s="1236" t="s">
        <v>816</v>
      </c>
      <c r="C56" s="1227">
        <f>C23</f>
        <v>0</v>
      </c>
      <c r="D56" s="925" t="s">
        <v>1107</v>
      </c>
      <c r="E56" s="703">
        <f>E25</f>
        <v>52034</v>
      </c>
    </row>
    <row r="57" spans="1:5" x14ac:dyDescent="0.2">
      <c r="A57" s="735" t="s">
        <v>341</v>
      </c>
      <c r="B57" s="1237" t="s">
        <v>817</v>
      </c>
      <c r="C57" s="1227">
        <f>C25</f>
        <v>2218316</v>
      </c>
      <c r="D57" s="905"/>
      <c r="E57" s="908"/>
    </row>
    <row r="58" spans="1:5" x14ac:dyDescent="0.2">
      <c r="A58" s="735" t="s">
        <v>342</v>
      </c>
      <c r="B58" s="1236" t="s">
        <v>1110</v>
      </c>
      <c r="C58" s="1228">
        <f>C27</f>
        <v>0</v>
      </c>
      <c r="D58" s="1539" t="s">
        <v>1112</v>
      </c>
      <c r="E58" s="1245">
        <f>E29+E49</f>
        <v>400000</v>
      </c>
    </row>
    <row r="59" spans="1:5" ht="13.5" thickBot="1" x14ac:dyDescent="0.25">
      <c r="A59" s="735" t="s">
        <v>343</v>
      </c>
      <c r="B59" s="1247" t="s">
        <v>751</v>
      </c>
      <c r="C59" s="1229">
        <f>'13_sz_ melléklet'!F53</f>
        <v>1261703</v>
      </c>
      <c r="D59" s="922" t="s">
        <v>679</v>
      </c>
      <c r="E59" s="909">
        <f>'2_sz_ melléklet'!F45</f>
        <v>1261703</v>
      </c>
    </row>
    <row r="60" spans="1:5" ht="13.5" thickBot="1" x14ac:dyDescent="0.25">
      <c r="A60" s="376" t="s">
        <v>344</v>
      </c>
      <c r="B60" s="1238" t="s">
        <v>90</v>
      </c>
      <c r="C60" s="1230">
        <f>SUM(C52:C59)</f>
        <v>9758073</v>
      </c>
      <c r="D60" s="923" t="s">
        <v>91</v>
      </c>
      <c r="E60" s="915">
        <f>SUM(E52:E59)</f>
        <v>9758072.8000000007</v>
      </c>
    </row>
    <row r="61" spans="1:5" x14ac:dyDescent="0.2">
      <c r="B61" s="1"/>
      <c r="C61" s="1"/>
      <c r="D61" s="1"/>
      <c r="E61" s="1"/>
    </row>
  </sheetData>
  <mergeCells count="11">
    <mergeCell ref="B32:E32"/>
    <mergeCell ref="A6:A7"/>
    <mergeCell ref="A35:A36"/>
    <mergeCell ref="A1:E1"/>
    <mergeCell ref="A3:E3"/>
    <mergeCell ref="D34:E34"/>
    <mergeCell ref="B35:C35"/>
    <mergeCell ref="D35:E35"/>
    <mergeCell ref="D5:E5"/>
    <mergeCell ref="B6:C6"/>
    <mergeCell ref="D6:E6"/>
  </mergeCells>
  <phoneticPr fontId="63" type="noConversion"/>
  <pageMargins left="0.55118110236220474" right="0.55118110236220474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4"/>
  <sheetViews>
    <sheetView topLeftCell="A610" workbookViewId="0">
      <selection activeCell="A621" sqref="A621:E621"/>
    </sheetView>
  </sheetViews>
  <sheetFormatPr defaultRowHeight="12.75" x14ac:dyDescent="0.2"/>
  <cols>
    <col min="1" max="1" width="6.28515625" customWidth="1"/>
    <col min="2" max="2" width="44.5703125" customWidth="1"/>
    <col min="3" max="3" width="12.85546875" customWidth="1"/>
    <col min="4" max="4" width="13" customWidth="1"/>
    <col min="5" max="5" width="13.42578125" customWidth="1"/>
    <col min="6" max="6" width="12.7109375" customWidth="1"/>
    <col min="7" max="7" width="11.5703125" customWidth="1"/>
    <col min="8" max="8" width="12" customWidth="1"/>
    <col min="9" max="9" width="11.28515625" customWidth="1"/>
    <col min="11" max="11" width="14.85546875" bestFit="1" customWidth="1"/>
    <col min="12" max="12" width="14.42578125" customWidth="1"/>
  </cols>
  <sheetData>
    <row r="1" spans="1:12" x14ac:dyDescent="0.2">
      <c r="A1" s="1626" t="s">
        <v>1361</v>
      </c>
      <c r="B1" s="1626"/>
      <c r="C1" s="1626"/>
      <c r="D1" s="1626"/>
      <c r="E1" s="1626"/>
      <c r="H1" s="22"/>
      <c r="I1" s="159"/>
      <c r="J1" s="159"/>
    </row>
    <row r="2" spans="1:12" s="16" customFormat="1" ht="8.25" customHeight="1" x14ac:dyDescent="0.2">
      <c r="B2"/>
      <c r="C2"/>
      <c r="D2"/>
      <c r="E2"/>
      <c r="F2"/>
      <c r="G2"/>
      <c r="H2"/>
      <c r="I2"/>
      <c r="J2"/>
    </row>
    <row r="3" spans="1:12" s="1" customFormat="1" ht="15.75" x14ac:dyDescent="0.25">
      <c r="A3" s="1712" t="s">
        <v>947</v>
      </c>
      <c r="B3" s="1647"/>
      <c r="C3" s="1647"/>
      <c r="D3" s="1647"/>
      <c r="E3" s="1647"/>
      <c r="F3" s="293"/>
      <c r="G3" s="293"/>
      <c r="H3" s="41"/>
    </row>
    <row r="4" spans="1:12" s="1" customFormat="1" ht="15.75" x14ac:dyDescent="0.25">
      <c r="A4" s="1712" t="s">
        <v>264</v>
      </c>
      <c r="B4" s="1656"/>
      <c r="C4" s="1656"/>
      <c r="D4" s="1656"/>
      <c r="E4" s="1656"/>
      <c r="F4"/>
      <c r="G4"/>
      <c r="H4" s="41"/>
    </row>
    <row r="5" spans="1:12" s="1" customFormat="1" ht="15.75" x14ac:dyDescent="0.25">
      <c r="A5" s="1712" t="s">
        <v>1188</v>
      </c>
      <c r="B5" s="1647"/>
      <c r="C5" s="1647"/>
      <c r="D5" s="1647"/>
      <c r="E5" s="1647"/>
      <c r="F5"/>
      <c r="G5"/>
      <c r="H5" s="41"/>
    </row>
    <row r="7" spans="1:12" ht="14.25" customHeight="1" x14ac:dyDescent="0.2">
      <c r="A7" s="1697" t="s">
        <v>265</v>
      </c>
      <c r="B7" s="1698"/>
      <c r="C7" s="1698"/>
      <c r="D7" s="1698"/>
      <c r="E7" s="1698"/>
      <c r="H7" s="294"/>
    </row>
    <row r="8" spans="1:12" ht="31.5" customHeight="1" x14ac:dyDescent="0.25">
      <c r="A8" s="1716" t="s">
        <v>1023</v>
      </c>
      <c r="B8" s="1656"/>
      <c r="C8" s="1656"/>
      <c r="D8" s="1656"/>
      <c r="E8" s="1656"/>
      <c r="L8" s="75"/>
    </row>
    <row r="9" spans="1:12" ht="15.75" x14ac:dyDescent="0.25">
      <c r="A9" s="1716" t="s">
        <v>1024</v>
      </c>
      <c r="B9" s="1656"/>
      <c r="C9" s="1656"/>
      <c r="D9" s="293"/>
      <c r="E9" s="293"/>
      <c r="L9" s="75"/>
    </row>
    <row r="10" spans="1:12" ht="15.75" thickBot="1" x14ac:dyDescent="0.3">
      <c r="B10" s="193"/>
      <c r="C10" s="193"/>
      <c r="D10" s="193"/>
      <c r="E10" s="193" t="s">
        <v>218</v>
      </c>
    </row>
    <row r="11" spans="1:12" ht="27" thickBot="1" x14ac:dyDescent="0.3">
      <c r="A11" s="484" t="s">
        <v>298</v>
      </c>
      <c r="B11" s="203" t="s">
        <v>266</v>
      </c>
      <c r="C11" s="494" t="s">
        <v>210</v>
      </c>
      <c r="D11" s="494" t="s">
        <v>212</v>
      </c>
      <c r="E11" s="489" t="s">
        <v>5</v>
      </c>
    </row>
    <row r="12" spans="1:12" ht="13.5" thickBot="1" x14ac:dyDescent="0.25">
      <c r="A12" s="457" t="s">
        <v>299</v>
      </c>
      <c r="B12" s="445" t="s">
        <v>300</v>
      </c>
      <c r="C12" s="448" t="s">
        <v>301</v>
      </c>
      <c r="D12" s="448" t="s">
        <v>302</v>
      </c>
      <c r="E12" s="437" t="s">
        <v>322</v>
      </c>
    </row>
    <row r="13" spans="1:12" ht="15" x14ac:dyDescent="0.25">
      <c r="A13" s="464" t="s">
        <v>303</v>
      </c>
      <c r="B13" s="204" t="s">
        <v>267</v>
      </c>
      <c r="C13" s="747">
        <v>4000</v>
      </c>
      <c r="D13" s="495"/>
      <c r="E13" s="989">
        <f t="shared" ref="E13:E18" si="0">SUM(C13:D13)</f>
        <v>4000</v>
      </c>
    </row>
    <row r="14" spans="1:12" ht="15" x14ac:dyDescent="0.25">
      <c r="A14" s="422" t="s">
        <v>304</v>
      </c>
      <c r="B14" s="205" t="s">
        <v>1171</v>
      </c>
      <c r="C14" s="500"/>
      <c r="D14" s="496"/>
      <c r="E14" s="493">
        <f t="shared" si="0"/>
        <v>0</v>
      </c>
    </row>
    <row r="15" spans="1:12" ht="15" x14ac:dyDescent="0.25">
      <c r="A15" s="418" t="s">
        <v>305</v>
      </c>
      <c r="B15" s="204" t="s">
        <v>269</v>
      </c>
      <c r="C15" s="499">
        <v>0</v>
      </c>
      <c r="D15" s="495"/>
      <c r="E15" s="493">
        <f t="shared" si="0"/>
        <v>0</v>
      </c>
    </row>
    <row r="16" spans="1:12" s="16" customFormat="1" ht="15" x14ac:dyDescent="0.25">
      <c r="A16" s="418" t="s">
        <v>306</v>
      </c>
      <c r="B16" s="206" t="s">
        <v>270</v>
      </c>
      <c r="C16" s="496">
        <v>0</v>
      </c>
      <c r="D16" s="496"/>
      <c r="E16" s="490">
        <f t="shared" si="0"/>
        <v>0</v>
      </c>
    </row>
    <row r="17" spans="1:10" ht="15" x14ac:dyDescent="0.25">
      <c r="A17" s="418" t="s">
        <v>307</v>
      </c>
      <c r="B17" s="207" t="s">
        <v>256</v>
      </c>
      <c r="C17" s="495">
        <v>0</v>
      </c>
      <c r="D17" s="495"/>
      <c r="E17" s="490">
        <f t="shared" si="0"/>
        <v>0</v>
      </c>
    </row>
    <row r="18" spans="1:10" ht="15.75" thickBot="1" x14ac:dyDescent="0.3">
      <c r="A18" s="386" t="s">
        <v>308</v>
      </c>
      <c r="B18" s="326" t="s">
        <v>1260</v>
      </c>
      <c r="C18" s="1472">
        <v>1133755</v>
      </c>
      <c r="D18" s="1472"/>
      <c r="E18" s="1473">
        <f t="shared" si="0"/>
        <v>1133755</v>
      </c>
    </row>
    <row r="19" spans="1:10" ht="15" thickBot="1" x14ac:dyDescent="0.25">
      <c r="A19" s="363" t="s">
        <v>309</v>
      </c>
      <c r="B19" s="201" t="s">
        <v>271</v>
      </c>
      <c r="C19" s="748">
        <f>SUM(C13:C18)</f>
        <v>1137755</v>
      </c>
      <c r="D19" s="748">
        <f>SUM(D13:D18)-D14</f>
        <v>0</v>
      </c>
      <c r="E19" s="748">
        <f>SUM(E13:E18)-E14</f>
        <v>1137755</v>
      </c>
    </row>
    <row r="20" spans="1:10" ht="13.5" thickBot="1" x14ac:dyDescent="0.25">
      <c r="A20" s="420" t="s">
        <v>310</v>
      </c>
      <c r="B20" s="15"/>
      <c r="C20" s="316"/>
      <c r="D20" s="316"/>
      <c r="E20" s="309"/>
    </row>
    <row r="21" spans="1:10" ht="15.75" thickBot="1" x14ac:dyDescent="0.3">
      <c r="A21" s="363" t="s">
        <v>311</v>
      </c>
      <c r="B21" s="203" t="s">
        <v>272</v>
      </c>
      <c r="C21" s="494" t="s">
        <v>210</v>
      </c>
      <c r="D21" s="494" t="s">
        <v>212</v>
      </c>
      <c r="E21" s="489" t="s">
        <v>25</v>
      </c>
    </row>
    <row r="22" spans="1:10" ht="15.75" x14ac:dyDescent="0.25">
      <c r="A22" s="400" t="s">
        <v>312</v>
      </c>
      <c r="B22" s="327" t="s">
        <v>285</v>
      </c>
      <c r="C22" s="1471"/>
      <c r="D22" s="495"/>
      <c r="E22" s="1477">
        <f>SUM(C22:D22)</f>
        <v>0</v>
      </c>
    </row>
    <row r="23" spans="1:10" ht="15.75" x14ac:dyDescent="0.25">
      <c r="A23" s="384" t="s">
        <v>313</v>
      </c>
      <c r="B23" s="328" t="s">
        <v>286</v>
      </c>
      <c r="C23" s="500"/>
      <c r="D23" s="496"/>
      <c r="E23" s="493">
        <f>SUM(C23:D23)</f>
        <v>0</v>
      </c>
    </row>
    <row r="24" spans="1:10" ht="15.75" x14ac:dyDescent="0.25">
      <c r="A24" s="384" t="s">
        <v>314</v>
      </c>
      <c r="B24" s="328" t="s">
        <v>287</v>
      </c>
      <c r="C24" s="500">
        <v>24886</v>
      </c>
      <c r="D24" s="496"/>
      <c r="E24" s="493">
        <f>SUM(C24:D24)</f>
        <v>24886</v>
      </c>
    </row>
    <row r="25" spans="1:10" ht="15.75" x14ac:dyDescent="0.25">
      <c r="A25" s="384" t="s">
        <v>315</v>
      </c>
      <c r="B25" s="328" t="s">
        <v>288</v>
      </c>
      <c r="C25" s="499">
        <f>'33_sz_ melléklet'!C83</f>
        <v>1112869</v>
      </c>
      <c r="D25" s="496"/>
      <c r="E25" s="493">
        <f>SUM(C25:D25)</f>
        <v>1112869</v>
      </c>
    </row>
    <row r="26" spans="1:10" ht="16.5" thickBot="1" x14ac:dyDescent="0.3">
      <c r="A26" s="404" t="s">
        <v>316</v>
      </c>
      <c r="B26" s="488" t="s">
        <v>289</v>
      </c>
      <c r="C26" s="1472">
        <v>0</v>
      </c>
      <c r="D26" s="497"/>
      <c r="E26" s="491">
        <f>SUM(C26:D26)</f>
        <v>0</v>
      </c>
    </row>
    <row r="27" spans="1:10" ht="15" thickBot="1" x14ac:dyDescent="0.25">
      <c r="A27" s="363" t="s">
        <v>317</v>
      </c>
      <c r="B27" s="208" t="s">
        <v>275</v>
      </c>
      <c r="C27" s="748">
        <f>SUM(C22:C26)</f>
        <v>1137755</v>
      </c>
      <c r="D27" s="748">
        <f>SUM(D22:D26)</f>
        <v>0</v>
      </c>
      <c r="E27" s="748">
        <f>SUM(E22:E26)</f>
        <v>1137755</v>
      </c>
      <c r="F27" s="16"/>
      <c r="G27" s="16"/>
      <c r="H27" s="16"/>
      <c r="I27" s="16"/>
      <c r="J27" s="16"/>
    </row>
    <row r="28" spans="1:10" ht="14.25" x14ac:dyDescent="0.2">
      <c r="B28" s="297"/>
      <c r="C28" s="88"/>
      <c r="D28" s="88"/>
      <c r="E28" s="88"/>
      <c r="F28" s="16"/>
      <c r="G28" s="16"/>
      <c r="H28" s="16"/>
      <c r="I28" s="16"/>
      <c r="J28" s="16"/>
    </row>
    <row r="29" spans="1:10" ht="18.75" customHeight="1" x14ac:dyDescent="0.2">
      <c r="A29" s="1697" t="s">
        <v>265</v>
      </c>
      <c r="B29" s="1698"/>
      <c r="C29" s="1698"/>
      <c r="D29" s="1698"/>
      <c r="E29" s="1698"/>
      <c r="H29" s="294"/>
    </row>
    <row r="30" spans="1:10" ht="32.25" customHeight="1" x14ac:dyDescent="0.2">
      <c r="A30" s="1717" t="s">
        <v>1025</v>
      </c>
      <c r="B30" s="1698"/>
      <c r="C30" s="1698"/>
      <c r="D30" s="1698"/>
      <c r="E30" s="1698"/>
    </row>
    <row r="31" spans="1:10" ht="15.75" x14ac:dyDescent="0.25">
      <c r="A31" s="1715" t="s">
        <v>1026</v>
      </c>
      <c r="B31" s="1656"/>
      <c r="C31" s="1656"/>
      <c r="D31" s="1656"/>
      <c r="E31" s="1656"/>
    </row>
    <row r="32" spans="1:10" ht="10.5" customHeight="1" thickBot="1" x14ac:dyDescent="0.3">
      <c r="B32" s="193"/>
      <c r="C32" s="193"/>
      <c r="D32" s="193"/>
      <c r="E32" s="193" t="s">
        <v>218</v>
      </c>
    </row>
    <row r="33" spans="1:5" ht="27" thickBot="1" x14ac:dyDescent="0.3">
      <c r="A33" s="484" t="s">
        <v>298</v>
      </c>
      <c r="B33" s="203" t="s">
        <v>266</v>
      </c>
      <c r="C33" s="494" t="s">
        <v>210</v>
      </c>
      <c r="D33" s="494" t="s">
        <v>212</v>
      </c>
      <c r="E33" s="489" t="s">
        <v>5</v>
      </c>
    </row>
    <row r="34" spans="1:5" ht="13.5" thickBot="1" x14ac:dyDescent="0.25">
      <c r="A34" s="457" t="s">
        <v>299</v>
      </c>
      <c r="B34" s="445" t="s">
        <v>300</v>
      </c>
      <c r="C34" s="448" t="s">
        <v>301</v>
      </c>
      <c r="D34" s="448" t="s">
        <v>302</v>
      </c>
      <c r="E34" s="437" t="s">
        <v>322</v>
      </c>
    </row>
    <row r="35" spans="1:5" ht="15" x14ac:dyDescent="0.25">
      <c r="A35" s="464" t="s">
        <v>303</v>
      </c>
      <c r="B35" s="204" t="s">
        <v>267</v>
      </c>
      <c r="C35" s="747">
        <v>3873</v>
      </c>
      <c r="D35" s="495"/>
      <c r="E35" s="989">
        <f t="shared" ref="E35:E40" si="1">SUM(C35:D35)</f>
        <v>3873</v>
      </c>
    </row>
    <row r="36" spans="1:5" ht="15" x14ac:dyDescent="0.25">
      <c r="A36" s="422" t="s">
        <v>304</v>
      </c>
      <c r="B36" s="205" t="s">
        <v>268</v>
      </c>
      <c r="C36" s="500">
        <v>0</v>
      </c>
      <c r="D36" s="496"/>
      <c r="E36" s="493">
        <f t="shared" si="1"/>
        <v>0</v>
      </c>
    </row>
    <row r="37" spans="1:5" ht="15" x14ac:dyDescent="0.25">
      <c r="A37" s="418" t="s">
        <v>305</v>
      </c>
      <c r="B37" s="204" t="s">
        <v>269</v>
      </c>
      <c r="C37" s="499"/>
      <c r="D37" s="495"/>
      <c r="E37" s="493">
        <f t="shared" si="1"/>
        <v>0</v>
      </c>
    </row>
    <row r="38" spans="1:5" s="16" customFormat="1" ht="15" x14ac:dyDescent="0.25">
      <c r="A38" s="418" t="s">
        <v>306</v>
      </c>
      <c r="B38" s="206" t="s">
        <v>270</v>
      </c>
      <c r="C38" s="496">
        <v>0</v>
      </c>
      <c r="D38" s="496"/>
      <c r="E38" s="490">
        <f t="shared" si="1"/>
        <v>0</v>
      </c>
    </row>
    <row r="39" spans="1:5" ht="15" x14ac:dyDescent="0.25">
      <c r="A39" s="418" t="s">
        <v>307</v>
      </c>
      <c r="B39" s="207" t="s">
        <v>256</v>
      </c>
      <c r="C39" s="495">
        <v>0</v>
      </c>
      <c r="D39" s="495"/>
      <c r="E39" s="490">
        <f t="shared" si="1"/>
        <v>0</v>
      </c>
    </row>
    <row r="40" spans="1:5" ht="15.75" thickBot="1" x14ac:dyDescent="0.3">
      <c r="A40" s="386" t="s">
        <v>308</v>
      </c>
      <c r="B40" s="326" t="s">
        <v>1260</v>
      </c>
      <c r="C40" s="1472">
        <v>186977</v>
      </c>
      <c r="D40" s="497"/>
      <c r="E40" s="1473">
        <f t="shared" si="1"/>
        <v>186977</v>
      </c>
    </row>
    <row r="41" spans="1:5" ht="15" thickBot="1" x14ac:dyDescent="0.25">
      <c r="A41" s="363" t="s">
        <v>309</v>
      </c>
      <c r="B41" s="201" t="s">
        <v>271</v>
      </c>
      <c r="C41" s="748">
        <f>SUM(C35:C40)-C36</f>
        <v>190850</v>
      </c>
      <c r="D41" s="748">
        <f>SUM(D35:D40)-D36</f>
        <v>0</v>
      </c>
      <c r="E41" s="748">
        <f>SUM(E35:E40)-E36</f>
        <v>190850</v>
      </c>
    </row>
    <row r="42" spans="1:5" ht="15" thickBot="1" x14ac:dyDescent="0.25">
      <c r="A42" s="420" t="s">
        <v>310</v>
      </c>
      <c r="B42" s="88"/>
      <c r="C42" s="316"/>
      <c r="D42" s="316"/>
      <c r="E42" s="309"/>
    </row>
    <row r="43" spans="1:5" ht="15.75" thickBot="1" x14ac:dyDescent="0.3">
      <c r="A43" s="363" t="s">
        <v>311</v>
      </c>
      <c r="B43" s="203" t="s">
        <v>272</v>
      </c>
      <c r="C43" s="494" t="s">
        <v>210</v>
      </c>
      <c r="D43" s="494" t="s">
        <v>212</v>
      </c>
      <c r="E43" s="489" t="s">
        <v>25</v>
      </c>
    </row>
    <row r="44" spans="1:5" ht="15.75" x14ac:dyDescent="0.25">
      <c r="A44" s="400" t="s">
        <v>312</v>
      </c>
      <c r="B44" s="327" t="s">
        <v>285</v>
      </c>
      <c r="C44" s="1471"/>
      <c r="D44" s="499"/>
      <c r="E44" s="1477">
        <f>SUM(C44:D44)</f>
        <v>0</v>
      </c>
    </row>
    <row r="45" spans="1:5" ht="15.75" x14ac:dyDescent="0.25">
      <c r="A45" s="384" t="s">
        <v>313</v>
      </c>
      <c r="B45" s="328" t="s">
        <v>286</v>
      </c>
      <c r="C45" s="500"/>
      <c r="D45" s="500"/>
      <c r="E45" s="493">
        <f>SUM(C45:D45)</f>
        <v>0</v>
      </c>
    </row>
    <row r="46" spans="1:5" ht="15.75" x14ac:dyDescent="0.25">
      <c r="A46" s="384" t="s">
        <v>314</v>
      </c>
      <c r="B46" s="328" t="s">
        <v>287</v>
      </c>
      <c r="C46" s="500">
        <v>0</v>
      </c>
      <c r="D46" s="500"/>
      <c r="E46" s="493">
        <f>SUM(C46:D46)</f>
        <v>0</v>
      </c>
    </row>
    <row r="47" spans="1:5" ht="15.75" x14ac:dyDescent="0.25">
      <c r="A47" s="384" t="s">
        <v>315</v>
      </c>
      <c r="B47" s="328" t="s">
        <v>288</v>
      </c>
      <c r="C47" s="499">
        <f>'33_sz_ melléklet'!C84</f>
        <v>190850</v>
      </c>
      <c r="D47" s="500"/>
      <c r="E47" s="493">
        <f>SUM(C47:D47)</f>
        <v>190850</v>
      </c>
    </row>
    <row r="48" spans="1:5" ht="16.5" thickBot="1" x14ac:dyDescent="0.3">
      <c r="A48" s="404" t="s">
        <v>316</v>
      </c>
      <c r="B48" s="328" t="s">
        <v>289</v>
      </c>
      <c r="C48" s="1472">
        <v>0</v>
      </c>
      <c r="D48" s="1472"/>
      <c r="E48" s="1473">
        <f>SUM(C48:D48)</f>
        <v>0</v>
      </c>
    </row>
    <row r="49" spans="1:10" ht="15" thickBot="1" x14ac:dyDescent="0.25">
      <c r="A49" s="363" t="s">
        <v>317</v>
      </c>
      <c r="B49" s="208" t="s">
        <v>275</v>
      </c>
      <c r="C49" s="748">
        <f>SUM(C44:C48)</f>
        <v>190850</v>
      </c>
      <c r="D49" s="748">
        <f>SUM(D44:D48)</f>
        <v>0</v>
      </c>
      <c r="E49" s="748">
        <f>SUM(E44:E48)</f>
        <v>190850</v>
      </c>
      <c r="F49" s="16"/>
      <c r="G49" s="16"/>
      <c r="H49" s="16"/>
      <c r="I49" s="16"/>
      <c r="J49" s="16"/>
    </row>
    <row r="50" spans="1:10" ht="14.25" x14ac:dyDescent="0.2">
      <c r="B50" s="297"/>
      <c r="C50" s="88"/>
      <c r="D50" s="88"/>
      <c r="E50" s="88"/>
      <c r="F50" s="16"/>
      <c r="G50" s="16"/>
      <c r="H50" s="16"/>
      <c r="I50" s="16"/>
      <c r="J50" s="16"/>
    </row>
    <row r="51" spans="1:10" x14ac:dyDescent="0.2">
      <c r="A51" s="1626" t="s">
        <v>1361</v>
      </c>
      <c r="B51" s="1626"/>
      <c r="C51" s="1626"/>
      <c r="D51" s="1626"/>
      <c r="E51" s="1626"/>
      <c r="F51" s="16"/>
      <c r="G51" s="16"/>
      <c r="H51" s="16"/>
      <c r="I51" s="16"/>
      <c r="J51" s="16"/>
    </row>
    <row r="52" spans="1:10" x14ac:dyDescent="0.2">
      <c r="A52" s="1647">
        <v>2</v>
      </c>
      <c r="B52" s="1647"/>
      <c r="C52" s="1647"/>
      <c r="D52" s="1647"/>
      <c r="E52" s="1647"/>
      <c r="F52" s="16"/>
      <c r="G52" s="16"/>
      <c r="H52" s="16"/>
      <c r="I52" s="16"/>
      <c r="J52" s="16"/>
    </row>
    <row r="53" spans="1:10" x14ac:dyDescent="0.2">
      <c r="A53" s="1697" t="s">
        <v>265</v>
      </c>
      <c r="B53" s="1698"/>
      <c r="C53" s="1698"/>
      <c r="D53" s="1698"/>
      <c r="E53" s="1698"/>
      <c r="F53" s="16"/>
      <c r="G53" s="16"/>
      <c r="H53" s="16"/>
      <c r="I53" s="16"/>
      <c r="J53" s="16"/>
    </row>
    <row r="54" spans="1:10" x14ac:dyDescent="0.2">
      <c r="F54" s="16"/>
      <c r="G54" s="16"/>
      <c r="H54" s="16"/>
      <c r="I54" s="16"/>
      <c r="J54" s="16"/>
    </row>
    <row r="55" spans="1:10" ht="15.75" customHeight="1" x14ac:dyDescent="0.25">
      <c r="A55" s="1718" t="s">
        <v>1258</v>
      </c>
      <c r="B55" s="1719"/>
      <c r="C55" s="1719"/>
      <c r="D55" s="1719"/>
      <c r="E55" s="1719"/>
    </row>
    <row r="56" spans="1:10" ht="15.75" x14ac:dyDescent="0.25">
      <c r="A56" s="1716" t="s">
        <v>1259</v>
      </c>
      <c r="B56" s="1656"/>
      <c r="C56" s="1656"/>
      <c r="D56" s="1656"/>
      <c r="E56" s="1656"/>
    </row>
    <row r="57" spans="1:10" ht="15.75" thickBot="1" x14ac:dyDescent="0.3">
      <c r="B57" s="193"/>
      <c r="C57" s="193"/>
      <c r="D57" s="193"/>
      <c r="E57" s="193" t="s">
        <v>218</v>
      </c>
    </row>
    <row r="58" spans="1:10" ht="27" thickBot="1" x14ac:dyDescent="0.3">
      <c r="A58" s="484" t="s">
        <v>298</v>
      </c>
      <c r="B58" s="203" t="s">
        <v>266</v>
      </c>
      <c r="C58" s="494" t="s">
        <v>210</v>
      </c>
      <c r="D58" s="494" t="s">
        <v>212</v>
      </c>
      <c r="E58" s="489" t="s">
        <v>5</v>
      </c>
    </row>
    <row r="59" spans="1:10" ht="13.5" thickBot="1" x14ac:dyDescent="0.25">
      <c r="A59" s="457" t="s">
        <v>299</v>
      </c>
      <c r="B59" s="445" t="s">
        <v>300</v>
      </c>
      <c r="C59" s="448" t="s">
        <v>301</v>
      </c>
      <c r="D59" s="448" t="s">
        <v>302</v>
      </c>
      <c r="E59" s="437" t="s">
        <v>322</v>
      </c>
    </row>
    <row r="60" spans="1:10" ht="15" x14ac:dyDescent="0.25">
      <c r="A60" s="464" t="s">
        <v>303</v>
      </c>
      <c r="B60" s="204" t="s">
        <v>267</v>
      </c>
      <c r="C60" s="747"/>
      <c r="D60" s="495"/>
      <c r="E60" s="989">
        <f t="shared" ref="E60:E65" si="2">SUM(C60:D60)</f>
        <v>0</v>
      </c>
    </row>
    <row r="61" spans="1:10" ht="15" x14ac:dyDescent="0.25">
      <c r="A61" s="422" t="s">
        <v>304</v>
      </c>
      <c r="B61" s="205" t="s">
        <v>1027</v>
      </c>
      <c r="C61" s="500"/>
      <c r="D61" s="496"/>
      <c r="E61" s="493">
        <f t="shared" si="2"/>
        <v>0</v>
      </c>
    </row>
    <row r="62" spans="1:10" ht="15" x14ac:dyDescent="0.25">
      <c r="A62" s="418" t="s">
        <v>305</v>
      </c>
      <c r="B62" s="204" t="s">
        <v>269</v>
      </c>
      <c r="C62" s="499">
        <f>' 27 28 sz. melléklet'!E20</f>
        <v>695308</v>
      </c>
      <c r="D62" s="495"/>
      <c r="E62" s="493">
        <f t="shared" si="2"/>
        <v>695308</v>
      </c>
    </row>
    <row r="63" spans="1:10" s="16" customFormat="1" ht="15" x14ac:dyDescent="0.25">
      <c r="A63" s="418" t="s">
        <v>306</v>
      </c>
      <c r="B63" s="206" t="s">
        <v>270</v>
      </c>
      <c r="C63" s="496">
        <v>0</v>
      </c>
      <c r="D63" s="496"/>
      <c r="E63" s="490">
        <f t="shared" si="2"/>
        <v>0</v>
      </c>
    </row>
    <row r="64" spans="1:10" ht="15" x14ac:dyDescent="0.25">
      <c r="A64" s="418" t="s">
        <v>307</v>
      </c>
      <c r="B64" s="207" t="s">
        <v>256</v>
      </c>
      <c r="C64" s="496">
        <v>0</v>
      </c>
      <c r="D64" s="495"/>
      <c r="E64" s="490">
        <f t="shared" si="2"/>
        <v>0</v>
      </c>
    </row>
    <row r="65" spans="1:10" ht="15.75" thickBot="1" x14ac:dyDescent="0.3">
      <c r="A65" s="386" t="s">
        <v>308</v>
      </c>
      <c r="B65" s="206" t="s">
        <v>1260</v>
      </c>
      <c r="C65" s="499"/>
      <c r="D65" s="497"/>
      <c r="E65" s="499">
        <f t="shared" si="2"/>
        <v>0</v>
      </c>
    </row>
    <row r="66" spans="1:10" ht="15" thickBot="1" x14ac:dyDescent="0.25">
      <c r="A66" s="481" t="s">
        <v>309</v>
      </c>
      <c r="B66" s="201" t="s">
        <v>271</v>
      </c>
      <c r="C66" s="748">
        <f>SUM(C60:C65)</f>
        <v>695308</v>
      </c>
      <c r="D66" s="748">
        <f>SUM(D60:D65)</f>
        <v>0</v>
      </c>
      <c r="E66" s="748">
        <f>SUM(E60:E65)</f>
        <v>695308</v>
      </c>
    </row>
    <row r="67" spans="1:10" ht="13.5" thickBot="1" x14ac:dyDescent="0.25">
      <c r="A67" s="418" t="s">
        <v>310</v>
      </c>
      <c r="B67" s="15"/>
      <c r="C67" s="316"/>
      <c r="D67" s="316"/>
      <c r="E67" s="309"/>
    </row>
    <row r="68" spans="1:10" ht="15.75" thickBot="1" x14ac:dyDescent="0.3">
      <c r="A68" s="418" t="s">
        <v>311</v>
      </c>
      <c r="B68" s="203" t="s">
        <v>272</v>
      </c>
      <c r="C68" s="494" t="s">
        <v>210</v>
      </c>
      <c r="D68" s="494" t="s">
        <v>212</v>
      </c>
      <c r="E68" s="489" t="s">
        <v>25</v>
      </c>
    </row>
    <row r="69" spans="1:10" ht="15.75" x14ac:dyDescent="0.25">
      <c r="A69" s="418" t="s">
        <v>312</v>
      </c>
      <c r="B69" s="320" t="s">
        <v>285</v>
      </c>
      <c r="C69" s="1471">
        <v>14217</v>
      </c>
      <c r="D69" s="499"/>
      <c r="E69" s="1477">
        <f>SUM(C69:D69)</f>
        <v>14217</v>
      </c>
    </row>
    <row r="70" spans="1:10" ht="15.75" x14ac:dyDescent="0.25">
      <c r="A70" s="418" t="s">
        <v>313</v>
      </c>
      <c r="B70" s="321" t="s">
        <v>286</v>
      </c>
      <c r="C70" s="500">
        <v>2488</v>
      </c>
      <c r="D70" s="500"/>
      <c r="E70" s="493">
        <f>SUM(C70:D70)</f>
        <v>2488</v>
      </c>
    </row>
    <row r="71" spans="1:10" ht="15.75" x14ac:dyDescent="0.25">
      <c r="A71" s="418" t="s">
        <v>314</v>
      </c>
      <c r="B71" s="321" t="s">
        <v>287</v>
      </c>
      <c r="C71" s="499">
        <v>13708</v>
      </c>
      <c r="D71" s="500"/>
      <c r="E71" s="493">
        <f>SUM(C71:D71)</f>
        <v>13708</v>
      </c>
    </row>
    <row r="72" spans="1:10" ht="15.75" x14ac:dyDescent="0.25">
      <c r="A72" s="418" t="s">
        <v>315</v>
      </c>
      <c r="B72" s="321" t="s">
        <v>288</v>
      </c>
      <c r="C72" s="500">
        <f>'33_sz_ melléklet'!C85</f>
        <v>664895</v>
      </c>
      <c r="D72" s="500"/>
      <c r="E72" s="493">
        <f>SUM(C72:D72)</f>
        <v>664895</v>
      </c>
    </row>
    <row r="73" spans="1:10" ht="16.5" thickBot="1" x14ac:dyDescent="0.3">
      <c r="A73" s="418" t="s">
        <v>316</v>
      </c>
      <c r="B73" s="322" t="s">
        <v>289</v>
      </c>
      <c r="C73" s="497">
        <v>0</v>
      </c>
      <c r="D73" s="497"/>
      <c r="E73" s="491">
        <f>SUM(C73:D73)</f>
        <v>0</v>
      </c>
    </row>
    <row r="74" spans="1:10" ht="15" thickBot="1" x14ac:dyDescent="0.25">
      <c r="A74" s="539" t="s">
        <v>317</v>
      </c>
      <c r="B74" s="208" t="s">
        <v>275</v>
      </c>
      <c r="C74" s="748">
        <f>SUM(C69:C73)</f>
        <v>695308</v>
      </c>
      <c r="D74" s="748">
        <f>SUM(D69:D73)</f>
        <v>0</v>
      </c>
      <c r="E74" s="748">
        <f>SUM(E69:E73)</f>
        <v>695308</v>
      </c>
      <c r="F74" s="16"/>
      <c r="G74" s="16"/>
      <c r="H74" s="16"/>
      <c r="I74" s="16"/>
      <c r="J74" s="16"/>
    </row>
    <row r="75" spans="1:10" ht="23.25" customHeight="1" x14ac:dyDescent="0.2">
      <c r="B75" s="297"/>
      <c r="C75" s="323"/>
      <c r="D75" s="323"/>
      <c r="E75" s="323"/>
      <c r="F75" s="16"/>
      <c r="G75" s="16"/>
      <c r="H75" s="16"/>
      <c r="I75" s="16"/>
      <c r="J75" s="16"/>
    </row>
    <row r="76" spans="1:10" ht="14.25" x14ac:dyDescent="0.2">
      <c r="B76" s="297"/>
      <c r="C76" s="323"/>
      <c r="D76" s="323"/>
      <c r="E76" s="323"/>
      <c r="F76" s="16"/>
      <c r="G76" s="16"/>
      <c r="H76" s="16"/>
      <c r="I76" s="16"/>
      <c r="J76" s="16"/>
    </row>
    <row r="77" spans="1:10" ht="14.25" x14ac:dyDescent="0.2">
      <c r="B77" s="297"/>
      <c r="C77" s="323"/>
      <c r="D77" s="323"/>
      <c r="E77" s="323"/>
      <c r="F77" s="16"/>
      <c r="G77" s="16"/>
      <c r="H77" s="16"/>
      <c r="I77" s="16"/>
      <c r="J77" s="16"/>
    </row>
    <row r="78" spans="1:10" ht="14.25" x14ac:dyDescent="0.2">
      <c r="B78" s="297"/>
      <c r="C78" s="323"/>
      <c r="D78" s="323"/>
      <c r="E78" s="323"/>
    </row>
    <row r="79" spans="1:10" s="884" customFormat="1" ht="15.75" customHeight="1" x14ac:dyDescent="0.25">
      <c r="A79" s="1699" t="s">
        <v>1045</v>
      </c>
      <c r="B79" s="1699"/>
      <c r="C79" s="1699"/>
      <c r="D79" s="1699"/>
      <c r="E79" s="1699"/>
    </row>
    <row r="80" spans="1:10" s="884" customFormat="1" ht="15.75" customHeight="1" x14ac:dyDescent="0.25">
      <c r="A80" s="1696" t="s">
        <v>1035</v>
      </c>
      <c r="B80" s="1696"/>
      <c r="C80" s="1696"/>
      <c r="D80" s="1696"/>
      <c r="E80" s="1696"/>
    </row>
    <row r="81" spans="1:10" ht="15.75" thickBot="1" x14ac:dyDescent="0.3">
      <c r="B81" s="193"/>
      <c r="C81" s="193"/>
      <c r="D81" s="193"/>
      <c r="E81" s="193" t="s">
        <v>218</v>
      </c>
    </row>
    <row r="82" spans="1:10" ht="27" thickBot="1" x14ac:dyDescent="0.3">
      <c r="A82" s="484" t="s">
        <v>298</v>
      </c>
      <c r="B82" s="203" t="s">
        <v>266</v>
      </c>
      <c r="C82" s="494" t="s">
        <v>210</v>
      </c>
      <c r="D82" s="494" t="s">
        <v>212</v>
      </c>
      <c r="E82" s="489" t="s">
        <v>5</v>
      </c>
    </row>
    <row r="83" spans="1:10" ht="13.5" thickBot="1" x14ac:dyDescent="0.25">
      <c r="A83" s="457" t="s">
        <v>299</v>
      </c>
      <c r="B83" s="445" t="s">
        <v>300</v>
      </c>
      <c r="C83" s="448" t="s">
        <v>301</v>
      </c>
      <c r="D83" s="448" t="s">
        <v>302</v>
      </c>
      <c r="E83" s="437" t="s">
        <v>322</v>
      </c>
    </row>
    <row r="84" spans="1:10" ht="15" x14ac:dyDescent="0.25">
      <c r="A84" s="464" t="s">
        <v>303</v>
      </c>
      <c r="B84" s="204" t="s">
        <v>267</v>
      </c>
      <c r="C84" s="747">
        <v>2221</v>
      </c>
      <c r="D84" s="495"/>
      <c r="E84" s="989">
        <f t="shared" ref="E84:E89" si="3">SUM(C84:D84)</f>
        <v>2221</v>
      </c>
    </row>
    <row r="85" spans="1:10" s="16" customFormat="1" ht="15" x14ac:dyDescent="0.25">
      <c r="A85" s="422" t="s">
        <v>304</v>
      </c>
      <c r="B85" s="205" t="s">
        <v>268</v>
      </c>
      <c r="C85" s="500">
        <v>0</v>
      </c>
      <c r="D85" s="496"/>
      <c r="E85" s="493">
        <f t="shared" si="3"/>
        <v>0</v>
      </c>
    </row>
    <row r="86" spans="1:10" ht="15" x14ac:dyDescent="0.25">
      <c r="A86" s="418" t="s">
        <v>305</v>
      </c>
      <c r="B86" s="204" t="s">
        <v>269</v>
      </c>
      <c r="C86" s="499">
        <f>' 27 28 sz. melléklet'!E26</f>
        <v>8451</v>
      </c>
      <c r="D86" s="495"/>
      <c r="E86" s="493">
        <f t="shared" si="3"/>
        <v>8451</v>
      </c>
    </row>
    <row r="87" spans="1:10" ht="15" x14ac:dyDescent="0.25">
      <c r="A87" s="418" t="s">
        <v>306</v>
      </c>
      <c r="B87" s="206" t="s">
        <v>270</v>
      </c>
      <c r="C87" s="496">
        <v>0</v>
      </c>
      <c r="D87" s="496"/>
      <c r="E87" s="490">
        <f t="shared" si="3"/>
        <v>0</v>
      </c>
      <c r="G87" s="1573"/>
    </row>
    <row r="88" spans="1:10" ht="15" x14ac:dyDescent="0.25">
      <c r="A88" s="418" t="s">
        <v>307</v>
      </c>
      <c r="B88" s="207" t="s">
        <v>256</v>
      </c>
      <c r="C88" s="495">
        <v>0</v>
      </c>
      <c r="D88" s="495"/>
      <c r="E88" s="1494">
        <f t="shared" si="3"/>
        <v>0</v>
      </c>
    </row>
    <row r="89" spans="1:10" ht="15.75" thickBot="1" x14ac:dyDescent="0.3">
      <c r="A89" s="386" t="s">
        <v>308</v>
      </c>
      <c r="B89" s="206" t="s">
        <v>1260</v>
      </c>
      <c r="C89" s="1472">
        <v>18443</v>
      </c>
      <c r="D89" s="497"/>
      <c r="E89" s="1472">
        <f t="shared" si="3"/>
        <v>18443</v>
      </c>
    </row>
    <row r="90" spans="1:10" ht="15" thickBot="1" x14ac:dyDescent="0.25">
      <c r="A90" s="481" t="s">
        <v>309</v>
      </c>
      <c r="B90" s="201" t="s">
        <v>271</v>
      </c>
      <c r="C90" s="748">
        <f>SUM(C84:C89)-C85</f>
        <v>29115</v>
      </c>
      <c r="D90" s="748">
        <f>SUM(D84:D89)-D85</f>
        <v>0</v>
      </c>
      <c r="E90" s="748">
        <f>SUM(E84:E89)-E85</f>
        <v>29115</v>
      </c>
    </row>
    <row r="91" spans="1:10" ht="13.5" thickBot="1" x14ac:dyDescent="0.25">
      <c r="A91" s="418" t="s">
        <v>310</v>
      </c>
      <c r="B91" s="15"/>
      <c r="C91" s="316"/>
      <c r="D91" s="316"/>
      <c r="E91" s="309"/>
    </row>
    <row r="92" spans="1:10" ht="15.75" thickBot="1" x14ac:dyDescent="0.3">
      <c r="A92" s="418" t="s">
        <v>311</v>
      </c>
      <c r="B92" s="203" t="s">
        <v>272</v>
      </c>
      <c r="C92" s="494" t="s">
        <v>210</v>
      </c>
      <c r="D92" s="494" t="s">
        <v>212</v>
      </c>
      <c r="E92" s="489" t="s">
        <v>25</v>
      </c>
    </row>
    <row r="93" spans="1:10" ht="15.75" x14ac:dyDescent="0.25">
      <c r="A93" s="418" t="s">
        <v>312</v>
      </c>
      <c r="B93" s="320" t="s">
        <v>285</v>
      </c>
      <c r="C93" s="1471">
        <v>5153</v>
      </c>
      <c r="D93" s="499"/>
      <c r="E93" s="1477">
        <f>SUM(C93:D93)</f>
        <v>5153</v>
      </c>
    </row>
    <row r="94" spans="1:10" ht="15.75" x14ac:dyDescent="0.25">
      <c r="A94" s="418" t="s">
        <v>313</v>
      </c>
      <c r="B94" s="321" t="s">
        <v>286</v>
      </c>
      <c r="C94" s="500">
        <v>4339</v>
      </c>
      <c r="D94" s="500"/>
      <c r="E94" s="493">
        <f>SUM(C94:D94)</f>
        <v>4339</v>
      </c>
    </row>
    <row r="95" spans="1:10" ht="15.75" x14ac:dyDescent="0.25">
      <c r="A95" s="418" t="s">
        <v>314</v>
      </c>
      <c r="B95" s="321" t="s">
        <v>287</v>
      </c>
      <c r="C95" s="500">
        <v>19623</v>
      </c>
      <c r="D95" s="500"/>
      <c r="E95" s="493">
        <f>SUM(C95:D95)</f>
        <v>19623</v>
      </c>
    </row>
    <row r="96" spans="1:10" ht="15.75" x14ac:dyDescent="0.25">
      <c r="A96" s="418" t="s">
        <v>315</v>
      </c>
      <c r="B96" s="321" t="s">
        <v>288</v>
      </c>
      <c r="C96" s="499"/>
      <c r="D96" s="500"/>
      <c r="E96" s="493">
        <f>SUM(C96:D96)</f>
        <v>0</v>
      </c>
      <c r="F96" s="16"/>
      <c r="G96" s="16"/>
      <c r="H96" s="16"/>
      <c r="I96" s="16"/>
      <c r="J96" s="16"/>
    </row>
    <row r="97" spans="1:10" ht="16.5" thickBot="1" x14ac:dyDescent="0.3">
      <c r="A97" s="418" t="s">
        <v>316</v>
      </c>
      <c r="B97" s="322" t="s">
        <v>289</v>
      </c>
      <c r="C97" s="1472">
        <v>0</v>
      </c>
      <c r="D97" s="1472"/>
      <c r="E97" s="1473">
        <f>SUM(C97:D97)</f>
        <v>0</v>
      </c>
      <c r="F97" s="16"/>
      <c r="G97" s="16"/>
      <c r="H97" s="16"/>
      <c r="I97" s="16"/>
      <c r="J97" s="16"/>
    </row>
    <row r="98" spans="1:10" ht="15" thickBot="1" x14ac:dyDescent="0.25">
      <c r="A98" s="539" t="s">
        <v>317</v>
      </c>
      <c r="B98" s="208" t="s">
        <v>275</v>
      </c>
      <c r="C98" s="748">
        <f>SUM(C93:C97)</f>
        <v>29115</v>
      </c>
      <c r="D98" s="748">
        <f>SUM(D93:D97)</f>
        <v>0</v>
      </c>
      <c r="E98" s="748">
        <f>SUM(E93:E97)</f>
        <v>29115</v>
      </c>
      <c r="F98" s="16"/>
      <c r="G98" s="16"/>
      <c r="H98" s="16"/>
      <c r="I98" s="16"/>
      <c r="J98" s="16"/>
    </row>
    <row r="99" spans="1:10" ht="14.25" x14ac:dyDescent="0.2">
      <c r="B99" s="297"/>
      <c r="C99" s="323"/>
      <c r="D99" s="323"/>
      <c r="E99" s="323"/>
      <c r="F99" s="16"/>
      <c r="G99" s="16"/>
      <c r="H99" s="16"/>
      <c r="I99" s="16"/>
      <c r="J99" s="16"/>
    </row>
    <row r="100" spans="1:10" s="16" customFormat="1" ht="14.25" x14ac:dyDescent="0.2">
      <c r="A100"/>
      <c r="B100" s="297"/>
      <c r="C100" s="323"/>
      <c r="D100" s="323"/>
      <c r="E100" s="323"/>
    </row>
    <row r="101" spans="1:10" ht="14.25" x14ac:dyDescent="0.2">
      <c r="B101" s="297"/>
      <c r="C101" s="323"/>
      <c r="D101" s="323"/>
      <c r="E101" s="323"/>
    </row>
    <row r="102" spans="1:10" ht="14.25" x14ac:dyDescent="0.2">
      <c r="B102" s="297"/>
      <c r="C102" s="323"/>
      <c r="D102" s="323"/>
      <c r="E102" s="323"/>
    </row>
    <row r="103" spans="1:10" x14ac:dyDescent="0.2">
      <c r="A103" s="1626" t="s">
        <v>1361</v>
      </c>
      <c r="B103" s="1626"/>
      <c r="C103" s="1626"/>
      <c r="D103" s="1626"/>
      <c r="E103" s="1626"/>
      <c r="F103" s="16"/>
      <c r="G103" s="16"/>
      <c r="H103" s="16"/>
      <c r="I103" s="16"/>
      <c r="J103" s="16"/>
    </row>
    <row r="104" spans="1:10" x14ac:dyDescent="0.2">
      <c r="A104" s="1647">
        <v>3</v>
      </c>
      <c r="B104" s="1647"/>
      <c r="C104" s="1647"/>
      <c r="D104" s="1647"/>
      <c r="E104" s="1647"/>
      <c r="F104" s="16"/>
      <c r="G104" s="16"/>
      <c r="H104" s="16"/>
      <c r="I104" s="16"/>
      <c r="J104" s="16"/>
    </row>
    <row r="105" spans="1:10" x14ac:dyDescent="0.2">
      <c r="A105" s="1697" t="s">
        <v>265</v>
      </c>
      <c r="B105" s="1698"/>
      <c r="C105" s="1698"/>
      <c r="D105" s="1698"/>
      <c r="E105" s="1698"/>
      <c r="F105" s="16"/>
      <c r="G105" s="16"/>
      <c r="H105" s="16"/>
      <c r="I105" s="16"/>
      <c r="J105" s="16"/>
    </row>
    <row r="106" spans="1:10" x14ac:dyDescent="0.2">
      <c r="A106" s="13"/>
      <c r="B106" s="13"/>
      <c r="C106" s="13"/>
      <c r="D106" s="13"/>
      <c r="E106" s="13"/>
      <c r="F106" s="16"/>
      <c r="G106" s="16"/>
      <c r="H106" s="16"/>
      <c r="I106" s="16"/>
      <c r="J106" s="16"/>
    </row>
    <row r="107" spans="1:10" ht="14.25" x14ac:dyDescent="0.2">
      <c r="B107" s="297"/>
      <c r="C107" s="323"/>
      <c r="D107" s="323"/>
      <c r="E107" s="323"/>
    </row>
    <row r="108" spans="1:10" ht="15.75" x14ac:dyDescent="0.25">
      <c r="A108" s="1699" t="s">
        <v>1295</v>
      </c>
      <c r="B108" s="1699"/>
      <c r="C108" s="1699"/>
      <c r="D108" s="1699"/>
      <c r="E108" s="1699"/>
    </row>
    <row r="109" spans="1:10" ht="15.75" x14ac:dyDescent="0.25">
      <c r="A109" s="1696" t="s">
        <v>1296</v>
      </c>
      <c r="B109" s="1696"/>
      <c r="C109" s="1696"/>
      <c r="D109" s="1696"/>
      <c r="E109" s="1696"/>
    </row>
    <row r="110" spans="1:10" ht="15.75" thickBot="1" x14ac:dyDescent="0.3">
      <c r="B110" s="193"/>
      <c r="C110" s="193"/>
      <c r="D110" s="193"/>
      <c r="E110" s="193" t="s">
        <v>218</v>
      </c>
    </row>
    <row r="111" spans="1:10" ht="27" thickBot="1" x14ac:dyDescent="0.3">
      <c r="A111" s="484" t="s">
        <v>298</v>
      </c>
      <c r="B111" s="203" t="s">
        <v>266</v>
      </c>
      <c r="C111" s="494" t="s">
        <v>210</v>
      </c>
      <c r="D111" s="494" t="s">
        <v>212</v>
      </c>
      <c r="E111" s="489" t="s">
        <v>5</v>
      </c>
    </row>
    <row r="112" spans="1:10" ht="13.5" thickBot="1" x14ac:dyDescent="0.25">
      <c r="A112" s="457" t="s">
        <v>299</v>
      </c>
      <c r="B112" s="445" t="s">
        <v>300</v>
      </c>
      <c r="C112" s="448" t="s">
        <v>301</v>
      </c>
      <c r="D112" s="448" t="s">
        <v>302</v>
      </c>
      <c r="E112" s="437" t="s">
        <v>322</v>
      </c>
    </row>
    <row r="113" spans="1:10" ht="15" x14ac:dyDescent="0.25">
      <c r="A113" s="464" t="s">
        <v>303</v>
      </c>
      <c r="B113" s="204" t="s">
        <v>267</v>
      </c>
      <c r="C113" s="747"/>
      <c r="D113" s="495"/>
      <c r="E113" s="989">
        <f t="shared" ref="E113:E118" si="4">SUM(C113:D113)</f>
        <v>0</v>
      </c>
    </row>
    <row r="114" spans="1:10" s="16" customFormat="1" ht="15" x14ac:dyDescent="0.25">
      <c r="A114" s="422" t="s">
        <v>304</v>
      </c>
      <c r="B114" s="205" t="s">
        <v>268</v>
      </c>
      <c r="C114" s="500">
        <v>0</v>
      </c>
      <c r="D114" s="496"/>
      <c r="E114" s="493">
        <f t="shared" si="4"/>
        <v>0</v>
      </c>
    </row>
    <row r="115" spans="1:10" ht="15" x14ac:dyDescent="0.25">
      <c r="A115" s="418" t="s">
        <v>305</v>
      </c>
      <c r="B115" s="204" t="s">
        <v>269</v>
      </c>
      <c r="C115" s="500">
        <f>1862-120-1742</f>
        <v>0</v>
      </c>
      <c r="D115" s="495"/>
      <c r="E115" s="493">
        <f t="shared" si="4"/>
        <v>0</v>
      </c>
    </row>
    <row r="116" spans="1:10" ht="15" x14ac:dyDescent="0.25">
      <c r="A116" s="418" t="s">
        <v>306</v>
      </c>
      <c r="B116" s="206" t="s">
        <v>270</v>
      </c>
      <c r="C116" s="500">
        <v>0</v>
      </c>
      <c r="D116" s="496"/>
      <c r="E116" s="493">
        <f t="shared" si="4"/>
        <v>0</v>
      </c>
    </row>
    <row r="117" spans="1:10" ht="15" x14ac:dyDescent="0.25">
      <c r="A117" s="418" t="s">
        <v>307</v>
      </c>
      <c r="B117" s="207" t="s">
        <v>256</v>
      </c>
      <c r="C117" s="500">
        <v>0</v>
      </c>
      <c r="D117" s="495"/>
      <c r="E117" s="493">
        <f t="shared" si="4"/>
        <v>0</v>
      </c>
    </row>
    <row r="118" spans="1:10" ht="15.75" thickBot="1" x14ac:dyDescent="0.3">
      <c r="A118" s="386" t="s">
        <v>308</v>
      </c>
      <c r="B118" s="206" t="s">
        <v>1260</v>
      </c>
      <c r="C118" s="500">
        <v>725</v>
      </c>
      <c r="D118" s="497"/>
      <c r="E118" s="493">
        <f t="shared" si="4"/>
        <v>725</v>
      </c>
    </row>
    <row r="119" spans="1:10" ht="15" thickBot="1" x14ac:dyDescent="0.25">
      <c r="A119" s="481" t="s">
        <v>309</v>
      </c>
      <c r="B119" s="201" t="s">
        <v>271</v>
      </c>
      <c r="C119" s="748">
        <f>SUM(C113:C118)-C114</f>
        <v>725</v>
      </c>
      <c r="D119" s="748">
        <f>SUM(D113:D118)-D114</f>
        <v>0</v>
      </c>
      <c r="E119" s="748">
        <f>SUM(E113:E118)-E114</f>
        <v>725</v>
      </c>
    </row>
    <row r="120" spans="1:10" ht="13.5" thickBot="1" x14ac:dyDescent="0.25">
      <c r="A120" s="418" t="s">
        <v>310</v>
      </c>
      <c r="B120" s="15"/>
      <c r="C120" s="316"/>
      <c r="D120" s="316"/>
      <c r="E120" s="309"/>
    </row>
    <row r="121" spans="1:10" ht="15.75" thickBot="1" x14ac:dyDescent="0.3">
      <c r="A121" s="418" t="s">
        <v>311</v>
      </c>
      <c r="B121" s="203" t="s">
        <v>272</v>
      </c>
      <c r="C121" s="494" t="s">
        <v>210</v>
      </c>
      <c r="D121" s="494" t="s">
        <v>212</v>
      </c>
      <c r="E121" s="489" t="s">
        <v>25</v>
      </c>
    </row>
    <row r="122" spans="1:10" ht="15.75" x14ac:dyDescent="0.25">
      <c r="A122" s="418" t="s">
        <v>312</v>
      </c>
      <c r="B122" s="320" t="s">
        <v>285</v>
      </c>
      <c r="C122" s="1471">
        <v>510</v>
      </c>
      <c r="D122" s="499"/>
      <c r="E122" s="1477">
        <f>SUM(C122:D122)</f>
        <v>510</v>
      </c>
    </row>
    <row r="123" spans="1:10" ht="15.75" x14ac:dyDescent="0.25">
      <c r="A123" s="418" t="s">
        <v>313</v>
      </c>
      <c r="B123" s="321" t="s">
        <v>286</v>
      </c>
      <c r="C123" s="500">
        <v>165</v>
      </c>
      <c r="D123" s="500"/>
      <c r="E123" s="493">
        <f>SUM(C123:D123)</f>
        <v>165</v>
      </c>
    </row>
    <row r="124" spans="1:10" ht="15.75" x14ac:dyDescent="0.25">
      <c r="A124" s="418" t="s">
        <v>314</v>
      </c>
      <c r="B124" s="321" t="s">
        <v>287</v>
      </c>
      <c r="C124" s="500">
        <v>50</v>
      </c>
      <c r="D124" s="500"/>
      <c r="E124" s="493">
        <f>SUM(C124:D124)</f>
        <v>50</v>
      </c>
    </row>
    <row r="125" spans="1:10" ht="15.75" x14ac:dyDescent="0.25">
      <c r="A125" s="418" t="s">
        <v>315</v>
      </c>
      <c r="B125" s="321" t="s">
        <v>288</v>
      </c>
      <c r="C125" s="499"/>
      <c r="D125" s="500"/>
      <c r="E125" s="493">
        <f>SUM(C125:D125)</f>
        <v>0</v>
      </c>
      <c r="F125" s="16"/>
      <c r="G125" s="16"/>
      <c r="H125" s="16"/>
      <c r="I125" s="16"/>
      <c r="J125" s="16"/>
    </row>
    <row r="126" spans="1:10" ht="16.5" thickBot="1" x14ac:dyDescent="0.3">
      <c r="A126" s="418" t="s">
        <v>316</v>
      </c>
      <c r="B126" s="322" t="s">
        <v>289</v>
      </c>
      <c r="C126" s="1472">
        <v>0</v>
      </c>
      <c r="D126" s="1472"/>
      <c r="E126" s="1473">
        <f>SUM(C126:D126)</f>
        <v>0</v>
      </c>
      <c r="F126" s="16"/>
      <c r="G126" s="16"/>
      <c r="H126" s="16"/>
      <c r="I126" s="16"/>
      <c r="J126" s="16"/>
    </row>
    <row r="127" spans="1:10" ht="15" thickBot="1" x14ac:dyDescent="0.25">
      <c r="A127" s="539" t="s">
        <v>317</v>
      </c>
      <c r="B127" s="208" t="s">
        <v>275</v>
      </c>
      <c r="C127" s="748">
        <f>SUM(C122:C126)</f>
        <v>725</v>
      </c>
      <c r="D127" s="748">
        <f>SUM(D122:D126)</f>
        <v>0</v>
      </c>
      <c r="E127" s="748">
        <f>SUM(E122:E126)</f>
        <v>725</v>
      </c>
      <c r="F127" s="16"/>
      <c r="G127" s="16"/>
      <c r="H127" s="16"/>
      <c r="I127" s="16"/>
      <c r="J127" s="16"/>
    </row>
    <row r="128" spans="1:10" ht="14.25" x14ac:dyDescent="0.2">
      <c r="A128" s="361"/>
      <c r="B128" s="297"/>
      <c r="C128" s="323"/>
      <c r="D128" s="323"/>
      <c r="E128" s="323"/>
      <c r="F128" s="16"/>
      <c r="G128" s="16"/>
      <c r="H128" s="16"/>
      <c r="I128" s="16"/>
      <c r="J128" s="16"/>
    </row>
    <row r="129" spans="1:10" ht="14.25" x14ac:dyDescent="0.2">
      <c r="A129" s="361"/>
      <c r="B129" s="297"/>
      <c r="C129" s="323"/>
      <c r="D129" s="323"/>
      <c r="E129" s="323"/>
      <c r="F129" s="16"/>
      <c r="G129" s="16"/>
      <c r="H129" s="16"/>
      <c r="I129" s="16"/>
      <c r="J129" s="16"/>
    </row>
    <row r="130" spans="1:10" ht="14.25" x14ac:dyDescent="0.2">
      <c r="A130" s="361"/>
      <c r="B130" s="297"/>
      <c r="C130" s="323"/>
      <c r="D130" s="323"/>
      <c r="E130" s="323"/>
      <c r="F130" s="16"/>
      <c r="G130" s="16"/>
      <c r="H130" s="16"/>
      <c r="I130" s="16"/>
      <c r="J130" s="16"/>
    </row>
    <row r="131" spans="1:10" ht="14.25" x14ac:dyDescent="0.2">
      <c r="B131" s="297"/>
      <c r="C131" s="323"/>
      <c r="D131" s="323"/>
      <c r="E131" s="323"/>
      <c r="F131" s="16"/>
      <c r="G131" s="16"/>
      <c r="H131" s="16"/>
      <c r="I131" s="16"/>
      <c r="J131" s="16"/>
    </row>
    <row r="132" spans="1:10" s="884" customFormat="1" ht="30" customHeight="1" x14ac:dyDescent="0.25">
      <c r="A132" s="1696" t="s">
        <v>1028</v>
      </c>
      <c r="B132" s="1696"/>
      <c r="C132" s="1696"/>
      <c r="D132" s="1696"/>
      <c r="E132" s="1696"/>
    </row>
    <row r="133" spans="1:10" s="884" customFormat="1" ht="15.75" x14ac:dyDescent="0.25">
      <c r="A133" s="1696" t="s">
        <v>1029</v>
      </c>
      <c r="B133" s="1696"/>
      <c r="C133" s="1696"/>
      <c r="D133" s="1696"/>
      <c r="E133" s="1696"/>
    </row>
    <row r="134" spans="1:10" ht="15.75" thickBot="1" x14ac:dyDescent="0.3">
      <c r="B134" s="193"/>
      <c r="C134" s="193"/>
      <c r="D134" s="193"/>
      <c r="E134" s="193" t="s">
        <v>218</v>
      </c>
    </row>
    <row r="135" spans="1:10" ht="27" thickBot="1" x14ac:dyDescent="0.3">
      <c r="A135" s="484" t="s">
        <v>298</v>
      </c>
      <c r="B135" s="203" t="s">
        <v>266</v>
      </c>
      <c r="C135" s="494" t="s">
        <v>210</v>
      </c>
      <c r="D135" s="494" t="s">
        <v>212</v>
      </c>
      <c r="E135" s="489" t="s">
        <v>5</v>
      </c>
    </row>
    <row r="136" spans="1:10" s="16" customFormat="1" ht="13.5" thickBot="1" x14ac:dyDescent="0.25">
      <c r="A136" s="457" t="s">
        <v>299</v>
      </c>
      <c r="B136" s="445" t="s">
        <v>300</v>
      </c>
      <c r="C136" s="448" t="s">
        <v>301</v>
      </c>
      <c r="D136" s="448" t="s">
        <v>302</v>
      </c>
      <c r="E136" s="437" t="s">
        <v>322</v>
      </c>
    </row>
    <row r="137" spans="1:10" ht="15" x14ac:dyDescent="0.25">
      <c r="A137" s="464" t="s">
        <v>303</v>
      </c>
      <c r="B137" s="204" t="s">
        <v>1319</v>
      </c>
      <c r="C137" s="747">
        <v>47150</v>
      </c>
      <c r="D137" s="499"/>
      <c r="E137" s="989">
        <f t="shared" ref="E137:E142" si="5">SUM(C137:D137)</f>
        <v>47150</v>
      </c>
    </row>
    <row r="138" spans="1:10" ht="15" x14ac:dyDescent="0.25">
      <c r="A138" s="422" t="s">
        <v>304</v>
      </c>
      <c r="B138" s="205" t="s">
        <v>268</v>
      </c>
      <c r="C138" s="500">
        <v>0</v>
      </c>
      <c r="D138" s="500"/>
      <c r="E138" s="493">
        <f t="shared" si="5"/>
        <v>0</v>
      </c>
    </row>
    <row r="139" spans="1:10" ht="15" x14ac:dyDescent="0.25">
      <c r="A139" s="418" t="s">
        <v>305</v>
      </c>
      <c r="B139" s="204" t="s">
        <v>269</v>
      </c>
      <c r="C139" s="499">
        <f>' 27 28 sz. melléklet'!E21</f>
        <v>265972</v>
      </c>
      <c r="D139" s="499"/>
      <c r="E139" s="493">
        <f t="shared" si="5"/>
        <v>265972</v>
      </c>
    </row>
    <row r="140" spans="1:10" ht="15" x14ac:dyDescent="0.25">
      <c r="A140" s="418" t="s">
        <v>306</v>
      </c>
      <c r="B140" s="206" t="s">
        <v>270</v>
      </c>
      <c r="C140" s="500">
        <v>0</v>
      </c>
      <c r="D140" s="500"/>
      <c r="E140" s="493">
        <f t="shared" si="5"/>
        <v>0</v>
      </c>
    </row>
    <row r="141" spans="1:10" ht="15" x14ac:dyDescent="0.25">
      <c r="A141" s="418" t="s">
        <v>307</v>
      </c>
      <c r="B141" s="207" t="s">
        <v>256</v>
      </c>
      <c r="C141" s="499">
        <v>0</v>
      </c>
      <c r="D141" s="499"/>
      <c r="E141" s="493">
        <f t="shared" si="5"/>
        <v>0</v>
      </c>
    </row>
    <row r="142" spans="1:10" ht="15.75" thickBot="1" x14ac:dyDescent="0.3">
      <c r="A142" s="386" t="s">
        <v>308</v>
      </c>
      <c r="B142" s="206" t="s">
        <v>1262</v>
      </c>
      <c r="C142" s="1472">
        <f>5629+119696</f>
        <v>125325</v>
      </c>
      <c r="D142" s="1472"/>
      <c r="E142" s="1473">
        <f t="shared" si="5"/>
        <v>125325</v>
      </c>
    </row>
    <row r="143" spans="1:10" ht="15" thickBot="1" x14ac:dyDescent="0.25">
      <c r="A143" s="481" t="s">
        <v>309</v>
      </c>
      <c r="B143" s="201" t="s">
        <v>271</v>
      </c>
      <c r="C143" s="748">
        <f>SUM(C137:C142)-C138</f>
        <v>438447</v>
      </c>
      <c r="D143" s="748">
        <f>SUM(D137:D142)-D138</f>
        <v>0</v>
      </c>
      <c r="E143" s="748">
        <f>SUM(E137:E142)-E138</f>
        <v>438447</v>
      </c>
    </row>
    <row r="144" spans="1:10" ht="13.5" thickBot="1" x14ac:dyDescent="0.25">
      <c r="A144" s="418" t="s">
        <v>310</v>
      </c>
      <c r="B144" s="15"/>
      <c r="C144" s="316"/>
      <c r="D144" s="316"/>
      <c r="E144" s="309"/>
    </row>
    <row r="145" spans="1:10" ht="15.75" thickBot="1" x14ac:dyDescent="0.3">
      <c r="A145" s="418" t="s">
        <v>311</v>
      </c>
      <c r="B145" s="203" t="s">
        <v>272</v>
      </c>
      <c r="C145" s="494" t="s">
        <v>210</v>
      </c>
      <c r="D145" s="494" t="s">
        <v>212</v>
      </c>
      <c r="E145" s="489" t="s">
        <v>25</v>
      </c>
    </row>
    <row r="146" spans="1:10" ht="15.75" x14ac:dyDescent="0.25">
      <c r="A146" s="418" t="s">
        <v>312</v>
      </c>
      <c r="B146" s="320" t="s">
        <v>285</v>
      </c>
      <c r="C146" s="1471">
        <v>2251</v>
      </c>
      <c r="D146" s="499"/>
      <c r="E146" s="1477">
        <f>SUM(C146:D146)</f>
        <v>2251</v>
      </c>
    </row>
    <row r="147" spans="1:10" ht="15.75" x14ac:dyDescent="0.25">
      <c r="A147" s="418" t="s">
        <v>313</v>
      </c>
      <c r="B147" s="321" t="s">
        <v>286</v>
      </c>
      <c r="C147" s="500">
        <v>342</v>
      </c>
      <c r="D147" s="500"/>
      <c r="E147" s="493">
        <f>SUM(C147:D147)</f>
        <v>342</v>
      </c>
      <c r="F147" s="16"/>
      <c r="G147" s="16"/>
      <c r="H147" s="16"/>
      <c r="I147" s="16"/>
      <c r="J147" s="16"/>
    </row>
    <row r="148" spans="1:10" ht="15.75" x14ac:dyDescent="0.25">
      <c r="A148" s="418" t="s">
        <v>314</v>
      </c>
      <c r="B148" s="321" t="s">
        <v>287</v>
      </c>
      <c r="C148" s="500">
        <v>24550</v>
      </c>
      <c r="D148" s="500"/>
      <c r="E148" s="493">
        <f>SUM(C148:D148)</f>
        <v>24550</v>
      </c>
      <c r="F148" s="16"/>
      <c r="G148" s="16"/>
      <c r="H148" s="16"/>
      <c r="I148" s="16"/>
      <c r="J148" s="16"/>
    </row>
    <row r="149" spans="1:10" ht="15.75" x14ac:dyDescent="0.25">
      <c r="A149" s="418" t="s">
        <v>315</v>
      </c>
      <c r="B149" s="321" t="s">
        <v>288</v>
      </c>
      <c r="C149" s="499">
        <f>'33_sz_ melléklet'!C92</f>
        <v>411304</v>
      </c>
      <c r="D149" s="500"/>
      <c r="E149" s="493">
        <f>SUM(C149:D149)</f>
        <v>411304</v>
      </c>
      <c r="F149" s="16"/>
      <c r="G149" s="16"/>
      <c r="H149" s="16"/>
      <c r="I149" s="16"/>
      <c r="J149" s="16"/>
    </row>
    <row r="150" spans="1:10" ht="16.5" thickBot="1" x14ac:dyDescent="0.3">
      <c r="A150" s="423" t="s">
        <v>316</v>
      </c>
      <c r="B150" s="322" t="s">
        <v>289</v>
      </c>
      <c r="C150" s="1472">
        <v>0</v>
      </c>
      <c r="D150" s="1472"/>
      <c r="E150" s="1473">
        <f>SUM(C150:D150)</f>
        <v>0</v>
      </c>
      <c r="F150" s="16"/>
      <c r="G150" s="16"/>
      <c r="H150" s="16"/>
      <c r="I150" s="16"/>
      <c r="J150" s="16"/>
    </row>
    <row r="151" spans="1:10" ht="15" thickBot="1" x14ac:dyDescent="0.25">
      <c r="A151" s="363" t="s">
        <v>317</v>
      </c>
      <c r="B151" s="208" t="s">
        <v>275</v>
      </c>
      <c r="C151" s="748">
        <f>SUM(C146:C150)</f>
        <v>438447</v>
      </c>
      <c r="D151" s="748">
        <f>SUM(D146:D150)</f>
        <v>0</v>
      </c>
      <c r="E151" s="748">
        <f>SUM(E146:E150)</f>
        <v>438447</v>
      </c>
      <c r="F151" s="16"/>
      <c r="G151" s="16"/>
      <c r="H151" s="16"/>
      <c r="I151" s="16"/>
      <c r="J151" s="16"/>
    </row>
    <row r="152" spans="1:10" ht="14.25" x14ac:dyDescent="0.2">
      <c r="A152" s="361"/>
      <c r="B152" s="297"/>
      <c r="C152" s="323"/>
      <c r="D152" s="323"/>
      <c r="E152" s="323"/>
      <c r="F152" s="16"/>
      <c r="G152" s="16"/>
      <c r="H152" s="16"/>
      <c r="I152" s="16"/>
      <c r="J152" s="16"/>
    </row>
    <row r="153" spans="1:10" ht="14.25" x14ac:dyDescent="0.2">
      <c r="A153" s="361"/>
      <c r="B153" s="297"/>
      <c r="C153" s="323"/>
      <c r="D153" s="323"/>
      <c r="E153" s="323"/>
      <c r="F153" s="16"/>
      <c r="G153" s="16"/>
      <c r="H153" s="16"/>
      <c r="I153" s="16"/>
      <c r="J153" s="16"/>
    </row>
    <row r="154" spans="1:10" ht="14.25" x14ac:dyDescent="0.2">
      <c r="A154" s="361"/>
      <c r="B154" s="297"/>
      <c r="C154" s="323"/>
      <c r="D154" s="323"/>
      <c r="E154" s="323"/>
      <c r="F154" s="16"/>
      <c r="G154" s="16"/>
      <c r="H154" s="16"/>
      <c r="I154" s="16"/>
      <c r="J154" s="16"/>
    </row>
    <row r="155" spans="1:10" x14ac:dyDescent="0.2">
      <c r="A155" s="1626" t="s">
        <v>1361</v>
      </c>
      <c r="B155" s="1626"/>
      <c r="C155" s="1626"/>
      <c r="D155" s="1626"/>
      <c r="E155" s="1626"/>
      <c r="F155" s="16"/>
      <c r="G155" s="16"/>
      <c r="H155" s="16"/>
      <c r="I155" s="16"/>
      <c r="J155" s="16"/>
    </row>
    <row r="156" spans="1:10" x14ac:dyDescent="0.2">
      <c r="A156" s="1647">
        <v>4</v>
      </c>
      <c r="B156" s="1647"/>
      <c r="C156" s="1647"/>
      <c r="D156" s="1647"/>
      <c r="E156" s="1647"/>
      <c r="F156" s="16"/>
      <c r="G156" s="16"/>
      <c r="H156" s="16"/>
      <c r="I156" s="16"/>
      <c r="J156" s="16"/>
    </row>
    <row r="157" spans="1:10" x14ac:dyDescent="0.2">
      <c r="A157" s="1697" t="s">
        <v>265</v>
      </c>
      <c r="B157" s="1698"/>
      <c r="C157" s="1698"/>
      <c r="D157" s="1698"/>
      <c r="E157" s="1698"/>
      <c r="F157" s="16"/>
      <c r="G157" s="16"/>
      <c r="H157" s="16"/>
      <c r="I157" s="16"/>
      <c r="J157" s="16"/>
    </row>
    <row r="158" spans="1:10" x14ac:dyDescent="0.2">
      <c r="A158" s="13"/>
      <c r="B158" s="13"/>
      <c r="C158" s="13"/>
      <c r="D158" s="13"/>
      <c r="E158" s="13"/>
      <c r="F158" s="16"/>
      <c r="G158" s="16"/>
      <c r="H158" s="16"/>
      <c r="I158" s="16"/>
      <c r="J158" s="16"/>
    </row>
    <row r="159" spans="1:10" ht="14.25" x14ac:dyDescent="0.2">
      <c r="B159" s="297"/>
      <c r="C159" s="323"/>
      <c r="D159" s="323"/>
      <c r="E159" s="323"/>
      <c r="F159" s="16"/>
      <c r="G159" s="16"/>
      <c r="H159" s="16"/>
      <c r="I159" s="16"/>
      <c r="J159" s="16"/>
    </row>
    <row r="160" spans="1:10" ht="15.75" x14ac:dyDescent="0.25">
      <c r="A160" s="1699" t="s">
        <v>1030</v>
      </c>
      <c r="B160" s="1699"/>
      <c r="C160" s="1699"/>
      <c r="D160" s="1699"/>
      <c r="E160" s="1699"/>
      <c r="F160" s="16"/>
      <c r="G160" s="16"/>
      <c r="H160" s="16"/>
      <c r="I160" s="16"/>
      <c r="J160" s="16"/>
    </row>
    <row r="161" spans="1:10" ht="15.75" x14ac:dyDescent="0.25">
      <c r="A161" s="1696" t="s">
        <v>1031</v>
      </c>
      <c r="B161" s="1696"/>
      <c r="C161" s="1696"/>
      <c r="D161" s="1696"/>
      <c r="E161" s="1696"/>
      <c r="F161" s="16"/>
      <c r="G161" s="16"/>
      <c r="H161" s="16"/>
      <c r="I161" s="16"/>
      <c r="J161" s="16"/>
    </row>
    <row r="162" spans="1:10" ht="15.75" thickBot="1" x14ac:dyDescent="0.3">
      <c r="B162" s="193"/>
      <c r="C162" s="193"/>
      <c r="D162" s="193"/>
      <c r="E162" s="193" t="s">
        <v>218</v>
      </c>
      <c r="F162" s="16"/>
      <c r="G162" s="16"/>
      <c r="H162" s="16"/>
      <c r="I162" s="16"/>
      <c r="J162" s="16"/>
    </row>
    <row r="163" spans="1:10" ht="27" thickBot="1" x14ac:dyDescent="0.3">
      <c r="A163" s="484" t="s">
        <v>298</v>
      </c>
      <c r="B163" s="203" t="s">
        <v>266</v>
      </c>
      <c r="C163" s="494" t="s">
        <v>210</v>
      </c>
      <c r="D163" s="494" t="s">
        <v>212</v>
      </c>
      <c r="E163" s="489" t="s">
        <v>5</v>
      </c>
      <c r="F163" s="16"/>
      <c r="G163" s="16"/>
      <c r="H163" s="16"/>
      <c r="I163" s="16"/>
      <c r="J163" s="16"/>
    </row>
    <row r="164" spans="1:10" ht="13.5" thickBot="1" x14ac:dyDescent="0.25">
      <c r="A164" s="457" t="s">
        <v>299</v>
      </c>
      <c r="B164" s="445" t="s">
        <v>300</v>
      </c>
      <c r="C164" s="448" t="s">
        <v>301</v>
      </c>
      <c r="D164" s="448" t="s">
        <v>302</v>
      </c>
      <c r="E164" s="437" t="s">
        <v>322</v>
      </c>
      <c r="F164" s="16"/>
      <c r="G164" s="16"/>
      <c r="H164" s="16"/>
      <c r="I164" s="16"/>
      <c r="J164" s="16"/>
    </row>
    <row r="165" spans="1:10" ht="15" x14ac:dyDescent="0.25">
      <c r="A165" s="464" t="s">
        <v>303</v>
      </c>
      <c r="B165" s="204" t="s">
        <v>1320</v>
      </c>
      <c r="C165" s="747">
        <v>35276</v>
      </c>
      <c r="D165" s="499"/>
      <c r="E165" s="989">
        <f t="shared" ref="E165:E170" si="6">SUM(C165:D165)</f>
        <v>35276</v>
      </c>
      <c r="F165" s="16"/>
      <c r="G165" s="16"/>
      <c r="H165" s="16"/>
      <c r="I165" s="16"/>
      <c r="J165" s="16"/>
    </row>
    <row r="166" spans="1:10" ht="15" x14ac:dyDescent="0.25">
      <c r="A166" s="422" t="s">
        <v>304</v>
      </c>
      <c r="B166" s="205" t="s">
        <v>268</v>
      </c>
      <c r="C166" s="500">
        <v>0</v>
      </c>
      <c r="D166" s="500"/>
      <c r="E166" s="493">
        <f t="shared" si="6"/>
        <v>0</v>
      </c>
      <c r="F166" s="16"/>
      <c r="G166" s="16"/>
      <c r="H166" s="16"/>
      <c r="I166" s="16"/>
      <c r="J166" s="16"/>
    </row>
    <row r="167" spans="1:10" ht="15" x14ac:dyDescent="0.25">
      <c r="A167" s="418" t="s">
        <v>305</v>
      </c>
      <c r="B167" s="204" t="s">
        <v>269</v>
      </c>
      <c r="C167" s="499">
        <f>' 27 28 sz. melléklet'!E25</f>
        <v>94600</v>
      </c>
      <c r="D167" s="499"/>
      <c r="E167" s="493">
        <f t="shared" si="6"/>
        <v>94600</v>
      </c>
      <c r="F167" s="16"/>
      <c r="G167" s="16"/>
      <c r="H167" s="16"/>
      <c r="I167" s="16"/>
      <c r="J167" s="16"/>
    </row>
    <row r="168" spans="1:10" ht="15" x14ac:dyDescent="0.25">
      <c r="A168" s="418" t="s">
        <v>306</v>
      </c>
      <c r="B168" s="206" t="s">
        <v>270</v>
      </c>
      <c r="C168" s="500">
        <v>0</v>
      </c>
      <c r="D168" s="500"/>
      <c r="E168" s="493">
        <f t="shared" si="6"/>
        <v>0</v>
      </c>
      <c r="F168" s="16"/>
      <c r="G168" s="16"/>
      <c r="H168" s="16"/>
      <c r="I168" s="16"/>
      <c r="J168" s="16"/>
    </row>
    <row r="169" spans="1:10" ht="15" x14ac:dyDescent="0.25">
      <c r="A169" s="418" t="s">
        <v>307</v>
      </c>
      <c r="B169" s="207" t="s">
        <v>256</v>
      </c>
      <c r="C169" s="499">
        <v>0</v>
      </c>
      <c r="D169" s="499"/>
      <c r="E169" s="493">
        <f t="shared" si="6"/>
        <v>0</v>
      </c>
      <c r="F169" s="16"/>
      <c r="G169" s="16"/>
      <c r="H169" s="16"/>
      <c r="I169" s="16"/>
      <c r="J169" s="16"/>
    </row>
    <row r="170" spans="1:10" ht="15.75" thickBot="1" x14ac:dyDescent="0.3">
      <c r="A170" s="386" t="s">
        <v>308</v>
      </c>
      <c r="B170" s="206" t="s">
        <v>1260</v>
      </c>
      <c r="C170" s="1472">
        <v>114616</v>
      </c>
      <c r="D170" s="1472"/>
      <c r="E170" s="1473">
        <f t="shared" si="6"/>
        <v>114616</v>
      </c>
      <c r="F170" s="16"/>
      <c r="G170" s="16"/>
      <c r="H170" s="16"/>
      <c r="I170" s="16"/>
      <c r="J170" s="16"/>
    </row>
    <row r="171" spans="1:10" ht="15" thickBot="1" x14ac:dyDescent="0.25">
      <c r="A171" s="481" t="s">
        <v>309</v>
      </c>
      <c r="B171" s="201" t="s">
        <v>271</v>
      </c>
      <c r="C171" s="748">
        <f>SUM(C165:C170)-C166</f>
        <v>244492</v>
      </c>
      <c r="D171" s="748">
        <f>SUM(D165:D170)-D166</f>
        <v>0</v>
      </c>
      <c r="E171" s="748">
        <f>SUM(E165:E170)-E166</f>
        <v>244492</v>
      </c>
      <c r="F171" s="16"/>
      <c r="G171" s="16"/>
      <c r="H171" s="16"/>
      <c r="I171" s="16"/>
      <c r="J171" s="16"/>
    </row>
    <row r="172" spans="1:10" ht="13.5" thickBot="1" x14ac:dyDescent="0.25">
      <c r="A172" s="418" t="s">
        <v>310</v>
      </c>
      <c r="B172" s="15"/>
      <c r="C172" s="316"/>
      <c r="D172" s="316"/>
      <c r="E172" s="309"/>
      <c r="F172" s="16"/>
      <c r="G172" s="16"/>
      <c r="H172" s="16"/>
      <c r="I172" s="16"/>
      <c r="J172" s="16"/>
    </row>
    <row r="173" spans="1:10" ht="15.75" thickBot="1" x14ac:dyDescent="0.3">
      <c r="A173" s="418" t="s">
        <v>311</v>
      </c>
      <c r="B173" s="203" t="s">
        <v>272</v>
      </c>
      <c r="C173" s="494" t="s">
        <v>210</v>
      </c>
      <c r="D173" s="494" t="s">
        <v>212</v>
      </c>
      <c r="E173" s="489" t="s">
        <v>25</v>
      </c>
      <c r="F173" s="16"/>
      <c r="G173" s="16"/>
      <c r="H173" s="16"/>
      <c r="I173" s="16"/>
      <c r="J173" s="16"/>
    </row>
    <row r="174" spans="1:10" ht="15.75" x14ac:dyDescent="0.25">
      <c r="A174" s="418" t="s">
        <v>312</v>
      </c>
      <c r="B174" s="320" t="s">
        <v>285</v>
      </c>
      <c r="C174" s="1471">
        <v>0</v>
      </c>
      <c r="D174" s="499"/>
      <c r="E174" s="1477">
        <f>SUM(C174:D174)</f>
        <v>0</v>
      </c>
      <c r="F174" s="16"/>
      <c r="G174" s="16"/>
      <c r="H174" s="16"/>
      <c r="I174" s="16"/>
      <c r="J174" s="16"/>
    </row>
    <row r="175" spans="1:10" ht="15.75" x14ac:dyDescent="0.25">
      <c r="A175" s="418" t="s">
        <v>313</v>
      </c>
      <c r="B175" s="321" t="s">
        <v>286</v>
      </c>
      <c r="C175" s="500">
        <v>0</v>
      </c>
      <c r="D175" s="500"/>
      <c r="E175" s="493">
        <f>SUM(C175:D175)</f>
        <v>0</v>
      </c>
      <c r="F175" s="16"/>
      <c r="G175" s="16"/>
      <c r="H175" s="16"/>
      <c r="I175" s="16"/>
      <c r="J175" s="16"/>
    </row>
    <row r="176" spans="1:10" ht="15.75" x14ac:dyDescent="0.25">
      <c r="A176" s="418" t="s">
        <v>314</v>
      </c>
      <c r="B176" s="321" t="s">
        <v>287</v>
      </c>
      <c r="C176" s="500">
        <v>5072</v>
      </c>
      <c r="D176" s="500"/>
      <c r="E176" s="493">
        <f>SUM(C176:D176)</f>
        <v>5072</v>
      </c>
      <c r="F176" s="16"/>
      <c r="G176" s="16"/>
      <c r="H176" s="16"/>
      <c r="I176" s="16"/>
      <c r="J176" s="16"/>
    </row>
    <row r="177" spans="1:10" ht="15.75" x14ac:dyDescent="0.25">
      <c r="A177" s="418" t="s">
        <v>315</v>
      </c>
      <c r="B177" s="321" t="s">
        <v>288</v>
      </c>
      <c r="C177" s="499">
        <f>'33_sz_ melléklet'!C161</f>
        <v>239420</v>
      </c>
      <c r="D177" s="500"/>
      <c r="E177" s="493">
        <f>SUM(C177:D177)</f>
        <v>239420</v>
      </c>
      <c r="F177" s="16"/>
      <c r="G177" s="16"/>
      <c r="H177" s="16"/>
      <c r="I177" s="16"/>
      <c r="J177" s="16"/>
    </row>
    <row r="178" spans="1:10" ht="16.5" thickBot="1" x14ac:dyDescent="0.3">
      <c r="A178" s="418" t="s">
        <v>316</v>
      </c>
      <c r="B178" s="322" t="s">
        <v>289</v>
      </c>
      <c r="C178" s="1472">
        <v>0</v>
      </c>
      <c r="D178" s="1472"/>
      <c r="E178" s="1473">
        <f>SUM(C178:D178)</f>
        <v>0</v>
      </c>
      <c r="F178" s="16"/>
      <c r="G178" s="16"/>
      <c r="H178" s="16"/>
      <c r="I178" s="16"/>
      <c r="J178" s="16"/>
    </row>
    <row r="179" spans="1:10" ht="15" thickBot="1" x14ac:dyDescent="0.25">
      <c r="A179" s="539" t="s">
        <v>317</v>
      </c>
      <c r="B179" s="208" t="s">
        <v>275</v>
      </c>
      <c r="C179" s="748">
        <f>SUM(C174:C178)</f>
        <v>244492</v>
      </c>
      <c r="D179" s="748">
        <f>SUM(D174:D178)</f>
        <v>0</v>
      </c>
      <c r="E179" s="748">
        <f>SUM(E174:E178)</f>
        <v>244492</v>
      </c>
      <c r="F179" s="16"/>
      <c r="G179" s="16"/>
      <c r="H179" s="16"/>
      <c r="I179" s="16"/>
      <c r="J179" s="16"/>
    </row>
    <row r="180" spans="1:10" ht="14.25" x14ac:dyDescent="0.2">
      <c r="A180" s="361"/>
      <c r="B180" s="297"/>
      <c r="C180" s="323"/>
      <c r="D180" s="323"/>
      <c r="E180" s="323"/>
      <c r="F180" s="16"/>
      <c r="G180" s="16"/>
      <c r="H180" s="16"/>
      <c r="I180" s="16"/>
      <c r="J180" s="16"/>
    </row>
    <row r="181" spans="1:10" ht="14.25" x14ac:dyDescent="0.2">
      <c r="A181" s="361"/>
      <c r="B181" s="297"/>
      <c r="C181" s="323"/>
      <c r="D181" s="323"/>
      <c r="E181" s="323"/>
      <c r="F181" s="16"/>
      <c r="G181" s="16"/>
      <c r="H181" s="16"/>
      <c r="I181" s="16"/>
      <c r="J181" s="16"/>
    </row>
    <row r="182" spans="1:10" ht="14.25" x14ac:dyDescent="0.2">
      <c r="A182" s="361"/>
      <c r="B182" s="297"/>
      <c r="C182" s="323"/>
      <c r="D182" s="323"/>
      <c r="E182" s="323"/>
      <c r="F182" s="16"/>
      <c r="G182" s="16"/>
      <c r="H182" s="16"/>
      <c r="I182" s="16"/>
      <c r="J182" s="16"/>
    </row>
    <row r="183" spans="1:10" ht="14.25" x14ac:dyDescent="0.2">
      <c r="B183" s="297"/>
      <c r="C183" s="323"/>
      <c r="D183" s="323"/>
      <c r="E183" s="323"/>
      <c r="F183" s="16"/>
      <c r="G183" s="16"/>
      <c r="H183" s="16"/>
      <c r="I183" s="16"/>
      <c r="J183" s="16"/>
    </row>
    <row r="184" spans="1:10" ht="15.75" x14ac:dyDescent="0.25">
      <c r="A184" s="1699" t="s">
        <v>1032</v>
      </c>
      <c r="B184" s="1699"/>
      <c r="C184" s="1699"/>
      <c r="D184" s="1699"/>
      <c r="E184" s="1699"/>
      <c r="F184" s="16"/>
      <c r="G184" s="16"/>
      <c r="H184" s="16"/>
      <c r="I184" s="16"/>
      <c r="J184" s="16"/>
    </row>
    <row r="185" spans="1:10" ht="15.75" x14ac:dyDescent="0.25">
      <c r="A185" s="1696" t="s">
        <v>1033</v>
      </c>
      <c r="B185" s="1696"/>
      <c r="C185" s="1696"/>
      <c r="D185" s="1696"/>
      <c r="E185" s="1696"/>
      <c r="F185" s="16"/>
      <c r="G185" s="16"/>
      <c r="H185" s="16"/>
      <c r="I185" s="16"/>
      <c r="J185" s="16"/>
    </row>
    <row r="186" spans="1:10" ht="15.75" thickBot="1" x14ac:dyDescent="0.3">
      <c r="B186" s="193"/>
      <c r="C186" s="193"/>
      <c r="D186" s="193"/>
      <c r="E186" s="193" t="s">
        <v>218</v>
      </c>
      <c r="F186" s="16"/>
      <c r="G186" s="16"/>
      <c r="H186" s="16"/>
      <c r="I186" s="16"/>
      <c r="J186" s="16"/>
    </row>
    <row r="187" spans="1:10" ht="27" thickBot="1" x14ac:dyDescent="0.3">
      <c r="A187" s="484" t="s">
        <v>298</v>
      </c>
      <c r="B187" s="203" t="s">
        <v>266</v>
      </c>
      <c r="C187" s="494" t="s">
        <v>210</v>
      </c>
      <c r="D187" s="494" t="s">
        <v>212</v>
      </c>
      <c r="E187" s="489" t="s">
        <v>5</v>
      </c>
      <c r="F187" s="16"/>
      <c r="G187" s="16"/>
      <c r="H187" s="16"/>
      <c r="I187" s="16"/>
      <c r="J187" s="16"/>
    </row>
    <row r="188" spans="1:10" ht="13.5" thickBot="1" x14ac:dyDescent="0.25">
      <c r="A188" s="457" t="s">
        <v>299</v>
      </c>
      <c r="B188" s="445" t="s">
        <v>300</v>
      </c>
      <c r="C188" s="448" t="s">
        <v>301</v>
      </c>
      <c r="D188" s="448" t="s">
        <v>302</v>
      </c>
      <c r="E188" s="437" t="s">
        <v>322</v>
      </c>
      <c r="F188" s="16"/>
      <c r="G188" s="16"/>
      <c r="H188" s="16"/>
      <c r="I188" s="16"/>
      <c r="J188" s="16"/>
    </row>
    <row r="189" spans="1:10" ht="15" x14ac:dyDescent="0.25">
      <c r="A189" s="464" t="s">
        <v>303</v>
      </c>
      <c r="B189" s="204" t="s">
        <v>267</v>
      </c>
      <c r="C189" s="747"/>
      <c r="D189" s="495"/>
      <c r="E189" s="989">
        <f t="shared" ref="E189:E194" si="7">SUM(C189:D189)</f>
        <v>0</v>
      </c>
      <c r="F189" s="16"/>
      <c r="G189" s="16"/>
      <c r="H189" s="16"/>
      <c r="I189" s="16"/>
      <c r="J189" s="16"/>
    </row>
    <row r="190" spans="1:10" ht="15" x14ac:dyDescent="0.25">
      <c r="A190" s="422" t="s">
        <v>304</v>
      </c>
      <c r="B190" s="205" t="s">
        <v>268</v>
      </c>
      <c r="C190" s="500">
        <v>0</v>
      </c>
      <c r="D190" s="496"/>
      <c r="E190" s="493">
        <f t="shared" si="7"/>
        <v>0</v>
      </c>
      <c r="F190" s="16"/>
      <c r="G190" s="16"/>
      <c r="H190" s="16"/>
      <c r="I190" s="16"/>
      <c r="J190" s="16"/>
    </row>
    <row r="191" spans="1:10" ht="15" x14ac:dyDescent="0.25">
      <c r="A191" s="418" t="s">
        <v>305</v>
      </c>
      <c r="B191" s="204" t="s">
        <v>269</v>
      </c>
      <c r="C191" s="499">
        <f>' 27 28 sz. melléklet'!E24</f>
        <v>41612</v>
      </c>
      <c r="D191" s="495"/>
      <c r="E191" s="493">
        <f t="shared" si="7"/>
        <v>41612</v>
      </c>
      <c r="F191" s="16"/>
      <c r="G191" s="16"/>
      <c r="H191" s="16"/>
      <c r="I191" s="16"/>
      <c r="J191" s="16"/>
    </row>
    <row r="192" spans="1:10" ht="15" x14ac:dyDescent="0.25">
      <c r="A192" s="418" t="s">
        <v>306</v>
      </c>
      <c r="B192" s="206" t="s">
        <v>270</v>
      </c>
      <c r="C192" s="496">
        <v>0</v>
      </c>
      <c r="D192" s="496"/>
      <c r="E192" s="490">
        <f t="shared" si="7"/>
        <v>0</v>
      </c>
      <c r="F192" s="16"/>
      <c r="G192" s="16"/>
      <c r="H192" s="16"/>
      <c r="I192" s="16"/>
      <c r="J192" s="16"/>
    </row>
    <row r="193" spans="1:10" ht="15" x14ac:dyDescent="0.25">
      <c r="A193" s="418" t="s">
        <v>307</v>
      </c>
      <c r="B193" s="207" t="s">
        <v>256</v>
      </c>
      <c r="C193" s="495">
        <v>0</v>
      </c>
      <c r="D193" s="495"/>
      <c r="E193" s="490">
        <f t="shared" si="7"/>
        <v>0</v>
      </c>
      <c r="F193" s="16"/>
      <c r="G193" s="16"/>
      <c r="H193" s="16"/>
      <c r="I193" s="16"/>
      <c r="J193" s="16"/>
    </row>
    <row r="194" spans="1:10" ht="15.75" thickBot="1" x14ac:dyDescent="0.3">
      <c r="A194" s="386" t="s">
        <v>308</v>
      </c>
      <c r="B194" s="206" t="s">
        <v>1260</v>
      </c>
      <c r="C194" s="1472">
        <v>27056</v>
      </c>
      <c r="D194" s="1472"/>
      <c r="E194" s="1473">
        <f t="shared" si="7"/>
        <v>27056</v>
      </c>
      <c r="F194" s="16"/>
      <c r="G194" s="16"/>
      <c r="H194" s="16"/>
      <c r="I194" s="16"/>
      <c r="J194" s="16"/>
    </row>
    <row r="195" spans="1:10" ht="15" thickBot="1" x14ac:dyDescent="0.25">
      <c r="A195" s="481" t="s">
        <v>309</v>
      </c>
      <c r="B195" s="201" t="s">
        <v>271</v>
      </c>
      <c r="C195" s="748">
        <f>SUM(C189:C194)-C190</f>
        <v>68668</v>
      </c>
      <c r="D195" s="748">
        <f>SUM(D189:D194)-D190</f>
        <v>0</v>
      </c>
      <c r="E195" s="748">
        <f>SUM(E189:E194)-E190</f>
        <v>68668</v>
      </c>
      <c r="F195" s="16"/>
      <c r="G195" s="16"/>
      <c r="H195" s="16"/>
      <c r="I195" s="16"/>
      <c r="J195" s="16"/>
    </row>
    <row r="196" spans="1:10" ht="13.5" thickBot="1" x14ac:dyDescent="0.25">
      <c r="A196" s="418" t="s">
        <v>310</v>
      </c>
      <c r="B196" s="15"/>
      <c r="C196" s="316"/>
      <c r="D196" s="316"/>
      <c r="E196" s="309"/>
      <c r="F196" s="16"/>
      <c r="G196" s="16"/>
      <c r="H196" s="16"/>
      <c r="I196" s="16"/>
      <c r="J196" s="16"/>
    </row>
    <row r="197" spans="1:10" ht="15.75" thickBot="1" x14ac:dyDescent="0.3">
      <c r="A197" s="418" t="s">
        <v>311</v>
      </c>
      <c r="B197" s="203" t="s">
        <v>272</v>
      </c>
      <c r="C197" s="494" t="s">
        <v>210</v>
      </c>
      <c r="D197" s="494" t="s">
        <v>212</v>
      </c>
      <c r="E197" s="489" t="s">
        <v>25</v>
      </c>
      <c r="F197" s="16"/>
      <c r="G197" s="16"/>
      <c r="H197" s="16"/>
      <c r="I197" s="16"/>
      <c r="J197" s="16"/>
    </row>
    <row r="198" spans="1:10" ht="15.75" x14ac:dyDescent="0.25">
      <c r="A198" s="418" t="s">
        <v>312</v>
      </c>
      <c r="B198" s="320" t="s">
        <v>285</v>
      </c>
      <c r="C198" s="1471">
        <v>8054</v>
      </c>
      <c r="D198" s="499"/>
      <c r="E198" s="1477">
        <f>SUM(C198:D198)</f>
        <v>8054</v>
      </c>
      <c r="F198" s="16"/>
      <c r="G198" s="16"/>
      <c r="H198" s="16"/>
      <c r="I198" s="16"/>
      <c r="J198" s="16"/>
    </row>
    <row r="199" spans="1:10" ht="15.75" x14ac:dyDescent="0.25">
      <c r="A199" s="418" t="s">
        <v>313</v>
      </c>
      <c r="B199" s="321" t="s">
        <v>286</v>
      </c>
      <c r="C199" s="500">
        <v>2370</v>
      </c>
      <c r="D199" s="500"/>
      <c r="E199" s="493">
        <f>SUM(C199:D199)</f>
        <v>2370</v>
      </c>
      <c r="F199" s="16"/>
      <c r="G199" s="16"/>
      <c r="H199" s="16"/>
      <c r="I199" s="16"/>
      <c r="J199" s="16"/>
    </row>
    <row r="200" spans="1:10" ht="15.75" x14ac:dyDescent="0.25">
      <c r="A200" s="418" t="s">
        <v>314</v>
      </c>
      <c r="B200" s="321" t="s">
        <v>287</v>
      </c>
      <c r="C200" s="500">
        <v>58244</v>
      </c>
      <c r="D200" s="500"/>
      <c r="E200" s="493">
        <f>SUM(C200:D200)</f>
        <v>58244</v>
      </c>
      <c r="F200" s="16"/>
      <c r="G200" s="16"/>
      <c r="H200" s="16"/>
      <c r="I200" s="16"/>
      <c r="J200" s="16"/>
    </row>
    <row r="201" spans="1:10" ht="15.75" x14ac:dyDescent="0.25">
      <c r="A201" s="418" t="s">
        <v>315</v>
      </c>
      <c r="B201" s="321" t="s">
        <v>288</v>
      </c>
      <c r="C201" s="499">
        <v>0</v>
      </c>
      <c r="D201" s="500"/>
      <c r="E201" s="493">
        <f>SUM(C201:D201)</f>
        <v>0</v>
      </c>
      <c r="F201" s="16"/>
      <c r="G201" s="16"/>
      <c r="H201" s="16"/>
      <c r="I201" s="16"/>
      <c r="J201" s="16"/>
    </row>
    <row r="202" spans="1:10" ht="16.5" thickBot="1" x14ac:dyDescent="0.3">
      <c r="A202" s="423" t="s">
        <v>316</v>
      </c>
      <c r="B202" s="322" t="s">
        <v>289</v>
      </c>
      <c r="C202" s="1472">
        <v>0</v>
      </c>
      <c r="D202" s="1472"/>
      <c r="E202" s="1473">
        <f>SUM(C202:D202)</f>
        <v>0</v>
      </c>
      <c r="F202" s="16"/>
      <c r="G202" s="16"/>
      <c r="H202" s="16"/>
      <c r="I202" s="16"/>
      <c r="J202" s="16"/>
    </row>
    <row r="203" spans="1:10" ht="15" thickBot="1" x14ac:dyDescent="0.25">
      <c r="A203" s="363" t="s">
        <v>317</v>
      </c>
      <c r="B203" s="208" t="s">
        <v>275</v>
      </c>
      <c r="C203" s="748">
        <f>SUM(C198:C202)</f>
        <v>68668</v>
      </c>
      <c r="D203" s="748">
        <f>SUM(D198:D202)</f>
        <v>0</v>
      </c>
      <c r="E203" s="748">
        <f>SUM(E198:E202)</f>
        <v>68668</v>
      </c>
      <c r="F203" s="16"/>
      <c r="G203" s="16"/>
      <c r="H203" s="16"/>
      <c r="I203" s="16"/>
      <c r="J203" s="16"/>
    </row>
    <row r="204" spans="1:10" ht="14.25" x14ac:dyDescent="0.2">
      <c r="A204" s="361"/>
      <c r="B204" s="297"/>
      <c r="C204" s="323"/>
      <c r="D204" s="323"/>
      <c r="E204" s="323"/>
      <c r="F204" s="16"/>
      <c r="G204" s="16"/>
      <c r="H204" s="16"/>
      <c r="I204" s="16"/>
      <c r="J204" s="16"/>
    </row>
    <row r="205" spans="1:10" ht="14.25" x14ac:dyDescent="0.2">
      <c r="A205" s="361"/>
      <c r="B205" s="297"/>
      <c r="C205" s="323"/>
      <c r="D205" s="323"/>
      <c r="E205" s="323"/>
      <c r="F205" s="16"/>
      <c r="G205" s="16"/>
      <c r="H205" s="16"/>
      <c r="I205" s="16"/>
      <c r="J205" s="16"/>
    </row>
    <row r="206" spans="1:10" ht="14.25" x14ac:dyDescent="0.2">
      <c r="A206" s="361"/>
      <c r="B206" s="297"/>
      <c r="C206" s="323"/>
      <c r="D206" s="323"/>
      <c r="E206" s="323"/>
      <c r="F206" s="16"/>
      <c r="G206" s="16"/>
      <c r="H206" s="16"/>
      <c r="I206" s="16"/>
      <c r="J206" s="16"/>
    </row>
    <row r="207" spans="1:10" x14ac:dyDescent="0.2">
      <c r="A207" s="1626" t="s">
        <v>1361</v>
      </c>
      <c r="B207" s="1626"/>
      <c r="C207" s="1626"/>
      <c r="D207" s="1626"/>
      <c r="E207" s="1626"/>
      <c r="F207" s="16"/>
      <c r="G207" s="16"/>
      <c r="H207" s="16"/>
      <c r="I207" s="16"/>
      <c r="J207" s="16"/>
    </row>
    <row r="208" spans="1:10" x14ac:dyDescent="0.2">
      <c r="A208" s="1647">
        <v>5</v>
      </c>
      <c r="B208" s="1647"/>
      <c r="C208" s="1647"/>
      <c r="D208" s="1647"/>
      <c r="E208" s="1647"/>
      <c r="F208" s="16"/>
      <c r="G208" s="16"/>
      <c r="H208" s="16"/>
      <c r="I208" s="16"/>
      <c r="J208" s="16"/>
    </row>
    <row r="209" spans="1:10" x14ac:dyDescent="0.2">
      <c r="A209" s="1697" t="s">
        <v>265</v>
      </c>
      <c r="B209" s="1698"/>
      <c r="C209" s="1698"/>
      <c r="D209" s="1698"/>
      <c r="E209" s="1698"/>
      <c r="F209" s="16"/>
      <c r="G209" s="16"/>
      <c r="H209" s="16"/>
      <c r="I209" s="16"/>
      <c r="J209" s="16"/>
    </row>
    <row r="210" spans="1:10" x14ac:dyDescent="0.2">
      <c r="A210" s="13"/>
      <c r="B210" s="13"/>
      <c r="C210" s="13"/>
      <c r="D210" s="13"/>
      <c r="E210" s="13"/>
      <c r="F210" s="16"/>
      <c r="G210" s="16"/>
      <c r="H210" s="16"/>
      <c r="I210" s="16"/>
      <c r="J210" s="16"/>
    </row>
    <row r="211" spans="1:10" ht="14.25" x14ac:dyDescent="0.2">
      <c r="B211" s="297"/>
      <c r="C211" s="323"/>
      <c r="D211" s="323"/>
      <c r="E211" s="323"/>
      <c r="F211" s="16"/>
      <c r="G211" s="16"/>
      <c r="H211" s="16"/>
      <c r="I211" s="16"/>
      <c r="J211" s="16"/>
    </row>
    <row r="212" spans="1:10" ht="32.25" customHeight="1" x14ac:dyDescent="0.25">
      <c r="A212" s="1699" t="s">
        <v>1036</v>
      </c>
      <c r="B212" s="1699"/>
      <c r="C212" s="1699"/>
      <c r="D212" s="1699"/>
      <c r="E212" s="1699"/>
      <c r="F212" s="16"/>
      <c r="G212" s="16"/>
      <c r="H212" s="16"/>
      <c r="I212" s="16"/>
      <c r="J212" s="16"/>
    </row>
    <row r="213" spans="1:10" ht="15.75" x14ac:dyDescent="0.25">
      <c r="A213" s="1696" t="s">
        <v>1034</v>
      </c>
      <c r="B213" s="1696"/>
      <c r="C213" s="1696"/>
      <c r="D213" s="1696"/>
      <c r="E213" s="1696"/>
      <c r="F213" s="16"/>
      <c r="G213" s="16"/>
      <c r="H213" s="16"/>
      <c r="I213" s="16"/>
      <c r="J213" s="16"/>
    </row>
    <row r="214" spans="1:10" ht="15.75" thickBot="1" x14ac:dyDescent="0.3">
      <c r="B214" s="193"/>
      <c r="C214" s="193"/>
      <c r="D214" s="193"/>
      <c r="E214" s="193" t="s">
        <v>218</v>
      </c>
      <c r="F214" s="16"/>
      <c r="G214" s="16"/>
      <c r="H214" s="16"/>
      <c r="I214" s="16"/>
      <c r="J214" s="16"/>
    </row>
    <row r="215" spans="1:10" ht="27" thickBot="1" x14ac:dyDescent="0.3">
      <c r="A215" s="484" t="s">
        <v>298</v>
      </c>
      <c r="B215" s="203" t="s">
        <v>266</v>
      </c>
      <c r="C215" s="494" t="s">
        <v>210</v>
      </c>
      <c r="D215" s="494" t="s">
        <v>212</v>
      </c>
      <c r="E215" s="489" t="s">
        <v>5</v>
      </c>
      <c r="F215" s="16"/>
      <c r="G215" s="16"/>
      <c r="H215" s="16"/>
      <c r="I215" s="16"/>
      <c r="J215" s="16"/>
    </row>
    <row r="216" spans="1:10" ht="13.5" thickBot="1" x14ac:dyDescent="0.25">
      <c r="A216" s="457" t="s">
        <v>299</v>
      </c>
      <c r="B216" s="445" t="s">
        <v>300</v>
      </c>
      <c r="C216" s="448" t="s">
        <v>301</v>
      </c>
      <c r="D216" s="448" t="s">
        <v>302</v>
      </c>
      <c r="E216" s="437" t="s">
        <v>322</v>
      </c>
      <c r="F216" s="16"/>
      <c r="G216" s="16"/>
      <c r="H216" s="16"/>
      <c r="I216" s="16"/>
      <c r="J216" s="16"/>
    </row>
    <row r="217" spans="1:10" ht="15" x14ac:dyDescent="0.25">
      <c r="A217" s="464" t="s">
        <v>303</v>
      </c>
      <c r="B217" s="204" t="s">
        <v>267</v>
      </c>
      <c r="C217" s="747"/>
      <c r="D217" s="495"/>
      <c r="E217" s="989">
        <f t="shared" ref="E217:E222" si="8">SUM(C217:D217)</f>
        <v>0</v>
      </c>
      <c r="F217" s="16"/>
      <c r="G217" s="16"/>
      <c r="H217" s="16"/>
      <c r="I217" s="16"/>
      <c r="J217" s="16"/>
    </row>
    <row r="218" spans="1:10" ht="15" x14ac:dyDescent="0.25">
      <c r="A218" s="422" t="s">
        <v>304</v>
      </c>
      <c r="B218" s="205" t="s">
        <v>268</v>
      </c>
      <c r="C218" s="500">
        <v>0</v>
      </c>
      <c r="D218" s="496"/>
      <c r="E218" s="493">
        <f t="shared" si="8"/>
        <v>0</v>
      </c>
      <c r="F218" s="16"/>
      <c r="G218" s="16"/>
      <c r="H218" s="16"/>
      <c r="I218" s="16"/>
      <c r="J218" s="16"/>
    </row>
    <row r="219" spans="1:10" ht="15" x14ac:dyDescent="0.25">
      <c r="A219" s="418" t="s">
        <v>305</v>
      </c>
      <c r="B219" s="204" t="s">
        <v>269</v>
      </c>
      <c r="C219" s="499">
        <f>' 27 28 sz. melléklet'!E23</f>
        <v>9014</v>
      </c>
      <c r="D219" s="495"/>
      <c r="E219" s="493">
        <f t="shared" si="8"/>
        <v>9014</v>
      </c>
      <c r="F219" s="16"/>
      <c r="G219" s="16"/>
      <c r="H219" s="16"/>
      <c r="I219" s="16"/>
      <c r="J219" s="16"/>
    </row>
    <row r="220" spans="1:10" ht="15" x14ac:dyDescent="0.25">
      <c r="A220" s="418" t="s">
        <v>306</v>
      </c>
      <c r="B220" s="206" t="s">
        <v>270</v>
      </c>
      <c r="C220" s="496">
        <v>0</v>
      </c>
      <c r="D220" s="496"/>
      <c r="E220" s="490">
        <f t="shared" si="8"/>
        <v>0</v>
      </c>
      <c r="F220" s="16"/>
      <c r="G220" s="16"/>
      <c r="H220" s="16"/>
      <c r="I220" s="16"/>
      <c r="J220" s="16"/>
    </row>
    <row r="221" spans="1:10" ht="15" x14ac:dyDescent="0.25">
      <c r="A221" s="418" t="s">
        <v>307</v>
      </c>
      <c r="B221" s="207" t="s">
        <v>256</v>
      </c>
      <c r="C221" s="495">
        <v>0</v>
      </c>
      <c r="D221" s="495"/>
      <c r="E221" s="490">
        <f t="shared" si="8"/>
        <v>0</v>
      </c>
      <c r="F221" s="16"/>
      <c r="G221" s="16"/>
      <c r="H221" s="16"/>
      <c r="I221" s="16"/>
      <c r="J221" s="16"/>
    </row>
    <row r="222" spans="1:10" ht="15.75" thickBot="1" x14ac:dyDescent="0.3">
      <c r="A222" s="386" t="s">
        <v>308</v>
      </c>
      <c r="B222" s="206" t="s">
        <v>1260</v>
      </c>
      <c r="C222" s="1472">
        <v>18</v>
      </c>
      <c r="D222" s="1472"/>
      <c r="E222" s="1473">
        <f t="shared" si="8"/>
        <v>18</v>
      </c>
      <c r="F222" s="16"/>
      <c r="G222" s="16"/>
      <c r="H222" s="16"/>
      <c r="I222" s="16"/>
      <c r="J222" s="16"/>
    </row>
    <row r="223" spans="1:10" ht="15" thickBot="1" x14ac:dyDescent="0.25">
      <c r="A223" s="481" t="s">
        <v>309</v>
      </c>
      <c r="B223" s="201" t="s">
        <v>271</v>
      </c>
      <c r="C223" s="748">
        <f>SUM(C217:C222)-C218</f>
        <v>9032</v>
      </c>
      <c r="D223" s="748">
        <f>SUM(D217:D222)-D218</f>
        <v>0</v>
      </c>
      <c r="E223" s="748">
        <f>SUM(E217:E222)-E218</f>
        <v>9032</v>
      </c>
      <c r="F223" s="16"/>
      <c r="G223" s="16"/>
      <c r="H223" s="16"/>
      <c r="I223" s="16"/>
      <c r="J223" s="16"/>
    </row>
    <row r="224" spans="1:10" ht="13.5" thickBot="1" x14ac:dyDescent="0.25">
      <c r="A224" s="418" t="s">
        <v>310</v>
      </c>
      <c r="B224" s="15"/>
      <c r="C224" s="316"/>
      <c r="D224" s="316"/>
      <c r="E224" s="309"/>
      <c r="F224" s="16"/>
      <c r="G224" s="16"/>
      <c r="H224" s="16"/>
      <c r="I224" s="16"/>
      <c r="J224" s="16"/>
    </row>
    <row r="225" spans="1:10" ht="15.75" thickBot="1" x14ac:dyDescent="0.3">
      <c r="A225" s="418" t="s">
        <v>311</v>
      </c>
      <c r="B225" s="203" t="s">
        <v>272</v>
      </c>
      <c r="C225" s="494" t="s">
        <v>210</v>
      </c>
      <c r="D225" s="494" t="s">
        <v>212</v>
      </c>
      <c r="E225" s="489" t="s">
        <v>25</v>
      </c>
      <c r="F225" s="16"/>
      <c r="G225" s="16"/>
      <c r="H225" s="16"/>
      <c r="I225" s="16"/>
      <c r="J225" s="16"/>
    </row>
    <row r="226" spans="1:10" ht="15.75" x14ac:dyDescent="0.25">
      <c r="A226" s="418" t="s">
        <v>312</v>
      </c>
      <c r="B226" s="320" t="s">
        <v>285</v>
      </c>
      <c r="C226" s="1471">
        <v>1558</v>
      </c>
      <c r="D226" s="499"/>
      <c r="E226" s="1477">
        <f>SUM(C226:D226)</f>
        <v>1558</v>
      </c>
      <c r="F226" s="16"/>
      <c r="G226" s="16"/>
      <c r="H226" s="16"/>
      <c r="I226" s="16"/>
      <c r="J226" s="16"/>
    </row>
    <row r="227" spans="1:10" ht="15.75" x14ac:dyDescent="0.25">
      <c r="A227" s="418" t="s">
        <v>313</v>
      </c>
      <c r="B227" s="321" t="s">
        <v>286</v>
      </c>
      <c r="C227" s="500">
        <v>771</v>
      </c>
      <c r="D227" s="500"/>
      <c r="E227" s="493">
        <f>SUM(C227:D227)</f>
        <v>771</v>
      </c>
      <c r="F227" s="16"/>
      <c r="G227" s="16"/>
      <c r="H227" s="16"/>
      <c r="I227" s="16"/>
      <c r="J227" s="16"/>
    </row>
    <row r="228" spans="1:10" ht="15.75" x14ac:dyDescent="0.25">
      <c r="A228" s="418" t="s">
        <v>314</v>
      </c>
      <c r="B228" s="321" t="s">
        <v>287</v>
      </c>
      <c r="C228" s="500">
        <v>6703</v>
      </c>
      <c r="D228" s="500"/>
      <c r="E228" s="493">
        <f>SUM(C228:D228)</f>
        <v>6703</v>
      </c>
      <c r="F228" s="16"/>
      <c r="G228" s="16"/>
      <c r="H228" s="16"/>
      <c r="I228" s="16"/>
      <c r="J228" s="16"/>
    </row>
    <row r="229" spans="1:10" ht="15.75" x14ac:dyDescent="0.25">
      <c r="A229" s="418" t="s">
        <v>315</v>
      </c>
      <c r="B229" s="321" t="s">
        <v>288</v>
      </c>
      <c r="C229" s="499">
        <v>0</v>
      </c>
      <c r="D229" s="500"/>
      <c r="E229" s="493">
        <f>SUM(C229:D229)</f>
        <v>0</v>
      </c>
      <c r="F229" s="16"/>
      <c r="G229" s="16"/>
      <c r="H229" s="16"/>
      <c r="I229" s="16"/>
      <c r="J229" s="16"/>
    </row>
    <row r="230" spans="1:10" ht="16.5" thickBot="1" x14ac:dyDescent="0.3">
      <c r="A230" s="418" t="s">
        <v>316</v>
      </c>
      <c r="B230" s="322" t="s">
        <v>289</v>
      </c>
      <c r="C230" s="1472">
        <v>0</v>
      </c>
      <c r="D230" s="1472"/>
      <c r="E230" s="1473">
        <f>SUM(C230:D230)</f>
        <v>0</v>
      </c>
      <c r="F230" s="16"/>
      <c r="G230" s="16"/>
      <c r="H230" s="16"/>
      <c r="I230" s="16"/>
      <c r="J230" s="16"/>
    </row>
    <row r="231" spans="1:10" ht="15" thickBot="1" x14ac:dyDescent="0.25">
      <c r="A231" s="539" t="s">
        <v>317</v>
      </c>
      <c r="B231" s="208" t="s">
        <v>275</v>
      </c>
      <c r="C231" s="748">
        <f>SUM(C226:C230)</f>
        <v>9032</v>
      </c>
      <c r="D231" s="748">
        <f>SUM(D226:D230)</f>
        <v>0</v>
      </c>
      <c r="E231" s="748">
        <f>SUM(E226:E230)</f>
        <v>9032</v>
      </c>
      <c r="F231" s="16"/>
      <c r="G231" s="16"/>
      <c r="H231" s="16"/>
      <c r="I231" s="16"/>
      <c r="J231" s="16"/>
    </row>
    <row r="232" spans="1:10" ht="14.25" x14ac:dyDescent="0.2">
      <c r="A232" s="361"/>
      <c r="B232" s="297"/>
      <c r="C232" s="323"/>
      <c r="D232" s="323"/>
      <c r="E232" s="323"/>
      <c r="F232" s="16"/>
      <c r="G232" s="16"/>
      <c r="H232" s="16"/>
      <c r="I232" s="16"/>
      <c r="J232" s="16"/>
    </row>
    <row r="233" spans="1:10" ht="14.25" x14ac:dyDescent="0.2">
      <c r="A233" s="361"/>
      <c r="B233" s="297"/>
      <c r="C233" s="323"/>
      <c r="D233" s="323"/>
      <c r="E233" s="323"/>
      <c r="F233" s="16"/>
      <c r="G233" s="16"/>
      <c r="H233" s="16"/>
      <c r="I233" s="16"/>
      <c r="J233" s="16"/>
    </row>
    <row r="234" spans="1:10" ht="14.25" x14ac:dyDescent="0.2">
      <c r="A234" s="361"/>
      <c r="B234" s="297"/>
      <c r="C234" s="323"/>
      <c r="D234" s="323"/>
      <c r="E234" s="323"/>
      <c r="F234" s="16"/>
      <c r="G234" s="16"/>
      <c r="H234" s="16"/>
      <c r="I234" s="16"/>
      <c r="J234" s="16"/>
    </row>
    <row r="235" spans="1:10" ht="14.25" x14ac:dyDescent="0.2">
      <c r="B235" s="297"/>
      <c r="C235" s="323"/>
      <c r="D235" s="323"/>
      <c r="E235" s="323"/>
      <c r="F235" s="16"/>
      <c r="G235" s="16"/>
      <c r="H235" s="16"/>
      <c r="I235" s="16"/>
      <c r="J235" s="16"/>
    </row>
    <row r="236" spans="1:10" ht="15.75" x14ac:dyDescent="0.25">
      <c r="A236" s="1699" t="s">
        <v>1273</v>
      </c>
      <c r="B236" s="1699"/>
      <c r="C236" s="1699"/>
      <c r="D236" s="1699"/>
      <c r="E236" s="1699"/>
      <c r="F236" s="16"/>
      <c r="G236" s="16"/>
      <c r="H236" s="16"/>
      <c r="I236" s="16"/>
      <c r="J236" s="16"/>
    </row>
    <row r="237" spans="1:10" ht="15.75" x14ac:dyDescent="0.25">
      <c r="A237" s="1696" t="s">
        <v>1274</v>
      </c>
      <c r="B237" s="1696"/>
      <c r="C237" s="1696"/>
      <c r="D237" s="1696"/>
      <c r="E237" s="1696"/>
      <c r="F237" s="16"/>
      <c r="G237" s="16"/>
      <c r="H237" s="16"/>
      <c r="I237" s="16"/>
      <c r="J237" s="16"/>
    </row>
    <row r="238" spans="1:10" ht="15.75" thickBot="1" x14ac:dyDescent="0.3">
      <c r="B238" s="193"/>
      <c r="C238" s="193"/>
      <c r="D238" s="193"/>
      <c r="E238" s="193" t="s">
        <v>218</v>
      </c>
      <c r="F238" s="16"/>
      <c r="G238" s="16"/>
      <c r="H238" s="16"/>
      <c r="I238" s="16"/>
      <c r="J238" s="16"/>
    </row>
    <row r="239" spans="1:10" ht="27" thickBot="1" x14ac:dyDescent="0.3">
      <c r="A239" s="484" t="s">
        <v>298</v>
      </c>
      <c r="B239" s="203" t="s">
        <v>266</v>
      </c>
      <c r="C239" s="494" t="s">
        <v>210</v>
      </c>
      <c r="D239" s="494" t="s">
        <v>212</v>
      </c>
      <c r="E239" s="489" t="s">
        <v>5</v>
      </c>
      <c r="F239" s="16"/>
      <c r="G239" s="16"/>
      <c r="H239" s="16"/>
      <c r="I239" s="16"/>
      <c r="J239" s="16"/>
    </row>
    <row r="240" spans="1:10" ht="13.5" thickBot="1" x14ac:dyDescent="0.25">
      <c r="A240" s="457" t="s">
        <v>299</v>
      </c>
      <c r="B240" s="445" t="s">
        <v>300</v>
      </c>
      <c r="C240" s="448" t="s">
        <v>301</v>
      </c>
      <c r="D240" s="448" t="s">
        <v>302</v>
      </c>
      <c r="E240" s="437" t="s">
        <v>322</v>
      </c>
      <c r="F240" s="16"/>
      <c r="G240" s="16"/>
      <c r="H240" s="16"/>
      <c r="I240" s="16"/>
      <c r="J240" s="16"/>
    </row>
    <row r="241" spans="1:10" ht="15" x14ac:dyDescent="0.25">
      <c r="A241" s="464" t="s">
        <v>303</v>
      </c>
      <c r="B241" s="204" t="s">
        <v>267</v>
      </c>
      <c r="C241" s="747"/>
      <c r="D241" s="495"/>
      <c r="E241" s="989">
        <f t="shared" ref="E241:E246" si="9">SUM(C241:D241)</f>
        <v>0</v>
      </c>
      <c r="F241" s="16"/>
      <c r="G241" s="16"/>
      <c r="H241" s="16"/>
      <c r="I241" s="16"/>
      <c r="J241" s="16"/>
    </row>
    <row r="242" spans="1:10" ht="15" x14ac:dyDescent="0.25">
      <c r="A242" s="422" t="s">
        <v>304</v>
      </c>
      <c r="B242" s="205" t="s">
        <v>268</v>
      </c>
      <c r="C242" s="500">
        <v>0</v>
      </c>
      <c r="D242" s="496"/>
      <c r="E242" s="493">
        <f t="shared" si="9"/>
        <v>0</v>
      </c>
      <c r="F242" s="16"/>
      <c r="G242" s="16"/>
      <c r="H242" s="16"/>
      <c r="I242" s="16"/>
      <c r="J242" s="16"/>
    </row>
    <row r="243" spans="1:10" ht="15" x14ac:dyDescent="0.25">
      <c r="A243" s="418" t="s">
        <v>305</v>
      </c>
      <c r="B243" s="204" t="s">
        <v>269</v>
      </c>
      <c r="C243" s="499">
        <f>' 27 28 sz. melléklet'!E28</f>
        <v>8000</v>
      </c>
      <c r="D243" s="495"/>
      <c r="E243" s="493">
        <f t="shared" si="9"/>
        <v>8000</v>
      </c>
      <c r="F243" s="16"/>
      <c r="G243" s="16"/>
      <c r="H243" s="16"/>
      <c r="I243" s="16"/>
      <c r="J243" s="16"/>
    </row>
    <row r="244" spans="1:10" ht="15" x14ac:dyDescent="0.25">
      <c r="A244" s="418" t="s">
        <v>306</v>
      </c>
      <c r="B244" s="206" t="s">
        <v>270</v>
      </c>
      <c r="C244" s="496">
        <v>0</v>
      </c>
      <c r="D244" s="496"/>
      <c r="E244" s="490">
        <f t="shared" si="9"/>
        <v>0</v>
      </c>
      <c r="F244" s="16"/>
      <c r="G244" s="16"/>
      <c r="H244" s="16"/>
      <c r="I244" s="16"/>
      <c r="J244" s="16"/>
    </row>
    <row r="245" spans="1:10" ht="15" x14ac:dyDescent="0.25">
      <c r="A245" s="418" t="s">
        <v>307</v>
      </c>
      <c r="B245" s="207" t="s">
        <v>256</v>
      </c>
      <c r="C245" s="495">
        <v>0</v>
      </c>
      <c r="D245" s="495"/>
      <c r="E245" s="490">
        <f t="shared" si="9"/>
        <v>0</v>
      </c>
      <c r="F245" s="16"/>
      <c r="G245" s="16"/>
      <c r="H245" s="16"/>
      <c r="I245" s="16"/>
      <c r="J245" s="16"/>
    </row>
    <row r="246" spans="1:10" ht="15.75" thickBot="1" x14ac:dyDescent="0.3">
      <c r="A246" s="386" t="s">
        <v>308</v>
      </c>
      <c r="B246" s="206" t="s">
        <v>1260</v>
      </c>
      <c r="C246" s="1472"/>
      <c r="D246" s="1472"/>
      <c r="E246" s="1473">
        <f t="shared" si="9"/>
        <v>0</v>
      </c>
      <c r="F246" s="16"/>
      <c r="G246" s="16"/>
      <c r="H246" s="16"/>
      <c r="I246" s="16"/>
      <c r="J246" s="16"/>
    </row>
    <row r="247" spans="1:10" ht="15" thickBot="1" x14ac:dyDescent="0.25">
      <c r="A247" s="481" t="s">
        <v>309</v>
      </c>
      <c r="B247" s="201" t="s">
        <v>271</v>
      </c>
      <c r="C247" s="748">
        <f>SUM(C241:C246)-C242</f>
        <v>8000</v>
      </c>
      <c r="D247" s="748">
        <f>SUM(D241:D246)-D242</f>
        <v>0</v>
      </c>
      <c r="E247" s="748">
        <f>SUM(E241:E246)-E242</f>
        <v>8000</v>
      </c>
      <c r="F247" s="16"/>
      <c r="G247" s="16"/>
      <c r="H247" s="16"/>
      <c r="I247" s="16"/>
      <c r="J247" s="16"/>
    </row>
    <row r="248" spans="1:10" ht="13.5" thickBot="1" x14ac:dyDescent="0.25">
      <c r="A248" s="418" t="s">
        <v>310</v>
      </c>
      <c r="B248" s="15"/>
      <c r="C248" s="316"/>
      <c r="D248" s="316"/>
      <c r="E248" s="309"/>
      <c r="F248" s="16"/>
      <c r="G248" s="16"/>
      <c r="H248" s="16"/>
      <c r="I248" s="16"/>
      <c r="J248" s="16"/>
    </row>
    <row r="249" spans="1:10" ht="15.75" thickBot="1" x14ac:dyDescent="0.3">
      <c r="A249" s="418" t="s">
        <v>311</v>
      </c>
      <c r="B249" s="203" t="s">
        <v>272</v>
      </c>
      <c r="C249" s="494" t="s">
        <v>210</v>
      </c>
      <c r="D249" s="494" t="s">
        <v>212</v>
      </c>
      <c r="E249" s="489" t="s">
        <v>25</v>
      </c>
      <c r="F249" s="16"/>
      <c r="G249" s="16"/>
      <c r="H249" s="16"/>
      <c r="I249" s="16"/>
      <c r="J249" s="16"/>
    </row>
    <row r="250" spans="1:10" ht="15.75" x14ac:dyDescent="0.25">
      <c r="A250" s="418" t="s">
        <v>312</v>
      </c>
      <c r="B250" s="320" t="s">
        <v>285</v>
      </c>
      <c r="C250" s="1471"/>
      <c r="D250" s="499"/>
      <c r="E250" s="1477">
        <f>SUM(C250:D250)</f>
        <v>0</v>
      </c>
      <c r="F250" s="16"/>
      <c r="G250" s="16"/>
      <c r="H250" s="16"/>
      <c r="I250" s="16"/>
      <c r="J250" s="16"/>
    </row>
    <row r="251" spans="1:10" ht="15.75" x14ac:dyDescent="0.25">
      <c r="A251" s="418" t="s">
        <v>313</v>
      </c>
      <c r="B251" s="321" t="s">
        <v>286</v>
      </c>
      <c r="C251" s="500"/>
      <c r="D251" s="500"/>
      <c r="E251" s="493">
        <f>SUM(C251:D251)</f>
        <v>0</v>
      </c>
      <c r="F251" s="16"/>
      <c r="G251" s="16"/>
      <c r="H251" s="16"/>
      <c r="I251" s="16"/>
      <c r="J251" s="16"/>
    </row>
    <row r="252" spans="1:10" ht="15.75" x14ac:dyDescent="0.25">
      <c r="A252" s="418" t="s">
        <v>314</v>
      </c>
      <c r="B252" s="321" t="s">
        <v>287</v>
      </c>
      <c r="C252" s="500"/>
      <c r="D252" s="500"/>
      <c r="E252" s="493">
        <f>SUM(C252:D252)</f>
        <v>0</v>
      </c>
      <c r="F252" s="16"/>
      <c r="G252" s="16"/>
      <c r="H252" s="16"/>
      <c r="I252" s="16"/>
      <c r="J252" s="16"/>
    </row>
    <row r="253" spans="1:10" ht="15.75" x14ac:dyDescent="0.25">
      <c r="A253" s="418" t="s">
        <v>315</v>
      </c>
      <c r="B253" s="321" t="s">
        <v>288</v>
      </c>
      <c r="C253" s="499">
        <f>'33_sz_ melléklet'!C131</f>
        <v>8000</v>
      </c>
      <c r="D253" s="500"/>
      <c r="E253" s="493">
        <f>SUM(C253:D253)</f>
        <v>8000</v>
      </c>
      <c r="F253" s="16"/>
      <c r="G253" s="16"/>
      <c r="H253" s="16"/>
      <c r="I253" s="16"/>
      <c r="J253" s="16"/>
    </row>
    <row r="254" spans="1:10" ht="16.5" thickBot="1" x14ac:dyDescent="0.3">
      <c r="A254" s="423" t="s">
        <v>316</v>
      </c>
      <c r="B254" s="322" t="s">
        <v>289</v>
      </c>
      <c r="C254" s="1472">
        <v>0</v>
      </c>
      <c r="D254" s="1472"/>
      <c r="E254" s="1473">
        <f>SUM(C254:D254)</f>
        <v>0</v>
      </c>
      <c r="F254" s="16"/>
      <c r="G254" s="16"/>
      <c r="H254" s="16"/>
      <c r="I254" s="16"/>
      <c r="J254" s="16"/>
    </row>
    <row r="255" spans="1:10" ht="15" thickBot="1" x14ac:dyDescent="0.25">
      <c r="A255" s="363" t="s">
        <v>317</v>
      </c>
      <c r="B255" s="208" t="s">
        <v>275</v>
      </c>
      <c r="C255" s="748">
        <f>SUM(C250:C254)</f>
        <v>8000</v>
      </c>
      <c r="D255" s="748">
        <f>SUM(D250:D254)</f>
        <v>0</v>
      </c>
      <c r="E255" s="748">
        <f>SUM(E250:E254)</f>
        <v>8000</v>
      </c>
      <c r="F255" s="16"/>
      <c r="G255" s="16"/>
      <c r="H255" s="16"/>
      <c r="I255" s="16"/>
      <c r="J255" s="16"/>
    </row>
    <row r="256" spans="1:10" ht="14.25" x14ac:dyDescent="0.2">
      <c r="A256" s="361"/>
      <c r="B256" s="297"/>
      <c r="C256" s="323"/>
      <c r="D256" s="323"/>
      <c r="E256" s="323"/>
      <c r="F256" s="16"/>
      <c r="G256" s="16"/>
      <c r="H256" s="16"/>
      <c r="I256" s="16"/>
      <c r="J256" s="16"/>
    </row>
    <row r="257" spans="1:10" ht="14.25" x14ac:dyDescent="0.2">
      <c r="A257" s="361"/>
      <c r="B257" s="297"/>
      <c r="C257" s="323"/>
      <c r="D257" s="323"/>
      <c r="E257" s="323"/>
      <c r="F257" s="16"/>
      <c r="G257" s="16"/>
      <c r="H257" s="16"/>
      <c r="I257" s="16"/>
      <c r="J257" s="16"/>
    </row>
    <row r="258" spans="1:10" x14ac:dyDescent="0.2">
      <c r="A258" s="1626" t="s">
        <v>1361</v>
      </c>
      <c r="B258" s="1626"/>
      <c r="C258" s="1626"/>
      <c r="D258" s="1626"/>
      <c r="E258" s="1626"/>
      <c r="F258" s="16"/>
      <c r="G258" s="16"/>
      <c r="H258" s="16"/>
      <c r="I258" s="16"/>
      <c r="J258" s="16"/>
    </row>
    <row r="259" spans="1:10" x14ac:dyDescent="0.2">
      <c r="A259" s="1647">
        <v>6</v>
      </c>
      <c r="B259" s="1647"/>
      <c r="C259" s="1647"/>
      <c r="D259" s="1647"/>
      <c r="E259" s="1647"/>
      <c r="F259" s="16"/>
      <c r="G259" s="16"/>
      <c r="H259" s="16"/>
      <c r="I259" s="16"/>
      <c r="J259" s="16"/>
    </row>
    <row r="260" spans="1:10" x14ac:dyDescent="0.2">
      <c r="A260" s="1697" t="s">
        <v>265</v>
      </c>
      <c r="B260" s="1698"/>
      <c r="C260" s="1698"/>
      <c r="D260" s="1698"/>
      <c r="E260" s="1698"/>
      <c r="F260" s="16"/>
      <c r="G260" s="16"/>
      <c r="H260" s="16"/>
      <c r="I260" s="16"/>
      <c r="J260" s="16"/>
    </row>
    <row r="261" spans="1:10" x14ac:dyDescent="0.2">
      <c r="A261" s="13"/>
      <c r="B261" s="13"/>
      <c r="C261" s="13"/>
      <c r="D261" s="13"/>
      <c r="E261" s="13"/>
      <c r="F261" s="16"/>
      <c r="G261" s="16"/>
      <c r="H261" s="16"/>
      <c r="I261" s="16"/>
      <c r="J261" s="16"/>
    </row>
    <row r="262" spans="1:10" ht="14.25" x14ac:dyDescent="0.2">
      <c r="B262" s="297"/>
      <c r="C262" s="323"/>
      <c r="D262" s="323"/>
      <c r="E262" s="323"/>
      <c r="F262" s="16"/>
      <c r="G262" s="16"/>
      <c r="H262" s="16"/>
      <c r="I262" s="16"/>
      <c r="J262" s="16"/>
    </row>
    <row r="263" spans="1:10" ht="15.75" customHeight="1" x14ac:dyDescent="0.25">
      <c r="A263" s="1699" t="s">
        <v>1037</v>
      </c>
      <c r="B263" s="1699"/>
      <c r="C263" s="1699"/>
      <c r="D263" s="1699"/>
      <c r="E263" s="1699"/>
      <c r="F263" s="16"/>
      <c r="G263" s="16"/>
      <c r="H263" s="16"/>
      <c r="I263" s="16"/>
      <c r="J263" s="16"/>
    </row>
    <row r="264" spans="1:10" ht="15.75" customHeight="1" x14ac:dyDescent="0.25">
      <c r="A264" s="1696" t="s">
        <v>1038</v>
      </c>
      <c r="B264" s="1696"/>
      <c r="C264" s="1696"/>
      <c r="D264" s="1696"/>
      <c r="E264" s="1696"/>
      <c r="F264" s="16"/>
      <c r="G264" s="16"/>
      <c r="H264" s="16"/>
      <c r="I264" s="16"/>
      <c r="J264" s="16"/>
    </row>
    <row r="265" spans="1:10" ht="15.75" thickBot="1" x14ac:dyDescent="0.3">
      <c r="B265" s="193"/>
      <c r="C265" s="193"/>
      <c r="D265" s="193"/>
      <c r="E265" s="193" t="s">
        <v>218</v>
      </c>
      <c r="F265" s="16"/>
      <c r="G265" s="16"/>
      <c r="H265" s="16"/>
      <c r="I265" s="16"/>
      <c r="J265" s="16"/>
    </row>
    <row r="266" spans="1:10" ht="27" thickBot="1" x14ac:dyDescent="0.3">
      <c r="A266" s="484" t="s">
        <v>298</v>
      </c>
      <c r="B266" s="203" t="s">
        <v>266</v>
      </c>
      <c r="C266" s="494" t="s">
        <v>210</v>
      </c>
      <c r="D266" s="494" t="s">
        <v>212</v>
      </c>
      <c r="E266" s="489" t="s">
        <v>5</v>
      </c>
      <c r="F266" s="16"/>
      <c r="G266" s="16"/>
      <c r="H266" s="16"/>
      <c r="I266" s="16"/>
      <c r="J266" s="16"/>
    </row>
    <row r="267" spans="1:10" ht="13.5" thickBot="1" x14ac:dyDescent="0.25">
      <c r="A267" s="457" t="s">
        <v>299</v>
      </c>
      <c r="B267" s="445" t="s">
        <v>300</v>
      </c>
      <c r="C267" s="448" t="s">
        <v>301</v>
      </c>
      <c r="D267" s="448" t="s">
        <v>302</v>
      </c>
      <c r="E267" s="437" t="s">
        <v>322</v>
      </c>
      <c r="F267" s="16"/>
      <c r="G267" s="16"/>
      <c r="H267" s="16"/>
      <c r="I267" s="16"/>
      <c r="J267" s="16"/>
    </row>
    <row r="268" spans="1:10" ht="15" x14ac:dyDescent="0.25">
      <c r="A268" s="464" t="s">
        <v>303</v>
      </c>
      <c r="B268" s="204" t="s">
        <v>267</v>
      </c>
      <c r="C268" s="747">
        <v>2407</v>
      </c>
      <c r="D268" s="495"/>
      <c r="E268" s="989">
        <f t="shared" ref="E268:E273" si="10">SUM(C268:D268)</f>
        <v>2407</v>
      </c>
      <c r="F268" s="16"/>
      <c r="G268" s="16"/>
      <c r="H268" s="16"/>
      <c r="I268" s="16"/>
      <c r="J268" s="16"/>
    </row>
    <row r="269" spans="1:10" ht="15" x14ac:dyDescent="0.25">
      <c r="A269" s="422" t="s">
        <v>304</v>
      </c>
      <c r="B269" s="205" t="s">
        <v>268</v>
      </c>
      <c r="C269" s="500">
        <v>0</v>
      </c>
      <c r="D269" s="496"/>
      <c r="E269" s="493">
        <f t="shared" si="10"/>
        <v>0</v>
      </c>
      <c r="F269" s="16"/>
      <c r="G269" s="16"/>
      <c r="H269" s="16"/>
      <c r="I269" s="16"/>
      <c r="J269" s="16"/>
    </row>
    <row r="270" spans="1:10" ht="15" x14ac:dyDescent="0.25">
      <c r="A270" s="418" t="s">
        <v>305</v>
      </c>
      <c r="B270" s="204" t="s">
        <v>269</v>
      </c>
      <c r="C270" s="499"/>
      <c r="D270" s="495"/>
      <c r="E270" s="493">
        <f t="shared" si="10"/>
        <v>0</v>
      </c>
      <c r="F270" s="16"/>
      <c r="G270" s="16"/>
      <c r="H270" s="16"/>
      <c r="I270" s="16"/>
      <c r="J270" s="16"/>
    </row>
    <row r="271" spans="1:10" ht="15" x14ac:dyDescent="0.25">
      <c r="A271" s="418" t="s">
        <v>306</v>
      </c>
      <c r="B271" s="206" t="s">
        <v>270</v>
      </c>
      <c r="C271" s="496">
        <v>0</v>
      </c>
      <c r="D271" s="496"/>
      <c r="E271" s="490">
        <f t="shared" si="10"/>
        <v>0</v>
      </c>
      <c r="F271" s="16"/>
      <c r="G271" s="16"/>
      <c r="H271" s="16"/>
      <c r="I271" s="16"/>
      <c r="J271" s="16"/>
    </row>
    <row r="272" spans="1:10" ht="15" x14ac:dyDescent="0.25">
      <c r="A272" s="418" t="s">
        <v>307</v>
      </c>
      <c r="B272" s="207" t="s">
        <v>256</v>
      </c>
      <c r="C272" s="495">
        <v>0</v>
      </c>
      <c r="D272" s="495"/>
      <c r="E272" s="490">
        <f t="shared" si="10"/>
        <v>0</v>
      </c>
      <c r="F272" s="16"/>
      <c r="G272" s="16"/>
      <c r="H272" s="16"/>
      <c r="I272" s="16"/>
      <c r="J272" s="16"/>
    </row>
    <row r="273" spans="1:10" ht="15.75" thickBot="1" x14ac:dyDescent="0.3">
      <c r="A273" s="386" t="s">
        <v>308</v>
      </c>
      <c r="B273" s="206" t="s">
        <v>1260</v>
      </c>
      <c r="C273" s="1472">
        <v>23424</v>
      </c>
      <c r="D273" s="1472"/>
      <c r="E273" s="1473">
        <f t="shared" si="10"/>
        <v>23424</v>
      </c>
      <c r="F273" s="16"/>
      <c r="G273" s="16"/>
      <c r="H273" s="16"/>
      <c r="I273" s="16"/>
      <c r="J273" s="16"/>
    </row>
    <row r="274" spans="1:10" ht="15" thickBot="1" x14ac:dyDescent="0.25">
      <c r="A274" s="481" t="s">
        <v>309</v>
      </c>
      <c r="B274" s="201" t="s">
        <v>271</v>
      </c>
      <c r="C274" s="748">
        <f>SUM(C268:C273)-C269</f>
        <v>25831</v>
      </c>
      <c r="D274" s="748">
        <f>SUM(D268:D273)-D269</f>
        <v>0</v>
      </c>
      <c r="E274" s="748">
        <f>SUM(E268:E273)-E269</f>
        <v>25831</v>
      </c>
      <c r="F274" s="16"/>
      <c r="G274" s="16"/>
      <c r="H274" s="16"/>
      <c r="I274" s="16"/>
      <c r="J274" s="16"/>
    </row>
    <row r="275" spans="1:10" ht="13.5" thickBot="1" x14ac:dyDescent="0.25">
      <c r="A275" s="418" t="s">
        <v>310</v>
      </c>
      <c r="B275" s="15"/>
      <c r="C275" s="316"/>
      <c r="D275" s="316"/>
      <c r="E275" s="309"/>
      <c r="F275" s="16"/>
      <c r="G275" s="16"/>
      <c r="H275" s="16"/>
      <c r="I275" s="16"/>
      <c r="J275" s="16"/>
    </row>
    <row r="276" spans="1:10" ht="15.75" thickBot="1" x14ac:dyDescent="0.3">
      <c r="A276" s="418" t="s">
        <v>311</v>
      </c>
      <c r="B276" s="203" t="s">
        <v>272</v>
      </c>
      <c r="C276" s="494" t="s">
        <v>210</v>
      </c>
      <c r="D276" s="494" t="s">
        <v>212</v>
      </c>
      <c r="E276" s="489" t="s">
        <v>25</v>
      </c>
      <c r="F276" s="16"/>
      <c r="G276" s="16"/>
      <c r="H276" s="16"/>
      <c r="I276" s="16"/>
      <c r="J276" s="16"/>
    </row>
    <row r="277" spans="1:10" ht="15.75" x14ac:dyDescent="0.25">
      <c r="A277" s="418" t="s">
        <v>312</v>
      </c>
      <c r="B277" s="320" t="s">
        <v>285</v>
      </c>
      <c r="C277" s="1471">
        <f>6064-2021-4043</f>
        <v>0</v>
      </c>
      <c r="D277" s="499"/>
      <c r="E277" s="1477">
        <f>SUM(C277:D277)</f>
        <v>0</v>
      </c>
      <c r="F277" s="16"/>
      <c r="G277" s="16"/>
      <c r="H277" s="16"/>
      <c r="I277" s="16"/>
      <c r="J277" s="16"/>
    </row>
    <row r="278" spans="1:10" ht="15.75" x14ac:dyDescent="0.25">
      <c r="A278" s="418" t="s">
        <v>313</v>
      </c>
      <c r="B278" s="321" t="s">
        <v>286</v>
      </c>
      <c r="C278" s="500">
        <f>1334-355-979</f>
        <v>0</v>
      </c>
      <c r="D278" s="500"/>
      <c r="E278" s="493">
        <f>SUM(C278:D278)</f>
        <v>0</v>
      </c>
      <c r="F278" s="16"/>
      <c r="G278" s="16"/>
      <c r="H278" s="16"/>
      <c r="I278" s="16"/>
      <c r="J278" s="16"/>
    </row>
    <row r="279" spans="1:10" ht="15.75" x14ac:dyDescent="0.25">
      <c r="A279" s="418" t="s">
        <v>314</v>
      </c>
      <c r="B279" s="321" t="s">
        <v>287</v>
      </c>
      <c r="C279" s="500">
        <v>1189</v>
      </c>
      <c r="D279" s="500"/>
      <c r="E279" s="493">
        <f>SUM(C279:D279)</f>
        <v>1189</v>
      </c>
      <c r="F279" s="16"/>
      <c r="G279" s="16"/>
      <c r="H279" s="16"/>
      <c r="I279" s="16"/>
      <c r="J279" s="16"/>
    </row>
    <row r="280" spans="1:10" ht="15.75" x14ac:dyDescent="0.25">
      <c r="A280" s="418" t="s">
        <v>315</v>
      </c>
      <c r="B280" s="321" t="s">
        <v>288</v>
      </c>
      <c r="C280" s="499">
        <f>'33_sz_ melléklet'!C118</f>
        <v>24642</v>
      </c>
      <c r="D280" s="500"/>
      <c r="E280" s="493">
        <f>SUM(C280:D280)</f>
        <v>24642</v>
      </c>
      <c r="F280" s="16"/>
      <c r="G280" s="16"/>
      <c r="H280" s="16"/>
      <c r="I280" s="16"/>
      <c r="J280" s="16"/>
    </row>
    <row r="281" spans="1:10" ht="16.5" thickBot="1" x14ac:dyDescent="0.3">
      <c r="A281" s="418" t="s">
        <v>316</v>
      </c>
      <c r="B281" s="322" t="s">
        <v>289</v>
      </c>
      <c r="C281" s="1472">
        <v>0</v>
      </c>
      <c r="D281" s="1472"/>
      <c r="E281" s="1473">
        <f>SUM(C281:D281)</f>
        <v>0</v>
      </c>
      <c r="F281" s="16"/>
      <c r="G281" s="16"/>
      <c r="H281" s="16"/>
      <c r="I281" s="16"/>
      <c r="J281" s="16"/>
    </row>
    <row r="282" spans="1:10" ht="15" thickBot="1" x14ac:dyDescent="0.25">
      <c r="A282" s="539" t="s">
        <v>317</v>
      </c>
      <c r="B282" s="208" t="s">
        <v>275</v>
      </c>
      <c r="C282" s="748">
        <f>SUM(C277:C281)</f>
        <v>25831</v>
      </c>
      <c r="D282" s="748">
        <f>SUM(D277:D281)</f>
        <v>0</v>
      </c>
      <c r="E282" s="748">
        <f>SUM(E277:E281)</f>
        <v>25831</v>
      </c>
      <c r="F282" s="16"/>
      <c r="G282" s="16"/>
      <c r="H282" s="16"/>
      <c r="I282" s="16"/>
      <c r="J282" s="16"/>
    </row>
    <row r="283" spans="1:10" ht="14.25" x14ac:dyDescent="0.2">
      <c r="A283" s="361"/>
      <c r="B283" s="297"/>
      <c r="C283" s="323"/>
      <c r="D283" s="323"/>
      <c r="E283" s="323"/>
      <c r="F283" s="16"/>
      <c r="G283" s="16"/>
      <c r="H283" s="16"/>
      <c r="I283" s="16"/>
      <c r="J283" s="16"/>
    </row>
    <row r="284" spans="1:10" ht="14.25" x14ac:dyDescent="0.2">
      <c r="A284" s="361"/>
      <c r="B284" s="297"/>
      <c r="C284" s="323"/>
      <c r="D284" s="323"/>
      <c r="E284" s="323"/>
      <c r="F284" s="16"/>
      <c r="G284" s="16"/>
      <c r="H284" s="16"/>
      <c r="I284" s="16"/>
      <c r="J284" s="16"/>
    </row>
    <row r="285" spans="1:10" ht="14.25" x14ac:dyDescent="0.2">
      <c r="A285" s="361"/>
      <c r="B285" s="297"/>
      <c r="C285" s="323"/>
      <c r="D285" s="323"/>
      <c r="E285" s="323"/>
      <c r="F285" s="16"/>
      <c r="G285" s="16"/>
      <c r="H285" s="16"/>
      <c r="I285" s="16"/>
      <c r="J285" s="16"/>
    </row>
    <row r="286" spans="1:10" ht="14.25" x14ac:dyDescent="0.2">
      <c r="B286" s="297"/>
      <c r="C286" s="323"/>
      <c r="D286" s="323"/>
      <c r="E286" s="323"/>
      <c r="F286" s="16"/>
      <c r="G286" s="16"/>
      <c r="H286" s="16"/>
      <c r="I286" s="16"/>
      <c r="J286" s="16"/>
    </row>
    <row r="287" spans="1:10" ht="15.75" customHeight="1" x14ac:dyDescent="0.25">
      <c r="A287" s="1699" t="s">
        <v>1150</v>
      </c>
      <c r="B287" s="1699"/>
      <c r="C287" s="1699"/>
      <c r="D287" s="1699"/>
      <c r="E287" s="1699"/>
      <c r="F287" s="16"/>
      <c r="G287" s="16"/>
      <c r="H287" s="16"/>
      <c r="I287" s="16"/>
      <c r="J287" s="16"/>
    </row>
    <row r="288" spans="1:10" ht="15.75" customHeight="1" x14ac:dyDescent="0.25">
      <c r="A288" s="1696" t="s">
        <v>1151</v>
      </c>
      <c r="B288" s="1696"/>
      <c r="C288" s="1696"/>
      <c r="D288" s="1696"/>
      <c r="E288" s="1696"/>
      <c r="F288" s="16"/>
      <c r="G288" s="16"/>
      <c r="H288" s="16"/>
      <c r="I288" s="16"/>
      <c r="J288" s="16"/>
    </row>
    <row r="289" spans="1:10" ht="15.75" thickBot="1" x14ac:dyDescent="0.3">
      <c r="B289" s="193"/>
      <c r="C289" s="193"/>
      <c r="D289" s="193"/>
      <c r="E289" s="193" t="s">
        <v>218</v>
      </c>
      <c r="F289" s="16"/>
      <c r="G289" s="16"/>
      <c r="H289" s="16"/>
      <c r="I289" s="16"/>
      <c r="J289" s="16"/>
    </row>
    <row r="290" spans="1:10" ht="27" thickBot="1" x14ac:dyDescent="0.3">
      <c r="A290" s="484" t="s">
        <v>298</v>
      </c>
      <c r="B290" s="203" t="s">
        <v>266</v>
      </c>
      <c r="C290" s="494" t="s">
        <v>210</v>
      </c>
      <c r="D290" s="494" t="s">
        <v>212</v>
      </c>
      <c r="E290" s="489" t="s">
        <v>5</v>
      </c>
      <c r="F290" s="16"/>
      <c r="G290" s="16"/>
      <c r="H290" s="16"/>
      <c r="I290" s="16"/>
      <c r="J290" s="16"/>
    </row>
    <row r="291" spans="1:10" ht="13.5" thickBot="1" x14ac:dyDescent="0.25">
      <c r="A291" s="457" t="s">
        <v>299</v>
      </c>
      <c r="B291" s="445" t="s">
        <v>300</v>
      </c>
      <c r="C291" s="448" t="s">
        <v>301</v>
      </c>
      <c r="D291" s="448" t="s">
        <v>302</v>
      </c>
      <c r="E291" s="437" t="s">
        <v>322</v>
      </c>
      <c r="F291" s="16"/>
      <c r="G291" s="16"/>
      <c r="H291" s="16"/>
      <c r="I291" s="16"/>
      <c r="J291" s="16"/>
    </row>
    <row r="292" spans="1:10" ht="15" x14ac:dyDescent="0.25">
      <c r="A292" s="464" t="s">
        <v>303</v>
      </c>
      <c r="B292" s="204" t="s">
        <v>267</v>
      </c>
      <c r="C292" s="747">
        <v>2025</v>
      </c>
      <c r="D292" s="495"/>
      <c r="E292" s="989">
        <f t="shared" ref="E292:E297" si="11">SUM(C292:D292)</f>
        <v>2025</v>
      </c>
      <c r="F292" s="16"/>
      <c r="G292" s="16"/>
      <c r="H292" s="16"/>
      <c r="I292" s="16"/>
      <c r="J292" s="16"/>
    </row>
    <row r="293" spans="1:10" ht="15" x14ac:dyDescent="0.25">
      <c r="A293" s="422" t="s">
        <v>304</v>
      </c>
      <c r="B293" s="205" t="s">
        <v>268</v>
      </c>
      <c r="C293" s="500">
        <v>0</v>
      </c>
      <c r="D293" s="496"/>
      <c r="E293" s="493">
        <f t="shared" si="11"/>
        <v>0</v>
      </c>
      <c r="F293" s="16"/>
      <c r="G293" s="16"/>
      <c r="H293" s="16"/>
      <c r="I293" s="16"/>
      <c r="J293" s="16"/>
    </row>
    <row r="294" spans="1:10" ht="15" x14ac:dyDescent="0.25">
      <c r="A294" s="418" t="s">
        <v>305</v>
      </c>
      <c r="B294" s="204" t="s">
        <v>269</v>
      </c>
      <c r="C294" s="499"/>
      <c r="D294" s="495"/>
      <c r="E294" s="493">
        <f t="shared" si="11"/>
        <v>0</v>
      </c>
      <c r="F294" s="16"/>
      <c r="G294" s="16"/>
      <c r="H294" s="16"/>
      <c r="I294" s="16"/>
      <c r="J294" s="16"/>
    </row>
    <row r="295" spans="1:10" ht="15" x14ac:dyDescent="0.25">
      <c r="A295" s="418" t="s">
        <v>306</v>
      </c>
      <c r="B295" s="206" t="s">
        <v>270</v>
      </c>
      <c r="C295" s="496">
        <v>0</v>
      </c>
      <c r="D295" s="496"/>
      <c r="E295" s="490">
        <f t="shared" si="11"/>
        <v>0</v>
      </c>
      <c r="F295" s="16"/>
      <c r="G295" s="16"/>
      <c r="H295" s="16"/>
      <c r="I295" s="16"/>
      <c r="J295" s="16"/>
    </row>
    <row r="296" spans="1:10" ht="15" x14ac:dyDescent="0.25">
      <c r="A296" s="418" t="s">
        <v>307</v>
      </c>
      <c r="B296" s="207" t="s">
        <v>256</v>
      </c>
      <c r="C296" s="495">
        <v>0</v>
      </c>
      <c r="D296" s="495"/>
      <c r="E296" s="490">
        <f t="shared" si="11"/>
        <v>0</v>
      </c>
      <c r="F296" s="16"/>
      <c r="G296" s="16"/>
      <c r="H296" s="16"/>
      <c r="I296" s="16"/>
      <c r="J296" s="16"/>
    </row>
    <row r="297" spans="1:10" ht="15.75" thickBot="1" x14ac:dyDescent="0.3">
      <c r="A297" s="386" t="s">
        <v>308</v>
      </c>
      <c r="B297" s="206" t="s">
        <v>1260</v>
      </c>
      <c r="C297" s="1472">
        <v>35868</v>
      </c>
      <c r="D297" s="1472"/>
      <c r="E297" s="1473">
        <f t="shared" si="11"/>
        <v>35868</v>
      </c>
      <c r="F297" s="16"/>
      <c r="G297" s="16"/>
      <c r="H297" s="16"/>
      <c r="I297" s="16"/>
      <c r="J297" s="16"/>
    </row>
    <row r="298" spans="1:10" ht="15" thickBot="1" x14ac:dyDescent="0.25">
      <c r="A298" s="481" t="s">
        <v>309</v>
      </c>
      <c r="B298" s="201" t="s">
        <v>271</v>
      </c>
      <c r="C298" s="748">
        <f>SUM(C292:C297)-C293</f>
        <v>37893</v>
      </c>
      <c r="D298" s="748">
        <f>SUM(D292:D297)-D293</f>
        <v>0</v>
      </c>
      <c r="E298" s="748">
        <f>SUM(E292:E297)-E293</f>
        <v>37893</v>
      </c>
      <c r="F298" s="16"/>
      <c r="G298" s="16"/>
      <c r="H298" s="16"/>
      <c r="I298" s="16"/>
      <c r="J298" s="16"/>
    </row>
    <row r="299" spans="1:10" ht="13.5" thickBot="1" x14ac:dyDescent="0.25">
      <c r="A299" s="418" t="s">
        <v>310</v>
      </c>
      <c r="B299" s="15"/>
      <c r="C299" s="316"/>
      <c r="D299" s="316"/>
      <c r="E299" s="309"/>
      <c r="F299" s="16"/>
      <c r="G299" s="16"/>
      <c r="H299" s="16"/>
      <c r="I299" s="16"/>
      <c r="J299" s="16"/>
    </row>
    <row r="300" spans="1:10" ht="15.75" thickBot="1" x14ac:dyDescent="0.3">
      <c r="A300" s="418" t="s">
        <v>311</v>
      </c>
      <c r="B300" s="203" t="s">
        <v>272</v>
      </c>
      <c r="C300" s="494" t="s">
        <v>210</v>
      </c>
      <c r="D300" s="494" t="s">
        <v>212</v>
      </c>
      <c r="E300" s="489" t="s">
        <v>25</v>
      </c>
      <c r="F300" s="16"/>
      <c r="G300" s="16"/>
      <c r="H300" s="16"/>
      <c r="I300" s="16"/>
      <c r="J300" s="16"/>
    </row>
    <row r="301" spans="1:10" ht="15.75" x14ac:dyDescent="0.25">
      <c r="A301" s="418" t="s">
        <v>312</v>
      </c>
      <c r="B301" s="320" t="s">
        <v>285</v>
      </c>
      <c r="C301" s="1471"/>
      <c r="D301" s="499"/>
      <c r="E301" s="1477">
        <f>SUM(C301:D301)</f>
        <v>0</v>
      </c>
      <c r="F301" s="16"/>
      <c r="G301" s="16"/>
      <c r="H301" s="16"/>
      <c r="I301" s="16"/>
      <c r="J301" s="16"/>
    </row>
    <row r="302" spans="1:10" ht="15.75" x14ac:dyDescent="0.25">
      <c r="A302" s="418" t="s">
        <v>313</v>
      </c>
      <c r="B302" s="321" t="s">
        <v>286</v>
      </c>
      <c r="C302" s="500">
        <v>111</v>
      </c>
      <c r="D302" s="500"/>
      <c r="E302" s="493">
        <f>SUM(C302:D302)</f>
        <v>111</v>
      </c>
      <c r="F302" s="16"/>
      <c r="G302" s="16"/>
      <c r="H302" s="16"/>
      <c r="I302" s="16"/>
      <c r="J302" s="16"/>
    </row>
    <row r="303" spans="1:10" ht="15.75" x14ac:dyDescent="0.25">
      <c r="A303" s="418" t="s">
        <v>314</v>
      </c>
      <c r="B303" s="321" t="s">
        <v>287</v>
      </c>
      <c r="C303" s="500">
        <v>479</v>
      </c>
      <c r="D303" s="500"/>
      <c r="E303" s="493">
        <f>SUM(C303:D303)</f>
        <v>479</v>
      </c>
      <c r="F303" s="16"/>
      <c r="G303" s="16"/>
      <c r="H303" s="16"/>
      <c r="I303" s="16"/>
      <c r="J303" s="16"/>
    </row>
    <row r="304" spans="1:10" ht="15.75" x14ac:dyDescent="0.25">
      <c r="A304" s="418" t="s">
        <v>315</v>
      </c>
      <c r="B304" s="321" t="s">
        <v>288</v>
      </c>
      <c r="C304" s="499">
        <f>'33_sz_ melléklet'!C143</f>
        <v>37303</v>
      </c>
      <c r="D304" s="500"/>
      <c r="E304" s="493">
        <f>SUM(C304:D304)</f>
        <v>37303</v>
      </c>
      <c r="F304" s="16"/>
      <c r="G304" s="16"/>
      <c r="H304" s="16"/>
      <c r="I304" s="16"/>
      <c r="J304" s="16"/>
    </row>
    <row r="305" spans="1:10" ht="16.5" thickBot="1" x14ac:dyDescent="0.3">
      <c r="A305" s="423" t="s">
        <v>316</v>
      </c>
      <c r="B305" s="322" t="s">
        <v>289</v>
      </c>
      <c r="C305" s="1472">
        <v>0</v>
      </c>
      <c r="D305" s="1472"/>
      <c r="E305" s="1473">
        <f>SUM(C305:D305)</f>
        <v>0</v>
      </c>
      <c r="F305" s="16"/>
      <c r="G305" s="16"/>
      <c r="H305" s="16"/>
      <c r="I305" s="16"/>
      <c r="J305" s="16"/>
    </row>
    <row r="306" spans="1:10" ht="15" thickBot="1" x14ac:dyDescent="0.25">
      <c r="A306" s="363" t="s">
        <v>317</v>
      </c>
      <c r="B306" s="208" t="s">
        <v>275</v>
      </c>
      <c r="C306" s="748">
        <f>SUM(C301:C305)</f>
        <v>37893</v>
      </c>
      <c r="D306" s="748">
        <f>SUM(D301:D305)</f>
        <v>0</v>
      </c>
      <c r="E306" s="748">
        <f>SUM(E301:E305)</f>
        <v>37893</v>
      </c>
      <c r="F306" s="16"/>
      <c r="G306" s="16"/>
      <c r="H306" s="16"/>
      <c r="I306" s="16"/>
      <c r="J306" s="16"/>
    </row>
    <row r="307" spans="1:10" ht="14.25" x14ac:dyDescent="0.2">
      <c r="A307" s="361"/>
      <c r="B307" s="297"/>
      <c r="C307" s="323"/>
      <c r="D307" s="323"/>
      <c r="E307" s="323"/>
      <c r="F307" s="16"/>
      <c r="G307" s="16"/>
      <c r="H307" s="16"/>
      <c r="I307" s="16"/>
      <c r="J307" s="16"/>
    </row>
    <row r="308" spans="1:10" ht="14.25" x14ac:dyDescent="0.2">
      <c r="A308" s="361"/>
      <c r="B308" s="297"/>
      <c r="C308" s="323"/>
      <c r="D308" s="323"/>
      <c r="E308" s="323"/>
      <c r="F308" s="16"/>
      <c r="G308" s="16"/>
      <c r="H308" s="16"/>
      <c r="I308" s="16"/>
      <c r="J308" s="16"/>
    </row>
    <row r="309" spans="1:10" ht="14.25" x14ac:dyDescent="0.2">
      <c r="A309" s="361"/>
      <c r="B309" s="297"/>
      <c r="C309" s="323"/>
      <c r="D309" s="323"/>
      <c r="E309" s="323"/>
      <c r="F309" s="16"/>
      <c r="G309" s="16"/>
      <c r="H309" s="16"/>
      <c r="I309" s="16"/>
      <c r="J309" s="16"/>
    </row>
    <row r="310" spans="1:10" x14ac:dyDescent="0.2">
      <c r="A310" s="1626" t="s">
        <v>1361</v>
      </c>
      <c r="B310" s="1626"/>
      <c r="C310" s="1626"/>
      <c r="D310" s="1626"/>
      <c r="E310" s="1626"/>
      <c r="F310" s="16"/>
      <c r="G310" s="16"/>
      <c r="H310" s="16"/>
      <c r="I310" s="16"/>
      <c r="J310" s="16"/>
    </row>
    <row r="311" spans="1:10" x14ac:dyDescent="0.2">
      <c r="A311" s="1647">
        <v>7</v>
      </c>
      <c r="B311" s="1647"/>
      <c r="C311" s="1647"/>
      <c r="D311" s="1647"/>
      <c r="E311" s="1647"/>
      <c r="F311" s="16"/>
      <c r="G311" s="16"/>
      <c r="H311" s="16"/>
      <c r="I311" s="16"/>
      <c r="J311" s="16"/>
    </row>
    <row r="312" spans="1:10" x14ac:dyDescent="0.2">
      <c r="A312" s="1697" t="s">
        <v>265</v>
      </c>
      <c r="B312" s="1698"/>
      <c r="C312" s="1698"/>
      <c r="D312" s="1698"/>
      <c r="E312" s="1698"/>
      <c r="F312" s="16"/>
      <c r="G312" s="16"/>
      <c r="H312" s="16"/>
      <c r="I312" s="16"/>
      <c r="J312" s="16"/>
    </row>
    <row r="313" spans="1:10" x14ac:dyDescent="0.2">
      <c r="A313" s="13"/>
      <c r="B313" s="13"/>
      <c r="C313" s="13"/>
      <c r="D313" s="13"/>
      <c r="E313" s="13"/>
      <c r="F313" s="16"/>
      <c r="G313" s="16"/>
      <c r="H313" s="16"/>
      <c r="I313" s="16"/>
      <c r="J313" s="16"/>
    </row>
    <row r="314" spans="1:10" ht="14.25" x14ac:dyDescent="0.2">
      <c r="B314" s="297"/>
      <c r="C314" s="323"/>
      <c r="D314" s="323"/>
      <c r="E314" s="323"/>
      <c r="F314" s="16"/>
      <c r="G314" s="16"/>
      <c r="H314" s="16"/>
      <c r="I314" s="16"/>
      <c r="J314" s="16"/>
    </row>
    <row r="315" spans="1:10" ht="30" customHeight="1" x14ac:dyDescent="0.25">
      <c r="A315" s="1699" t="s">
        <v>1153</v>
      </c>
      <c r="B315" s="1699"/>
      <c r="C315" s="1699"/>
      <c r="D315" s="1699"/>
      <c r="E315" s="1699"/>
      <c r="F315" s="16"/>
      <c r="G315" s="16"/>
      <c r="H315" s="16"/>
      <c r="I315" s="16"/>
      <c r="J315" s="16"/>
    </row>
    <row r="316" spans="1:10" ht="15.75" x14ac:dyDescent="0.25">
      <c r="A316" s="1696" t="s">
        <v>1154</v>
      </c>
      <c r="B316" s="1696"/>
      <c r="C316" s="1696"/>
      <c r="D316" s="1696"/>
      <c r="E316" s="1696"/>
      <c r="F316" s="16"/>
      <c r="G316" s="16"/>
      <c r="H316" s="16"/>
      <c r="I316" s="16"/>
      <c r="J316" s="16"/>
    </row>
    <row r="317" spans="1:10" ht="15.75" thickBot="1" x14ac:dyDescent="0.3">
      <c r="B317" s="193"/>
      <c r="C317" s="193"/>
      <c r="D317" s="193"/>
      <c r="E317" s="193" t="s">
        <v>218</v>
      </c>
      <c r="F317" s="16"/>
      <c r="G317" s="16"/>
      <c r="H317" s="16"/>
      <c r="I317" s="16"/>
      <c r="J317" s="16"/>
    </row>
    <row r="318" spans="1:10" ht="27" thickBot="1" x14ac:dyDescent="0.3">
      <c r="A318" s="484" t="s">
        <v>298</v>
      </c>
      <c r="B318" s="203" t="s">
        <v>266</v>
      </c>
      <c r="C318" s="494" t="s">
        <v>210</v>
      </c>
      <c r="D318" s="494" t="s">
        <v>212</v>
      </c>
      <c r="E318" s="489" t="s">
        <v>5</v>
      </c>
      <c r="F318" s="16"/>
      <c r="G318" s="16"/>
      <c r="H318" s="16"/>
      <c r="I318" s="16"/>
      <c r="J318" s="16"/>
    </row>
    <row r="319" spans="1:10" ht="13.5" thickBot="1" x14ac:dyDescent="0.25">
      <c r="A319" s="457" t="s">
        <v>299</v>
      </c>
      <c r="B319" s="445" t="s">
        <v>300</v>
      </c>
      <c r="C319" s="448" t="s">
        <v>301</v>
      </c>
      <c r="D319" s="448" t="s">
        <v>302</v>
      </c>
      <c r="E319" s="437" t="s">
        <v>322</v>
      </c>
      <c r="F319" s="16"/>
      <c r="G319" s="16"/>
      <c r="H319" s="16"/>
      <c r="I319" s="16"/>
      <c r="J319" s="16"/>
    </row>
    <row r="320" spans="1:10" ht="15" x14ac:dyDescent="0.25">
      <c r="A320" s="464" t="s">
        <v>303</v>
      </c>
      <c r="B320" s="204" t="s">
        <v>1321</v>
      </c>
      <c r="C320" s="747">
        <v>4234</v>
      </c>
      <c r="D320" s="499"/>
      <c r="E320" s="989">
        <f t="shared" ref="E320:E325" si="12">SUM(C320:D320)</f>
        <v>4234</v>
      </c>
      <c r="F320" s="16"/>
      <c r="G320" s="16"/>
      <c r="H320" s="16"/>
      <c r="I320" s="16"/>
      <c r="J320" s="16"/>
    </row>
    <row r="321" spans="1:10" ht="15" x14ac:dyDescent="0.25">
      <c r="A321" s="422" t="s">
        <v>304</v>
      </c>
      <c r="B321" s="205" t="s">
        <v>268</v>
      </c>
      <c r="C321" s="500">
        <v>0</v>
      </c>
      <c r="D321" s="500"/>
      <c r="E321" s="493">
        <f t="shared" si="12"/>
        <v>0</v>
      </c>
      <c r="F321" s="16"/>
      <c r="G321" s="16"/>
      <c r="H321" s="16"/>
      <c r="I321" s="16"/>
      <c r="J321" s="16"/>
    </row>
    <row r="322" spans="1:10" ht="15" x14ac:dyDescent="0.25">
      <c r="A322" s="418" t="s">
        <v>305</v>
      </c>
      <c r="B322" s="204" t="s">
        <v>269</v>
      </c>
      <c r="C322" s="499"/>
      <c r="D322" s="499"/>
      <c r="E322" s="493">
        <f t="shared" si="12"/>
        <v>0</v>
      </c>
      <c r="F322" s="16"/>
      <c r="G322" s="16"/>
      <c r="H322" s="16"/>
      <c r="I322" s="16"/>
      <c r="J322" s="16"/>
    </row>
    <row r="323" spans="1:10" ht="15" x14ac:dyDescent="0.25">
      <c r="A323" s="418" t="s">
        <v>306</v>
      </c>
      <c r="B323" s="206" t="s">
        <v>270</v>
      </c>
      <c r="C323" s="500">
        <v>0</v>
      </c>
      <c r="D323" s="500"/>
      <c r="E323" s="493">
        <f t="shared" si="12"/>
        <v>0</v>
      </c>
      <c r="F323" s="16"/>
      <c r="G323" s="16"/>
      <c r="H323" s="16"/>
      <c r="I323" s="16"/>
      <c r="J323" s="16"/>
    </row>
    <row r="324" spans="1:10" ht="15" x14ac:dyDescent="0.25">
      <c r="A324" s="418" t="s">
        <v>307</v>
      </c>
      <c r="B324" s="207" t="s">
        <v>256</v>
      </c>
      <c r="C324" s="499">
        <v>0</v>
      </c>
      <c r="D324" s="499"/>
      <c r="E324" s="493">
        <f t="shared" si="12"/>
        <v>0</v>
      </c>
      <c r="F324" s="16"/>
      <c r="G324" s="16"/>
      <c r="H324" s="16"/>
      <c r="I324" s="16"/>
      <c r="J324" s="16"/>
    </row>
    <row r="325" spans="1:10" ht="15.75" thickBot="1" x14ac:dyDescent="0.3">
      <c r="A325" s="386" t="s">
        <v>308</v>
      </c>
      <c r="B325" s="206" t="s">
        <v>1260</v>
      </c>
      <c r="C325" s="1472">
        <v>46636</v>
      </c>
      <c r="D325" s="1472"/>
      <c r="E325" s="1473">
        <f t="shared" si="12"/>
        <v>46636</v>
      </c>
      <c r="F325" s="16"/>
      <c r="G325" s="16"/>
      <c r="H325" s="16"/>
      <c r="I325" s="16"/>
      <c r="J325" s="16"/>
    </row>
    <row r="326" spans="1:10" ht="15" thickBot="1" x14ac:dyDescent="0.25">
      <c r="A326" s="481" t="s">
        <v>309</v>
      </c>
      <c r="B326" s="201" t="s">
        <v>271</v>
      </c>
      <c r="C326" s="748">
        <f>SUM(C320:C325)-C321</f>
        <v>50870</v>
      </c>
      <c r="D326" s="748">
        <f>SUM(D320:D325)-D321</f>
        <v>0</v>
      </c>
      <c r="E326" s="748">
        <f>SUM(E320:E325)-E321</f>
        <v>50870</v>
      </c>
      <c r="F326" s="16"/>
      <c r="G326" s="16"/>
      <c r="H326" s="16"/>
      <c r="I326" s="16"/>
      <c r="J326" s="16"/>
    </row>
    <row r="327" spans="1:10" ht="13.5" thickBot="1" x14ac:dyDescent="0.25">
      <c r="A327" s="418" t="s">
        <v>310</v>
      </c>
      <c r="B327" s="15"/>
      <c r="C327" s="1474"/>
      <c r="D327" s="1474"/>
      <c r="E327" s="1475"/>
      <c r="F327" s="16"/>
      <c r="G327" s="16"/>
      <c r="H327" s="16"/>
      <c r="I327" s="16"/>
      <c r="J327" s="16"/>
    </row>
    <row r="328" spans="1:10" ht="15.75" thickBot="1" x14ac:dyDescent="0.3">
      <c r="A328" s="418" t="s">
        <v>311</v>
      </c>
      <c r="B328" s="203" t="s">
        <v>272</v>
      </c>
      <c r="C328" s="1570" t="s">
        <v>210</v>
      </c>
      <c r="D328" s="494" t="s">
        <v>212</v>
      </c>
      <c r="E328" s="1476" t="s">
        <v>25</v>
      </c>
      <c r="F328" s="16"/>
      <c r="G328" s="16"/>
      <c r="H328" s="16"/>
      <c r="I328" s="16"/>
      <c r="J328" s="16"/>
    </row>
    <row r="329" spans="1:10" ht="15.75" x14ac:dyDescent="0.25">
      <c r="A329" s="418" t="s">
        <v>312</v>
      </c>
      <c r="B329" s="320" t="s">
        <v>285</v>
      </c>
      <c r="C329" s="1471">
        <v>0</v>
      </c>
      <c r="D329" s="499"/>
      <c r="E329" s="1477">
        <f>SUM(C329:D329)</f>
        <v>0</v>
      </c>
      <c r="F329" s="16"/>
      <c r="G329" s="16"/>
      <c r="H329" s="16"/>
      <c r="I329" s="16"/>
      <c r="J329" s="16"/>
    </row>
    <row r="330" spans="1:10" ht="15.75" x14ac:dyDescent="0.25">
      <c r="A330" s="418" t="s">
        <v>313</v>
      </c>
      <c r="B330" s="321" t="s">
        <v>286</v>
      </c>
      <c r="C330" s="500">
        <v>0</v>
      </c>
      <c r="D330" s="500"/>
      <c r="E330" s="493">
        <f>SUM(C330:D330)</f>
        <v>0</v>
      </c>
      <c r="F330" s="16"/>
      <c r="G330" s="16"/>
      <c r="H330" s="16"/>
      <c r="I330" s="16"/>
      <c r="J330" s="16"/>
    </row>
    <row r="331" spans="1:10" ht="15.75" x14ac:dyDescent="0.25">
      <c r="A331" s="418" t="s">
        <v>314</v>
      </c>
      <c r="B331" s="321" t="s">
        <v>287</v>
      </c>
      <c r="C331" s="500">
        <v>1587</v>
      </c>
      <c r="D331" s="500"/>
      <c r="E331" s="493">
        <f>SUM(C331:D331)</f>
        <v>1587</v>
      </c>
      <c r="F331" s="16"/>
      <c r="G331" s="16"/>
      <c r="H331" s="16"/>
      <c r="I331" s="16"/>
      <c r="J331" s="16"/>
    </row>
    <row r="332" spans="1:10" ht="15.75" x14ac:dyDescent="0.25">
      <c r="A332" s="418" t="s">
        <v>315</v>
      </c>
      <c r="B332" s="321" t="s">
        <v>288</v>
      </c>
      <c r="C332" s="499">
        <f>'33_sz_ melléklet'!C167</f>
        <v>49283</v>
      </c>
      <c r="D332" s="500"/>
      <c r="E332" s="493">
        <f>SUM(C332:D332)</f>
        <v>49283</v>
      </c>
      <c r="F332" s="16"/>
      <c r="G332" s="16"/>
      <c r="H332" s="16"/>
      <c r="I332" s="16"/>
      <c r="J332" s="16"/>
    </row>
    <row r="333" spans="1:10" ht="16.5" thickBot="1" x14ac:dyDescent="0.3">
      <c r="A333" s="418" t="s">
        <v>316</v>
      </c>
      <c r="B333" s="322" t="s">
        <v>289</v>
      </c>
      <c r="C333" s="1472">
        <v>0</v>
      </c>
      <c r="D333" s="1472"/>
      <c r="E333" s="1473">
        <f>SUM(C333:D333)</f>
        <v>0</v>
      </c>
      <c r="F333" s="16"/>
      <c r="G333" s="16"/>
      <c r="H333" s="16"/>
      <c r="I333" s="16"/>
      <c r="J333" s="16"/>
    </row>
    <row r="334" spans="1:10" ht="15" thickBot="1" x14ac:dyDescent="0.25">
      <c r="A334" s="539" t="s">
        <v>317</v>
      </c>
      <c r="B334" s="208" t="s">
        <v>275</v>
      </c>
      <c r="C334" s="748">
        <f>SUM(C329:C333)</f>
        <v>50870</v>
      </c>
      <c r="D334" s="748">
        <f>SUM(D329:D333)</f>
        <v>0</v>
      </c>
      <c r="E334" s="748">
        <f>SUM(E329:E333)</f>
        <v>50870</v>
      </c>
      <c r="F334" s="16"/>
      <c r="G334" s="16"/>
      <c r="H334" s="16"/>
      <c r="I334" s="16"/>
      <c r="J334" s="16"/>
    </row>
    <row r="335" spans="1:10" ht="14.25" x14ac:dyDescent="0.2">
      <c r="A335" s="361"/>
      <c r="B335" s="297"/>
      <c r="C335" s="323"/>
      <c r="D335" s="323"/>
      <c r="E335" s="323"/>
      <c r="F335" s="16"/>
      <c r="G335" s="16"/>
      <c r="H335" s="16"/>
      <c r="I335" s="16"/>
      <c r="J335" s="16"/>
    </row>
    <row r="336" spans="1:10" ht="14.25" x14ac:dyDescent="0.2">
      <c r="A336" s="361"/>
      <c r="B336" s="297"/>
      <c r="C336" s="323"/>
      <c r="D336" s="323"/>
      <c r="E336" s="323"/>
      <c r="F336" s="16"/>
      <c r="G336" s="16"/>
      <c r="H336" s="16"/>
      <c r="I336" s="16"/>
      <c r="J336" s="16"/>
    </row>
    <row r="337" spans="1:10" ht="14.25" x14ac:dyDescent="0.2">
      <c r="A337" s="361"/>
      <c r="B337" s="297"/>
      <c r="C337" s="323"/>
      <c r="D337" s="323"/>
      <c r="E337" s="323"/>
      <c r="F337" s="16"/>
      <c r="G337" s="16"/>
      <c r="H337" s="16"/>
      <c r="I337" s="16"/>
      <c r="J337" s="16"/>
    </row>
    <row r="338" spans="1:10" ht="14.25" x14ac:dyDescent="0.2">
      <c r="B338" s="297"/>
      <c r="C338" s="323"/>
      <c r="D338" s="323"/>
      <c r="E338" s="323"/>
      <c r="F338" s="16"/>
      <c r="G338" s="16"/>
      <c r="H338" s="16"/>
      <c r="I338" s="16"/>
      <c r="J338" s="16"/>
    </row>
    <row r="339" spans="1:10" ht="15.75" x14ac:dyDescent="0.25">
      <c r="A339" s="1699" t="s">
        <v>1156</v>
      </c>
      <c r="B339" s="1699"/>
      <c r="C339" s="1699"/>
      <c r="D339" s="1699"/>
      <c r="E339" s="1699"/>
      <c r="F339" s="16"/>
      <c r="G339" s="16"/>
      <c r="H339" s="16"/>
      <c r="I339" s="16"/>
      <c r="J339" s="16"/>
    </row>
    <row r="340" spans="1:10" ht="15.75" x14ac:dyDescent="0.25">
      <c r="A340" s="1696" t="s">
        <v>1157</v>
      </c>
      <c r="B340" s="1696"/>
      <c r="C340" s="1696"/>
      <c r="D340" s="1696"/>
      <c r="E340" s="1696"/>
      <c r="F340" s="16"/>
      <c r="G340" s="16"/>
      <c r="H340" s="16"/>
      <c r="I340" s="16"/>
      <c r="J340" s="16"/>
    </row>
    <row r="341" spans="1:10" ht="15.75" thickBot="1" x14ac:dyDescent="0.3">
      <c r="B341" s="193"/>
      <c r="C341" s="193"/>
      <c r="D341" s="193"/>
      <c r="E341" s="193" t="s">
        <v>218</v>
      </c>
      <c r="F341" s="16"/>
      <c r="G341" s="16"/>
      <c r="H341" s="16"/>
      <c r="I341" s="16"/>
      <c r="J341" s="16"/>
    </row>
    <row r="342" spans="1:10" ht="27" thickBot="1" x14ac:dyDescent="0.3">
      <c r="A342" s="484" t="s">
        <v>298</v>
      </c>
      <c r="B342" s="203" t="s">
        <v>266</v>
      </c>
      <c r="C342" s="494" t="s">
        <v>210</v>
      </c>
      <c r="D342" s="494" t="s">
        <v>212</v>
      </c>
      <c r="E342" s="489" t="s">
        <v>5</v>
      </c>
      <c r="F342" s="16"/>
      <c r="G342" s="16"/>
      <c r="H342" s="16"/>
      <c r="I342" s="16"/>
      <c r="J342" s="16"/>
    </row>
    <row r="343" spans="1:10" ht="13.5" thickBot="1" x14ac:dyDescent="0.25">
      <c r="A343" s="457" t="s">
        <v>299</v>
      </c>
      <c r="B343" s="445" t="s">
        <v>300</v>
      </c>
      <c r="C343" s="448" t="s">
        <v>301</v>
      </c>
      <c r="D343" s="448" t="s">
        <v>302</v>
      </c>
      <c r="E343" s="437" t="s">
        <v>322</v>
      </c>
      <c r="F343" s="16"/>
      <c r="G343" s="16"/>
      <c r="H343" s="16"/>
      <c r="I343" s="16"/>
      <c r="J343" s="16"/>
    </row>
    <row r="344" spans="1:10" ht="15" x14ac:dyDescent="0.25">
      <c r="A344" s="464" t="s">
        <v>303</v>
      </c>
      <c r="B344" s="204" t="s">
        <v>267</v>
      </c>
      <c r="C344" s="747"/>
      <c r="D344" s="495"/>
      <c r="E344" s="989">
        <f t="shared" ref="E344:E349" si="13">SUM(C344:D344)</f>
        <v>0</v>
      </c>
      <c r="F344" s="16"/>
      <c r="G344" s="16"/>
      <c r="H344" s="16"/>
      <c r="I344" s="16"/>
      <c r="J344" s="16"/>
    </row>
    <row r="345" spans="1:10" ht="15" x14ac:dyDescent="0.25">
      <c r="A345" s="422" t="s">
        <v>304</v>
      </c>
      <c r="B345" s="205" t="s">
        <v>268</v>
      </c>
      <c r="C345" s="500">
        <v>0</v>
      </c>
      <c r="D345" s="496"/>
      <c r="E345" s="493">
        <f t="shared" si="13"/>
        <v>0</v>
      </c>
      <c r="F345" s="16"/>
      <c r="G345" s="16"/>
      <c r="H345" s="16"/>
      <c r="I345" s="16"/>
      <c r="J345" s="16"/>
    </row>
    <row r="346" spans="1:10" ht="15" x14ac:dyDescent="0.25">
      <c r="A346" s="418" t="s">
        <v>305</v>
      </c>
      <c r="B346" s="204" t="s">
        <v>269</v>
      </c>
      <c r="C346" s="499">
        <f>' 27 28 sz. melléklet'!E27</f>
        <v>450</v>
      </c>
      <c r="D346" s="495"/>
      <c r="E346" s="493">
        <f t="shared" si="13"/>
        <v>450</v>
      </c>
      <c r="F346" s="16"/>
      <c r="G346" s="16"/>
      <c r="H346" s="16"/>
      <c r="I346" s="16"/>
      <c r="J346" s="16"/>
    </row>
    <row r="347" spans="1:10" ht="15" x14ac:dyDescent="0.25">
      <c r="A347" s="418" t="s">
        <v>306</v>
      </c>
      <c r="B347" s="206" t="s">
        <v>270</v>
      </c>
      <c r="C347" s="496">
        <v>0</v>
      </c>
      <c r="D347" s="496"/>
      <c r="E347" s="490">
        <f t="shared" si="13"/>
        <v>0</v>
      </c>
      <c r="F347" s="16"/>
      <c r="G347" s="16"/>
      <c r="H347" s="16"/>
      <c r="I347" s="16"/>
      <c r="J347" s="16"/>
    </row>
    <row r="348" spans="1:10" ht="15" x14ac:dyDescent="0.25">
      <c r="A348" s="418" t="s">
        <v>307</v>
      </c>
      <c r="B348" s="207" t="s">
        <v>256</v>
      </c>
      <c r="C348" s="495">
        <v>0</v>
      </c>
      <c r="D348" s="495"/>
      <c r="E348" s="490">
        <f t="shared" si="13"/>
        <v>0</v>
      </c>
      <c r="F348" s="16"/>
      <c r="G348" s="16"/>
      <c r="H348" s="16"/>
      <c r="I348" s="16"/>
      <c r="J348" s="16"/>
    </row>
    <row r="349" spans="1:10" ht="15.75" thickBot="1" x14ac:dyDescent="0.3">
      <c r="A349" s="386" t="s">
        <v>308</v>
      </c>
      <c r="B349" s="206" t="s">
        <v>1260</v>
      </c>
      <c r="C349" s="497"/>
      <c r="D349" s="497"/>
      <c r="E349" s="491">
        <f t="shared" si="13"/>
        <v>0</v>
      </c>
      <c r="F349" s="16"/>
      <c r="G349" s="16"/>
      <c r="H349" s="16"/>
      <c r="I349" s="16"/>
      <c r="J349" s="16"/>
    </row>
    <row r="350" spans="1:10" ht="15" thickBot="1" x14ac:dyDescent="0.25">
      <c r="A350" s="481" t="s">
        <v>309</v>
      </c>
      <c r="B350" s="201" t="s">
        <v>271</v>
      </c>
      <c r="C350" s="748">
        <f>SUM(C344:C349)-C345</f>
        <v>450</v>
      </c>
      <c r="D350" s="748">
        <f>SUM(D344:D349)-D345</f>
        <v>0</v>
      </c>
      <c r="E350" s="748">
        <f>SUM(E344:E349)-E345</f>
        <v>450</v>
      </c>
      <c r="F350" s="16"/>
      <c r="G350" s="16"/>
      <c r="H350" s="16"/>
      <c r="I350" s="16"/>
      <c r="J350" s="16"/>
    </row>
    <row r="351" spans="1:10" ht="13.5" thickBot="1" x14ac:dyDescent="0.25">
      <c r="A351" s="418" t="s">
        <v>310</v>
      </c>
      <c r="B351" s="15"/>
      <c r="C351" s="316"/>
      <c r="D351" s="316"/>
      <c r="E351" s="309"/>
      <c r="F351" s="16"/>
      <c r="G351" s="16"/>
      <c r="H351" s="16"/>
      <c r="I351" s="16"/>
      <c r="J351" s="16"/>
    </row>
    <row r="352" spans="1:10" ht="15.75" thickBot="1" x14ac:dyDescent="0.3">
      <c r="A352" s="418" t="s">
        <v>311</v>
      </c>
      <c r="B352" s="203" t="s">
        <v>272</v>
      </c>
      <c r="C352" s="494" t="s">
        <v>210</v>
      </c>
      <c r="D352" s="494" t="s">
        <v>212</v>
      </c>
      <c r="E352" s="489" t="s">
        <v>25</v>
      </c>
      <c r="F352" s="16"/>
      <c r="G352" s="16"/>
      <c r="H352" s="16"/>
      <c r="I352" s="16"/>
      <c r="J352" s="16"/>
    </row>
    <row r="353" spans="1:10" ht="15.75" x14ac:dyDescent="0.25">
      <c r="A353" s="418" t="s">
        <v>312</v>
      </c>
      <c r="B353" s="320" t="s">
        <v>285</v>
      </c>
      <c r="C353" s="498">
        <v>390</v>
      </c>
      <c r="D353" s="495"/>
      <c r="E353" s="492">
        <f>SUM(C353:D353)</f>
        <v>390</v>
      </c>
      <c r="F353" s="16"/>
      <c r="G353" s="16"/>
      <c r="H353" s="16"/>
      <c r="I353" s="16"/>
      <c r="J353" s="16"/>
    </row>
    <row r="354" spans="1:10" ht="15.75" x14ac:dyDescent="0.25">
      <c r="A354" s="418" t="s">
        <v>313</v>
      </c>
      <c r="B354" s="321" t="s">
        <v>286</v>
      </c>
      <c r="C354" s="496">
        <v>60</v>
      </c>
      <c r="D354" s="496"/>
      <c r="E354" s="490">
        <f>SUM(C354:D354)</f>
        <v>60</v>
      </c>
      <c r="F354" s="16"/>
      <c r="G354" s="16"/>
      <c r="H354" s="16"/>
      <c r="I354" s="16"/>
      <c r="J354" s="16"/>
    </row>
    <row r="355" spans="1:10" ht="15.75" x14ac:dyDescent="0.25">
      <c r="A355" s="418" t="s">
        <v>314</v>
      </c>
      <c r="B355" s="321" t="s">
        <v>287</v>
      </c>
      <c r="C355" s="496">
        <v>0</v>
      </c>
      <c r="D355" s="496"/>
      <c r="E355" s="490">
        <f>SUM(C355:D355)</f>
        <v>0</v>
      </c>
      <c r="F355" s="16"/>
      <c r="G355" s="16"/>
      <c r="H355" s="16"/>
      <c r="I355" s="16"/>
      <c r="J355" s="16"/>
    </row>
    <row r="356" spans="1:10" ht="15.75" x14ac:dyDescent="0.25">
      <c r="A356" s="418" t="s">
        <v>315</v>
      </c>
      <c r="B356" s="321" t="s">
        <v>288</v>
      </c>
      <c r="C356" s="499"/>
      <c r="D356" s="496"/>
      <c r="E356" s="493">
        <f>SUM(C356:D356)</f>
        <v>0</v>
      </c>
      <c r="F356" s="16"/>
      <c r="G356" s="16"/>
      <c r="H356" s="16"/>
      <c r="I356" s="16"/>
      <c r="J356" s="16"/>
    </row>
    <row r="357" spans="1:10" ht="16.5" thickBot="1" x14ac:dyDescent="0.3">
      <c r="A357" s="423" t="s">
        <v>316</v>
      </c>
      <c r="B357" s="322" t="s">
        <v>289</v>
      </c>
      <c r="C357" s="497">
        <v>0</v>
      </c>
      <c r="D357" s="497"/>
      <c r="E357" s="491">
        <f>SUM(C357:D357)</f>
        <v>0</v>
      </c>
      <c r="F357" s="16"/>
      <c r="G357" s="16"/>
      <c r="H357" s="16"/>
      <c r="I357" s="16"/>
      <c r="J357" s="16"/>
    </row>
    <row r="358" spans="1:10" ht="15" thickBot="1" x14ac:dyDescent="0.25">
      <c r="A358" s="363" t="s">
        <v>317</v>
      </c>
      <c r="B358" s="208" t="s">
        <v>275</v>
      </c>
      <c r="C358" s="748">
        <f>SUM(C353:C357)</f>
        <v>450</v>
      </c>
      <c r="D358" s="748">
        <f>SUM(D353:D357)</f>
        <v>0</v>
      </c>
      <c r="E358" s="748">
        <f>SUM(E353:E357)</f>
        <v>450</v>
      </c>
      <c r="F358" s="16"/>
      <c r="G358" s="16"/>
      <c r="H358" s="16"/>
      <c r="I358" s="16"/>
      <c r="J358" s="16"/>
    </row>
    <row r="359" spans="1:10" ht="14.25" x14ac:dyDescent="0.2">
      <c r="A359" s="361"/>
      <c r="B359" s="297"/>
      <c r="C359" s="323"/>
      <c r="D359" s="323"/>
      <c r="E359" s="323"/>
      <c r="F359" s="16"/>
      <c r="G359" s="16"/>
      <c r="H359" s="16"/>
      <c r="I359" s="16"/>
      <c r="J359" s="16"/>
    </row>
    <row r="360" spans="1:10" ht="14.25" x14ac:dyDescent="0.2">
      <c r="A360" s="361"/>
      <c r="B360" s="297"/>
      <c r="C360" s="323"/>
      <c r="D360" s="323"/>
      <c r="E360" s="323"/>
      <c r="F360" s="16"/>
      <c r="G360" s="16"/>
      <c r="H360" s="16"/>
      <c r="I360" s="16"/>
      <c r="J360" s="16"/>
    </row>
    <row r="361" spans="1:10" x14ac:dyDescent="0.2">
      <c r="A361" s="1626" t="s">
        <v>1361</v>
      </c>
      <c r="B361" s="1626"/>
      <c r="C361" s="1626"/>
      <c r="D361" s="1626"/>
      <c r="E361" s="1626"/>
      <c r="F361" s="16"/>
      <c r="G361" s="16"/>
      <c r="H361" s="16"/>
      <c r="I361" s="16"/>
      <c r="J361" s="16"/>
    </row>
    <row r="362" spans="1:10" x14ac:dyDescent="0.2">
      <c r="A362" s="1647">
        <v>8</v>
      </c>
      <c r="B362" s="1647"/>
      <c r="C362" s="1647"/>
      <c r="D362" s="1647"/>
      <c r="E362" s="1647"/>
      <c r="F362" s="16"/>
      <c r="G362" s="16"/>
      <c r="H362" s="16"/>
      <c r="I362" s="16"/>
      <c r="J362" s="16"/>
    </row>
    <row r="363" spans="1:10" x14ac:dyDescent="0.2">
      <c r="A363" s="1697" t="s">
        <v>265</v>
      </c>
      <c r="B363" s="1698"/>
      <c r="C363" s="1698"/>
      <c r="D363" s="1698"/>
      <c r="E363" s="1698"/>
      <c r="F363" s="16"/>
      <c r="G363" s="16"/>
      <c r="H363" s="16"/>
      <c r="I363" s="16"/>
      <c r="J363" s="16"/>
    </row>
    <row r="364" spans="1:10" x14ac:dyDescent="0.2">
      <c r="A364" s="13"/>
      <c r="B364" s="13"/>
      <c r="C364" s="13"/>
      <c r="D364" s="13"/>
      <c r="E364" s="13"/>
      <c r="F364" s="16"/>
      <c r="G364" s="16"/>
      <c r="H364" s="16"/>
      <c r="I364" s="16"/>
      <c r="J364" s="16"/>
    </row>
    <row r="365" spans="1:10" ht="14.25" x14ac:dyDescent="0.2">
      <c r="B365" s="297"/>
      <c r="C365" s="323"/>
      <c r="D365" s="323"/>
      <c r="E365" s="323"/>
      <c r="F365" s="16"/>
      <c r="G365" s="16"/>
      <c r="H365" s="16"/>
      <c r="I365" s="16"/>
      <c r="J365" s="16"/>
    </row>
    <row r="366" spans="1:10" ht="15.75" x14ac:dyDescent="0.25">
      <c r="A366" s="1699" t="s">
        <v>1158</v>
      </c>
      <c r="B366" s="1699"/>
      <c r="C366" s="1699"/>
      <c r="D366" s="1699"/>
      <c r="E366" s="1699"/>
      <c r="F366" s="16"/>
      <c r="G366" s="16"/>
      <c r="H366" s="16"/>
      <c r="I366" s="16"/>
      <c r="J366" s="16"/>
    </row>
    <row r="367" spans="1:10" ht="15.75" x14ac:dyDescent="0.25">
      <c r="A367" s="1696" t="s">
        <v>1159</v>
      </c>
      <c r="B367" s="1696"/>
      <c r="C367" s="1696"/>
      <c r="D367" s="1696"/>
      <c r="E367" s="1696"/>
      <c r="F367" s="16"/>
      <c r="G367" s="16"/>
      <c r="H367" s="16"/>
      <c r="I367" s="16"/>
      <c r="J367" s="16"/>
    </row>
    <row r="368" spans="1:10" ht="15.75" thickBot="1" x14ac:dyDescent="0.3">
      <c r="B368" s="193"/>
      <c r="C368" s="193"/>
      <c r="D368" s="193"/>
      <c r="E368" s="193" t="s">
        <v>218</v>
      </c>
      <c r="F368" s="16"/>
      <c r="G368" s="16"/>
      <c r="H368" s="16"/>
      <c r="I368" s="16"/>
      <c r="J368" s="16"/>
    </row>
    <row r="369" spans="1:10" ht="27" thickBot="1" x14ac:dyDescent="0.3">
      <c r="A369" s="484" t="s">
        <v>298</v>
      </c>
      <c r="B369" s="203" t="s">
        <v>266</v>
      </c>
      <c r="C369" s="494" t="s">
        <v>210</v>
      </c>
      <c r="D369" s="494" t="s">
        <v>212</v>
      </c>
      <c r="E369" s="489" t="s">
        <v>5</v>
      </c>
      <c r="F369" s="16"/>
      <c r="G369" s="16"/>
      <c r="H369" s="16"/>
      <c r="I369" s="16"/>
      <c r="J369" s="16"/>
    </row>
    <row r="370" spans="1:10" ht="13.5" thickBot="1" x14ac:dyDescent="0.25">
      <c r="A370" s="457" t="s">
        <v>299</v>
      </c>
      <c r="B370" s="445" t="s">
        <v>300</v>
      </c>
      <c r="C370" s="448" t="s">
        <v>301</v>
      </c>
      <c r="D370" s="448" t="s">
        <v>302</v>
      </c>
      <c r="E370" s="437" t="s">
        <v>322</v>
      </c>
      <c r="F370" s="16"/>
      <c r="G370" s="16"/>
      <c r="H370" s="16"/>
      <c r="I370" s="16"/>
      <c r="J370" s="16"/>
    </row>
    <row r="371" spans="1:10" ht="15" x14ac:dyDescent="0.25">
      <c r="A371" s="464" t="s">
        <v>303</v>
      </c>
      <c r="B371" s="204" t="s">
        <v>267</v>
      </c>
      <c r="C371" s="747"/>
      <c r="D371" s="499"/>
      <c r="E371" s="989">
        <f t="shared" ref="E371:E376" si="14">SUM(C371:D371)</f>
        <v>0</v>
      </c>
      <c r="F371" s="16"/>
      <c r="G371" s="16"/>
      <c r="H371" s="16"/>
      <c r="I371" s="16"/>
      <c r="J371" s="16"/>
    </row>
    <row r="372" spans="1:10" ht="15" x14ac:dyDescent="0.25">
      <c r="A372" s="422" t="s">
        <v>304</v>
      </c>
      <c r="B372" s="205" t="s">
        <v>268</v>
      </c>
      <c r="C372" s="500">
        <v>0</v>
      </c>
      <c r="D372" s="500"/>
      <c r="E372" s="493">
        <f t="shared" si="14"/>
        <v>0</v>
      </c>
      <c r="F372" s="16"/>
      <c r="G372" s="16"/>
      <c r="H372" s="16"/>
      <c r="I372" s="16"/>
      <c r="J372" s="16"/>
    </row>
    <row r="373" spans="1:10" ht="15" x14ac:dyDescent="0.25">
      <c r="A373" s="418" t="s">
        <v>305</v>
      </c>
      <c r="B373" s="204" t="s">
        <v>269</v>
      </c>
      <c r="C373" s="499"/>
      <c r="D373" s="499"/>
      <c r="E373" s="493">
        <f t="shared" si="14"/>
        <v>0</v>
      </c>
      <c r="F373" s="16"/>
      <c r="G373" s="16"/>
      <c r="H373" s="16"/>
      <c r="I373" s="16"/>
      <c r="J373" s="16"/>
    </row>
    <row r="374" spans="1:10" ht="15" x14ac:dyDescent="0.25">
      <c r="A374" s="418" t="s">
        <v>306</v>
      </c>
      <c r="B374" s="206" t="s">
        <v>270</v>
      </c>
      <c r="C374" s="500">
        <v>0</v>
      </c>
      <c r="D374" s="500"/>
      <c r="E374" s="493">
        <f t="shared" si="14"/>
        <v>0</v>
      </c>
      <c r="F374" s="16"/>
      <c r="G374" s="16"/>
      <c r="H374" s="16"/>
      <c r="I374" s="16"/>
      <c r="J374" s="16"/>
    </row>
    <row r="375" spans="1:10" ht="15" x14ac:dyDescent="0.25">
      <c r="A375" s="418" t="s">
        <v>307</v>
      </c>
      <c r="B375" s="207" t="s">
        <v>256</v>
      </c>
      <c r="C375" s="499">
        <v>0</v>
      </c>
      <c r="D375" s="499"/>
      <c r="E375" s="493">
        <f t="shared" si="14"/>
        <v>0</v>
      </c>
      <c r="F375" s="16"/>
      <c r="G375" s="16"/>
      <c r="H375" s="16"/>
      <c r="I375" s="16"/>
      <c r="J375" s="16"/>
    </row>
    <row r="376" spans="1:10" ht="15.75" thickBot="1" x14ac:dyDescent="0.3">
      <c r="A376" s="386" t="s">
        <v>308</v>
      </c>
      <c r="B376" s="206" t="s">
        <v>1260</v>
      </c>
      <c r="C376" s="1472">
        <v>11562</v>
      </c>
      <c r="D376" s="1472"/>
      <c r="E376" s="1473">
        <f t="shared" si="14"/>
        <v>11562</v>
      </c>
      <c r="F376" s="16"/>
      <c r="G376" s="16"/>
      <c r="H376" s="16"/>
      <c r="I376" s="16"/>
      <c r="J376" s="16"/>
    </row>
    <row r="377" spans="1:10" ht="15" thickBot="1" x14ac:dyDescent="0.25">
      <c r="A377" s="481" t="s">
        <v>309</v>
      </c>
      <c r="B377" s="201" t="s">
        <v>271</v>
      </c>
      <c r="C377" s="748">
        <f>SUM(C371:C376)-C372</f>
        <v>11562</v>
      </c>
      <c r="D377" s="748">
        <f>SUM(D371:D376)-D372</f>
        <v>0</v>
      </c>
      <c r="E377" s="748">
        <f>SUM(E371:E376)-E372</f>
        <v>11562</v>
      </c>
      <c r="F377" s="16"/>
      <c r="G377" s="16"/>
      <c r="H377" s="16"/>
      <c r="I377" s="16"/>
      <c r="J377" s="16"/>
    </row>
    <row r="378" spans="1:10" ht="13.5" thickBot="1" x14ac:dyDescent="0.25">
      <c r="A378" s="418" t="s">
        <v>310</v>
      </c>
      <c r="B378" s="15"/>
      <c r="C378" s="1474"/>
      <c r="D378" s="1474"/>
      <c r="E378" s="1475"/>
      <c r="F378" s="16"/>
      <c r="G378" s="16"/>
      <c r="H378" s="16"/>
      <c r="I378" s="16"/>
      <c r="J378" s="16"/>
    </row>
    <row r="379" spans="1:10" ht="15.75" thickBot="1" x14ac:dyDescent="0.3">
      <c r="A379" s="418" t="s">
        <v>311</v>
      </c>
      <c r="B379" s="203" t="s">
        <v>272</v>
      </c>
      <c r="C379" s="1570" t="s">
        <v>210</v>
      </c>
      <c r="D379" s="494" t="s">
        <v>212</v>
      </c>
      <c r="E379" s="1476" t="s">
        <v>25</v>
      </c>
      <c r="F379" s="16"/>
      <c r="G379" s="16"/>
      <c r="H379" s="16"/>
      <c r="I379" s="16"/>
      <c r="J379" s="16"/>
    </row>
    <row r="380" spans="1:10" ht="15.75" x14ac:dyDescent="0.25">
      <c r="A380" s="418" t="s">
        <v>312</v>
      </c>
      <c r="B380" s="320" t="s">
        <v>285</v>
      </c>
      <c r="C380" s="1471">
        <v>0</v>
      </c>
      <c r="D380" s="499"/>
      <c r="E380" s="1477">
        <f>SUM(C380:D380)</f>
        <v>0</v>
      </c>
      <c r="F380" s="16"/>
      <c r="G380" s="16"/>
      <c r="H380" s="16"/>
      <c r="I380" s="16"/>
      <c r="J380" s="16"/>
    </row>
    <row r="381" spans="1:10" ht="15.75" x14ac:dyDescent="0.25">
      <c r="A381" s="418" t="s">
        <v>313</v>
      </c>
      <c r="B381" s="321" t="s">
        <v>286</v>
      </c>
      <c r="C381" s="500">
        <v>0</v>
      </c>
      <c r="D381" s="500"/>
      <c r="E381" s="493">
        <f>SUM(C381:D381)</f>
        <v>0</v>
      </c>
      <c r="F381" s="16"/>
      <c r="G381" s="16"/>
      <c r="H381" s="16"/>
      <c r="I381" s="16"/>
      <c r="J381" s="16"/>
    </row>
    <row r="382" spans="1:10" ht="15.75" x14ac:dyDescent="0.25">
      <c r="A382" s="418" t="s">
        <v>314</v>
      </c>
      <c r="B382" s="321" t="s">
        <v>287</v>
      </c>
      <c r="C382" s="500">
        <v>11562</v>
      </c>
      <c r="D382" s="500"/>
      <c r="E382" s="493">
        <f>SUM(C382:D382)</f>
        <v>11562</v>
      </c>
      <c r="F382" s="16"/>
      <c r="G382" s="16"/>
      <c r="H382" s="16"/>
      <c r="I382" s="16"/>
      <c r="J382" s="16"/>
    </row>
    <row r="383" spans="1:10" ht="15.75" x14ac:dyDescent="0.25">
      <c r="A383" s="418" t="s">
        <v>315</v>
      </c>
      <c r="B383" s="321" t="s">
        <v>288</v>
      </c>
      <c r="C383" s="499">
        <f>'33_sz_ melléklet'!C219</f>
        <v>0</v>
      </c>
      <c r="D383" s="500"/>
      <c r="E383" s="493">
        <f>SUM(C383:D383)</f>
        <v>0</v>
      </c>
      <c r="F383" s="16"/>
      <c r="G383" s="16"/>
      <c r="H383" s="16"/>
      <c r="I383" s="16"/>
      <c r="J383" s="16"/>
    </row>
    <row r="384" spans="1:10" ht="16.5" thickBot="1" x14ac:dyDescent="0.3">
      <c r="A384" s="418" t="s">
        <v>316</v>
      </c>
      <c r="B384" s="322" t="s">
        <v>289</v>
      </c>
      <c r="C384" s="1472">
        <v>0</v>
      </c>
      <c r="D384" s="1472"/>
      <c r="E384" s="1473">
        <f>SUM(C384:D384)</f>
        <v>0</v>
      </c>
      <c r="F384" s="16"/>
      <c r="G384" s="16"/>
      <c r="H384" s="16"/>
      <c r="I384" s="16"/>
      <c r="J384" s="16"/>
    </row>
    <row r="385" spans="1:11" ht="15" thickBot="1" x14ac:dyDescent="0.25">
      <c r="A385" s="539" t="s">
        <v>317</v>
      </c>
      <c r="B385" s="208" t="s">
        <v>275</v>
      </c>
      <c r="C385" s="748">
        <f>SUM(C380:C384)</f>
        <v>11562</v>
      </c>
      <c r="D385" s="748">
        <f>SUM(D380:D384)</f>
        <v>0</v>
      </c>
      <c r="E385" s="748">
        <f>SUM(E380:E384)</f>
        <v>11562</v>
      </c>
      <c r="F385" s="16"/>
      <c r="G385" s="16"/>
      <c r="H385" s="16"/>
      <c r="I385" s="16"/>
      <c r="J385" s="16"/>
    </row>
    <row r="386" spans="1:11" ht="14.25" x14ac:dyDescent="0.2">
      <c r="A386" s="361"/>
      <c r="B386" s="297"/>
      <c r="C386" s="323"/>
      <c r="D386" s="323"/>
      <c r="E386" s="323"/>
      <c r="F386" s="16"/>
      <c r="G386" s="16"/>
      <c r="H386" s="16"/>
      <c r="I386" s="16"/>
      <c r="J386" s="16"/>
    </row>
    <row r="387" spans="1:11" ht="14.25" x14ac:dyDescent="0.2">
      <c r="A387" s="361"/>
      <c r="B387" s="297"/>
      <c r="C387" s="323"/>
      <c r="D387" s="323"/>
      <c r="E387" s="323"/>
      <c r="F387" s="16"/>
      <c r="G387" s="16"/>
      <c r="H387" s="16"/>
      <c r="I387" s="16"/>
      <c r="J387" s="16"/>
    </row>
    <row r="388" spans="1:11" ht="14.25" x14ac:dyDescent="0.2">
      <c r="A388" s="361"/>
      <c r="B388" s="297"/>
      <c r="C388" s="323"/>
      <c r="D388" s="323"/>
      <c r="E388" s="323"/>
      <c r="F388" s="16"/>
      <c r="G388" s="16"/>
      <c r="H388" s="16"/>
      <c r="I388" s="16"/>
      <c r="J388" s="16"/>
    </row>
    <row r="389" spans="1:11" ht="14.25" x14ac:dyDescent="0.2">
      <c r="B389" s="297"/>
      <c r="C389" s="323"/>
      <c r="D389" s="323"/>
      <c r="E389" s="323"/>
      <c r="F389" s="16"/>
      <c r="G389" s="16"/>
      <c r="H389" s="16"/>
      <c r="I389" s="16"/>
      <c r="J389" s="16"/>
    </row>
    <row r="390" spans="1:11" ht="15.75" x14ac:dyDescent="0.25">
      <c r="A390" s="1699" t="s">
        <v>1284</v>
      </c>
      <c r="B390" s="1699"/>
      <c r="C390" s="1699"/>
      <c r="D390" s="1699"/>
      <c r="E390" s="1699"/>
      <c r="F390" s="16"/>
      <c r="G390" s="16"/>
      <c r="H390" s="16"/>
      <c r="I390" s="16"/>
      <c r="J390" s="16"/>
    </row>
    <row r="391" spans="1:11" ht="15.75" x14ac:dyDescent="0.25">
      <c r="A391" s="1696" t="s">
        <v>1285</v>
      </c>
      <c r="B391" s="1696"/>
      <c r="C391" s="1696"/>
      <c r="D391" s="1696"/>
      <c r="E391" s="1696"/>
      <c r="F391" s="16"/>
      <c r="G391" s="16"/>
      <c r="H391" s="16"/>
      <c r="I391" s="16"/>
      <c r="J391" s="16"/>
    </row>
    <row r="392" spans="1:11" ht="15.75" thickBot="1" x14ac:dyDescent="0.3">
      <c r="B392" s="193"/>
      <c r="C392" s="193"/>
      <c r="D392" s="193"/>
      <c r="E392" s="193" t="s">
        <v>218</v>
      </c>
      <c r="F392" s="16"/>
      <c r="G392" s="16"/>
      <c r="H392" s="16"/>
      <c r="I392" s="16"/>
      <c r="J392" s="16"/>
    </row>
    <row r="393" spans="1:11" ht="27" thickBot="1" x14ac:dyDescent="0.3">
      <c r="A393" s="484" t="s">
        <v>298</v>
      </c>
      <c r="B393" s="203" t="s">
        <v>266</v>
      </c>
      <c r="C393" s="494" t="s">
        <v>210</v>
      </c>
      <c r="D393" s="494" t="s">
        <v>212</v>
      </c>
      <c r="E393" s="489" t="s">
        <v>5</v>
      </c>
      <c r="F393" s="16"/>
      <c r="G393" s="16"/>
      <c r="H393" s="16"/>
      <c r="I393" s="16"/>
      <c r="J393" s="16"/>
      <c r="K393" s="75"/>
    </row>
    <row r="394" spans="1:11" ht="13.5" thickBot="1" x14ac:dyDescent="0.25">
      <c r="A394" s="457" t="s">
        <v>299</v>
      </c>
      <c r="B394" s="445" t="s">
        <v>300</v>
      </c>
      <c r="C394" s="448" t="s">
        <v>301</v>
      </c>
      <c r="D394" s="448" t="s">
        <v>302</v>
      </c>
      <c r="E394" s="437" t="s">
        <v>322</v>
      </c>
      <c r="F394" s="16"/>
      <c r="G394" s="16"/>
      <c r="H394" s="16"/>
      <c r="I394" s="16"/>
      <c r="J394" s="16"/>
    </row>
    <row r="395" spans="1:11" ht="15" x14ac:dyDescent="0.25">
      <c r="A395" s="464" t="s">
        <v>303</v>
      </c>
      <c r="B395" s="204" t="s">
        <v>1322</v>
      </c>
      <c r="C395" s="747">
        <v>100000</v>
      </c>
      <c r="D395" s="495"/>
      <c r="E395" s="989">
        <f t="shared" ref="E395:E400" si="15">SUM(C395:D395)</f>
        <v>100000</v>
      </c>
      <c r="F395" s="16"/>
      <c r="G395" s="16"/>
      <c r="H395" s="16"/>
      <c r="I395" s="16"/>
      <c r="J395" s="16"/>
    </row>
    <row r="396" spans="1:11" ht="15" x14ac:dyDescent="0.25">
      <c r="A396" s="422" t="s">
        <v>304</v>
      </c>
      <c r="B396" s="205" t="s">
        <v>268</v>
      </c>
      <c r="C396" s="500">
        <v>0</v>
      </c>
      <c r="D396" s="496"/>
      <c r="E396" s="493">
        <f t="shared" si="15"/>
        <v>0</v>
      </c>
      <c r="F396" s="16"/>
      <c r="G396" s="16"/>
      <c r="H396" s="16"/>
      <c r="I396" s="16"/>
      <c r="J396" s="16"/>
    </row>
    <row r="397" spans="1:11" ht="15" x14ac:dyDescent="0.25">
      <c r="A397" s="418" t="s">
        <v>305</v>
      </c>
      <c r="B397" s="204" t="s">
        <v>269</v>
      </c>
      <c r="C397" s="499"/>
      <c r="D397" s="495"/>
      <c r="E397" s="493">
        <f t="shared" si="15"/>
        <v>0</v>
      </c>
      <c r="F397" s="16"/>
      <c r="G397" s="16"/>
      <c r="H397" s="16"/>
      <c r="I397" s="16"/>
      <c r="J397" s="16"/>
    </row>
    <row r="398" spans="1:11" ht="15" x14ac:dyDescent="0.25">
      <c r="A398" s="418" t="s">
        <v>306</v>
      </c>
      <c r="B398" s="206" t="s">
        <v>270</v>
      </c>
      <c r="C398" s="496">
        <v>0</v>
      </c>
      <c r="D398" s="496"/>
      <c r="E398" s="490">
        <f t="shared" si="15"/>
        <v>0</v>
      </c>
      <c r="F398" s="16"/>
      <c r="G398" s="16"/>
      <c r="H398" s="16"/>
      <c r="I398" s="16"/>
      <c r="J398" s="16"/>
    </row>
    <row r="399" spans="1:11" ht="15" x14ac:dyDescent="0.25">
      <c r="A399" s="418" t="s">
        <v>307</v>
      </c>
      <c r="B399" s="207" t="s">
        <v>256</v>
      </c>
      <c r="C399" s="495">
        <v>0</v>
      </c>
      <c r="D399" s="495"/>
      <c r="E399" s="490">
        <f t="shared" si="15"/>
        <v>0</v>
      </c>
      <c r="F399" s="16"/>
      <c r="G399" s="16"/>
      <c r="H399" s="16"/>
      <c r="I399" s="16"/>
      <c r="J399" s="16"/>
    </row>
    <row r="400" spans="1:11" ht="15.75" thickBot="1" x14ac:dyDescent="0.3">
      <c r="A400" s="386" t="s">
        <v>308</v>
      </c>
      <c r="B400" s="206" t="s">
        <v>1260</v>
      </c>
      <c r="C400" s="1472">
        <v>193280</v>
      </c>
      <c r="D400" s="1472"/>
      <c r="E400" s="1473">
        <f t="shared" si="15"/>
        <v>193280</v>
      </c>
      <c r="F400" s="16"/>
      <c r="G400" s="16"/>
      <c r="H400" s="16"/>
      <c r="I400" s="16"/>
      <c r="J400" s="16"/>
    </row>
    <row r="401" spans="1:10" ht="15" thickBot="1" x14ac:dyDescent="0.25">
      <c r="A401" s="481" t="s">
        <v>309</v>
      </c>
      <c r="B401" s="201" t="s">
        <v>271</v>
      </c>
      <c r="C401" s="748">
        <f>SUM(C395:C400)-C396</f>
        <v>293280</v>
      </c>
      <c r="D401" s="748">
        <f>SUM(D395:D400)-D396</f>
        <v>0</v>
      </c>
      <c r="E401" s="748">
        <f>SUM(E395:E400)-E396</f>
        <v>293280</v>
      </c>
      <c r="F401" s="16"/>
      <c r="G401" s="16"/>
      <c r="H401" s="16"/>
      <c r="I401" s="16"/>
      <c r="J401" s="16"/>
    </row>
    <row r="402" spans="1:10" ht="13.5" thickBot="1" x14ac:dyDescent="0.25">
      <c r="A402" s="418" t="s">
        <v>310</v>
      </c>
      <c r="B402" s="15"/>
      <c r="C402" s="316"/>
      <c r="D402" s="316"/>
      <c r="E402" s="309"/>
      <c r="F402" s="16"/>
      <c r="G402" s="16"/>
      <c r="H402" s="16"/>
      <c r="I402" s="16"/>
      <c r="J402" s="16"/>
    </row>
    <row r="403" spans="1:10" ht="15.75" thickBot="1" x14ac:dyDescent="0.3">
      <c r="A403" s="418" t="s">
        <v>311</v>
      </c>
      <c r="B403" s="203" t="s">
        <v>272</v>
      </c>
      <c r="C403" s="494" t="s">
        <v>210</v>
      </c>
      <c r="D403" s="494" t="s">
        <v>212</v>
      </c>
      <c r="E403" s="489" t="s">
        <v>25</v>
      </c>
      <c r="F403" s="16"/>
      <c r="G403" s="16"/>
      <c r="H403" s="16"/>
      <c r="I403" s="16"/>
      <c r="J403" s="16"/>
    </row>
    <row r="404" spans="1:10" ht="15.75" x14ac:dyDescent="0.25">
      <c r="A404" s="418" t="s">
        <v>312</v>
      </c>
      <c r="B404" s="320" t="s">
        <v>285</v>
      </c>
      <c r="C404" s="1471">
        <v>4224</v>
      </c>
      <c r="D404" s="499"/>
      <c r="E404" s="1477">
        <f>SUM(C404:D404)</f>
        <v>4224</v>
      </c>
      <c r="F404" s="16"/>
      <c r="G404" s="16"/>
      <c r="H404" s="16"/>
      <c r="I404" s="16"/>
      <c r="J404" s="16"/>
    </row>
    <row r="405" spans="1:10" ht="15.75" x14ac:dyDescent="0.25">
      <c r="A405" s="418" t="s">
        <v>313</v>
      </c>
      <c r="B405" s="321" t="s">
        <v>286</v>
      </c>
      <c r="C405" s="500">
        <v>739</v>
      </c>
      <c r="D405" s="500"/>
      <c r="E405" s="493">
        <f>SUM(C405:D405)</f>
        <v>739</v>
      </c>
      <c r="F405" s="16"/>
      <c r="G405" s="16"/>
      <c r="H405" s="16"/>
      <c r="I405" s="16"/>
      <c r="J405" s="16"/>
    </row>
    <row r="406" spans="1:10" ht="15.75" x14ac:dyDescent="0.25">
      <c r="A406" s="418" t="s">
        <v>314</v>
      </c>
      <c r="B406" s="321" t="s">
        <v>287</v>
      </c>
      <c r="C406" s="500">
        <v>8785</v>
      </c>
      <c r="D406" s="500"/>
      <c r="E406" s="493">
        <f>SUM(C406:D406)</f>
        <v>8785</v>
      </c>
      <c r="F406" s="16"/>
      <c r="G406" s="16"/>
      <c r="H406" s="16"/>
      <c r="I406" s="16"/>
      <c r="J406" s="16"/>
    </row>
    <row r="407" spans="1:10" ht="15.75" x14ac:dyDescent="0.25">
      <c r="A407" s="418" t="s">
        <v>315</v>
      </c>
      <c r="B407" s="321" t="s">
        <v>288</v>
      </c>
      <c r="C407" s="499">
        <f>'33_sz_ melléklet'!C103</f>
        <v>279532</v>
      </c>
      <c r="D407" s="496"/>
      <c r="E407" s="493">
        <f>SUM(C407:D407)</f>
        <v>279532</v>
      </c>
      <c r="F407" s="16"/>
      <c r="G407" s="16"/>
      <c r="H407" s="16"/>
      <c r="I407" s="16"/>
      <c r="J407" s="16"/>
    </row>
    <row r="408" spans="1:10" ht="16.5" thickBot="1" x14ac:dyDescent="0.3">
      <c r="A408" s="423" t="s">
        <v>316</v>
      </c>
      <c r="B408" s="322" t="s">
        <v>289</v>
      </c>
      <c r="C408" s="497">
        <v>0</v>
      </c>
      <c r="D408" s="497"/>
      <c r="E408" s="491">
        <f>SUM(C408:D408)</f>
        <v>0</v>
      </c>
      <c r="F408" s="16"/>
      <c r="G408" s="16"/>
      <c r="H408" s="16"/>
      <c r="I408" s="16"/>
      <c r="J408" s="16"/>
    </row>
    <row r="409" spans="1:10" ht="15" thickBot="1" x14ac:dyDescent="0.25">
      <c r="A409" s="363" t="s">
        <v>317</v>
      </c>
      <c r="B409" s="208" t="s">
        <v>275</v>
      </c>
      <c r="C409" s="748">
        <f>SUM(C404:C408)</f>
        <v>293280</v>
      </c>
      <c r="D409" s="748">
        <f>SUM(D404:D408)</f>
        <v>0</v>
      </c>
      <c r="E409" s="748">
        <f>SUM(E404:E408)</f>
        <v>293280</v>
      </c>
      <c r="F409" s="16"/>
      <c r="G409" s="16"/>
      <c r="H409" s="16"/>
      <c r="I409" s="16"/>
      <c r="J409" s="16"/>
    </row>
    <row r="410" spans="1:10" ht="14.25" x14ac:dyDescent="0.2">
      <c r="A410" s="361"/>
      <c r="B410" s="297"/>
      <c r="C410" s="323"/>
      <c r="D410" s="323"/>
      <c r="E410" s="323"/>
      <c r="F410" s="16"/>
      <c r="G410" s="16"/>
      <c r="H410" s="16"/>
      <c r="I410" s="16"/>
      <c r="J410" s="16"/>
    </row>
    <row r="411" spans="1:10" ht="14.25" x14ac:dyDescent="0.2">
      <c r="A411" s="361"/>
      <c r="B411" s="297"/>
      <c r="C411" s="323"/>
      <c r="D411" s="323"/>
      <c r="E411" s="323"/>
      <c r="F411" s="16"/>
      <c r="G411" s="16"/>
      <c r="H411" s="16"/>
      <c r="I411" s="16"/>
      <c r="J411" s="16"/>
    </row>
    <row r="412" spans="1:10" ht="14.25" x14ac:dyDescent="0.2">
      <c r="A412" s="361"/>
      <c r="B412" s="297"/>
      <c r="C412" s="323"/>
      <c r="D412" s="323"/>
      <c r="E412" s="323"/>
      <c r="F412" s="16"/>
      <c r="G412" s="16"/>
      <c r="H412" s="16"/>
      <c r="I412" s="16"/>
      <c r="J412" s="16"/>
    </row>
    <row r="413" spans="1:10" x14ac:dyDescent="0.2">
      <c r="A413" s="1626" t="s">
        <v>1361</v>
      </c>
      <c r="B413" s="1626"/>
      <c r="C413" s="1626"/>
      <c r="D413" s="1626"/>
      <c r="E413" s="1626"/>
      <c r="F413" s="16"/>
      <c r="G413" s="16"/>
      <c r="H413" s="16"/>
      <c r="I413" s="16"/>
      <c r="J413" s="16"/>
    </row>
    <row r="414" spans="1:10" x14ac:dyDescent="0.2">
      <c r="A414" s="1647">
        <v>9</v>
      </c>
      <c r="B414" s="1647"/>
      <c r="C414" s="1647"/>
      <c r="D414" s="1647"/>
      <c r="E414" s="1647"/>
      <c r="F414" s="16"/>
      <c r="G414" s="16"/>
      <c r="H414" s="16"/>
      <c r="I414" s="16"/>
      <c r="J414" s="16"/>
    </row>
    <row r="415" spans="1:10" x14ac:dyDescent="0.2">
      <c r="A415" s="1697" t="s">
        <v>265</v>
      </c>
      <c r="B415" s="1698"/>
      <c r="C415" s="1698"/>
      <c r="D415" s="1698"/>
      <c r="E415" s="1698"/>
      <c r="F415" s="16"/>
      <c r="G415" s="16"/>
      <c r="H415" s="16"/>
      <c r="I415" s="16"/>
      <c r="J415" s="16"/>
    </row>
    <row r="416" spans="1:10" x14ac:dyDescent="0.2">
      <c r="A416" s="13"/>
      <c r="B416" s="13"/>
      <c r="C416" s="13"/>
      <c r="D416" s="13"/>
      <c r="E416" s="13"/>
      <c r="F416" s="16"/>
      <c r="G416" s="16"/>
      <c r="H416" s="16"/>
      <c r="I416" s="16"/>
      <c r="J416" s="16"/>
    </row>
    <row r="417" spans="1:10" ht="14.25" x14ac:dyDescent="0.2">
      <c r="B417" s="297"/>
      <c r="C417" s="323"/>
      <c r="D417" s="323"/>
      <c r="E417" s="323"/>
      <c r="F417" s="16"/>
      <c r="G417" s="16"/>
      <c r="H417" s="16"/>
      <c r="I417" s="16"/>
      <c r="J417" s="16"/>
    </row>
    <row r="418" spans="1:10" ht="15.75" x14ac:dyDescent="0.25">
      <c r="A418" s="1699" t="s">
        <v>1160</v>
      </c>
      <c r="B418" s="1699"/>
      <c r="C418" s="1699"/>
      <c r="D418" s="1699"/>
      <c r="E418" s="1699"/>
      <c r="F418" s="16"/>
      <c r="G418" s="16"/>
      <c r="H418" s="16"/>
      <c r="I418" s="16"/>
      <c r="J418" s="16"/>
    </row>
    <row r="419" spans="1:10" ht="15.75" x14ac:dyDescent="0.25">
      <c r="A419" s="1696" t="s">
        <v>863</v>
      </c>
      <c r="B419" s="1696"/>
      <c r="C419" s="1696"/>
      <c r="D419" s="1696"/>
      <c r="E419" s="1696"/>
      <c r="F419" s="16"/>
      <c r="G419" s="16"/>
      <c r="H419" s="16"/>
      <c r="I419" s="16"/>
      <c r="J419" s="16"/>
    </row>
    <row r="420" spans="1:10" ht="15.75" thickBot="1" x14ac:dyDescent="0.3">
      <c r="B420" s="193"/>
      <c r="C420" s="193"/>
      <c r="D420" s="193"/>
      <c r="E420" s="193" t="s">
        <v>218</v>
      </c>
      <c r="F420" s="16"/>
      <c r="G420" s="16"/>
      <c r="H420" s="16"/>
      <c r="I420" s="16"/>
      <c r="J420" s="16"/>
    </row>
    <row r="421" spans="1:10" ht="27" thickBot="1" x14ac:dyDescent="0.3">
      <c r="A421" s="484" t="s">
        <v>298</v>
      </c>
      <c r="B421" s="203" t="s">
        <v>266</v>
      </c>
      <c r="C421" s="494" t="s">
        <v>210</v>
      </c>
      <c r="D421" s="494" t="s">
        <v>212</v>
      </c>
      <c r="E421" s="489" t="s">
        <v>5</v>
      </c>
      <c r="F421" s="16"/>
      <c r="G421" s="16"/>
      <c r="H421" s="16"/>
      <c r="I421" s="16"/>
      <c r="J421" s="16"/>
    </row>
    <row r="422" spans="1:10" ht="13.5" thickBot="1" x14ac:dyDescent="0.25">
      <c r="A422" s="457" t="s">
        <v>299</v>
      </c>
      <c r="B422" s="445" t="s">
        <v>300</v>
      </c>
      <c r="C422" s="448" t="s">
        <v>301</v>
      </c>
      <c r="D422" s="448" t="s">
        <v>302</v>
      </c>
      <c r="E422" s="437" t="s">
        <v>322</v>
      </c>
      <c r="F422" s="16"/>
      <c r="G422" s="16"/>
      <c r="H422" s="16"/>
      <c r="I422" s="16"/>
      <c r="J422" s="16"/>
    </row>
    <row r="423" spans="1:10" ht="15" x14ac:dyDescent="0.25">
      <c r="A423" s="464" t="s">
        <v>303</v>
      </c>
      <c r="B423" s="204" t="s">
        <v>267</v>
      </c>
      <c r="C423" s="747"/>
      <c r="D423" s="495"/>
      <c r="E423" s="989">
        <f t="shared" ref="E423:E428" si="16">SUM(C423:D423)</f>
        <v>0</v>
      </c>
      <c r="F423" s="16"/>
      <c r="G423" s="16"/>
      <c r="H423" s="16"/>
      <c r="I423" s="16"/>
      <c r="J423" s="16"/>
    </row>
    <row r="424" spans="1:10" ht="15" x14ac:dyDescent="0.25">
      <c r="A424" s="422" t="s">
        <v>304</v>
      </c>
      <c r="B424" s="205" t="s">
        <v>268</v>
      </c>
      <c r="C424" s="500">
        <v>0</v>
      </c>
      <c r="D424" s="496"/>
      <c r="E424" s="493">
        <f t="shared" si="16"/>
        <v>0</v>
      </c>
      <c r="F424" s="16"/>
      <c r="G424" s="16"/>
      <c r="H424" s="16"/>
      <c r="I424" s="16"/>
      <c r="J424" s="16"/>
    </row>
    <row r="425" spans="1:10" ht="15" x14ac:dyDescent="0.25">
      <c r="A425" s="418" t="s">
        <v>305</v>
      </c>
      <c r="B425" s="204" t="s">
        <v>269</v>
      </c>
      <c r="C425" s="499"/>
      <c r="D425" s="495"/>
      <c r="E425" s="493">
        <f t="shared" si="16"/>
        <v>0</v>
      </c>
      <c r="F425" s="16"/>
      <c r="G425" s="16"/>
      <c r="H425" s="16"/>
      <c r="I425" s="16"/>
      <c r="J425" s="16"/>
    </row>
    <row r="426" spans="1:10" ht="15" x14ac:dyDescent="0.25">
      <c r="A426" s="418" t="s">
        <v>306</v>
      </c>
      <c r="B426" s="206" t="s">
        <v>270</v>
      </c>
      <c r="C426" s="496">
        <v>0</v>
      </c>
      <c r="D426" s="496"/>
      <c r="E426" s="490">
        <f t="shared" si="16"/>
        <v>0</v>
      </c>
      <c r="F426" s="16"/>
      <c r="G426" s="16"/>
      <c r="H426" s="16"/>
      <c r="I426" s="16"/>
      <c r="J426" s="16"/>
    </row>
    <row r="427" spans="1:10" ht="15" x14ac:dyDescent="0.25">
      <c r="A427" s="418" t="s">
        <v>307</v>
      </c>
      <c r="B427" s="207" t="s">
        <v>256</v>
      </c>
      <c r="C427" s="495">
        <v>0</v>
      </c>
      <c r="D427" s="495"/>
      <c r="E427" s="490">
        <f t="shared" si="16"/>
        <v>0</v>
      </c>
      <c r="F427" s="16"/>
      <c r="G427" s="16"/>
      <c r="H427" s="16"/>
      <c r="I427" s="16"/>
      <c r="J427" s="16"/>
    </row>
    <row r="428" spans="1:10" ht="15.75" thickBot="1" x14ac:dyDescent="0.3">
      <c r="A428" s="386" t="s">
        <v>308</v>
      </c>
      <c r="B428" s="206" t="s">
        <v>1260</v>
      </c>
      <c r="C428" s="1472"/>
      <c r="D428" s="1472"/>
      <c r="E428" s="1473">
        <f t="shared" si="16"/>
        <v>0</v>
      </c>
      <c r="F428" s="16"/>
      <c r="G428" s="16"/>
      <c r="H428" s="16"/>
      <c r="I428" s="16"/>
      <c r="J428" s="16"/>
    </row>
    <row r="429" spans="1:10" ht="15" thickBot="1" x14ac:dyDescent="0.25">
      <c r="A429" s="481" t="s">
        <v>309</v>
      </c>
      <c r="B429" s="201" t="s">
        <v>271</v>
      </c>
      <c r="C429" s="748">
        <f>SUM(C423:C428)-C424</f>
        <v>0</v>
      </c>
      <c r="D429" s="748">
        <f>SUM(D423:D428)-D424</f>
        <v>0</v>
      </c>
      <c r="E429" s="748">
        <f>SUM(E423:E428)-E424</f>
        <v>0</v>
      </c>
      <c r="F429" s="16"/>
      <c r="G429" s="16"/>
      <c r="H429" s="16"/>
      <c r="I429" s="16"/>
      <c r="J429" s="16"/>
    </row>
    <row r="430" spans="1:10" ht="13.5" thickBot="1" x14ac:dyDescent="0.25">
      <c r="A430" s="418" t="s">
        <v>310</v>
      </c>
      <c r="B430" s="15"/>
      <c r="C430" s="316"/>
      <c r="D430" s="316"/>
      <c r="E430" s="309"/>
      <c r="F430" s="16"/>
      <c r="G430" s="16"/>
      <c r="H430" s="16"/>
      <c r="I430" s="16"/>
      <c r="J430" s="16"/>
    </row>
    <row r="431" spans="1:10" ht="15.75" thickBot="1" x14ac:dyDescent="0.3">
      <c r="A431" s="418" t="s">
        <v>311</v>
      </c>
      <c r="B431" s="203" t="s">
        <v>272</v>
      </c>
      <c r="C431" s="494" t="s">
        <v>210</v>
      </c>
      <c r="D431" s="494" t="s">
        <v>212</v>
      </c>
      <c r="E431" s="489" t="s">
        <v>25</v>
      </c>
      <c r="F431" s="16"/>
      <c r="G431" s="16"/>
      <c r="H431" s="16"/>
      <c r="I431" s="16"/>
      <c r="J431" s="16"/>
    </row>
    <row r="432" spans="1:10" ht="15.75" x14ac:dyDescent="0.25">
      <c r="A432" s="418" t="s">
        <v>312</v>
      </c>
      <c r="B432" s="320" t="s">
        <v>285</v>
      </c>
      <c r="C432" s="1471"/>
      <c r="D432" s="499"/>
      <c r="E432" s="1477">
        <f>SUM(C432:D432)</f>
        <v>0</v>
      </c>
      <c r="F432" s="16"/>
      <c r="G432" s="16"/>
      <c r="H432" s="16"/>
      <c r="I432" s="16"/>
      <c r="J432" s="16"/>
    </row>
    <row r="433" spans="1:10" ht="15.75" x14ac:dyDescent="0.25">
      <c r="A433" s="418" t="s">
        <v>313</v>
      </c>
      <c r="B433" s="321" t="s">
        <v>286</v>
      </c>
      <c r="C433" s="500"/>
      <c r="D433" s="500"/>
      <c r="E433" s="493">
        <f>SUM(C433:D433)</f>
        <v>0</v>
      </c>
      <c r="F433" s="16"/>
      <c r="G433" s="16"/>
      <c r="H433" s="16"/>
      <c r="I433" s="16"/>
      <c r="J433" s="16"/>
    </row>
    <row r="434" spans="1:10" ht="15.75" x14ac:dyDescent="0.25">
      <c r="A434" s="418" t="s">
        <v>314</v>
      </c>
      <c r="B434" s="321" t="s">
        <v>287</v>
      </c>
      <c r="C434" s="500">
        <v>0</v>
      </c>
      <c r="D434" s="500"/>
      <c r="E434" s="493">
        <f>SUM(C434:D434)</f>
        <v>0</v>
      </c>
      <c r="F434" s="16"/>
      <c r="G434" s="16"/>
      <c r="H434" s="16"/>
      <c r="I434" s="16"/>
      <c r="J434" s="16"/>
    </row>
    <row r="435" spans="1:10" ht="15.75" x14ac:dyDescent="0.25">
      <c r="A435" s="418" t="s">
        <v>315</v>
      </c>
      <c r="B435" s="321" t="s">
        <v>288</v>
      </c>
      <c r="C435" s="499">
        <f>'33_sz_ melléklet'!C100</f>
        <v>0</v>
      </c>
      <c r="D435" s="500"/>
      <c r="E435" s="493">
        <f>SUM(C435:D435)</f>
        <v>0</v>
      </c>
      <c r="F435" s="16"/>
      <c r="G435" s="16"/>
      <c r="H435" s="16"/>
      <c r="I435" s="16"/>
      <c r="J435" s="16"/>
    </row>
    <row r="436" spans="1:10" ht="16.5" thickBot="1" x14ac:dyDescent="0.3">
      <c r="A436" s="418" t="s">
        <v>316</v>
      </c>
      <c r="B436" s="322" t="s">
        <v>289</v>
      </c>
      <c r="C436" s="1472">
        <v>0</v>
      </c>
      <c r="D436" s="1472"/>
      <c r="E436" s="1473">
        <f>SUM(C436:D436)</f>
        <v>0</v>
      </c>
      <c r="F436" s="16"/>
      <c r="G436" s="16"/>
      <c r="H436" s="16"/>
      <c r="I436" s="16"/>
      <c r="J436" s="16"/>
    </row>
    <row r="437" spans="1:10" ht="15" thickBot="1" x14ac:dyDescent="0.25">
      <c r="A437" s="539" t="s">
        <v>317</v>
      </c>
      <c r="B437" s="208" t="s">
        <v>275</v>
      </c>
      <c r="C437" s="748">
        <f>SUM(C432:C436)</f>
        <v>0</v>
      </c>
      <c r="D437" s="748">
        <f>SUM(D432:D436)</f>
        <v>0</v>
      </c>
      <c r="E437" s="748">
        <f>SUM(E432:E436)</f>
        <v>0</v>
      </c>
      <c r="F437" s="16"/>
      <c r="G437" s="16"/>
      <c r="H437" s="16"/>
      <c r="I437" s="16"/>
      <c r="J437" s="16"/>
    </row>
    <row r="438" spans="1:10" ht="14.25" x14ac:dyDescent="0.2">
      <c r="A438" s="361"/>
      <c r="B438" s="297"/>
      <c r="C438" s="323"/>
      <c r="D438" s="323"/>
      <c r="E438" s="323"/>
      <c r="F438" s="16"/>
      <c r="G438" s="16"/>
      <c r="H438" s="16"/>
      <c r="I438" s="16"/>
      <c r="J438" s="16"/>
    </row>
    <row r="439" spans="1:10" ht="14.25" x14ac:dyDescent="0.2">
      <c r="A439" s="361"/>
      <c r="B439" s="297"/>
      <c r="C439" s="323"/>
      <c r="D439" s="323"/>
      <c r="E439" s="323"/>
      <c r="F439" s="16"/>
      <c r="G439" s="16"/>
      <c r="H439" s="16"/>
      <c r="I439" s="16"/>
      <c r="J439" s="16"/>
    </row>
    <row r="440" spans="1:10" ht="14.25" x14ac:dyDescent="0.2">
      <c r="A440" s="361"/>
      <c r="B440" s="297"/>
      <c r="C440" s="323"/>
      <c r="D440" s="323"/>
      <c r="E440" s="323"/>
      <c r="F440" s="16"/>
      <c r="G440" s="16"/>
      <c r="H440" s="16"/>
      <c r="I440" s="16"/>
      <c r="J440" s="16"/>
    </row>
    <row r="441" spans="1:10" ht="14.25" x14ac:dyDescent="0.2">
      <c r="B441" s="297"/>
      <c r="C441" s="323"/>
      <c r="D441" s="323"/>
      <c r="E441" s="323"/>
      <c r="F441" s="16"/>
      <c r="G441" s="16"/>
      <c r="H441" s="16"/>
      <c r="I441" s="16"/>
      <c r="J441" s="16"/>
    </row>
    <row r="442" spans="1:10" ht="15.75" x14ac:dyDescent="0.25">
      <c r="A442" s="1699" t="s">
        <v>1261</v>
      </c>
      <c r="B442" s="1699"/>
      <c r="C442" s="1699"/>
      <c r="D442" s="1699"/>
      <c r="E442" s="1699"/>
      <c r="F442" s="16"/>
      <c r="G442" s="16"/>
      <c r="H442" s="16"/>
      <c r="I442" s="16"/>
      <c r="J442" s="16"/>
    </row>
    <row r="443" spans="1:10" ht="15.75" x14ac:dyDescent="0.25">
      <c r="A443" s="1696" t="s">
        <v>1266</v>
      </c>
      <c r="B443" s="1696"/>
      <c r="C443" s="1696"/>
      <c r="D443" s="1696"/>
      <c r="E443" s="1696"/>
      <c r="F443" s="16"/>
      <c r="G443" s="16"/>
      <c r="H443" s="16"/>
      <c r="I443" s="16"/>
      <c r="J443" s="16"/>
    </row>
    <row r="444" spans="1:10" ht="15.75" thickBot="1" x14ac:dyDescent="0.3">
      <c r="B444" s="193"/>
      <c r="C444" s="193"/>
      <c r="D444" s="193"/>
      <c r="E444" s="193" t="s">
        <v>218</v>
      </c>
      <c r="F444" s="16"/>
      <c r="G444" s="16"/>
      <c r="H444" s="16"/>
      <c r="I444" s="16"/>
      <c r="J444" s="16"/>
    </row>
    <row r="445" spans="1:10" ht="27" thickBot="1" x14ac:dyDescent="0.3">
      <c r="A445" s="484" t="s">
        <v>298</v>
      </c>
      <c r="B445" s="203" t="s">
        <v>266</v>
      </c>
      <c r="C445" s="494" t="s">
        <v>210</v>
      </c>
      <c r="D445" s="494" t="s">
        <v>212</v>
      </c>
      <c r="E445" s="489" t="s">
        <v>5</v>
      </c>
      <c r="F445" s="16"/>
      <c r="G445" s="16"/>
      <c r="H445" s="16"/>
      <c r="I445" s="16"/>
      <c r="J445" s="16"/>
    </row>
    <row r="446" spans="1:10" ht="13.5" thickBot="1" x14ac:dyDescent="0.25">
      <c r="A446" s="457" t="s">
        <v>299</v>
      </c>
      <c r="B446" s="445" t="s">
        <v>300</v>
      </c>
      <c r="C446" s="448" t="s">
        <v>301</v>
      </c>
      <c r="D446" s="448" t="s">
        <v>302</v>
      </c>
      <c r="E446" s="437" t="s">
        <v>322</v>
      </c>
      <c r="F446" s="16"/>
      <c r="G446" s="16"/>
      <c r="H446" s="16"/>
      <c r="I446" s="16"/>
      <c r="J446" s="16"/>
    </row>
    <row r="447" spans="1:10" ht="15" x14ac:dyDescent="0.25">
      <c r="A447" s="464" t="s">
        <v>303</v>
      </c>
      <c r="B447" s="204" t="s">
        <v>267</v>
      </c>
      <c r="C447" s="747"/>
      <c r="D447" s="495"/>
      <c r="E447" s="989">
        <f t="shared" ref="E447:E452" si="17">SUM(C447:D447)</f>
        <v>0</v>
      </c>
      <c r="F447" s="16"/>
      <c r="G447" s="16"/>
      <c r="H447" s="16"/>
      <c r="I447" s="16"/>
      <c r="J447" s="16"/>
    </row>
    <row r="448" spans="1:10" ht="15" x14ac:dyDescent="0.25">
      <c r="A448" s="422" t="s">
        <v>304</v>
      </c>
      <c r="B448" s="205" t="s">
        <v>268</v>
      </c>
      <c r="C448" s="500">
        <v>0</v>
      </c>
      <c r="D448" s="496"/>
      <c r="E448" s="493">
        <f t="shared" si="17"/>
        <v>0</v>
      </c>
      <c r="F448" s="16"/>
      <c r="G448" s="16"/>
      <c r="H448" s="16"/>
      <c r="I448" s="16"/>
      <c r="J448" s="16"/>
    </row>
    <row r="449" spans="1:10" ht="15" x14ac:dyDescent="0.25">
      <c r="A449" s="418" t="s">
        <v>305</v>
      </c>
      <c r="B449" s="204" t="s">
        <v>269</v>
      </c>
      <c r="C449" s="499"/>
      <c r="D449" s="495"/>
      <c r="E449" s="493">
        <f t="shared" si="17"/>
        <v>0</v>
      </c>
      <c r="F449" s="16"/>
      <c r="G449" s="16"/>
      <c r="H449" s="16"/>
      <c r="I449" s="16"/>
      <c r="J449" s="16"/>
    </row>
    <row r="450" spans="1:10" ht="15" x14ac:dyDescent="0.25">
      <c r="A450" s="418" t="s">
        <v>306</v>
      </c>
      <c r="B450" s="206" t="s">
        <v>270</v>
      </c>
      <c r="C450" s="496">
        <v>0</v>
      </c>
      <c r="D450" s="496"/>
      <c r="E450" s="490">
        <f t="shared" si="17"/>
        <v>0</v>
      </c>
      <c r="F450" s="16"/>
      <c r="G450" s="16"/>
      <c r="H450" s="16"/>
      <c r="I450" s="16"/>
      <c r="J450" s="16"/>
    </row>
    <row r="451" spans="1:10" ht="15" x14ac:dyDescent="0.25">
      <c r="A451" s="418" t="s">
        <v>307</v>
      </c>
      <c r="B451" s="207" t="s">
        <v>256</v>
      </c>
      <c r="C451" s="495">
        <v>0</v>
      </c>
      <c r="D451" s="495"/>
      <c r="E451" s="490">
        <f t="shared" si="17"/>
        <v>0</v>
      </c>
      <c r="F451" s="16"/>
      <c r="G451" s="16"/>
      <c r="H451" s="16"/>
      <c r="I451" s="16"/>
      <c r="J451" s="16"/>
    </row>
    <row r="452" spans="1:10" ht="15.75" thickBot="1" x14ac:dyDescent="0.3">
      <c r="A452" s="386" t="s">
        <v>308</v>
      </c>
      <c r="B452" s="206" t="s">
        <v>1146</v>
      </c>
      <c r="C452" s="1472"/>
      <c r="D452" s="1472"/>
      <c r="E452" s="1473">
        <f t="shared" si="17"/>
        <v>0</v>
      </c>
      <c r="F452" s="16"/>
      <c r="G452" s="16"/>
      <c r="H452" s="16"/>
      <c r="I452" s="16"/>
      <c r="J452" s="16"/>
    </row>
    <row r="453" spans="1:10" ht="15" thickBot="1" x14ac:dyDescent="0.25">
      <c r="A453" s="481" t="s">
        <v>309</v>
      </c>
      <c r="B453" s="201" t="s">
        <v>271</v>
      </c>
      <c r="C453" s="748">
        <f>SUM(C447:C452)-C448</f>
        <v>0</v>
      </c>
      <c r="D453" s="748">
        <f>SUM(D447:D452)-D448</f>
        <v>0</v>
      </c>
      <c r="E453" s="748">
        <f>SUM(E447:E452)-E448</f>
        <v>0</v>
      </c>
      <c r="F453" s="16"/>
      <c r="G453" s="16"/>
      <c r="H453" s="16"/>
      <c r="I453" s="16"/>
      <c r="J453" s="16"/>
    </row>
    <row r="454" spans="1:10" ht="13.5" thickBot="1" x14ac:dyDescent="0.25">
      <c r="A454" s="418" t="s">
        <v>310</v>
      </c>
      <c r="B454" s="15"/>
      <c r="C454" s="316"/>
      <c r="D454" s="316"/>
      <c r="E454" s="309"/>
      <c r="F454" s="16"/>
      <c r="G454" s="16"/>
      <c r="H454" s="16"/>
      <c r="I454" s="16"/>
      <c r="J454" s="16"/>
    </row>
    <row r="455" spans="1:10" ht="15.75" thickBot="1" x14ac:dyDescent="0.3">
      <c r="A455" s="418" t="s">
        <v>311</v>
      </c>
      <c r="B455" s="203" t="s">
        <v>272</v>
      </c>
      <c r="C455" s="494" t="s">
        <v>210</v>
      </c>
      <c r="D455" s="494" t="s">
        <v>212</v>
      </c>
      <c r="E455" s="489" t="s">
        <v>25</v>
      </c>
      <c r="F455" s="16"/>
      <c r="G455" s="16"/>
      <c r="H455" s="16"/>
      <c r="I455" s="16"/>
      <c r="J455" s="16"/>
    </row>
    <row r="456" spans="1:10" ht="15.75" x14ac:dyDescent="0.25">
      <c r="A456" s="418" t="s">
        <v>312</v>
      </c>
      <c r="B456" s="320" t="s">
        <v>285</v>
      </c>
      <c r="C456" s="1471"/>
      <c r="D456" s="499"/>
      <c r="E456" s="1477">
        <f>SUM(C456:D456)</f>
        <v>0</v>
      </c>
      <c r="F456" s="16"/>
      <c r="G456" s="16"/>
      <c r="H456" s="16"/>
      <c r="I456" s="16"/>
      <c r="J456" s="16"/>
    </row>
    <row r="457" spans="1:10" ht="15.75" x14ac:dyDescent="0.25">
      <c r="A457" s="418" t="s">
        <v>313</v>
      </c>
      <c r="B457" s="321" t="s">
        <v>286</v>
      </c>
      <c r="C457" s="500"/>
      <c r="D457" s="500"/>
      <c r="E457" s="493">
        <f>SUM(C457:D457)</f>
        <v>0</v>
      </c>
      <c r="F457" s="16"/>
      <c r="G457" s="16"/>
      <c r="H457" s="16"/>
      <c r="I457" s="16"/>
      <c r="J457" s="16"/>
    </row>
    <row r="458" spans="1:10" ht="15.75" x14ac:dyDescent="0.25">
      <c r="A458" s="418" t="s">
        <v>314</v>
      </c>
      <c r="B458" s="321" t="s">
        <v>287</v>
      </c>
      <c r="C458" s="500"/>
      <c r="D458" s="500"/>
      <c r="E458" s="493">
        <f>SUM(C458:D458)</f>
        <v>0</v>
      </c>
      <c r="F458" s="16"/>
      <c r="G458" s="16"/>
      <c r="H458" s="16"/>
      <c r="I458" s="16"/>
      <c r="J458" s="16"/>
    </row>
    <row r="459" spans="1:10" ht="15.75" x14ac:dyDescent="0.25">
      <c r="A459" s="418" t="s">
        <v>315</v>
      </c>
      <c r="B459" s="321" t="s">
        <v>288</v>
      </c>
      <c r="C459" s="499">
        <f>'33_sz_ melléklet'!C117</f>
        <v>0</v>
      </c>
      <c r="D459" s="500"/>
      <c r="E459" s="493">
        <f>SUM(C459:D459)</f>
        <v>0</v>
      </c>
      <c r="F459" s="16"/>
      <c r="G459" s="16"/>
      <c r="H459" s="16"/>
      <c r="I459" s="16"/>
      <c r="J459" s="16"/>
    </row>
    <row r="460" spans="1:10" ht="16.5" thickBot="1" x14ac:dyDescent="0.3">
      <c r="A460" s="423" t="s">
        <v>316</v>
      </c>
      <c r="B460" s="322" t="s">
        <v>289</v>
      </c>
      <c r="C460" s="1472">
        <v>0</v>
      </c>
      <c r="D460" s="1472"/>
      <c r="E460" s="1473">
        <f>SUM(C460:D460)</f>
        <v>0</v>
      </c>
      <c r="F460" s="16"/>
      <c r="G460" s="16"/>
      <c r="H460" s="16"/>
      <c r="I460" s="16"/>
      <c r="J460" s="16"/>
    </row>
    <row r="461" spans="1:10" ht="15" thickBot="1" x14ac:dyDescent="0.25">
      <c r="A461" s="363" t="s">
        <v>317</v>
      </c>
      <c r="B461" s="208" t="s">
        <v>275</v>
      </c>
      <c r="C461" s="748">
        <f>SUM(C456:C460)</f>
        <v>0</v>
      </c>
      <c r="D461" s="748">
        <f>SUM(D456:D460)</f>
        <v>0</v>
      </c>
      <c r="E461" s="748">
        <f>SUM(E456:E460)</f>
        <v>0</v>
      </c>
      <c r="F461" s="16"/>
      <c r="G461" s="16"/>
      <c r="H461" s="16"/>
      <c r="I461" s="16"/>
      <c r="J461" s="16"/>
    </row>
    <row r="462" spans="1:10" ht="14.25" x14ac:dyDescent="0.2">
      <c r="A462" s="361"/>
      <c r="B462" s="297"/>
      <c r="C462" s="323"/>
      <c r="D462" s="323"/>
      <c r="E462" s="323"/>
      <c r="F462" s="16"/>
      <c r="G462" s="16"/>
      <c r="H462" s="16"/>
      <c r="I462" s="16"/>
      <c r="J462" s="16"/>
    </row>
    <row r="463" spans="1:10" ht="14.25" x14ac:dyDescent="0.2">
      <c r="A463" s="361"/>
      <c r="B463" s="297"/>
      <c r="C463" s="323"/>
      <c r="D463" s="323"/>
      <c r="E463" s="323"/>
      <c r="F463" s="16"/>
      <c r="G463" s="16"/>
      <c r="H463" s="16"/>
      <c r="I463" s="16"/>
      <c r="J463" s="16"/>
    </row>
    <row r="464" spans="1:10" ht="14.25" x14ac:dyDescent="0.2">
      <c r="A464" s="361"/>
      <c r="B464" s="297"/>
      <c r="C464" s="323"/>
      <c r="D464" s="323"/>
      <c r="E464" s="323"/>
      <c r="F464" s="16"/>
      <c r="G464" s="16"/>
      <c r="H464" s="16"/>
      <c r="I464" s="16"/>
      <c r="J464" s="16"/>
    </row>
    <row r="465" spans="1:10" x14ac:dyDescent="0.2">
      <c r="A465" s="1626" t="s">
        <v>1361</v>
      </c>
      <c r="B465" s="1626"/>
      <c r="C465" s="1626"/>
      <c r="D465" s="1626"/>
      <c r="E465" s="1626"/>
      <c r="F465" s="16"/>
      <c r="G465" s="16"/>
      <c r="H465" s="16"/>
      <c r="I465" s="16"/>
      <c r="J465" s="16"/>
    </row>
    <row r="466" spans="1:10" x14ac:dyDescent="0.2">
      <c r="A466" s="1647">
        <v>10</v>
      </c>
      <c r="B466" s="1647"/>
      <c r="C466" s="1647"/>
      <c r="D466" s="1647"/>
      <c r="E466" s="1647"/>
      <c r="F466" s="16"/>
      <c r="G466" s="16"/>
      <c r="H466" s="16"/>
      <c r="I466" s="16"/>
      <c r="J466" s="16"/>
    </row>
    <row r="467" spans="1:10" x14ac:dyDescent="0.2">
      <c r="A467" s="1697" t="s">
        <v>265</v>
      </c>
      <c r="B467" s="1698"/>
      <c r="C467" s="1698"/>
      <c r="D467" s="1698"/>
      <c r="E467" s="1698"/>
      <c r="F467" s="16"/>
      <c r="G467" s="16"/>
      <c r="H467" s="16"/>
      <c r="I467" s="16"/>
      <c r="J467" s="16"/>
    </row>
    <row r="468" spans="1:10" x14ac:dyDescent="0.2">
      <c r="A468" s="13"/>
      <c r="B468" s="13"/>
      <c r="C468" s="13"/>
      <c r="D468" s="13"/>
      <c r="E468" s="13"/>
      <c r="F468" s="16"/>
      <c r="G468" s="16"/>
      <c r="H468" s="16"/>
      <c r="I468" s="16"/>
      <c r="J468" s="16"/>
    </row>
    <row r="469" spans="1:10" ht="14.25" x14ac:dyDescent="0.2">
      <c r="B469" s="297"/>
      <c r="C469" s="323"/>
      <c r="D469" s="323"/>
      <c r="E469" s="323"/>
      <c r="F469" s="16"/>
      <c r="G469" s="16"/>
      <c r="H469" s="16"/>
      <c r="I469" s="16"/>
      <c r="J469" s="16"/>
    </row>
    <row r="470" spans="1:10" ht="15.75" x14ac:dyDescent="0.25">
      <c r="A470" s="1699" t="s">
        <v>1160</v>
      </c>
      <c r="B470" s="1699"/>
      <c r="C470" s="1699"/>
      <c r="D470" s="1699"/>
      <c r="E470" s="1699"/>
      <c r="F470" s="16"/>
      <c r="G470" s="16"/>
      <c r="H470" s="16"/>
      <c r="I470" s="16"/>
      <c r="J470" s="16"/>
    </row>
    <row r="471" spans="1:10" ht="15.75" x14ac:dyDescent="0.25">
      <c r="A471" s="1696" t="s">
        <v>863</v>
      </c>
      <c r="B471" s="1696"/>
      <c r="C471" s="1696"/>
      <c r="D471" s="1696"/>
      <c r="E471" s="1696"/>
      <c r="F471" s="16"/>
      <c r="G471" s="16"/>
      <c r="H471" s="16"/>
      <c r="I471" s="16"/>
      <c r="J471" s="16"/>
    </row>
    <row r="472" spans="1:10" ht="15.75" thickBot="1" x14ac:dyDescent="0.3">
      <c r="B472" s="193"/>
      <c r="C472" s="193"/>
      <c r="D472" s="193"/>
      <c r="E472" s="193" t="s">
        <v>218</v>
      </c>
      <c r="F472" s="16"/>
      <c r="G472" s="16"/>
      <c r="H472" s="16"/>
      <c r="I472" s="16"/>
      <c r="J472" s="16"/>
    </row>
    <row r="473" spans="1:10" ht="27" thickBot="1" x14ac:dyDescent="0.3">
      <c r="A473" s="484" t="s">
        <v>298</v>
      </c>
      <c r="B473" s="203" t="s">
        <v>266</v>
      </c>
      <c r="C473" s="494" t="s">
        <v>210</v>
      </c>
      <c r="D473" s="494" t="s">
        <v>212</v>
      </c>
      <c r="E473" s="489" t="s">
        <v>5</v>
      </c>
      <c r="F473" s="16"/>
      <c r="G473" s="16"/>
      <c r="H473" s="16"/>
      <c r="I473" s="16"/>
      <c r="J473" s="16"/>
    </row>
    <row r="474" spans="1:10" ht="13.5" thickBot="1" x14ac:dyDescent="0.25">
      <c r="A474" s="457" t="s">
        <v>299</v>
      </c>
      <c r="B474" s="445" t="s">
        <v>300</v>
      </c>
      <c r="C474" s="448" t="s">
        <v>301</v>
      </c>
      <c r="D474" s="448" t="s">
        <v>302</v>
      </c>
      <c r="E474" s="437" t="s">
        <v>322</v>
      </c>
      <c r="F474" s="16"/>
      <c r="G474" s="16"/>
      <c r="H474" s="16"/>
      <c r="I474" s="16"/>
      <c r="J474" s="16"/>
    </row>
    <row r="475" spans="1:10" ht="15" x14ac:dyDescent="0.25">
      <c r="A475" s="464" t="s">
        <v>303</v>
      </c>
      <c r="B475" s="204" t="s">
        <v>267</v>
      </c>
      <c r="C475" s="747"/>
      <c r="D475" s="495"/>
      <c r="E475" s="989">
        <f t="shared" ref="E475:E480" si="18">SUM(C475:D475)</f>
        <v>0</v>
      </c>
      <c r="F475" s="16"/>
      <c r="G475" s="16"/>
      <c r="H475" s="16"/>
      <c r="I475" s="16"/>
      <c r="J475" s="16"/>
    </row>
    <row r="476" spans="1:10" ht="15" x14ac:dyDescent="0.25">
      <c r="A476" s="422" t="s">
        <v>304</v>
      </c>
      <c r="B476" s="205" t="s">
        <v>268</v>
      </c>
      <c r="C476" s="500">
        <v>0</v>
      </c>
      <c r="D476" s="496"/>
      <c r="E476" s="493">
        <f t="shared" si="18"/>
        <v>0</v>
      </c>
      <c r="F476" s="16"/>
      <c r="G476" s="16"/>
      <c r="H476" s="16"/>
      <c r="I476" s="16"/>
      <c r="J476" s="16"/>
    </row>
    <row r="477" spans="1:10" ht="15" x14ac:dyDescent="0.25">
      <c r="A477" s="418" t="s">
        <v>305</v>
      </c>
      <c r="B477" s="204" t="s">
        <v>269</v>
      </c>
      <c r="C477" s="499"/>
      <c r="D477" s="495"/>
      <c r="E477" s="493">
        <f t="shared" si="18"/>
        <v>0</v>
      </c>
      <c r="F477" s="16"/>
      <c r="G477" s="16"/>
      <c r="H477" s="16"/>
      <c r="I477" s="16"/>
      <c r="J477" s="16"/>
    </row>
    <row r="478" spans="1:10" ht="15" x14ac:dyDescent="0.25">
      <c r="A478" s="418" t="s">
        <v>306</v>
      </c>
      <c r="B478" s="206" t="s">
        <v>270</v>
      </c>
      <c r="C478" s="496">
        <v>0</v>
      </c>
      <c r="D478" s="496"/>
      <c r="E478" s="490">
        <f t="shared" si="18"/>
        <v>0</v>
      </c>
      <c r="F478" s="16"/>
      <c r="G478" s="16"/>
      <c r="H478" s="16"/>
      <c r="I478" s="16"/>
      <c r="J478" s="16"/>
    </row>
    <row r="479" spans="1:10" ht="15" x14ac:dyDescent="0.25">
      <c r="A479" s="418" t="s">
        <v>307</v>
      </c>
      <c r="B479" s="207" t="s">
        <v>256</v>
      </c>
      <c r="C479" s="495">
        <v>0</v>
      </c>
      <c r="D479" s="495"/>
      <c r="E479" s="490">
        <f t="shared" si="18"/>
        <v>0</v>
      </c>
      <c r="F479" s="16"/>
      <c r="G479" s="16"/>
      <c r="H479" s="16"/>
      <c r="I479" s="16"/>
      <c r="J479" s="16"/>
    </row>
    <row r="480" spans="1:10" ht="15.75" thickBot="1" x14ac:dyDescent="0.3">
      <c r="A480" s="386" t="s">
        <v>308</v>
      </c>
      <c r="B480" s="206" t="s">
        <v>1260</v>
      </c>
      <c r="C480" s="1472"/>
      <c r="D480" s="1472"/>
      <c r="E480" s="1473">
        <f t="shared" si="18"/>
        <v>0</v>
      </c>
      <c r="F480" s="16"/>
      <c r="G480" s="16"/>
      <c r="H480" s="16"/>
      <c r="I480" s="16"/>
      <c r="J480" s="16"/>
    </row>
    <row r="481" spans="1:10" ht="15" thickBot="1" x14ac:dyDescent="0.25">
      <c r="A481" s="481" t="s">
        <v>309</v>
      </c>
      <c r="B481" s="201" t="s">
        <v>271</v>
      </c>
      <c r="C481" s="748">
        <f>SUM(C475:C480)-C476</f>
        <v>0</v>
      </c>
      <c r="D481" s="748">
        <f>SUM(D475:D480)-D476</f>
        <v>0</v>
      </c>
      <c r="E481" s="748">
        <f>SUM(E475:E480)-E476</f>
        <v>0</v>
      </c>
      <c r="F481" s="16"/>
      <c r="G481" s="16"/>
      <c r="H481" s="16"/>
      <c r="I481" s="16"/>
      <c r="J481" s="16"/>
    </row>
    <row r="482" spans="1:10" ht="13.5" thickBot="1" x14ac:dyDescent="0.25">
      <c r="A482" s="418" t="s">
        <v>310</v>
      </c>
      <c r="B482" s="15"/>
      <c r="C482" s="316"/>
      <c r="D482" s="316"/>
      <c r="E482" s="309"/>
      <c r="F482" s="16"/>
      <c r="G482" s="16"/>
      <c r="H482" s="16"/>
      <c r="I482" s="16"/>
      <c r="J482" s="16"/>
    </row>
    <row r="483" spans="1:10" ht="15.75" thickBot="1" x14ac:dyDescent="0.3">
      <c r="A483" s="418" t="s">
        <v>311</v>
      </c>
      <c r="B483" s="203" t="s">
        <v>272</v>
      </c>
      <c r="C483" s="494" t="s">
        <v>210</v>
      </c>
      <c r="D483" s="494" t="s">
        <v>212</v>
      </c>
      <c r="E483" s="489" t="s">
        <v>25</v>
      </c>
      <c r="F483" s="16"/>
      <c r="G483" s="16"/>
      <c r="H483" s="16"/>
      <c r="I483" s="16"/>
      <c r="J483" s="16"/>
    </row>
    <row r="484" spans="1:10" ht="15.75" x14ac:dyDescent="0.25">
      <c r="A484" s="418" t="s">
        <v>312</v>
      </c>
      <c r="B484" s="320" t="s">
        <v>285</v>
      </c>
      <c r="C484" s="1471"/>
      <c r="D484" s="499"/>
      <c r="E484" s="1477">
        <f>SUM(C484:D484)</f>
        <v>0</v>
      </c>
      <c r="F484" s="16"/>
      <c r="G484" s="16"/>
      <c r="H484" s="16"/>
      <c r="I484" s="16"/>
      <c r="J484" s="16"/>
    </row>
    <row r="485" spans="1:10" ht="15.75" x14ac:dyDescent="0.25">
      <c r="A485" s="418" t="s">
        <v>313</v>
      </c>
      <c r="B485" s="321" t="s">
        <v>286</v>
      </c>
      <c r="C485" s="500"/>
      <c r="D485" s="500"/>
      <c r="E485" s="493">
        <f>SUM(C485:D485)</f>
        <v>0</v>
      </c>
      <c r="F485" s="16"/>
      <c r="G485" s="16"/>
      <c r="H485" s="16"/>
      <c r="I485" s="16"/>
      <c r="J485" s="16"/>
    </row>
    <row r="486" spans="1:10" ht="15.75" x14ac:dyDescent="0.25">
      <c r="A486" s="418" t="s">
        <v>314</v>
      </c>
      <c r="B486" s="321" t="s">
        <v>287</v>
      </c>
      <c r="C486" s="500">
        <v>0</v>
      </c>
      <c r="D486" s="500"/>
      <c r="E486" s="493">
        <f>SUM(C486:D486)</f>
        <v>0</v>
      </c>
      <c r="F486" s="16"/>
      <c r="G486" s="16"/>
      <c r="H486" s="16"/>
      <c r="I486" s="16"/>
      <c r="J486" s="16"/>
    </row>
    <row r="487" spans="1:10" ht="15.75" x14ac:dyDescent="0.25">
      <c r="A487" s="418" t="s">
        <v>315</v>
      </c>
      <c r="B487" s="321" t="s">
        <v>288</v>
      </c>
      <c r="C487" s="499">
        <f>'33_sz_ melléklet'!C158</f>
        <v>0</v>
      </c>
      <c r="D487" s="500"/>
      <c r="E487" s="493">
        <f>SUM(C487:D487)</f>
        <v>0</v>
      </c>
      <c r="F487" s="16"/>
      <c r="G487" s="16"/>
      <c r="H487" s="16"/>
      <c r="I487" s="16"/>
      <c r="J487" s="16"/>
    </row>
    <row r="488" spans="1:10" ht="16.5" thickBot="1" x14ac:dyDescent="0.3">
      <c r="A488" s="418" t="s">
        <v>316</v>
      </c>
      <c r="B488" s="322" t="s">
        <v>289</v>
      </c>
      <c r="C488" s="1472">
        <v>0</v>
      </c>
      <c r="D488" s="1472"/>
      <c r="E488" s="1473">
        <f>SUM(C488:D488)</f>
        <v>0</v>
      </c>
      <c r="F488" s="16"/>
      <c r="G488" s="16"/>
      <c r="H488" s="16"/>
      <c r="I488" s="16"/>
      <c r="J488" s="16"/>
    </row>
    <row r="489" spans="1:10" ht="15" thickBot="1" x14ac:dyDescent="0.25">
      <c r="A489" s="539" t="s">
        <v>317</v>
      </c>
      <c r="B489" s="208" t="s">
        <v>275</v>
      </c>
      <c r="C489" s="748">
        <f>SUM(C484:C488)</f>
        <v>0</v>
      </c>
      <c r="D489" s="748">
        <f>SUM(D484:D488)</f>
        <v>0</v>
      </c>
      <c r="E489" s="748">
        <f>SUM(E484:E488)</f>
        <v>0</v>
      </c>
      <c r="F489" s="16"/>
      <c r="G489" s="16"/>
      <c r="H489" s="16"/>
      <c r="I489" s="16"/>
      <c r="J489" s="16"/>
    </row>
    <row r="490" spans="1:10" ht="14.25" x14ac:dyDescent="0.2">
      <c r="A490" s="361"/>
      <c r="B490" s="297"/>
      <c r="C490" s="323"/>
      <c r="D490" s="323"/>
      <c r="E490" s="323"/>
      <c r="F490" s="16"/>
      <c r="G490" s="16"/>
      <c r="H490" s="16"/>
      <c r="I490" s="16"/>
      <c r="J490" s="16"/>
    </row>
    <row r="491" spans="1:10" ht="14.25" x14ac:dyDescent="0.2">
      <c r="A491" s="361"/>
      <c r="B491" s="297"/>
      <c r="C491" s="323"/>
      <c r="D491" s="323"/>
      <c r="E491" s="323"/>
      <c r="F491" s="16"/>
      <c r="G491" s="16"/>
      <c r="H491" s="16"/>
      <c r="I491" s="16"/>
      <c r="J491" s="16"/>
    </row>
    <row r="492" spans="1:10" ht="14.25" x14ac:dyDescent="0.2">
      <c r="A492" s="361"/>
      <c r="B492" s="297"/>
      <c r="C492" s="323"/>
      <c r="D492" s="323"/>
      <c r="E492" s="323"/>
      <c r="F492" s="16"/>
      <c r="G492" s="16"/>
      <c r="H492" s="16"/>
      <c r="I492" s="16"/>
      <c r="J492" s="16"/>
    </row>
    <row r="493" spans="1:10" ht="14.25" x14ac:dyDescent="0.2">
      <c r="B493" s="297"/>
      <c r="C493" s="323"/>
      <c r="D493" s="323"/>
      <c r="E493" s="323"/>
      <c r="F493" s="16"/>
      <c r="G493" s="16"/>
      <c r="H493" s="16"/>
      <c r="I493" s="16"/>
      <c r="J493" s="16"/>
    </row>
    <row r="494" spans="1:10" ht="15.75" x14ac:dyDescent="0.25">
      <c r="A494" s="1699" t="s">
        <v>1261</v>
      </c>
      <c r="B494" s="1699"/>
      <c r="C494" s="1699"/>
      <c r="D494" s="1699"/>
      <c r="E494" s="1699"/>
      <c r="F494" s="16"/>
      <c r="G494" s="16"/>
      <c r="H494" s="16"/>
      <c r="I494" s="16"/>
      <c r="J494" s="16"/>
    </row>
    <row r="495" spans="1:10" ht="15.75" x14ac:dyDescent="0.25">
      <c r="A495" s="1696" t="s">
        <v>1266</v>
      </c>
      <c r="B495" s="1696"/>
      <c r="C495" s="1696"/>
      <c r="D495" s="1696"/>
      <c r="E495" s="1696"/>
      <c r="F495" s="16"/>
      <c r="G495" s="16"/>
      <c r="H495" s="16"/>
      <c r="I495" s="16"/>
      <c r="J495" s="16"/>
    </row>
    <row r="496" spans="1:10" ht="15.75" thickBot="1" x14ac:dyDescent="0.3">
      <c r="B496" s="193"/>
      <c r="C496" s="193"/>
      <c r="D496" s="193"/>
      <c r="E496" s="193" t="s">
        <v>218</v>
      </c>
      <c r="F496" s="16"/>
      <c r="G496" s="16"/>
      <c r="H496" s="16"/>
      <c r="I496" s="16"/>
      <c r="J496" s="16"/>
    </row>
    <row r="497" spans="1:10" ht="27" thickBot="1" x14ac:dyDescent="0.3">
      <c r="A497" s="484" t="s">
        <v>298</v>
      </c>
      <c r="B497" s="203" t="s">
        <v>266</v>
      </c>
      <c r="C497" s="494" t="s">
        <v>210</v>
      </c>
      <c r="D497" s="494" t="s">
        <v>212</v>
      </c>
      <c r="E497" s="489" t="s">
        <v>5</v>
      </c>
      <c r="F497" s="16"/>
      <c r="G497" s="16"/>
      <c r="H497" s="16"/>
      <c r="I497" s="16"/>
      <c r="J497" s="16"/>
    </row>
    <row r="498" spans="1:10" ht="13.5" thickBot="1" x14ac:dyDescent="0.25">
      <c r="A498" s="457" t="s">
        <v>299</v>
      </c>
      <c r="B498" s="445" t="s">
        <v>300</v>
      </c>
      <c r="C498" s="448" t="s">
        <v>301</v>
      </c>
      <c r="D498" s="448" t="s">
        <v>302</v>
      </c>
      <c r="E498" s="437" t="s">
        <v>322</v>
      </c>
      <c r="F498" s="16"/>
      <c r="G498" s="16"/>
      <c r="H498" s="16"/>
      <c r="I498" s="16"/>
      <c r="J498" s="16"/>
    </row>
    <row r="499" spans="1:10" ht="15" x14ac:dyDescent="0.25">
      <c r="A499" s="464" t="s">
        <v>303</v>
      </c>
      <c r="B499" s="204" t="s">
        <v>267</v>
      </c>
      <c r="C499" s="747"/>
      <c r="D499" s="495"/>
      <c r="E499" s="989">
        <f t="shared" ref="E499:E504" si="19">SUM(C499:D499)</f>
        <v>0</v>
      </c>
      <c r="F499" s="16"/>
      <c r="G499" s="16"/>
      <c r="H499" s="16"/>
      <c r="I499" s="16"/>
      <c r="J499" s="16"/>
    </row>
    <row r="500" spans="1:10" ht="15" x14ac:dyDescent="0.25">
      <c r="A500" s="422" t="s">
        <v>304</v>
      </c>
      <c r="B500" s="205" t="s">
        <v>268</v>
      </c>
      <c r="C500" s="500">
        <v>0</v>
      </c>
      <c r="D500" s="496"/>
      <c r="E500" s="493">
        <f t="shared" si="19"/>
        <v>0</v>
      </c>
      <c r="F500" s="16"/>
      <c r="G500" s="16"/>
      <c r="H500" s="16"/>
      <c r="I500" s="16"/>
      <c r="J500" s="16"/>
    </row>
    <row r="501" spans="1:10" ht="15" x14ac:dyDescent="0.25">
      <c r="A501" s="418" t="s">
        <v>305</v>
      </c>
      <c r="B501" s="204" t="s">
        <v>269</v>
      </c>
      <c r="C501" s="499"/>
      <c r="D501" s="495"/>
      <c r="E501" s="493">
        <f t="shared" si="19"/>
        <v>0</v>
      </c>
      <c r="F501" s="16"/>
      <c r="G501" s="16"/>
      <c r="H501" s="16"/>
      <c r="I501" s="16"/>
      <c r="J501" s="16"/>
    </row>
    <row r="502" spans="1:10" ht="15" x14ac:dyDescent="0.25">
      <c r="A502" s="418" t="s">
        <v>306</v>
      </c>
      <c r="B502" s="206" t="s">
        <v>270</v>
      </c>
      <c r="C502" s="496">
        <v>0</v>
      </c>
      <c r="D502" s="496"/>
      <c r="E502" s="490">
        <f t="shared" si="19"/>
        <v>0</v>
      </c>
      <c r="F502" s="16"/>
      <c r="G502" s="16"/>
      <c r="H502" s="16"/>
      <c r="I502" s="16"/>
      <c r="J502" s="16"/>
    </row>
    <row r="503" spans="1:10" ht="15" x14ac:dyDescent="0.25">
      <c r="A503" s="418" t="s">
        <v>307</v>
      </c>
      <c r="B503" s="207" t="s">
        <v>256</v>
      </c>
      <c r="C503" s="495">
        <v>0</v>
      </c>
      <c r="D503" s="495"/>
      <c r="E503" s="490">
        <f t="shared" si="19"/>
        <v>0</v>
      </c>
      <c r="F503" s="16"/>
      <c r="G503" s="16"/>
      <c r="H503" s="16"/>
      <c r="I503" s="16"/>
      <c r="J503" s="16"/>
    </row>
    <row r="504" spans="1:10" ht="15.75" thickBot="1" x14ac:dyDescent="0.3">
      <c r="A504" s="386" t="s">
        <v>308</v>
      </c>
      <c r="B504" s="206" t="s">
        <v>1146</v>
      </c>
      <c r="C504" s="1472"/>
      <c r="D504" s="1472"/>
      <c r="E504" s="1473">
        <f t="shared" si="19"/>
        <v>0</v>
      </c>
      <c r="F504" s="16"/>
      <c r="G504" s="16"/>
      <c r="H504" s="16"/>
      <c r="I504" s="16"/>
      <c r="J504" s="16"/>
    </row>
    <row r="505" spans="1:10" ht="15" thickBot="1" x14ac:dyDescent="0.25">
      <c r="A505" s="481" t="s">
        <v>309</v>
      </c>
      <c r="B505" s="201" t="s">
        <v>271</v>
      </c>
      <c r="C505" s="748">
        <f>SUM(C499:C504)-C500</f>
        <v>0</v>
      </c>
      <c r="D505" s="748">
        <f>SUM(D499:D504)-D500</f>
        <v>0</v>
      </c>
      <c r="E505" s="748">
        <f>SUM(E499:E504)-E500</f>
        <v>0</v>
      </c>
      <c r="F505" s="16"/>
      <c r="G505" s="16"/>
      <c r="H505" s="16"/>
      <c r="I505" s="16"/>
      <c r="J505" s="16"/>
    </row>
    <row r="506" spans="1:10" ht="13.5" thickBot="1" x14ac:dyDescent="0.25">
      <c r="A506" s="418" t="s">
        <v>310</v>
      </c>
      <c r="B506" s="15"/>
      <c r="C506" s="316"/>
      <c r="D506" s="316"/>
      <c r="E506" s="309"/>
      <c r="F506" s="16"/>
      <c r="G506" s="16"/>
      <c r="H506" s="16"/>
      <c r="I506" s="16"/>
      <c r="J506" s="16"/>
    </row>
    <row r="507" spans="1:10" ht="15.75" thickBot="1" x14ac:dyDescent="0.3">
      <c r="A507" s="418" t="s">
        <v>311</v>
      </c>
      <c r="B507" s="203" t="s">
        <v>272</v>
      </c>
      <c r="C507" s="494" t="s">
        <v>210</v>
      </c>
      <c r="D507" s="494" t="s">
        <v>212</v>
      </c>
      <c r="E507" s="489" t="s">
        <v>25</v>
      </c>
      <c r="F507" s="16"/>
      <c r="G507" s="16"/>
      <c r="H507" s="16"/>
      <c r="I507" s="16"/>
      <c r="J507" s="16"/>
    </row>
    <row r="508" spans="1:10" ht="15.75" x14ac:dyDescent="0.25">
      <c r="A508" s="418" t="s">
        <v>312</v>
      </c>
      <c r="B508" s="320" t="s">
        <v>285</v>
      </c>
      <c r="C508" s="1471"/>
      <c r="D508" s="499"/>
      <c r="E508" s="1477">
        <f>SUM(C508:D508)</f>
        <v>0</v>
      </c>
      <c r="F508" s="16"/>
      <c r="G508" s="16"/>
      <c r="H508" s="16"/>
      <c r="I508" s="16"/>
      <c r="J508" s="16"/>
    </row>
    <row r="509" spans="1:10" ht="15.75" x14ac:dyDescent="0.25">
      <c r="A509" s="418" t="s">
        <v>313</v>
      </c>
      <c r="B509" s="321" t="s">
        <v>286</v>
      </c>
      <c r="C509" s="500"/>
      <c r="D509" s="500"/>
      <c r="E509" s="493">
        <f>SUM(C509:D509)</f>
        <v>0</v>
      </c>
      <c r="F509" s="16"/>
      <c r="G509" s="16"/>
      <c r="H509" s="16"/>
      <c r="I509" s="16"/>
      <c r="J509" s="16"/>
    </row>
    <row r="510" spans="1:10" ht="15.75" x14ac:dyDescent="0.25">
      <c r="A510" s="418" t="s">
        <v>314</v>
      </c>
      <c r="B510" s="321" t="s">
        <v>287</v>
      </c>
      <c r="C510" s="500"/>
      <c r="D510" s="500"/>
      <c r="E510" s="493">
        <f>SUM(C510:D510)</f>
        <v>0</v>
      </c>
      <c r="F510" s="16"/>
      <c r="G510" s="16"/>
      <c r="H510" s="16"/>
      <c r="I510" s="16"/>
      <c r="J510" s="16"/>
    </row>
    <row r="511" spans="1:10" ht="15.75" x14ac:dyDescent="0.25">
      <c r="A511" s="418" t="s">
        <v>315</v>
      </c>
      <c r="B511" s="321" t="s">
        <v>288</v>
      </c>
      <c r="C511" s="499"/>
      <c r="D511" s="500"/>
      <c r="E511" s="493">
        <f>SUM(C511:D511)</f>
        <v>0</v>
      </c>
      <c r="F511" s="16"/>
      <c r="G511" s="16"/>
      <c r="H511" s="16"/>
      <c r="I511" s="16"/>
      <c r="J511" s="16"/>
    </row>
    <row r="512" spans="1:10" ht="16.5" thickBot="1" x14ac:dyDescent="0.3">
      <c r="A512" s="423" t="s">
        <v>316</v>
      </c>
      <c r="B512" s="322" t="s">
        <v>289</v>
      </c>
      <c r="C512" s="1472">
        <v>0</v>
      </c>
      <c r="D512" s="1472"/>
      <c r="E512" s="1473">
        <f>SUM(C512:D512)</f>
        <v>0</v>
      </c>
      <c r="F512" s="16"/>
      <c r="G512" s="16"/>
      <c r="H512" s="16"/>
      <c r="I512" s="16"/>
      <c r="J512" s="16"/>
    </row>
    <row r="513" spans="1:10" ht="15" thickBot="1" x14ac:dyDescent="0.25">
      <c r="A513" s="363" t="s">
        <v>317</v>
      </c>
      <c r="B513" s="208" t="s">
        <v>275</v>
      </c>
      <c r="C513" s="748">
        <f>SUM(C508:C512)</f>
        <v>0</v>
      </c>
      <c r="D513" s="748">
        <f>SUM(D508:D512)</f>
        <v>0</v>
      </c>
      <c r="E513" s="748">
        <f>SUM(E508:E512)</f>
        <v>0</v>
      </c>
      <c r="F513" s="16"/>
      <c r="G513" s="16"/>
      <c r="H513" s="16"/>
      <c r="I513" s="16"/>
      <c r="J513" s="16"/>
    </row>
    <row r="514" spans="1:10" ht="14.25" x14ac:dyDescent="0.2">
      <c r="A514" s="361"/>
      <c r="B514" s="297"/>
      <c r="C514" s="323"/>
      <c r="D514" s="323"/>
      <c r="E514" s="323"/>
      <c r="F514" s="16"/>
      <c r="G514" s="16"/>
      <c r="H514" s="16"/>
      <c r="I514" s="16"/>
      <c r="J514" s="16"/>
    </row>
    <row r="515" spans="1:10" ht="14.25" x14ac:dyDescent="0.2">
      <c r="A515" s="361"/>
      <c r="B515" s="297"/>
      <c r="C515" s="323"/>
      <c r="D515" s="323"/>
      <c r="E515" s="323"/>
      <c r="F515" s="16"/>
      <c r="G515" s="16"/>
      <c r="H515" s="16"/>
      <c r="I515" s="16"/>
      <c r="J515" s="16"/>
    </row>
    <row r="516" spans="1:10" ht="14.25" x14ac:dyDescent="0.2">
      <c r="A516" s="361"/>
      <c r="B516" s="297"/>
      <c r="C516" s="323"/>
      <c r="D516" s="323"/>
      <c r="E516" s="323"/>
      <c r="F516" s="16"/>
      <c r="G516" s="16"/>
      <c r="H516" s="16"/>
      <c r="I516" s="16"/>
      <c r="J516" s="16"/>
    </row>
    <row r="517" spans="1:10" x14ac:dyDescent="0.2">
      <c r="A517" s="1626" t="s">
        <v>1361</v>
      </c>
      <c r="B517" s="1626"/>
      <c r="C517" s="1626"/>
      <c r="D517" s="1626"/>
      <c r="E517" s="1626"/>
      <c r="F517" s="16"/>
      <c r="G517" s="16"/>
      <c r="H517" s="16"/>
      <c r="I517" s="16"/>
      <c r="J517" s="16"/>
    </row>
    <row r="518" spans="1:10" x14ac:dyDescent="0.2">
      <c r="A518" s="1647">
        <v>11</v>
      </c>
      <c r="B518" s="1647"/>
      <c r="C518" s="1647"/>
      <c r="D518" s="1647"/>
      <c r="E518" s="1647"/>
      <c r="F518" s="16"/>
      <c r="G518" s="16"/>
      <c r="H518" s="16"/>
      <c r="I518" s="16"/>
      <c r="J518" s="16"/>
    </row>
    <row r="519" spans="1:10" x14ac:dyDescent="0.2">
      <c r="A519" s="1697" t="s">
        <v>948</v>
      </c>
      <c r="B519" s="1697"/>
      <c r="C519" s="1697"/>
      <c r="D519" s="1697"/>
      <c r="E519" s="1697"/>
      <c r="F519" s="16"/>
      <c r="G519" s="16"/>
      <c r="H519" s="16"/>
      <c r="I519" s="16"/>
      <c r="J519" s="16"/>
    </row>
    <row r="520" spans="1:10" ht="14.25" x14ac:dyDescent="0.2">
      <c r="B520" s="297"/>
      <c r="C520" s="323"/>
      <c r="D520" s="323"/>
      <c r="E520" s="323"/>
      <c r="F520" s="16"/>
      <c r="G520" s="16"/>
      <c r="H520" s="16"/>
      <c r="I520" s="16"/>
      <c r="J520" s="16"/>
    </row>
    <row r="521" spans="1:10" ht="15.75" x14ac:dyDescent="0.25">
      <c r="A521" s="1699" t="s">
        <v>1269</v>
      </c>
      <c r="B521" s="1699"/>
      <c r="C521" s="1699"/>
      <c r="D521" s="1699"/>
      <c r="E521" s="1699"/>
      <c r="F521" s="16"/>
      <c r="G521" s="16"/>
      <c r="H521" s="16"/>
      <c r="I521" s="16"/>
      <c r="J521" s="16"/>
    </row>
    <row r="522" spans="1:10" ht="15.75" x14ac:dyDescent="0.25">
      <c r="A522" s="1696" t="s">
        <v>1268</v>
      </c>
      <c r="B522" s="1696"/>
      <c r="C522" s="1696"/>
      <c r="D522" s="1696"/>
      <c r="E522" s="1696"/>
      <c r="F522" s="16"/>
      <c r="G522" s="16"/>
      <c r="H522" s="16"/>
      <c r="I522" s="16"/>
      <c r="J522" s="16"/>
    </row>
    <row r="523" spans="1:10" ht="15.75" thickBot="1" x14ac:dyDescent="0.3">
      <c r="B523" s="193"/>
      <c r="C523" s="193"/>
      <c r="D523" s="193"/>
      <c r="E523" s="193" t="s">
        <v>218</v>
      </c>
      <c r="F523" s="16"/>
      <c r="G523" s="16"/>
      <c r="H523" s="16"/>
      <c r="I523" s="16"/>
      <c r="J523" s="16"/>
    </row>
    <row r="524" spans="1:10" ht="27" thickBot="1" x14ac:dyDescent="0.3">
      <c r="A524" s="484" t="s">
        <v>298</v>
      </c>
      <c r="B524" s="203" t="s">
        <v>266</v>
      </c>
      <c r="C524" s="494" t="s">
        <v>210</v>
      </c>
      <c r="D524" s="494" t="s">
        <v>212</v>
      </c>
      <c r="E524" s="489" t="s">
        <v>5</v>
      </c>
      <c r="F524" s="16"/>
      <c r="G524" s="16"/>
      <c r="H524" s="16"/>
      <c r="I524" s="16"/>
      <c r="J524" s="16"/>
    </row>
    <row r="525" spans="1:10" ht="13.5" thickBot="1" x14ac:dyDescent="0.25">
      <c r="A525" s="457" t="s">
        <v>299</v>
      </c>
      <c r="B525" s="445" t="s">
        <v>300</v>
      </c>
      <c r="C525" s="448" t="s">
        <v>301</v>
      </c>
      <c r="D525" s="448" t="s">
        <v>302</v>
      </c>
      <c r="E525" s="437" t="s">
        <v>322</v>
      </c>
      <c r="F525" s="16"/>
      <c r="G525" s="16"/>
      <c r="H525" s="16"/>
      <c r="I525" s="16"/>
      <c r="J525" s="16"/>
    </row>
    <row r="526" spans="1:10" ht="15" x14ac:dyDescent="0.25">
      <c r="A526" s="464" t="s">
        <v>303</v>
      </c>
      <c r="B526" s="204" t="s">
        <v>1323</v>
      </c>
      <c r="C526" s="747">
        <f>19896+6243</f>
        <v>26139</v>
      </c>
      <c r="D526" s="499"/>
      <c r="E526" s="989">
        <f t="shared" ref="E526:E531" si="20">SUM(C526:D526)</f>
        <v>26139</v>
      </c>
      <c r="F526" s="16"/>
      <c r="G526" s="16"/>
      <c r="H526" s="16"/>
      <c r="I526" s="16"/>
      <c r="J526" s="16"/>
    </row>
    <row r="527" spans="1:10" ht="15" x14ac:dyDescent="0.25">
      <c r="A527" s="422" t="s">
        <v>304</v>
      </c>
      <c r="B527" s="205" t="s">
        <v>950</v>
      </c>
      <c r="C527" s="500"/>
      <c r="D527" s="500"/>
      <c r="E527" s="493">
        <f t="shared" si="20"/>
        <v>0</v>
      </c>
      <c r="F527" s="16"/>
      <c r="G527" s="16"/>
      <c r="H527" s="16"/>
      <c r="I527" s="16"/>
      <c r="J527" s="16"/>
    </row>
    <row r="528" spans="1:10" ht="15" x14ac:dyDescent="0.25">
      <c r="A528" s="418" t="s">
        <v>305</v>
      </c>
      <c r="B528" s="204" t="s">
        <v>269</v>
      </c>
      <c r="C528" s="499"/>
      <c r="D528" s="499"/>
      <c r="E528" s="493">
        <f t="shared" si="20"/>
        <v>0</v>
      </c>
      <c r="F528" s="16"/>
      <c r="G528" s="16"/>
      <c r="H528" s="16"/>
      <c r="I528" s="16"/>
      <c r="J528" s="16"/>
    </row>
    <row r="529" spans="1:10" ht="15" x14ac:dyDescent="0.25">
      <c r="A529" s="418" t="s">
        <v>306</v>
      </c>
      <c r="B529" s="206" t="s">
        <v>949</v>
      </c>
      <c r="C529" s="500">
        <v>36949</v>
      </c>
      <c r="D529" s="500"/>
      <c r="E529" s="493">
        <f t="shared" si="20"/>
        <v>36949</v>
      </c>
      <c r="F529" s="16"/>
      <c r="G529" s="16"/>
      <c r="H529" s="16"/>
      <c r="I529" s="16"/>
      <c r="J529" s="16"/>
    </row>
    <row r="530" spans="1:10" ht="15" x14ac:dyDescent="0.25">
      <c r="A530" s="418" t="s">
        <v>307</v>
      </c>
      <c r="B530" s="207" t="s">
        <v>256</v>
      </c>
      <c r="C530" s="499">
        <v>0</v>
      </c>
      <c r="D530" s="499"/>
      <c r="E530" s="493">
        <f t="shared" si="20"/>
        <v>0</v>
      </c>
      <c r="F530" s="16"/>
      <c r="G530" s="16"/>
      <c r="H530" s="16"/>
      <c r="I530" s="16"/>
      <c r="J530" s="16"/>
    </row>
    <row r="531" spans="1:10" ht="15.75" thickBot="1" x14ac:dyDescent="0.3">
      <c r="A531" s="386" t="s">
        <v>308</v>
      </c>
      <c r="B531" s="206" t="s">
        <v>1262</v>
      </c>
      <c r="C531" s="1472">
        <v>0</v>
      </c>
      <c r="D531" s="1472"/>
      <c r="E531" s="1473">
        <f t="shared" si="20"/>
        <v>0</v>
      </c>
      <c r="F531" s="16"/>
      <c r="G531" s="16"/>
      <c r="H531" s="16"/>
      <c r="I531" s="16"/>
      <c r="J531" s="16"/>
    </row>
    <row r="532" spans="1:10" ht="15" thickBot="1" x14ac:dyDescent="0.25">
      <c r="A532" s="481" t="s">
        <v>309</v>
      </c>
      <c r="B532" s="201" t="s">
        <v>271</v>
      </c>
      <c r="C532" s="748">
        <f>SUM(C526:C531)-C527</f>
        <v>63088</v>
      </c>
      <c r="D532" s="748">
        <f>SUM(D526:D531)-D527</f>
        <v>0</v>
      </c>
      <c r="E532" s="748">
        <f>SUM(E526:E531)-E527</f>
        <v>63088</v>
      </c>
      <c r="F532" s="16"/>
      <c r="G532" s="16"/>
      <c r="H532" s="16"/>
      <c r="I532" s="16"/>
      <c r="J532" s="16"/>
    </row>
    <row r="533" spans="1:10" ht="13.5" thickBot="1" x14ac:dyDescent="0.25">
      <c r="A533" s="418" t="s">
        <v>310</v>
      </c>
      <c r="B533" s="15"/>
      <c r="C533" s="1474"/>
      <c r="D533" s="1474"/>
      <c r="E533" s="1475"/>
      <c r="F533" s="16"/>
      <c r="G533" s="16"/>
      <c r="H533" s="16"/>
      <c r="I533" s="16"/>
      <c r="J533" s="16"/>
    </row>
    <row r="534" spans="1:10" ht="15.75" thickBot="1" x14ac:dyDescent="0.3">
      <c r="A534" s="418" t="s">
        <v>311</v>
      </c>
      <c r="B534" s="203" t="s">
        <v>272</v>
      </c>
      <c r="C534" s="494" t="s">
        <v>210</v>
      </c>
      <c r="D534" s="494" t="s">
        <v>212</v>
      </c>
      <c r="E534" s="1476" t="s">
        <v>25</v>
      </c>
      <c r="F534" s="16"/>
      <c r="G534" s="16"/>
      <c r="H534" s="16"/>
      <c r="I534" s="16"/>
      <c r="J534" s="16"/>
    </row>
    <row r="535" spans="1:10" ht="15.75" x14ac:dyDescent="0.25">
      <c r="A535" s="418" t="s">
        <v>312</v>
      </c>
      <c r="B535" s="320" t="s">
        <v>285</v>
      </c>
      <c r="C535" s="1471">
        <v>0</v>
      </c>
      <c r="D535" s="499"/>
      <c r="E535" s="1477">
        <f>SUM(C535:D535)</f>
        <v>0</v>
      </c>
      <c r="F535" s="16"/>
      <c r="G535" s="16"/>
      <c r="H535" s="16"/>
      <c r="I535" s="16"/>
      <c r="J535" s="16"/>
    </row>
    <row r="536" spans="1:10" ht="15.75" x14ac:dyDescent="0.25">
      <c r="A536" s="418" t="s">
        <v>313</v>
      </c>
      <c r="B536" s="321" t="s">
        <v>286</v>
      </c>
      <c r="C536" s="500">
        <v>0</v>
      </c>
      <c r="D536" s="500"/>
      <c r="E536" s="493">
        <f>SUM(C536:D536)</f>
        <v>0</v>
      </c>
      <c r="F536" s="16"/>
      <c r="G536" s="16"/>
      <c r="H536" s="16"/>
      <c r="I536" s="16"/>
      <c r="J536" s="16"/>
    </row>
    <row r="537" spans="1:10" ht="15.75" x14ac:dyDescent="0.25">
      <c r="A537" s="418" t="s">
        <v>314</v>
      </c>
      <c r="B537" s="321" t="s">
        <v>287</v>
      </c>
      <c r="C537" s="500">
        <f>1499+990</f>
        <v>2489</v>
      </c>
      <c r="D537" s="500"/>
      <c r="E537" s="493">
        <f>SUM(C537:D537)</f>
        <v>2489</v>
      </c>
      <c r="F537" s="16"/>
      <c r="G537" s="16"/>
      <c r="H537" s="16"/>
      <c r="I537" s="16"/>
      <c r="J537" s="16"/>
    </row>
    <row r="538" spans="1:10" ht="15.75" x14ac:dyDescent="0.25">
      <c r="A538" s="418" t="s">
        <v>315</v>
      </c>
      <c r="B538" s="321" t="s">
        <v>288</v>
      </c>
      <c r="C538" s="500"/>
      <c r="D538" s="500"/>
      <c r="E538" s="493">
        <f>SUM(C538:D538)</f>
        <v>0</v>
      </c>
      <c r="F538" s="16"/>
      <c r="G538" s="16"/>
      <c r="H538" s="16"/>
      <c r="I538" s="16"/>
      <c r="J538" s="16"/>
    </row>
    <row r="539" spans="1:10" ht="16.5" thickBot="1" x14ac:dyDescent="0.3">
      <c r="A539" s="423" t="s">
        <v>316</v>
      </c>
      <c r="B539" s="322" t="s">
        <v>289</v>
      </c>
      <c r="C539" s="499">
        <f>'32_sz_ melléklet'!C25</f>
        <v>60599</v>
      </c>
      <c r="D539" s="1472"/>
      <c r="E539" s="1473">
        <f>SUM(C539:D539)</f>
        <v>60599</v>
      </c>
      <c r="F539" s="16"/>
      <c r="G539" s="16"/>
      <c r="H539" s="16"/>
      <c r="I539" s="16"/>
      <c r="J539" s="16"/>
    </row>
    <row r="540" spans="1:10" ht="15" thickBot="1" x14ac:dyDescent="0.25">
      <c r="A540" s="363" t="s">
        <v>317</v>
      </c>
      <c r="B540" s="208" t="s">
        <v>275</v>
      </c>
      <c r="C540" s="748">
        <f>SUM(C535:C539)</f>
        <v>63088</v>
      </c>
      <c r="D540" s="748">
        <f>SUM(D535:D539)</f>
        <v>0</v>
      </c>
      <c r="E540" s="748">
        <f>SUM(E535:E539)</f>
        <v>63088</v>
      </c>
      <c r="F540" s="16"/>
      <c r="G540" s="16"/>
      <c r="H540" s="16"/>
      <c r="I540" s="16"/>
      <c r="J540" s="16"/>
    </row>
    <row r="541" spans="1:10" ht="14.25" x14ac:dyDescent="0.2">
      <c r="A541" s="361"/>
      <c r="B541" s="297"/>
      <c r="C541" s="323"/>
      <c r="D541" s="323"/>
      <c r="E541" s="323"/>
      <c r="F541" s="16"/>
      <c r="G541" s="16"/>
      <c r="H541" s="16"/>
      <c r="I541" s="16"/>
      <c r="J541" s="16"/>
    </row>
    <row r="542" spans="1:10" ht="14.25" x14ac:dyDescent="0.2">
      <c r="A542" s="361"/>
      <c r="B542" s="297"/>
      <c r="C542" s="323"/>
      <c r="D542" s="323"/>
      <c r="E542" s="323"/>
      <c r="F542" s="16"/>
      <c r="G542" s="16"/>
      <c r="H542" s="16"/>
      <c r="I542" s="16"/>
      <c r="J542" s="16"/>
    </row>
    <row r="543" spans="1:10" ht="14.25" x14ac:dyDescent="0.2">
      <c r="A543" s="361"/>
      <c r="B543" s="297"/>
      <c r="C543" s="323"/>
      <c r="D543" s="323"/>
      <c r="E543" s="323"/>
      <c r="F543" s="16"/>
      <c r="G543" s="16"/>
      <c r="H543" s="16"/>
      <c r="I543" s="16"/>
      <c r="J543" s="16"/>
    </row>
    <row r="544" spans="1:10" x14ac:dyDescent="0.2">
      <c r="A544" s="352"/>
      <c r="B544" s="352"/>
      <c r="C544" s="352"/>
      <c r="D544" s="352"/>
      <c r="E544" s="352"/>
      <c r="F544" s="16"/>
      <c r="G544" s="16"/>
      <c r="H544" s="16"/>
      <c r="I544" s="16"/>
      <c r="J544" s="16"/>
    </row>
    <row r="545" spans="1:10" ht="15.75" x14ac:dyDescent="0.25">
      <c r="A545" s="1699" t="s">
        <v>1161</v>
      </c>
      <c r="B545" s="1699"/>
      <c r="C545" s="1699"/>
      <c r="D545" s="1699"/>
      <c r="E545" s="1699"/>
      <c r="F545" s="16"/>
      <c r="G545" s="16"/>
      <c r="H545" s="16"/>
      <c r="I545" s="16"/>
      <c r="J545" s="16"/>
    </row>
    <row r="546" spans="1:10" ht="15.75" x14ac:dyDescent="0.25">
      <c r="A546" s="1696" t="s">
        <v>1162</v>
      </c>
      <c r="B546" s="1696"/>
      <c r="C546" s="1696"/>
      <c r="D546" s="1696"/>
      <c r="E546" s="1696"/>
      <c r="F546" s="16"/>
      <c r="G546" s="16"/>
      <c r="H546" s="16"/>
      <c r="I546" s="16"/>
      <c r="J546" s="16"/>
    </row>
    <row r="547" spans="1:10" ht="15.75" thickBot="1" x14ac:dyDescent="0.3">
      <c r="B547" s="193"/>
      <c r="C547" s="193"/>
      <c r="D547" s="193"/>
      <c r="E547" s="193" t="s">
        <v>218</v>
      </c>
      <c r="F547" s="16"/>
      <c r="G547" s="16"/>
      <c r="H547" s="16"/>
      <c r="I547" s="16"/>
      <c r="J547" s="16"/>
    </row>
    <row r="548" spans="1:10" ht="27" thickBot="1" x14ac:dyDescent="0.3">
      <c r="A548" s="484" t="s">
        <v>298</v>
      </c>
      <c r="B548" s="203" t="s">
        <v>266</v>
      </c>
      <c r="C548" s="494" t="s">
        <v>210</v>
      </c>
      <c r="D548" s="494" t="s">
        <v>212</v>
      </c>
      <c r="E548" s="1476" t="s">
        <v>5</v>
      </c>
      <c r="F548" s="16"/>
      <c r="G548" s="16"/>
      <c r="H548" s="16"/>
      <c r="I548" s="16"/>
      <c r="J548" s="16"/>
    </row>
    <row r="549" spans="1:10" ht="13.5" thickBot="1" x14ac:dyDescent="0.25">
      <c r="A549" s="457" t="s">
        <v>299</v>
      </c>
      <c r="B549" s="445" t="s">
        <v>300</v>
      </c>
      <c r="C549" s="1478" t="s">
        <v>301</v>
      </c>
      <c r="D549" s="1478" t="s">
        <v>302</v>
      </c>
      <c r="E549" s="1479" t="s">
        <v>322</v>
      </c>
      <c r="F549" s="16"/>
      <c r="G549" s="16"/>
      <c r="H549" s="16"/>
      <c r="I549" s="16"/>
      <c r="J549" s="16"/>
    </row>
    <row r="550" spans="1:10" ht="15" x14ac:dyDescent="0.25">
      <c r="A550" s="464" t="s">
        <v>303</v>
      </c>
      <c r="B550" s="204" t="s">
        <v>1322</v>
      </c>
      <c r="C550" s="747">
        <v>12965</v>
      </c>
      <c r="D550" s="499"/>
      <c r="E550" s="989">
        <f t="shared" ref="E550:E555" si="21">SUM(C550:D550)</f>
        <v>12965</v>
      </c>
      <c r="F550" s="16"/>
      <c r="G550" s="16"/>
      <c r="H550" s="16"/>
      <c r="I550" s="16"/>
      <c r="J550" s="16"/>
    </row>
    <row r="551" spans="1:10" ht="15" x14ac:dyDescent="0.25">
      <c r="A551" s="422" t="s">
        <v>304</v>
      </c>
      <c r="B551" s="205" t="s">
        <v>268</v>
      </c>
      <c r="C551" s="500">
        <v>0</v>
      </c>
      <c r="D551" s="500"/>
      <c r="E551" s="493">
        <f t="shared" si="21"/>
        <v>0</v>
      </c>
      <c r="F551" s="16"/>
      <c r="G551" s="16"/>
      <c r="H551" s="16"/>
      <c r="I551" s="16"/>
      <c r="J551" s="16"/>
    </row>
    <row r="552" spans="1:10" ht="15" x14ac:dyDescent="0.25">
      <c r="A552" s="418" t="s">
        <v>305</v>
      </c>
      <c r="B552" s="204" t="s">
        <v>269</v>
      </c>
      <c r="C552" s="499"/>
      <c r="D552" s="499"/>
      <c r="E552" s="493">
        <f t="shared" si="21"/>
        <v>0</v>
      </c>
      <c r="F552" s="16"/>
      <c r="G552" s="16"/>
      <c r="H552" s="16"/>
      <c r="I552" s="16"/>
      <c r="J552" s="16"/>
    </row>
    <row r="553" spans="1:10" ht="15" x14ac:dyDescent="0.25">
      <c r="A553" s="418" t="s">
        <v>306</v>
      </c>
      <c r="B553" s="206" t="s">
        <v>949</v>
      </c>
      <c r="C553" s="500"/>
      <c r="D553" s="500"/>
      <c r="E553" s="493">
        <f t="shared" si="21"/>
        <v>0</v>
      </c>
      <c r="F553" s="16"/>
      <c r="G553" s="16"/>
      <c r="H553" s="16"/>
      <c r="I553" s="16"/>
      <c r="J553" s="16"/>
    </row>
    <row r="554" spans="1:10" ht="15" x14ac:dyDescent="0.25">
      <c r="A554" s="418" t="s">
        <v>307</v>
      </c>
      <c r="B554" s="207" t="s">
        <v>256</v>
      </c>
      <c r="C554" s="499">
        <v>0</v>
      </c>
      <c r="D554" s="499"/>
      <c r="E554" s="493">
        <f t="shared" si="21"/>
        <v>0</v>
      </c>
      <c r="F554" s="16"/>
      <c r="G554" s="16"/>
      <c r="H554" s="16"/>
      <c r="I554" s="16"/>
      <c r="J554" s="16"/>
    </row>
    <row r="555" spans="1:10" ht="15.75" thickBot="1" x14ac:dyDescent="0.3">
      <c r="A555" s="386" t="s">
        <v>308</v>
      </c>
      <c r="B555" s="206" t="s">
        <v>1260</v>
      </c>
      <c r="C555" s="1472">
        <v>37500</v>
      </c>
      <c r="D555" s="1472"/>
      <c r="E555" s="1473">
        <f t="shared" si="21"/>
        <v>37500</v>
      </c>
      <c r="F555" s="16"/>
      <c r="G555" s="16"/>
      <c r="H555" s="16"/>
      <c r="I555" s="16"/>
      <c r="J555" s="16"/>
    </row>
    <row r="556" spans="1:10" ht="15" thickBot="1" x14ac:dyDescent="0.25">
      <c r="A556" s="481" t="s">
        <v>309</v>
      </c>
      <c r="B556" s="201" t="s">
        <v>271</v>
      </c>
      <c r="C556" s="748">
        <f>SUM(C550:C555)-C551</f>
        <v>50465</v>
      </c>
      <c r="D556" s="748">
        <f>SUM(D550:D555)-D551</f>
        <v>0</v>
      </c>
      <c r="E556" s="748">
        <f>SUM(E550:E555)-E551</f>
        <v>50465</v>
      </c>
      <c r="F556" s="16"/>
      <c r="G556" s="16"/>
      <c r="H556" s="16"/>
      <c r="I556" s="16"/>
      <c r="J556" s="16"/>
    </row>
    <row r="557" spans="1:10" ht="13.5" thickBot="1" x14ac:dyDescent="0.25">
      <c r="A557" s="418" t="s">
        <v>310</v>
      </c>
      <c r="B557" s="15"/>
      <c r="C557" s="1474"/>
      <c r="D557" s="1474"/>
      <c r="E557" s="1475"/>
      <c r="F557" s="16"/>
      <c r="G557" s="16"/>
      <c r="H557" s="16"/>
      <c r="I557" s="16"/>
      <c r="J557" s="16"/>
    </row>
    <row r="558" spans="1:10" ht="15.75" thickBot="1" x14ac:dyDescent="0.3">
      <c r="A558" s="418" t="s">
        <v>311</v>
      </c>
      <c r="B558" s="203" t="s">
        <v>272</v>
      </c>
      <c r="C558" s="494" t="s">
        <v>210</v>
      </c>
      <c r="D558" s="494" t="s">
        <v>212</v>
      </c>
      <c r="E558" s="1476" t="s">
        <v>25</v>
      </c>
      <c r="F558" s="16"/>
      <c r="G558" s="16"/>
      <c r="H558" s="16"/>
      <c r="I558" s="16"/>
      <c r="J558" s="16"/>
    </row>
    <row r="559" spans="1:10" ht="15.75" x14ac:dyDescent="0.25">
      <c r="A559" s="418" t="s">
        <v>312</v>
      </c>
      <c r="B559" s="320" t="s">
        <v>285</v>
      </c>
      <c r="C559" s="1471">
        <v>0</v>
      </c>
      <c r="D559" s="499"/>
      <c r="E559" s="1477">
        <f>SUM(C559:D559)</f>
        <v>0</v>
      </c>
      <c r="F559" s="16"/>
      <c r="G559" s="16"/>
      <c r="H559" s="16"/>
      <c r="I559" s="16"/>
      <c r="J559" s="16"/>
    </row>
    <row r="560" spans="1:10" ht="15.75" x14ac:dyDescent="0.25">
      <c r="A560" s="418" t="s">
        <v>313</v>
      </c>
      <c r="B560" s="321" t="s">
        <v>286</v>
      </c>
      <c r="C560" s="500">
        <v>0</v>
      </c>
      <c r="D560" s="500"/>
      <c r="E560" s="493">
        <f>SUM(C560:D560)</f>
        <v>0</v>
      </c>
      <c r="F560" s="16"/>
      <c r="G560" s="16"/>
      <c r="H560" s="16"/>
      <c r="I560" s="16"/>
      <c r="J560" s="16"/>
    </row>
    <row r="561" spans="1:10" ht="15.75" x14ac:dyDescent="0.25">
      <c r="A561" s="418" t="s">
        <v>314</v>
      </c>
      <c r="B561" s="321" t="s">
        <v>287</v>
      </c>
      <c r="C561" s="500">
        <v>419</v>
      </c>
      <c r="D561" s="500"/>
      <c r="E561" s="493">
        <f>SUM(C561:D561)</f>
        <v>419</v>
      </c>
      <c r="F561" s="16"/>
      <c r="G561" s="16"/>
      <c r="H561" s="16"/>
      <c r="I561" s="16"/>
      <c r="J561" s="16"/>
    </row>
    <row r="562" spans="1:10" ht="15.75" x14ac:dyDescent="0.25">
      <c r="A562" s="418" t="s">
        <v>315</v>
      </c>
      <c r="B562" s="321" t="s">
        <v>288</v>
      </c>
      <c r="C562" s="499">
        <f>'33_sz_ melléklet'!C105</f>
        <v>50046</v>
      </c>
      <c r="D562" s="500"/>
      <c r="E562" s="493">
        <f>SUM(C562:D562)</f>
        <v>50046</v>
      </c>
      <c r="F562" s="16"/>
      <c r="G562" s="16"/>
      <c r="H562" s="16"/>
      <c r="I562" s="16"/>
      <c r="J562" s="16"/>
    </row>
    <row r="563" spans="1:10" ht="16.5" thickBot="1" x14ac:dyDescent="0.3">
      <c r="A563" s="423" t="s">
        <v>316</v>
      </c>
      <c r="B563" s="322" t="s">
        <v>289</v>
      </c>
      <c r="C563" s="1472">
        <v>0</v>
      </c>
      <c r="D563" s="1472"/>
      <c r="E563" s="1473">
        <f>SUM(C563:D563)</f>
        <v>0</v>
      </c>
      <c r="F563" s="16"/>
      <c r="G563" s="16"/>
      <c r="H563" s="16"/>
      <c r="I563" s="16"/>
      <c r="J563" s="16"/>
    </row>
    <row r="564" spans="1:10" ht="15" thickBot="1" x14ac:dyDescent="0.25">
      <c r="A564" s="363" t="s">
        <v>317</v>
      </c>
      <c r="B564" s="208" t="s">
        <v>275</v>
      </c>
      <c r="C564" s="748">
        <f>SUM(C559:C563)</f>
        <v>50465</v>
      </c>
      <c r="D564" s="748">
        <f>SUM(D559:D563)</f>
        <v>0</v>
      </c>
      <c r="E564" s="748">
        <f>SUM(E559:E563)</f>
        <v>50465</v>
      </c>
      <c r="F564" s="16"/>
      <c r="G564" s="16"/>
      <c r="H564" s="16"/>
      <c r="I564" s="16"/>
      <c r="J564" s="16"/>
    </row>
    <row r="565" spans="1:10" ht="14.25" x14ac:dyDescent="0.2">
      <c r="A565" s="361"/>
      <c r="B565" s="297"/>
      <c r="C565" s="323"/>
      <c r="D565" s="323"/>
      <c r="E565" s="323"/>
      <c r="F565" s="16"/>
      <c r="G565" s="16"/>
      <c r="H565" s="16"/>
      <c r="I565" s="16"/>
      <c r="J565" s="16"/>
    </row>
    <row r="566" spans="1:10" ht="14.25" x14ac:dyDescent="0.2">
      <c r="A566" s="361"/>
      <c r="B566" s="297"/>
      <c r="C566" s="323"/>
      <c r="D566" s="323"/>
      <c r="E566" s="323"/>
      <c r="F566" s="16"/>
      <c r="G566" s="16"/>
      <c r="H566" s="16"/>
      <c r="I566" s="16"/>
      <c r="J566" s="16"/>
    </row>
    <row r="567" spans="1:10" ht="14.25" x14ac:dyDescent="0.2">
      <c r="A567" s="361"/>
      <c r="B567" s="297"/>
      <c r="C567" s="323"/>
      <c r="D567" s="323"/>
      <c r="E567" s="323"/>
      <c r="F567" s="16"/>
      <c r="G567" s="16"/>
      <c r="H567" s="16"/>
      <c r="I567" s="16"/>
      <c r="J567" s="16"/>
    </row>
    <row r="568" spans="1:10" ht="14.25" x14ac:dyDescent="0.2">
      <c r="A568" s="361"/>
      <c r="B568" s="297"/>
      <c r="C568" s="323"/>
      <c r="D568" s="323"/>
      <c r="E568" s="323"/>
      <c r="F568" s="16"/>
      <c r="G568" s="16"/>
      <c r="H568" s="16"/>
      <c r="I568" s="16"/>
      <c r="J568" s="16"/>
    </row>
    <row r="569" spans="1:10" ht="12.75" customHeight="1" x14ac:dyDescent="0.2">
      <c r="A569" s="1626" t="s">
        <v>1361</v>
      </c>
      <c r="B569" s="1626"/>
      <c r="C569" s="1626"/>
      <c r="D569" s="1626"/>
      <c r="E569" s="1626"/>
      <c r="F569" s="16"/>
      <c r="G569" s="16"/>
      <c r="H569" s="16"/>
      <c r="I569" s="16"/>
      <c r="J569" s="16"/>
    </row>
    <row r="570" spans="1:10" x14ac:dyDescent="0.2">
      <c r="A570" s="1647">
        <v>12</v>
      </c>
      <c r="B570" s="1647"/>
      <c r="C570" s="1647"/>
      <c r="D570" s="1647"/>
      <c r="E570" s="1647"/>
    </row>
    <row r="571" spans="1:10" ht="32.25" customHeight="1" x14ac:dyDescent="0.2">
      <c r="A571" s="1697" t="s">
        <v>948</v>
      </c>
      <c r="B571" s="1698"/>
      <c r="C571" s="1698"/>
      <c r="D571" s="1698"/>
      <c r="E571" s="1698"/>
    </row>
    <row r="572" spans="1:10" s="884" customFormat="1" ht="15.75" customHeight="1" x14ac:dyDescent="0.2">
      <c r="A572"/>
      <c r="B572" s="297"/>
      <c r="C572" s="323"/>
      <c r="D572" s="323"/>
      <c r="E572" s="323"/>
    </row>
    <row r="573" spans="1:10" ht="15.75" x14ac:dyDescent="0.25">
      <c r="A573" s="1699" t="s">
        <v>1277</v>
      </c>
      <c r="B573" s="1699"/>
      <c r="C573" s="1699"/>
      <c r="D573" s="1699"/>
      <c r="E573" s="1699"/>
    </row>
    <row r="574" spans="1:10" ht="15.75" x14ac:dyDescent="0.25">
      <c r="A574" s="1696" t="s">
        <v>1278</v>
      </c>
      <c r="B574" s="1696"/>
      <c r="C574" s="1696"/>
      <c r="D574" s="1696"/>
      <c r="E574" s="1696"/>
    </row>
    <row r="575" spans="1:10" s="16" customFormat="1" ht="15.75" thickBot="1" x14ac:dyDescent="0.3">
      <c r="A575"/>
      <c r="B575" s="193"/>
      <c r="C575" s="193"/>
      <c r="D575" s="193"/>
      <c r="E575" s="193" t="s">
        <v>218</v>
      </c>
    </row>
    <row r="576" spans="1:10" ht="27" thickBot="1" x14ac:dyDescent="0.3">
      <c r="A576" s="484" t="s">
        <v>298</v>
      </c>
      <c r="B576" s="203" t="s">
        <v>266</v>
      </c>
      <c r="C576" s="494" t="s">
        <v>210</v>
      </c>
      <c r="D576" s="494" t="s">
        <v>212</v>
      </c>
      <c r="E576" s="489" t="s">
        <v>5</v>
      </c>
    </row>
    <row r="577" spans="1:10" ht="13.5" thickBot="1" x14ac:dyDescent="0.25">
      <c r="A577" s="457" t="s">
        <v>299</v>
      </c>
      <c r="B577" s="445" t="s">
        <v>300</v>
      </c>
      <c r="C577" s="448" t="s">
        <v>301</v>
      </c>
      <c r="D577" s="448" t="s">
        <v>302</v>
      </c>
      <c r="E577" s="437" t="s">
        <v>322</v>
      </c>
    </row>
    <row r="578" spans="1:10" ht="15" x14ac:dyDescent="0.25">
      <c r="A578" s="464" t="s">
        <v>303</v>
      </c>
      <c r="B578" s="204" t="s">
        <v>1321</v>
      </c>
      <c r="C578" s="747">
        <v>3118</v>
      </c>
      <c r="D578" s="499"/>
      <c r="E578" s="989">
        <f t="shared" ref="E578:E583" si="22">SUM(C578:D578)</f>
        <v>3118</v>
      </c>
    </row>
    <row r="579" spans="1:10" ht="15" x14ac:dyDescent="0.25">
      <c r="A579" s="422" t="s">
        <v>304</v>
      </c>
      <c r="B579" s="205" t="s">
        <v>268</v>
      </c>
      <c r="C579" s="500">
        <v>0</v>
      </c>
      <c r="D579" s="500"/>
      <c r="E579" s="493">
        <f t="shared" si="22"/>
        <v>0</v>
      </c>
    </row>
    <row r="580" spans="1:10" ht="15" x14ac:dyDescent="0.25">
      <c r="A580" s="418" t="s">
        <v>305</v>
      </c>
      <c r="B580" s="204" t="s">
        <v>269</v>
      </c>
      <c r="C580" s="499"/>
      <c r="D580" s="499"/>
      <c r="E580" s="493">
        <f t="shared" si="22"/>
        <v>0</v>
      </c>
    </row>
    <row r="581" spans="1:10" ht="15" x14ac:dyDescent="0.25">
      <c r="A581" s="418" t="s">
        <v>306</v>
      </c>
      <c r="B581" s="206" t="s">
        <v>1279</v>
      </c>
      <c r="C581" s="500">
        <f>' 27 28 sz. melléklet'!E29</f>
        <v>9356</v>
      </c>
      <c r="D581" s="500"/>
      <c r="E581" s="493">
        <f t="shared" si="22"/>
        <v>9356</v>
      </c>
    </row>
    <row r="582" spans="1:10" ht="15" x14ac:dyDescent="0.25">
      <c r="A582" s="418" t="s">
        <v>307</v>
      </c>
      <c r="B582" s="207" t="s">
        <v>256</v>
      </c>
      <c r="C582" s="499">
        <v>0</v>
      </c>
      <c r="D582" s="499"/>
      <c r="E582" s="493">
        <f t="shared" si="22"/>
        <v>0</v>
      </c>
    </row>
    <row r="583" spans="1:10" ht="15.75" thickBot="1" x14ac:dyDescent="0.3">
      <c r="A583" s="386" t="s">
        <v>308</v>
      </c>
      <c r="B583" s="206" t="s">
        <v>1262</v>
      </c>
      <c r="C583" s="1472">
        <v>0</v>
      </c>
      <c r="D583" s="1472"/>
      <c r="E583" s="1473">
        <f t="shared" si="22"/>
        <v>0</v>
      </c>
    </row>
    <row r="584" spans="1:10" ht="15" thickBot="1" x14ac:dyDescent="0.25">
      <c r="A584" s="481" t="s">
        <v>309</v>
      </c>
      <c r="B584" s="201" t="s">
        <v>271</v>
      </c>
      <c r="C584" s="748">
        <f>SUM(C578:C583)-C579</f>
        <v>12474</v>
      </c>
      <c r="D584" s="748">
        <f>SUM(D578:D583)-D579</f>
        <v>0</v>
      </c>
      <c r="E584" s="748">
        <f>SUM(E578:E583)-E579</f>
        <v>12474</v>
      </c>
    </row>
    <row r="585" spans="1:10" ht="13.5" thickBot="1" x14ac:dyDescent="0.25">
      <c r="A585" s="418" t="s">
        <v>310</v>
      </c>
      <c r="B585" s="15"/>
      <c r="C585" s="1474"/>
      <c r="D585" s="1474"/>
      <c r="E585" s="1475"/>
    </row>
    <row r="586" spans="1:10" ht="15.75" thickBot="1" x14ac:dyDescent="0.3">
      <c r="A586" s="418" t="s">
        <v>311</v>
      </c>
      <c r="B586" s="203" t="s">
        <v>272</v>
      </c>
      <c r="C586" s="1570" t="s">
        <v>210</v>
      </c>
      <c r="D586" s="494" t="s">
        <v>212</v>
      </c>
      <c r="E586" s="1476" t="s">
        <v>25</v>
      </c>
      <c r="F586" s="16"/>
      <c r="G586" s="16"/>
      <c r="H586" s="16"/>
      <c r="I586" s="16"/>
      <c r="J586" s="16"/>
    </row>
    <row r="587" spans="1:10" ht="15.75" x14ac:dyDescent="0.25">
      <c r="A587" s="418" t="s">
        <v>312</v>
      </c>
      <c r="B587" s="320" t="s">
        <v>285</v>
      </c>
      <c r="C587" s="1471">
        <v>0</v>
      </c>
      <c r="D587" s="499"/>
      <c r="E587" s="1477">
        <f>SUM(C587:D587)</f>
        <v>0</v>
      </c>
      <c r="F587" s="16"/>
      <c r="G587" s="16"/>
      <c r="H587" s="16"/>
      <c r="I587" s="16"/>
      <c r="J587" s="16"/>
    </row>
    <row r="588" spans="1:10" ht="15.75" x14ac:dyDescent="0.25">
      <c r="A588" s="418" t="s">
        <v>313</v>
      </c>
      <c r="B588" s="321" t="s">
        <v>286</v>
      </c>
      <c r="C588" s="500">
        <v>0</v>
      </c>
      <c r="D588" s="500"/>
      <c r="E588" s="493">
        <f>SUM(C588:D588)</f>
        <v>0</v>
      </c>
      <c r="F588" s="16"/>
      <c r="G588" s="16"/>
      <c r="H588" s="16"/>
      <c r="I588" s="16"/>
      <c r="J588" s="16"/>
    </row>
    <row r="589" spans="1:10" ht="15.75" x14ac:dyDescent="0.25">
      <c r="A589" s="418" t="s">
        <v>314</v>
      </c>
      <c r="B589" s="321" t="s">
        <v>287</v>
      </c>
      <c r="C589" s="500">
        <v>0</v>
      </c>
      <c r="D589" s="500"/>
      <c r="E589" s="493">
        <f>SUM(C589:D589)</f>
        <v>0</v>
      </c>
      <c r="F589" s="16"/>
      <c r="G589" s="16"/>
      <c r="H589" s="16"/>
      <c r="I589" s="16"/>
      <c r="J589" s="16"/>
    </row>
    <row r="590" spans="1:10" ht="15.75" x14ac:dyDescent="0.25">
      <c r="A590" s="418" t="s">
        <v>315</v>
      </c>
      <c r="B590" s="321" t="s">
        <v>288</v>
      </c>
      <c r="C590" s="499">
        <f>'33_sz_ melléklet'!C106</f>
        <v>12474</v>
      </c>
      <c r="D590" s="500"/>
      <c r="E590" s="493">
        <f>SUM(C590:D590)</f>
        <v>12474</v>
      </c>
      <c r="F590" s="16"/>
      <c r="G590" s="16"/>
      <c r="H590" s="16"/>
      <c r="I590" s="16"/>
      <c r="J590" s="16"/>
    </row>
    <row r="591" spans="1:10" ht="16.5" thickBot="1" x14ac:dyDescent="0.3">
      <c r="A591" s="423" t="s">
        <v>316</v>
      </c>
      <c r="B591" s="322" t="s">
        <v>289</v>
      </c>
      <c r="C591" s="1472"/>
      <c r="D591" s="1472"/>
      <c r="E591" s="1473">
        <f>SUM(C591:D591)</f>
        <v>0</v>
      </c>
      <c r="F591" s="16"/>
      <c r="G591" s="16"/>
      <c r="H591" s="16"/>
      <c r="I591" s="16"/>
      <c r="J591" s="16"/>
    </row>
    <row r="592" spans="1:10" ht="15" thickBot="1" x14ac:dyDescent="0.25">
      <c r="A592" s="363" t="s">
        <v>317</v>
      </c>
      <c r="B592" s="208" t="s">
        <v>275</v>
      </c>
      <c r="C592" s="748">
        <f>SUM(C587:C591)</f>
        <v>12474</v>
      </c>
      <c r="D592" s="748">
        <f>SUM(D587:D591)</f>
        <v>0</v>
      </c>
      <c r="E592" s="748">
        <f>SUM(E587:E591)</f>
        <v>12474</v>
      </c>
      <c r="F592" s="16"/>
      <c r="G592" s="16"/>
      <c r="H592" s="16"/>
      <c r="I592" s="16"/>
      <c r="J592" s="16"/>
    </row>
    <row r="593" spans="1:10" ht="14.25" x14ac:dyDescent="0.2">
      <c r="A593" s="361"/>
      <c r="B593" s="297"/>
      <c r="C593" s="323"/>
      <c r="D593" s="323"/>
      <c r="E593" s="323"/>
      <c r="F593" s="16"/>
      <c r="G593" s="16"/>
      <c r="H593" s="16"/>
      <c r="I593" s="16"/>
      <c r="J593" s="16"/>
    </row>
    <row r="594" spans="1:10" ht="14.25" x14ac:dyDescent="0.2">
      <c r="A594" s="361"/>
      <c r="B594" s="297"/>
      <c r="C594" s="323"/>
      <c r="D594" s="323"/>
      <c r="E594" s="323"/>
    </row>
    <row r="595" spans="1:10" ht="15.75" customHeight="1" x14ac:dyDescent="0.2">
      <c r="A595" s="361"/>
      <c r="B595" s="297"/>
      <c r="C595" s="323"/>
      <c r="D595" s="323"/>
      <c r="E595" s="323"/>
    </row>
    <row r="596" spans="1:10" s="884" customFormat="1" ht="15.75" customHeight="1" x14ac:dyDescent="0.2">
      <c r="A596"/>
      <c r="B596" s="297"/>
      <c r="C596" s="323"/>
      <c r="D596" s="323"/>
      <c r="E596" s="323"/>
    </row>
    <row r="597" spans="1:10" ht="15.75" x14ac:dyDescent="0.25">
      <c r="A597" s="1699" t="s">
        <v>1293</v>
      </c>
      <c r="B597" s="1699"/>
      <c r="C597" s="1699"/>
      <c r="D597" s="1699"/>
      <c r="E597" s="1699"/>
    </row>
    <row r="598" spans="1:10" ht="15.75" x14ac:dyDescent="0.25">
      <c r="A598" s="1696" t="s">
        <v>1294</v>
      </c>
      <c r="B598" s="1696"/>
      <c r="C598" s="1696"/>
      <c r="D598" s="1696"/>
      <c r="E598" s="1696"/>
    </row>
    <row r="599" spans="1:10" s="16" customFormat="1" ht="15.75" thickBot="1" x14ac:dyDescent="0.3">
      <c r="A599"/>
      <c r="B599" s="193"/>
      <c r="C599" s="193"/>
      <c r="D599" s="193"/>
      <c r="E599" s="193" t="s">
        <v>218</v>
      </c>
    </row>
    <row r="600" spans="1:10" ht="27" thickBot="1" x14ac:dyDescent="0.3">
      <c r="A600" s="484" t="s">
        <v>298</v>
      </c>
      <c r="B600" s="203" t="s">
        <v>266</v>
      </c>
      <c r="C600" s="494" t="s">
        <v>210</v>
      </c>
      <c r="D600" s="494" t="s">
        <v>212</v>
      </c>
      <c r="E600" s="489" t="s">
        <v>5</v>
      </c>
    </row>
    <row r="601" spans="1:10" ht="13.5" thickBot="1" x14ac:dyDescent="0.25">
      <c r="A601" s="457" t="s">
        <v>299</v>
      </c>
      <c r="B601" s="445" t="s">
        <v>300</v>
      </c>
      <c r="C601" s="448" t="s">
        <v>301</v>
      </c>
      <c r="D601" s="448" t="s">
        <v>302</v>
      </c>
      <c r="E601" s="437" t="s">
        <v>322</v>
      </c>
    </row>
    <row r="602" spans="1:10" ht="15" x14ac:dyDescent="0.25">
      <c r="A602" s="464" t="s">
        <v>303</v>
      </c>
      <c r="B602" s="204" t="s">
        <v>267</v>
      </c>
      <c r="C602" s="747"/>
      <c r="D602" s="499"/>
      <c r="E602" s="989">
        <f t="shared" ref="E602:E607" si="23">SUM(C602:D602)</f>
        <v>0</v>
      </c>
    </row>
    <row r="603" spans="1:10" ht="15" x14ac:dyDescent="0.25">
      <c r="A603" s="422" t="s">
        <v>304</v>
      </c>
      <c r="B603" s="205" t="s">
        <v>268</v>
      </c>
      <c r="C603" s="500">
        <v>0</v>
      </c>
      <c r="D603" s="500"/>
      <c r="E603" s="493">
        <f t="shared" si="23"/>
        <v>0</v>
      </c>
      <c r="J603" t="s">
        <v>1163</v>
      </c>
    </row>
    <row r="604" spans="1:10" ht="15" x14ac:dyDescent="0.25">
      <c r="A604" s="418" t="s">
        <v>305</v>
      </c>
      <c r="B604" s="204" t="s">
        <v>269</v>
      </c>
      <c r="C604" s="499"/>
      <c r="D604" s="499"/>
      <c r="E604" s="493">
        <f t="shared" si="23"/>
        <v>0</v>
      </c>
    </row>
    <row r="605" spans="1:10" ht="15" x14ac:dyDescent="0.25">
      <c r="A605" s="418" t="s">
        <v>306</v>
      </c>
      <c r="B605" s="206" t="s">
        <v>270</v>
      </c>
      <c r="C605" s="500">
        <v>0</v>
      </c>
      <c r="D605" s="500"/>
      <c r="E605" s="493">
        <f t="shared" si="23"/>
        <v>0</v>
      </c>
    </row>
    <row r="606" spans="1:10" ht="15" x14ac:dyDescent="0.25">
      <c r="A606" s="418" t="s">
        <v>307</v>
      </c>
      <c r="B606" s="207" t="s">
        <v>256</v>
      </c>
      <c r="C606" s="499">
        <v>0</v>
      </c>
      <c r="D606" s="499"/>
      <c r="E606" s="493">
        <f t="shared" si="23"/>
        <v>0</v>
      </c>
    </row>
    <row r="607" spans="1:10" ht="15.75" thickBot="1" x14ac:dyDescent="0.3">
      <c r="A607" s="386" t="s">
        <v>308</v>
      </c>
      <c r="B607" s="206" t="s">
        <v>1260</v>
      </c>
      <c r="C607" s="1472">
        <v>9391</v>
      </c>
      <c r="D607" s="1472"/>
      <c r="E607" s="1473">
        <f t="shared" si="23"/>
        <v>9391</v>
      </c>
    </row>
    <row r="608" spans="1:10" ht="15" thickBot="1" x14ac:dyDescent="0.25">
      <c r="A608" s="481" t="s">
        <v>309</v>
      </c>
      <c r="B608" s="201" t="s">
        <v>271</v>
      </c>
      <c r="C608" s="748">
        <f>SUM(C602:C607)-C603</f>
        <v>9391</v>
      </c>
      <c r="D608" s="748">
        <f>SUM(D602:D607)-D603</f>
        <v>0</v>
      </c>
      <c r="E608" s="748">
        <f>SUM(E602:E607)-E603</f>
        <v>9391</v>
      </c>
    </row>
    <row r="609" spans="1:10" ht="13.5" thickBot="1" x14ac:dyDescent="0.25">
      <c r="A609" s="418" t="s">
        <v>310</v>
      </c>
      <c r="B609" s="15"/>
      <c r="C609" s="1474"/>
      <c r="D609" s="1474"/>
      <c r="E609" s="1475"/>
    </row>
    <row r="610" spans="1:10" ht="15.75" thickBot="1" x14ac:dyDescent="0.3">
      <c r="A610" s="418" t="s">
        <v>311</v>
      </c>
      <c r="B610" s="203" t="s">
        <v>272</v>
      </c>
      <c r="C610" s="1570" t="s">
        <v>210</v>
      </c>
      <c r="D610" s="1570" t="s">
        <v>212</v>
      </c>
      <c r="E610" s="1476" t="s">
        <v>25</v>
      </c>
      <c r="F610" s="16"/>
      <c r="G610" s="16"/>
      <c r="H610" s="16"/>
      <c r="I610" s="16"/>
      <c r="J610" s="16"/>
    </row>
    <row r="611" spans="1:10" ht="15.75" x14ac:dyDescent="0.25">
      <c r="A611" s="418" t="s">
        <v>312</v>
      </c>
      <c r="B611" s="320" t="s">
        <v>285</v>
      </c>
      <c r="C611" s="1471">
        <v>0</v>
      </c>
      <c r="D611" s="499"/>
      <c r="E611" s="1477">
        <f>SUM(C611:D611)</f>
        <v>0</v>
      </c>
      <c r="F611" s="16"/>
      <c r="G611" s="16"/>
      <c r="H611" s="16"/>
      <c r="I611" s="16"/>
      <c r="J611" s="16"/>
    </row>
    <row r="612" spans="1:10" ht="15.75" x14ac:dyDescent="0.25">
      <c r="A612" s="418" t="s">
        <v>313</v>
      </c>
      <c r="B612" s="321" t="s">
        <v>286</v>
      </c>
      <c r="C612" s="500">
        <v>0</v>
      </c>
      <c r="D612" s="500"/>
      <c r="E612" s="493">
        <f>SUM(C612:D612)</f>
        <v>0</v>
      </c>
      <c r="F612" s="16"/>
      <c r="G612" s="16"/>
      <c r="H612" s="16"/>
      <c r="I612" s="16"/>
      <c r="J612" s="16"/>
    </row>
    <row r="613" spans="1:10" ht="15.75" x14ac:dyDescent="0.25">
      <c r="A613" s="418" t="s">
        <v>314</v>
      </c>
      <c r="B613" s="321" t="s">
        <v>287</v>
      </c>
      <c r="C613" s="500">
        <v>9391</v>
      </c>
      <c r="D613" s="500"/>
      <c r="E613" s="493">
        <f>SUM(C613:D613)</f>
        <v>9391</v>
      </c>
      <c r="F613" s="16"/>
      <c r="G613" s="16"/>
      <c r="H613" s="16"/>
      <c r="I613" s="16"/>
      <c r="J613" s="16"/>
    </row>
    <row r="614" spans="1:10" ht="15.75" x14ac:dyDescent="0.25">
      <c r="A614" s="418" t="s">
        <v>315</v>
      </c>
      <c r="B614" s="321" t="s">
        <v>288</v>
      </c>
      <c r="C614" s="499"/>
      <c r="D614" s="500"/>
      <c r="E614" s="493">
        <f>SUM(C614:D614)</f>
        <v>0</v>
      </c>
      <c r="F614" s="16"/>
      <c r="G614" s="16"/>
      <c r="H614" s="16"/>
      <c r="I614" s="16"/>
      <c r="J614" s="16"/>
    </row>
    <row r="615" spans="1:10" ht="16.5" thickBot="1" x14ac:dyDescent="0.3">
      <c r="A615" s="423" t="s">
        <v>316</v>
      </c>
      <c r="B615" s="322" t="s">
        <v>289</v>
      </c>
      <c r="C615" s="1472">
        <v>0</v>
      </c>
      <c r="D615" s="1472"/>
      <c r="E615" s="1473">
        <f>SUM(C615:D615)</f>
        <v>0</v>
      </c>
      <c r="F615" s="16"/>
      <c r="G615" s="16"/>
      <c r="H615" s="16"/>
      <c r="I615" s="16"/>
      <c r="J615" s="16"/>
    </row>
    <row r="616" spans="1:10" ht="15" thickBot="1" x14ac:dyDescent="0.25">
      <c r="A616" s="363" t="s">
        <v>317</v>
      </c>
      <c r="B616" s="208" t="s">
        <v>275</v>
      </c>
      <c r="C616" s="748">
        <f>SUM(C611:C615)</f>
        <v>9391</v>
      </c>
      <c r="D616" s="748">
        <f>SUM(D611:D615)</f>
        <v>0</v>
      </c>
      <c r="E616" s="748">
        <f>SUM(E611:E615)</f>
        <v>9391</v>
      </c>
      <c r="F616" s="16"/>
      <c r="G616" s="16"/>
      <c r="H616" s="16"/>
      <c r="I616" s="16"/>
      <c r="J616" s="16"/>
    </row>
    <row r="617" spans="1:10" ht="14.25" x14ac:dyDescent="0.2">
      <c r="B617" s="297"/>
      <c r="C617" s="323"/>
      <c r="D617" s="323"/>
      <c r="E617" s="323"/>
      <c r="F617" s="16"/>
      <c r="G617" s="16"/>
      <c r="H617" s="16"/>
      <c r="I617" s="16"/>
      <c r="J617" s="16"/>
    </row>
    <row r="618" spans="1:10" ht="14.25" x14ac:dyDescent="0.2">
      <c r="B618" s="297"/>
      <c r="C618" s="323"/>
      <c r="D618" s="323"/>
      <c r="E618" s="323"/>
      <c r="F618" s="16"/>
      <c r="G618" s="16"/>
      <c r="H618" s="16"/>
      <c r="I618" s="16"/>
      <c r="J618" s="16"/>
    </row>
    <row r="619" spans="1:10" ht="14.25" x14ac:dyDescent="0.2">
      <c r="B619" s="297"/>
      <c r="C619" s="323"/>
      <c r="D619" s="323"/>
      <c r="E619" s="323"/>
      <c r="F619" s="16"/>
      <c r="G619" s="16"/>
      <c r="H619" s="16"/>
      <c r="I619" s="16"/>
      <c r="J619" s="16"/>
    </row>
    <row r="620" spans="1:10" ht="14.25" x14ac:dyDescent="0.2">
      <c r="B620" s="297"/>
      <c r="C620" s="323"/>
      <c r="D620" s="323"/>
      <c r="E620" s="323"/>
      <c r="F620" s="16"/>
      <c r="G620" s="16"/>
      <c r="H620" s="16"/>
      <c r="I620" s="16"/>
      <c r="J620" s="16"/>
    </row>
    <row r="621" spans="1:10" x14ac:dyDescent="0.2">
      <c r="A621" s="1626" t="s">
        <v>1361</v>
      </c>
      <c r="B621" s="1626"/>
      <c r="C621" s="1626"/>
      <c r="D621" s="1626"/>
      <c r="E621" s="1626"/>
      <c r="F621" s="16"/>
      <c r="G621" s="16"/>
      <c r="H621" s="16"/>
      <c r="I621" s="16"/>
      <c r="J621" s="16"/>
    </row>
    <row r="622" spans="1:10" x14ac:dyDescent="0.2">
      <c r="A622" s="1647">
        <v>13</v>
      </c>
      <c r="B622" s="1647"/>
      <c r="C622" s="1647"/>
      <c r="D622" s="1647"/>
      <c r="E622" s="1647"/>
    </row>
    <row r="623" spans="1:10" ht="15.75" customHeight="1" x14ac:dyDescent="0.2">
      <c r="A623" s="1697" t="s">
        <v>948</v>
      </c>
      <c r="B623" s="1698"/>
      <c r="C623" s="1698"/>
      <c r="D623" s="1698"/>
      <c r="E623" s="1698"/>
    </row>
    <row r="624" spans="1:10" s="884" customFormat="1" ht="14.25" x14ac:dyDescent="0.2">
      <c r="A624"/>
      <c r="B624" s="297"/>
      <c r="C624" s="323"/>
      <c r="D624" s="323"/>
      <c r="E624" s="323"/>
    </row>
    <row r="625" spans="1:10" ht="15.75" x14ac:dyDescent="0.25">
      <c r="A625" s="1699" t="s">
        <v>1298</v>
      </c>
      <c r="B625" s="1699"/>
      <c r="C625" s="1699"/>
      <c r="D625" s="1699"/>
      <c r="E625" s="1699"/>
    </row>
    <row r="626" spans="1:10" ht="15.75" x14ac:dyDescent="0.25">
      <c r="A626" s="1699" t="s">
        <v>1299</v>
      </c>
      <c r="B626" s="1699"/>
      <c r="C626" s="1699"/>
      <c r="D626" s="1699"/>
      <c r="E626" s="1699"/>
    </row>
    <row r="627" spans="1:10" s="16" customFormat="1" ht="15.75" thickBot="1" x14ac:dyDescent="0.3">
      <c r="A627"/>
      <c r="B627" s="193"/>
      <c r="C627" s="193"/>
      <c r="D627" s="193"/>
      <c r="E627" s="193" t="s">
        <v>218</v>
      </c>
    </row>
    <row r="628" spans="1:10" ht="27" thickBot="1" x14ac:dyDescent="0.3">
      <c r="A628" s="484" t="s">
        <v>298</v>
      </c>
      <c r="B628" s="203" t="s">
        <v>266</v>
      </c>
      <c r="C628" s="494" t="s">
        <v>210</v>
      </c>
      <c r="D628" s="494" t="s">
        <v>212</v>
      </c>
      <c r="E628" s="489" t="s">
        <v>5</v>
      </c>
    </row>
    <row r="629" spans="1:10" ht="13.5" thickBot="1" x14ac:dyDescent="0.25">
      <c r="A629" s="457" t="s">
        <v>299</v>
      </c>
      <c r="B629" s="445" t="s">
        <v>300</v>
      </c>
      <c r="C629" s="448" t="s">
        <v>301</v>
      </c>
      <c r="D629" s="448" t="s">
        <v>302</v>
      </c>
      <c r="E629" s="437" t="s">
        <v>322</v>
      </c>
    </row>
    <row r="630" spans="1:10" ht="15" x14ac:dyDescent="0.25">
      <c r="A630" s="464" t="s">
        <v>303</v>
      </c>
      <c r="B630" s="204" t="s">
        <v>267</v>
      </c>
      <c r="C630" s="747"/>
      <c r="D630" s="499"/>
      <c r="E630" s="989">
        <f t="shared" ref="E630:E635" si="24">SUM(C630:D630)</f>
        <v>0</v>
      </c>
    </row>
    <row r="631" spans="1:10" ht="15" x14ac:dyDescent="0.25">
      <c r="A631" s="422" t="s">
        <v>304</v>
      </c>
      <c r="B631" s="205" t="s">
        <v>268</v>
      </c>
      <c r="C631" s="500">
        <v>0</v>
      </c>
      <c r="D631" s="500"/>
      <c r="E631" s="493">
        <f t="shared" si="24"/>
        <v>0</v>
      </c>
    </row>
    <row r="632" spans="1:10" ht="15" x14ac:dyDescent="0.25">
      <c r="A632" s="418" t="s">
        <v>305</v>
      </c>
      <c r="B632" s="204" t="s">
        <v>269</v>
      </c>
      <c r="C632" s="499"/>
      <c r="D632" s="499"/>
      <c r="E632" s="493">
        <f t="shared" si="24"/>
        <v>0</v>
      </c>
    </row>
    <row r="633" spans="1:10" ht="15" x14ac:dyDescent="0.25">
      <c r="A633" s="418" t="s">
        <v>306</v>
      </c>
      <c r="B633" s="206" t="s">
        <v>270</v>
      </c>
      <c r="C633" s="500">
        <v>0</v>
      </c>
      <c r="D633" s="500"/>
      <c r="E633" s="493">
        <f t="shared" si="24"/>
        <v>0</v>
      </c>
    </row>
    <row r="634" spans="1:10" ht="15" x14ac:dyDescent="0.25">
      <c r="A634" s="418" t="s">
        <v>307</v>
      </c>
      <c r="B634" s="207" t="s">
        <v>256</v>
      </c>
      <c r="C634" s="499">
        <v>0</v>
      </c>
      <c r="D634" s="499"/>
      <c r="E634" s="493">
        <f t="shared" si="24"/>
        <v>0</v>
      </c>
    </row>
    <row r="635" spans="1:10" ht="15.75" thickBot="1" x14ac:dyDescent="0.3">
      <c r="A635" s="386" t="s">
        <v>308</v>
      </c>
      <c r="B635" s="206" t="s">
        <v>1260</v>
      </c>
      <c r="C635" s="1472">
        <v>34796</v>
      </c>
      <c r="D635" s="1472"/>
      <c r="E635" s="1473">
        <f t="shared" si="24"/>
        <v>34796</v>
      </c>
    </row>
    <row r="636" spans="1:10" ht="15" thickBot="1" x14ac:dyDescent="0.25">
      <c r="A636" s="481" t="s">
        <v>309</v>
      </c>
      <c r="B636" s="201" t="s">
        <v>271</v>
      </c>
      <c r="C636" s="748">
        <f>SUM(C630:C635)-C631</f>
        <v>34796</v>
      </c>
      <c r="D636" s="748">
        <f>SUM(D630:D635)-D631</f>
        <v>0</v>
      </c>
      <c r="E636" s="748">
        <f>SUM(E630:E635)-E631</f>
        <v>34796</v>
      </c>
    </row>
    <row r="637" spans="1:10" ht="13.5" thickBot="1" x14ac:dyDescent="0.25">
      <c r="A637" s="418" t="s">
        <v>310</v>
      </c>
      <c r="B637" s="15"/>
      <c r="C637" s="1474"/>
      <c r="D637" s="1474"/>
      <c r="E637" s="1475"/>
    </row>
    <row r="638" spans="1:10" ht="15.75" thickBot="1" x14ac:dyDescent="0.3">
      <c r="A638" s="418" t="s">
        <v>311</v>
      </c>
      <c r="B638" s="203" t="s">
        <v>272</v>
      </c>
      <c r="C638" s="1570" t="s">
        <v>210</v>
      </c>
      <c r="D638" s="1570" t="s">
        <v>212</v>
      </c>
      <c r="E638" s="1476" t="s">
        <v>25</v>
      </c>
      <c r="F638" s="16"/>
      <c r="G638" s="16"/>
      <c r="H638" s="16"/>
      <c r="I638" s="16"/>
      <c r="J638" s="16"/>
    </row>
    <row r="639" spans="1:10" ht="15.75" x14ac:dyDescent="0.25">
      <c r="A639" s="418" t="s">
        <v>312</v>
      </c>
      <c r="B639" s="885" t="s">
        <v>285</v>
      </c>
      <c r="C639" s="1471">
        <v>0</v>
      </c>
      <c r="D639" s="499"/>
      <c r="E639" s="1477">
        <f>SUM(C639:D639)</f>
        <v>0</v>
      </c>
      <c r="F639" s="16"/>
      <c r="G639" s="16"/>
      <c r="H639" s="16"/>
      <c r="I639" s="16"/>
      <c r="J639" s="16"/>
    </row>
    <row r="640" spans="1:10" ht="15.75" x14ac:dyDescent="0.25">
      <c r="A640" s="418" t="s">
        <v>313</v>
      </c>
      <c r="B640" s="328" t="s">
        <v>286</v>
      </c>
      <c r="C640" s="500">
        <v>0</v>
      </c>
      <c r="D640" s="500"/>
      <c r="E640" s="493">
        <f>SUM(C640:D640)</f>
        <v>0</v>
      </c>
      <c r="F640" s="16"/>
      <c r="G640" s="16"/>
      <c r="H640" s="16"/>
      <c r="I640" s="16"/>
      <c r="J640" s="16"/>
    </row>
    <row r="641" spans="1:10" ht="15.75" x14ac:dyDescent="0.25">
      <c r="A641" s="418" t="s">
        <v>314</v>
      </c>
      <c r="B641" s="328" t="s">
        <v>287</v>
      </c>
      <c r="C641" s="500">
        <v>0</v>
      </c>
      <c r="D641" s="500"/>
      <c r="E641" s="493">
        <f>SUM(C641:D641)</f>
        <v>0</v>
      </c>
      <c r="F641" s="16"/>
      <c r="G641" s="16"/>
      <c r="H641" s="16"/>
      <c r="I641" s="16"/>
      <c r="J641" s="16"/>
    </row>
    <row r="642" spans="1:10" ht="15.75" x14ac:dyDescent="0.25">
      <c r="A642" s="418" t="s">
        <v>315</v>
      </c>
      <c r="B642" s="328" t="s">
        <v>288</v>
      </c>
      <c r="C642" s="499"/>
      <c r="D642" s="500"/>
      <c r="E642" s="493">
        <f>SUM(C642:D642)</f>
        <v>0</v>
      </c>
      <c r="F642" s="16"/>
      <c r="G642" s="16"/>
      <c r="H642" s="16"/>
      <c r="I642" s="16"/>
      <c r="J642" s="16"/>
    </row>
    <row r="643" spans="1:10" ht="16.5" thickBot="1" x14ac:dyDescent="0.3">
      <c r="A643" s="423" t="s">
        <v>316</v>
      </c>
      <c r="B643" s="886" t="s">
        <v>289</v>
      </c>
      <c r="C643" s="1472">
        <f>'32_sz_ melléklet'!C35</f>
        <v>34796</v>
      </c>
      <c r="D643" s="1472"/>
      <c r="E643" s="1473">
        <f>SUM(C643:D643)</f>
        <v>34796</v>
      </c>
      <c r="F643" s="16"/>
      <c r="G643" s="16"/>
      <c r="H643" s="16"/>
      <c r="I643" s="16"/>
      <c r="J643" s="16"/>
    </row>
    <row r="644" spans="1:10" ht="15" thickBot="1" x14ac:dyDescent="0.25">
      <c r="A644" s="363" t="s">
        <v>317</v>
      </c>
      <c r="B644" s="208" t="s">
        <v>275</v>
      </c>
      <c r="C644" s="748">
        <f>SUM(C639:C643)</f>
        <v>34796</v>
      </c>
      <c r="D644" s="748">
        <f>SUM(D639:D643)</f>
        <v>0</v>
      </c>
      <c r="E644" s="748">
        <f>SUM(E639:E643)</f>
        <v>34796</v>
      </c>
      <c r="F644" s="16"/>
      <c r="G644" s="16"/>
      <c r="H644" s="16"/>
      <c r="I644" s="16"/>
      <c r="J644" s="16"/>
    </row>
    <row r="645" spans="1:10" ht="14.25" x14ac:dyDescent="0.2">
      <c r="A645" s="361"/>
      <c r="B645" s="297"/>
      <c r="C645" s="323"/>
      <c r="D645" s="323"/>
      <c r="E645" s="323"/>
      <c r="F645" s="16"/>
      <c r="G645" s="16"/>
      <c r="H645" s="16"/>
      <c r="I645" s="16"/>
      <c r="J645" s="16"/>
    </row>
    <row r="646" spans="1:10" ht="14.25" x14ac:dyDescent="0.2">
      <c r="A646" s="361"/>
      <c r="B646" s="297"/>
      <c r="C646" s="323"/>
      <c r="D646" s="323"/>
      <c r="E646" s="323"/>
    </row>
    <row r="647" spans="1:10" ht="15.75" customHeight="1" x14ac:dyDescent="0.2">
      <c r="A647" s="361"/>
      <c r="B647" s="297"/>
      <c r="C647" s="323"/>
      <c r="D647" s="323"/>
      <c r="E647" s="323"/>
    </row>
    <row r="648" spans="1:10" s="884" customFormat="1" ht="14.25" x14ac:dyDescent="0.2">
      <c r="A648"/>
      <c r="B648" s="297"/>
      <c r="C648" s="323"/>
      <c r="D648" s="323"/>
      <c r="E648" s="323"/>
    </row>
    <row r="649" spans="1:10" ht="15.75" x14ac:dyDescent="0.25">
      <c r="B649" s="293" t="s">
        <v>1189</v>
      </c>
      <c r="C649" s="293"/>
      <c r="D649" s="293"/>
      <c r="E649" s="293"/>
    </row>
    <row r="650" spans="1:10" ht="15.75" x14ac:dyDescent="0.25">
      <c r="B650" s="293"/>
      <c r="C650" s="293"/>
      <c r="D650" s="293"/>
      <c r="E650" s="293"/>
    </row>
    <row r="651" spans="1:10" s="16" customFormat="1" ht="16.5" thickBot="1" x14ac:dyDescent="0.3">
      <c r="A651"/>
      <c r="B651" s="293"/>
      <c r="C651" s="293"/>
      <c r="D651" s="293"/>
      <c r="E651" s="293" t="s">
        <v>218</v>
      </c>
    </row>
    <row r="652" spans="1:10" ht="27" thickBot="1" x14ac:dyDescent="0.3">
      <c r="A652" s="484" t="s">
        <v>298</v>
      </c>
      <c r="B652" s="1722" t="s">
        <v>273</v>
      </c>
      <c r="C652" s="1723"/>
      <c r="D652" s="202" t="s">
        <v>274</v>
      </c>
      <c r="E652" s="200"/>
    </row>
    <row r="653" spans="1:10" ht="13.5" thickBot="1" x14ac:dyDescent="0.25">
      <c r="A653" s="457" t="s">
        <v>299</v>
      </c>
      <c r="B653" s="1713" t="s">
        <v>300</v>
      </c>
      <c r="C653" s="1714"/>
      <c r="D653" s="1713" t="s">
        <v>301</v>
      </c>
      <c r="E653" s="1714"/>
    </row>
    <row r="654" spans="1:10" ht="15.75" x14ac:dyDescent="0.25">
      <c r="A654" s="464" t="s">
        <v>303</v>
      </c>
      <c r="B654" s="1704" t="s">
        <v>296</v>
      </c>
      <c r="C654" s="1705"/>
      <c r="D654" s="1706"/>
      <c r="E654" s="1707"/>
    </row>
    <row r="655" spans="1:10" ht="15.75" x14ac:dyDescent="0.25">
      <c r="A655" s="422" t="s">
        <v>304</v>
      </c>
      <c r="B655" s="1708" t="s">
        <v>295</v>
      </c>
      <c r="C655" s="1709"/>
      <c r="D655" s="1710"/>
      <c r="E655" s="1711"/>
    </row>
    <row r="656" spans="1:10" ht="16.5" thickBot="1" x14ac:dyDescent="0.3">
      <c r="A656" s="423" t="s">
        <v>305</v>
      </c>
      <c r="B656" s="1720"/>
      <c r="C656" s="1721"/>
      <c r="D656" s="1724"/>
      <c r="E656" s="1725"/>
    </row>
    <row r="657" spans="1:10" ht="16.5" thickBot="1" x14ac:dyDescent="0.3">
      <c r="A657" s="363" t="s">
        <v>306</v>
      </c>
      <c r="B657" s="1700" t="s">
        <v>25</v>
      </c>
      <c r="C657" s="1701"/>
      <c r="D657" s="1702">
        <f>SUM(D654:D656)</f>
        <v>0</v>
      </c>
      <c r="E657" s="1703"/>
    </row>
    <row r="658" spans="1:10" ht="14.25" x14ac:dyDescent="0.2">
      <c r="B658" s="297"/>
      <c r="C658" s="88"/>
      <c r="D658" s="88"/>
      <c r="E658" s="88"/>
    </row>
    <row r="659" spans="1:10" ht="14.25" x14ac:dyDescent="0.2">
      <c r="B659" s="297"/>
      <c r="C659" s="88"/>
      <c r="D659" s="88"/>
      <c r="E659" s="88"/>
    </row>
    <row r="660" spans="1:10" ht="14.25" x14ac:dyDescent="0.2">
      <c r="B660" s="297"/>
      <c r="C660" s="88"/>
      <c r="D660" s="88"/>
      <c r="E660" s="88"/>
    </row>
    <row r="661" spans="1:10" ht="14.25" x14ac:dyDescent="0.2">
      <c r="B661" s="297"/>
      <c r="C661" s="88"/>
      <c r="D661" s="88"/>
      <c r="E661" s="88"/>
    </row>
    <row r="662" spans="1:10" ht="14.25" x14ac:dyDescent="0.2">
      <c r="B662" s="297"/>
      <c r="C662" s="88"/>
      <c r="D662" s="88"/>
      <c r="E662" s="88"/>
      <c r="F662" s="16"/>
      <c r="G662" s="16"/>
      <c r="H662" s="16"/>
      <c r="I662" s="16"/>
      <c r="J662" s="16"/>
    </row>
    <row r="663" spans="1:10" ht="14.25" x14ac:dyDescent="0.2">
      <c r="B663" s="297"/>
      <c r="C663" s="88"/>
      <c r="D663" s="88"/>
      <c r="E663" s="88"/>
      <c r="F663" s="16"/>
      <c r="G663" s="16"/>
      <c r="H663" s="16"/>
      <c r="I663" s="16"/>
      <c r="J663" s="16"/>
    </row>
    <row r="664" spans="1:10" ht="14.25" x14ac:dyDescent="0.2">
      <c r="B664" s="297"/>
      <c r="C664" s="88"/>
      <c r="D664" s="88"/>
      <c r="E664" s="88"/>
      <c r="F664" s="16"/>
      <c r="G664" s="16"/>
      <c r="H664" s="16"/>
      <c r="I664" s="16"/>
      <c r="J664" s="16"/>
    </row>
    <row r="665" spans="1:10" ht="14.25" x14ac:dyDescent="0.2">
      <c r="B665" s="297"/>
      <c r="C665" s="88"/>
      <c r="D665" s="88"/>
      <c r="E665" s="88"/>
      <c r="F665" s="16"/>
      <c r="G665" s="16"/>
      <c r="H665" s="16"/>
      <c r="I665" s="16"/>
      <c r="J665" s="16"/>
    </row>
    <row r="666" spans="1:10" ht="14.25" x14ac:dyDescent="0.2">
      <c r="B666" s="297"/>
      <c r="C666" s="88"/>
      <c r="D666" s="88"/>
      <c r="E666" s="88"/>
      <c r="F666" s="16"/>
      <c r="G666" s="16"/>
      <c r="H666" s="16"/>
      <c r="I666" s="16"/>
      <c r="J666" s="16"/>
    </row>
    <row r="667" spans="1:10" ht="14.25" x14ac:dyDescent="0.2">
      <c r="B667" s="297"/>
      <c r="C667" s="88"/>
      <c r="D667" s="88"/>
      <c r="E667" s="88"/>
    </row>
    <row r="668" spans="1:10" ht="14.25" x14ac:dyDescent="0.2">
      <c r="B668" s="297"/>
      <c r="C668" s="88"/>
      <c r="D668" s="88"/>
      <c r="E668" s="88"/>
    </row>
    <row r="669" spans="1:10" ht="14.25" x14ac:dyDescent="0.2">
      <c r="B669" s="297"/>
      <c r="C669" s="88"/>
      <c r="D669" s="88"/>
      <c r="E669" s="88"/>
    </row>
    <row r="670" spans="1:10" ht="14.25" x14ac:dyDescent="0.2">
      <c r="B670" s="297"/>
      <c r="C670" s="88"/>
      <c r="D670" s="88"/>
      <c r="E670" s="88"/>
    </row>
    <row r="671" spans="1:10" ht="14.25" x14ac:dyDescent="0.2">
      <c r="B671" s="297"/>
      <c r="C671" s="88"/>
      <c r="D671" s="88"/>
      <c r="E671" s="88"/>
      <c r="F671" s="16"/>
      <c r="G671" s="16"/>
      <c r="H671" s="16"/>
      <c r="I671" s="16"/>
      <c r="J671" s="16"/>
    </row>
    <row r="672" spans="1:10" ht="14.25" x14ac:dyDescent="0.2">
      <c r="B672" s="297"/>
      <c r="C672" s="88"/>
      <c r="D672" s="88"/>
      <c r="E672" s="88"/>
      <c r="F672" s="16"/>
      <c r="G672" s="16"/>
      <c r="H672" s="16"/>
      <c r="I672" s="16"/>
      <c r="J672" s="16"/>
    </row>
    <row r="673" spans="1:5" ht="14.25" x14ac:dyDescent="0.2">
      <c r="B673" s="297"/>
      <c r="C673" s="88"/>
      <c r="D673" s="88"/>
      <c r="E673" s="88"/>
    </row>
    <row r="674" spans="1:5" ht="14.25" x14ac:dyDescent="0.2">
      <c r="B674" s="297"/>
      <c r="C674" s="88"/>
      <c r="D674" s="88"/>
      <c r="E674" s="88"/>
    </row>
    <row r="675" spans="1:5" ht="32.25" customHeight="1" x14ac:dyDescent="0.2">
      <c r="B675" s="297"/>
      <c r="C675" s="88"/>
      <c r="D675" s="88"/>
      <c r="E675" s="88"/>
    </row>
    <row r="676" spans="1:5" ht="15.75" customHeight="1" x14ac:dyDescent="0.2">
      <c r="B676" s="297"/>
      <c r="C676" s="88"/>
      <c r="D676" s="88"/>
      <c r="E676" s="88"/>
    </row>
    <row r="677" spans="1:5" ht="14.25" x14ac:dyDescent="0.2">
      <c r="B677" s="297"/>
      <c r="C677" s="88"/>
      <c r="D677" s="88"/>
      <c r="E677" s="88"/>
    </row>
    <row r="678" spans="1:5" ht="14.25" x14ac:dyDescent="0.2">
      <c r="B678" s="297"/>
      <c r="C678" s="88"/>
      <c r="D678" s="88"/>
      <c r="E678" s="88"/>
    </row>
    <row r="679" spans="1:5" ht="14.25" x14ac:dyDescent="0.2">
      <c r="B679" s="297"/>
      <c r="C679" s="88"/>
      <c r="D679" s="88"/>
      <c r="E679" s="88"/>
    </row>
    <row r="680" spans="1:5" ht="14.25" x14ac:dyDescent="0.2">
      <c r="B680" s="297"/>
      <c r="C680" s="88"/>
      <c r="D680" s="88"/>
      <c r="E680" s="88"/>
    </row>
    <row r="681" spans="1:5" ht="14.25" x14ac:dyDescent="0.2">
      <c r="B681" s="297"/>
      <c r="C681" s="88"/>
      <c r="D681" s="88"/>
      <c r="E681" s="88"/>
    </row>
    <row r="682" spans="1:5" ht="14.25" x14ac:dyDescent="0.2">
      <c r="B682" s="297"/>
      <c r="C682" s="88"/>
      <c r="D682" s="88"/>
      <c r="E682" s="88"/>
    </row>
    <row r="683" spans="1:5" ht="14.25" x14ac:dyDescent="0.2">
      <c r="B683" s="297"/>
      <c r="C683" s="88"/>
      <c r="D683" s="88"/>
      <c r="E683" s="88"/>
    </row>
    <row r="688" spans="1:5" x14ac:dyDescent="0.2">
      <c r="A688" s="16"/>
    </row>
    <row r="689" spans="1:5" x14ac:dyDescent="0.2">
      <c r="A689" s="16"/>
      <c r="B689" s="16"/>
      <c r="C689" s="16"/>
      <c r="D689" s="16"/>
      <c r="E689" s="16"/>
    </row>
    <row r="690" spans="1:5" x14ac:dyDescent="0.2">
      <c r="A690" s="16"/>
      <c r="B690" s="16"/>
      <c r="C690" s="16"/>
      <c r="D690" s="16"/>
      <c r="E690" s="16"/>
    </row>
    <row r="691" spans="1:5" x14ac:dyDescent="0.2">
      <c r="B691" s="16"/>
      <c r="C691" s="16"/>
      <c r="D691" s="16"/>
      <c r="E691" s="16"/>
    </row>
    <row r="703" spans="1:5" s="16" customFormat="1" x14ac:dyDescent="0.2">
      <c r="A703"/>
      <c r="B703"/>
      <c r="C703"/>
      <c r="D703"/>
      <c r="E703"/>
    </row>
    <row r="714" spans="6:10" x14ac:dyDescent="0.2">
      <c r="F714" s="16"/>
      <c r="G714" s="16"/>
      <c r="H714" s="16"/>
      <c r="I714" s="16"/>
      <c r="J714" s="16"/>
    </row>
    <row r="715" spans="6:10" x14ac:dyDescent="0.2">
      <c r="F715" s="16"/>
      <c r="G715" s="16"/>
      <c r="H715" s="16"/>
      <c r="I715" s="16"/>
      <c r="J715" s="16"/>
    </row>
    <row r="716" spans="6:10" x14ac:dyDescent="0.2">
      <c r="F716" s="16"/>
      <c r="G716" s="16"/>
      <c r="H716" s="16"/>
      <c r="I716" s="16"/>
      <c r="J716" s="16"/>
    </row>
    <row r="717" spans="6:10" x14ac:dyDescent="0.2">
      <c r="F717" s="16"/>
      <c r="G717" s="16"/>
      <c r="H717" s="16"/>
      <c r="I717" s="16"/>
      <c r="J717" s="16"/>
    </row>
    <row r="718" spans="6:10" x14ac:dyDescent="0.2">
      <c r="F718" s="16"/>
      <c r="G718" s="16"/>
      <c r="H718" s="16"/>
      <c r="I718" s="16"/>
      <c r="J718" s="16"/>
    </row>
    <row r="719" spans="6:10" x14ac:dyDescent="0.2">
      <c r="F719" s="16"/>
      <c r="G719" s="16"/>
      <c r="H719" s="16"/>
      <c r="I719" s="16"/>
      <c r="J719" s="16"/>
    </row>
    <row r="720" spans="6:10" x14ac:dyDescent="0.2">
      <c r="F720" s="16"/>
      <c r="G720" s="16"/>
      <c r="H720" s="16"/>
      <c r="I720" s="16"/>
      <c r="J720" s="16"/>
    </row>
    <row r="721" spans="6:10" x14ac:dyDescent="0.2">
      <c r="F721" s="16"/>
      <c r="G721" s="16"/>
      <c r="H721" s="16"/>
      <c r="I721" s="16"/>
      <c r="J721" s="16"/>
    </row>
    <row r="722" spans="6:10" x14ac:dyDescent="0.2">
      <c r="F722" s="16"/>
      <c r="G722" s="16"/>
      <c r="H722" s="16"/>
      <c r="I722" s="16"/>
      <c r="J722" s="16"/>
    </row>
    <row r="723" spans="6:10" ht="15.75" customHeight="1" x14ac:dyDescent="0.2">
      <c r="F723" s="16"/>
      <c r="G723" s="16"/>
      <c r="H723" s="16"/>
      <c r="I723" s="16"/>
      <c r="J723" s="16"/>
    </row>
    <row r="724" spans="6:10" ht="15.75" customHeight="1" x14ac:dyDescent="0.2">
      <c r="F724" s="16"/>
      <c r="G724" s="16"/>
      <c r="H724" s="16"/>
      <c r="I724" s="16"/>
      <c r="J724" s="16"/>
    </row>
    <row r="725" spans="6:10" x14ac:dyDescent="0.2">
      <c r="F725" s="16"/>
      <c r="G725" s="16"/>
      <c r="H725" s="16"/>
      <c r="I725" s="16"/>
      <c r="J725" s="16"/>
    </row>
    <row r="726" spans="6:10" x14ac:dyDescent="0.2">
      <c r="F726" s="16"/>
      <c r="G726" s="16"/>
      <c r="H726" s="16"/>
      <c r="I726" s="16"/>
      <c r="J726" s="16"/>
    </row>
    <row r="727" spans="6:10" x14ac:dyDescent="0.2">
      <c r="F727" s="16"/>
      <c r="G727" s="16"/>
      <c r="H727" s="16"/>
      <c r="I727" s="16"/>
      <c r="J727" s="16"/>
    </row>
    <row r="728" spans="6:10" x14ac:dyDescent="0.2">
      <c r="F728" s="16"/>
      <c r="G728" s="16"/>
      <c r="H728" s="16"/>
      <c r="I728" s="16"/>
      <c r="J728" s="16"/>
    </row>
    <row r="729" spans="6:10" x14ac:dyDescent="0.2">
      <c r="F729" s="16"/>
      <c r="G729" s="16"/>
      <c r="H729" s="16"/>
      <c r="I729" s="16"/>
      <c r="J729" s="16"/>
    </row>
    <row r="730" spans="6:10" x14ac:dyDescent="0.2">
      <c r="F730" s="16"/>
      <c r="G730" s="16"/>
      <c r="H730" s="16"/>
      <c r="I730" s="16"/>
      <c r="J730" s="16"/>
    </row>
    <row r="731" spans="6:10" x14ac:dyDescent="0.2">
      <c r="F731" s="16"/>
      <c r="G731" s="16"/>
      <c r="H731" s="16"/>
      <c r="I731" s="16"/>
      <c r="J731" s="16"/>
    </row>
    <row r="732" spans="6:10" x14ac:dyDescent="0.2">
      <c r="F732" s="16"/>
      <c r="G732" s="16"/>
      <c r="H732" s="16"/>
      <c r="I732" s="16"/>
      <c r="J732" s="16"/>
    </row>
    <row r="733" spans="6:10" x14ac:dyDescent="0.2">
      <c r="F733" s="16"/>
      <c r="G733" s="16"/>
      <c r="H733" s="16"/>
      <c r="I733" s="16"/>
      <c r="J733" s="16"/>
    </row>
    <row r="734" spans="6:10" x14ac:dyDescent="0.2">
      <c r="F734" s="16"/>
      <c r="G734" s="16"/>
      <c r="H734" s="16"/>
      <c r="I734" s="16"/>
      <c r="J734" s="16"/>
    </row>
    <row r="735" spans="6:10" x14ac:dyDescent="0.2">
      <c r="F735" s="16"/>
      <c r="G735" s="16"/>
      <c r="H735" s="16"/>
      <c r="I735" s="16"/>
      <c r="J735" s="16"/>
    </row>
    <row r="736" spans="6:10" x14ac:dyDescent="0.2">
      <c r="F736" s="16"/>
      <c r="G736" s="16"/>
      <c r="H736" s="16"/>
      <c r="I736" s="16"/>
      <c r="J736" s="16"/>
    </row>
    <row r="737" spans="6:10" x14ac:dyDescent="0.2">
      <c r="F737" s="16"/>
      <c r="G737" s="16"/>
      <c r="H737" s="16"/>
      <c r="I737" s="16"/>
      <c r="J737" s="16"/>
    </row>
    <row r="738" spans="6:10" x14ac:dyDescent="0.2">
      <c r="F738" s="16"/>
      <c r="G738" s="16"/>
      <c r="H738" s="16"/>
      <c r="I738" s="16"/>
      <c r="J738" s="16"/>
    </row>
    <row r="739" spans="6:10" x14ac:dyDescent="0.2">
      <c r="F739" s="16"/>
      <c r="G739" s="16"/>
      <c r="H739" s="16"/>
      <c r="I739" s="16"/>
      <c r="J739" s="16"/>
    </row>
    <row r="740" spans="6:10" x14ac:dyDescent="0.2">
      <c r="F740" s="16"/>
      <c r="G740" s="16"/>
      <c r="H740" s="16"/>
      <c r="I740" s="16"/>
      <c r="J740" s="16"/>
    </row>
    <row r="741" spans="6:10" x14ac:dyDescent="0.2">
      <c r="F741" s="16"/>
      <c r="G741" s="16"/>
      <c r="H741" s="16"/>
      <c r="I741" s="16"/>
      <c r="J741" s="16"/>
    </row>
    <row r="742" spans="6:10" x14ac:dyDescent="0.2">
      <c r="F742" s="16"/>
      <c r="G742" s="16"/>
      <c r="H742" s="16"/>
      <c r="I742" s="16"/>
      <c r="J742" s="16"/>
    </row>
    <row r="743" spans="6:10" x14ac:dyDescent="0.2">
      <c r="F743" s="16"/>
      <c r="G743" s="16"/>
      <c r="H743" s="16"/>
      <c r="I743" s="16"/>
      <c r="J743" s="16"/>
    </row>
    <row r="744" spans="6:10" x14ac:dyDescent="0.2">
      <c r="F744" s="16"/>
      <c r="G744" s="16"/>
      <c r="H744" s="16"/>
      <c r="I744" s="16"/>
      <c r="J744" s="16"/>
    </row>
    <row r="745" spans="6:10" x14ac:dyDescent="0.2">
      <c r="F745" s="16"/>
      <c r="G745" s="16"/>
      <c r="H745" s="16"/>
      <c r="I745" s="16"/>
      <c r="J745" s="16"/>
    </row>
    <row r="746" spans="6:10" x14ac:dyDescent="0.2">
      <c r="F746" s="16"/>
      <c r="G746" s="16"/>
      <c r="H746" s="16"/>
      <c r="I746" s="16"/>
      <c r="J746" s="16"/>
    </row>
    <row r="747" spans="6:10" x14ac:dyDescent="0.2">
      <c r="F747" s="16"/>
      <c r="G747" s="16"/>
      <c r="H747" s="16"/>
      <c r="I747" s="16"/>
      <c r="J747" s="16"/>
    </row>
    <row r="748" spans="6:10" x14ac:dyDescent="0.2">
      <c r="F748" s="16"/>
      <c r="G748" s="16"/>
      <c r="H748" s="16"/>
      <c r="I748" s="16"/>
      <c r="J748" s="16"/>
    </row>
    <row r="749" spans="6:10" x14ac:dyDescent="0.2">
      <c r="F749" s="16"/>
      <c r="G749" s="16"/>
      <c r="H749" s="16"/>
      <c r="I749" s="16"/>
      <c r="J749" s="16"/>
    </row>
    <row r="750" spans="6:10" x14ac:dyDescent="0.2">
      <c r="F750" s="16"/>
      <c r="G750" s="16"/>
      <c r="H750" s="16"/>
      <c r="I750" s="16"/>
      <c r="J750" s="16"/>
    </row>
    <row r="751" spans="6:10" x14ac:dyDescent="0.2">
      <c r="F751" s="16"/>
      <c r="G751" s="16"/>
      <c r="H751" s="16"/>
      <c r="I751" s="16"/>
      <c r="J751" s="16"/>
    </row>
    <row r="752" spans="6:10" x14ac:dyDescent="0.2">
      <c r="F752" s="16"/>
      <c r="G752" s="16"/>
      <c r="H752" s="16"/>
      <c r="I752" s="16"/>
      <c r="J752" s="16"/>
    </row>
    <row r="753" spans="6:10" x14ac:dyDescent="0.2">
      <c r="F753" s="16"/>
      <c r="G753" s="16"/>
      <c r="H753" s="16"/>
      <c r="I753" s="16"/>
      <c r="J753" s="16"/>
    </row>
    <row r="754" spans="6:10" x14ac:dyDescent="0.2">
      <c r="F754" s="16"/>
      <c r="G754" s="16"/>
      <c r="H754" s="16"/>
      <c r="I754" s="16"/>
      <c r="J754" s="16"/>
    </row>
    <row r="755" spans="6:10" x14ac:dyDescent="0.2">
      <c r="F755" s="16"/>
      <c r="G755" s="16"/>
      <c r="H755" s="16"/>
      <c r="I755" s="16"/>
      <c r="J755" s="16"/>
    </row>
    <row r="756" spans="6:10" x14ac:dyDescent="0.2">
      <c r="F756" s="16"/>
      <c r="G756" s="16"/>
      <c r="H756" s="16"/>
      <c r="I756" s="16"/>
      <c r="J756" s="16"/>
    </row>
    <row r="757" spans="6:10" x14ac:dyDescent="0.2">
      <c r="F757" s="16"/>
      <c r="G757" s="16"/>
      <c r="H757" s="16"/>
      <c r="I757" s="16"/>
      <c r="J757" s="16"/>
    </row>
    <row r="758" spans="6:10" x14ac:dyDescent="0.2">
      <c r="F758" s="16"/>
      <c r="G758" s="16"/>
      <c r="H758" s="16"/>
      <c r="I758" s="16"/>
      <c r="J758" s="16"/>
    </row>
    <row r="759" spans="6:10" x14ac:dyDescent="0.2">
      <c r="F759" s="16"/>
      <c r="G759" s="16"/>
      <c r="H759" s="16"/>
      <c r="I759" s="16"/>
      <c r="J759" s="16"/>
    </row>
    <row r="760" spans="6:10" x14ac:dyDescent="0.2">
      <c r="F760" s="16"/>
      <c r="G760" s="16"/>
      <c r="H760" s="16"/>
      <c r="I760" s="16"/>
      <c r="J760" s="16"/>
    </row>
    <row r="761" spans="6:10" x14ac:dyDescent="0.2">
      <c r="F761" s="16"/>
      <c r="G761" s="16"/>
      <c r="H761" s="16"/>
      <c r="I761" s="16"/>
      <c r="J761" s="16"/>
    </row>
    <row r="762" spans="6:10" x14ac:dyDescent="0.2">
      <c r="F762" s="16"/>
      <c r="G762" s="16"/>
      <c r="H762" s="16"/>
      <c r="I762" s="16"/>
      <c r="J762" s="16"/>
    </row>
    <row r="763" spans="6:10" x14ac:dyDescent="0.2">
      <c r="F763" s="16"/>
      <c r="G763" s="16"/>
      <c r="H763" s="16"/>
      <c r="I763" s="16"/>
      <c r="J763" s="16"/>
    </row>
    <row r="764" spans="6:10" x14ac:dyDescent="0.2">
      <c r="F764" s="16"/>
      <c r="G764" s="16"/>
      <c r="H764" s="16"/>
      <c r="I764" s="16"/>
      <c r="J764" s="16"/>
    </row>
    <row r="765" spans="6:10" x14ac:dyDescent="0.2">
      <c r="F765" s="16"/>
      <c r="G765" s="16"/>
      <c r="H765" s="16"/>
      <c r="I765" s="16"/>
      <c r="J765" s="16"/>
    </row>
    <row r="766" spans="6:10" x14ac:dyDescent="0.2">
      <c r="F766" s="16"/>
      <c r="G766" s="16"/>
      <c r="H766" s="16"/>
      <c r="I766" s="16"/>
      <c r="J766" s="16"/>
    </row>
    <row r="767" spans="6:10" x14ac:dyDescent="0.2">
      <c r="F767" s="16"/>
      <c r="G767" s="16"/>
      <c r="H767" s="16"/>
      <c r="I767" s="16"/>
      <c r="J767" s="16"/>
    </row>
    <row r="768" spans="6:10" x14ac:dyDescent="0.2">
      <c r="F768" s="16"/>
      <c r="G768" s="16"/>
      <c r="H768" s="16"/>
      <c r="I768" s="16"/>
      <c r="J768" s="16"/>
    </row>
    <row r="769" spans="6:10" x14ac:dyDescent="0.2">
      <c r="F769" s="16"/>
      <c r="G769" s="16"/>
      <c r="H769" s="16"/>
      <c r="I769" s="16"/>
      <c r="J769" s="16"/>
    </row>
    <row r="770" spans="6:10" x14ac:dyDescent="0.2">
      <c r="F770" s="16"/>
      <c r="G770" s="16"/>
      <c r="H770" s="16"/>
      <c r="I770" s="16"/>
      <c r="J770" s="16"/>
    </row>
    <row r="771" spans="6:10" x14ac:dyDescent="0.2">
      <c r="F771" s="16"/>
      <c r="G771" s="16"/>
      <c r="H771" s="16"/>
      <c r="I771" s="16"/>
      <c r="J771" s="16"/>
    </row>
    <row r="772" spans="6:10" x14ac:dyDescent="0.2">
      <c r="F772" s="16"/>
      <c r="G772" s="16"/>
      <c r="H772" s="16"/>
      <c r="I772" s="16"/>
      <c r="J772" s="16"/>
    </row>
    <row r="773" spans="6:10" x14ac:dyDescent="0.2">
      <c r="F773" s="16"/>
      <c r="G773" s="16"/>
      <c r="H773" s="16"/>
      <c r="I773" s="16"/>
      <c r="J773" s="16"/>
    </row>
    <row r="774" spans="6:10" x14ac:dyDescent="0.2">
      <c r="F774" s="16"/>
      <c r="G774" s="16"/>
      <c r="H774" s="16"/>
      <c r="I774" s="16"/>
      <c r="J774" s="16"/>
    </row>
    <row r="775" spans="6:10" x14ac:dyDescent="0.2">
      <c r="F775" s="16"/>
      <c r="G775" s="16"/>
      <c r="H775" s="16"/>
      <c r="I775" s="16"/>
      <c r="J775" s="16"/>
    </row>
    <row r="776" spans="6:10" x14ac:dyDescent="0.2">
      <c r="F776" s="16"/>
      <c r="G776" s="16"/>
      <c r="H776" s="16"/>
      <c r="I776" s="16"/>
      <c r="J776" s="16"/>
    </row>
    <row r="777" spans="6:10" x14ac:dyDescent="0.2">
      <c r="F777" s="16"/>
      <c r="G777" s="16"/>
      <c r="H777" s="16"/>
      <c r="I777" s="16"/>
      <c r="J777" s="16"/>
    </row>
    <row r="786" spans="1:10" s="16" customFormat="1" x14ac:dyDescent="0.2">
      <c r="A786"/>
      <c r="B786"/>
      <c r="C786"/>
      <c r="D786"/>
      <c r="E786"/>
    </row>
    <row r="797" spans="1:10" x14ac:dyDescent="0.2">
      <c r="F797" s="16"/>
      <c r="G797" s="16"/>
      <c r="H797" s="16"/>
      <c r="I797" s="16"/>
      <c r="J797" s="16"/>
    </row>
    <row r="798" spans="1:10" x14ac:dyDescent="0.2">
      <c r="F798" s="16"/>
      <c r="G798" s="16"/>
      <c r="H798" s="16"/>
      <c r="I798" s="16"/>
      <c r="J798" s="16"/>
    </row>
    <row r="799" spans="1:10" x14ac:dyDescent="0.2">
      <c r="F799" s="16"/>
      <c r="G799" s="16"/>
      <c r="H799" s="16"/>
      <c r="I799" s="16"/>
      <c r="J799" s="16"/>
    </row>
    <row r="800" spans="1:10" x14ac:dyDescent="0.2">
      <c r="F800" s="16"/>
      <c r="G800" s="16"/>
      <c r="H800" s="16"/>
      <c r="I800" s="16"/>
      <c r="J800" s="16"/>
    </row>
    <row r="801" spans="6:11" x14ac:dyDescent="0.2">
      <c r="F801" s="16"/>
      <c r="G801" s="16"/>
      <c r="H801" s="16"/>
      <c r="I801" s="16"/>
      <c r="J801" s="16"/>
    </row>
    <row r="802" spans="6:11" ht="15.75" x14ac:dyDescent="0.25">
      <c r="F802" s="16"/>
      <c r="G802" s="16"/>
      <c r="H802" s="16"/>
      <c r="I802" s="16"/>
      <c r="J802" s="16"/>
      <c r="K802" s="293"/>
    </row>
    <row r="803" spans="6:11" ht="15.75" x14ac:dyDescent="0.25">
      <c r="F803" s="16"/>
      <c r="G803" s="16"/>
      <c r="H803" s="16"/>
      <c r="I803" s="16"/>
      <c r="J803" s="16"/>
      <c r="K803" s="293"/>
    </row>
    <row r="804" spans="6:11" ht="15.75" x14ac:dyDescent="0.25">
      <c r="F804" s="16"/>
      <c r="G804" s="16"/>
      <c r="H804" s="16"/>
      <c r="I804" s="16"/>
      <c r="J804" s="16"/>
      <c r="K804" s="293"/>
    </row>
    <row r="811" spans="6:11" x14ac:dyDescent="0.2">
      <c r="F811" s="16"/>
      <c r="G811" s="16"/>
      <c r="H811" s="16"/>
      <c r="I811" s="16"/>
      <c r="J811" s="16"/>
    </row>
    <row r="812" spans="6:11" x14ac:dyDescent="0.2">
      <c r="F812" s="16"/>
      <c r="G812" s="16"/>
      <c r="H812" s="16"/>
      <c r="I812" s="16"/>
      <c r="J812" s="16"/>
    </row>
    <row r="813" spans="6:11" x14ac:dyDescent="0.2">
      <c r="F813" s="16"/>
      <c r="G813" s="16"/>
      <c r="H813" s="16"/>
      <c r="I813" s="16"/>
      <c r="J813" s="16"/>
    </row>
    <row r="814" spans="6:11" x14ac:dyDescent="0.2">
      <c r="F814" s="16"/>
      <c r="G814" s="16"/>
      <c r="H814" s="16"/>
      <c r="I814" s="16"/>
      <c r="J814" s="16"/>
    </row>
    <row r="815" spans="6:11" x14ac:dyDescent="0.2">
      <c r="F815" s="16"/>
      <c r="G815" s="16"/>
      <c r="H815" s="16"/>
      <c r="I815" s="16"/>
      <c r="J815" s="16"/>
    </row>
    <row r="816" spans="6:11" x14ac:dyDescent="0.2">
      <c r="F816" s="16"/>
      <c r="G816" s="16"/>
      <c r="H816" s="16"/>
      <c r="I816" s="16"/>
      <c r="J816" s="16"/>
    </row>
    <row r="817" spans="6:10" x14ac:dyDescent="0.2">
      <c r="F817" s="16"/>
      <c r="G817" s="16"/>
      <c r="H817" s="16"/>
      <c r="I817" s="16"/>
      <c r="J817" s="16"/>
    </row>
    <row r="818" spans="6:10" x14ac:dyDescent="0.2">
      <c r="F818" s="16"/>
      <c r="G818" s="16"/>
      <c r="H818" s="16"/>
      <c r="I818" s="16"/>
      <c r="J818" s="16"/>
    </row>
    <row r="819" spans="6:10" x14ac:dyDescent="0.2">
      <c r="F819" s="16"/>
      <c r="G819" s="16"/>
      <c r="H819" s="16"/>
      <c r="I819" s="16"/>
      <c r="J819" s="16"/>
    </row>
    <row r="820" spans="6:10" x14ac:dyDescent="0.2">
      <c r="F820" s="16"/>
      <c r="G820" s="16"/>
      <c r="H820" s="16"/>
      <c r="I820" s="16"/>
      <c r="J820" s="16"/>
    </row>
    <row r="821" spans="6:10" x14ac:dyDescent="0.2">
      <c r="F821" s="16"/>
      <c r="G821" s="16"/>
      <c r="H821" s="16"/>
      <c r="I821" s="16"/>
      <c r="J821" s="16"/>
    </row>
    <row r="822" spans="6:10" x14ac:dyDescent="0.2">
      <c r="F822" s="16"/>
      <c r="G822" s="16"/>
      <c r="H822" s="16"/>
      <c r="I822" s="16"/>
      <c r="J822" s="16"/>
    </row>
    <row r="823" spans="6:10" x14ac:dyDescent="0.2">
      <c r="F823" s="16"/>
      <c r="G823" s="16"/>
      <c r="H823" s="16"/>
      <c r="I823" s="16"/>
      <c r="J823" s="16"/>
    </row>
    <row r="824" spans="6:10" x14ac:dyDescent="0.2">
      <c r="F824" s="16"/>
      <c r="G824" s="16"/>
      <c r="H824" s="16"/>
      <c r="I824" s="16"/>
      <c r="J824" s="16"/>
    </row>
    <row r="825" spans="6:10" x14ac:dyDescent="0.2">
      <c r="F825" s="16"/>
      <c r="G825" s="16"/>
      <c r="H825" s="16"/>
      <c r="I825" s="16"/>
      <c r="J825" s="16"/>
    </row>
    <row r="826" spans="6:10" x14ac:dyDescent="0.2">
      <c r="F826" s="16"/>
      <c r="G826" s="16"/>
      <c r="H826" s="16"/>
      <c r="I826" s="16"/>
      <c r="J826" s="16"/>
    </row>
    <row r="827" spans="6:10" x14ac:dyDescent="0.2">
      <c r="F827" s="16"/>
      <c r="G827" s="16"/>
      <c r="H827" s="16"/>
      <c r="I827" s="16"/>
      <c r="J827" s="16"/>
    </row>
    <row r="828" spans="6:10" x14ac:dyDescent="0.2">
      <c r="F828" s="16"/>
      <c r="G828" s="16"/>
      <c r="H828" s="16"/>
      <c r="I828" s="16"/>
      <c r="J828" s="16"/>
    </row>
    <row r="829" spans="6:10" x14ac:dyDescent="0.2">
      <c r="F829" s="16"/>
      <c r="G829" s="16"/>
      <c r="H829" s="16"/>
      <c r="I829" s="16"/>
      <c r="J829" s="16"/>
    </row>
    <row r="830" spans="6:10" x14ac:dyDescent="0.2">
      <c r="F830" s="16"/>
      <c r="G830" s="16"/>
      <c r="H830" s="16"/>
      <c r="I830" s="16"/>
      <c r="J830" s="16"/>
    </row>
    <row r="831" spans="6:10" x14ac:dyDescent="0.2">
      <c r="F831" s="16"/>
      <c r="G831" s="16"/>
      <c r="H831" s="16"/>
      <c r="I831" s="16"/>
      <c r="J831" s="16"/>
    </row>
    <row r="832" spans="6:10" x14ac:dyDescent="0.2">
      <c r="F832" s="16"/>
      <c r="G832" s="16"/>
      <c r="H832" s="16"/>
      <c r="I832" s="16"/>
      <c r="J832" s="16"/>
    </row>
    <row r="833" spans="1:10" x14ac:dyDescent="0.2">
      <c r="F833" s="16"/>
      <c r="G833" s="16"/>
      <c r="H833" s="16"/>
      <c r="I833" s="16"/>
      <c r="J833" s="16"/>
    </row>
    <row r="834" spans="1:10" x14ac:dyDescent="0.2">
      <c r="F834" s="16"/>
      <c r="G834" s="16"/>
      <c r="H834" s="16"/>
      <c r="I834" s="16"/>
      <c r="J834" s="16"/>
    </row>
    <row r="835" spans="1:10" x14ac:dyDescent="0.2">
      <c r="F835" s="16"/>
      <c r="G835" s="16"/>
      <c r="H835" s="16"/>
      <c r="I835" s="16"/>
      <c r="J835" s="16"/>
    </row>
    <row r="836" spans="1:10" x14ac:dyDescent="0.2">
      <c r="F836" s="16"/>
      <c r="G836" s="16"/>
      <c r="H836" s="16"/>
      <c r="I836" s="16"/>
      <c r="J836" s="16"/>
    </row>
    <row r="842" spans="1:10" s="16" customFormat="1" x14ac:dyDescent="0.2">
      <c r="A842"/>
      <c r="B842"/>
      <c r="C842"/>
      <c r="D842"/>
      <c r="E842"/>
      <c r="F842"/>
      <c r="G842"/>
      <c r="H842"/>
      <c r="I842"/>
      <c r="J842"/>
    </row>
    <row r="843" spans="1:10" s="16" customFormat="1" x14ac:dyDescent="0.2">
      <c r="A843"/>
      <c r="B843"/>
      <c r="C843"/>
      <c r="D843"/>
      <c r="E843"/>
      <c r="F843"/>
      <c r="G843"/>
      <c r="H843"/>
      <c r="I843"/>
      <c r="J843"/>
    </row>
    <row r="844" spans="1:10" s="16" customFormat="1" x14ac:dyDescent="0.2">
      <c r="A844"/>
      <c r="B844"/>
      <c r="C844"/>
      <c r="D844"/>
      <c r="E844"/>
      <c r="F844"/>
      <c r="G844"/>
      <c r="H844"/>
      <c r="I844"/>
      <c r="J844"/>
    </row>
  </sheetData>
  <mergeCells count="103">
    <mergeCell ref="A108:E108"/>
    <mergeCell ref="A625:E625"/>
    <mergeCell ref="A598:E598"/>
    <mergeCell ref="A621:E621"/>
    <mergeCell ref="A622:E622"/>
    <mergeCell ref="A597:E597"/>
    <mergeCell ref="A519:E519"/>
    <mergeCell ref="A155:E155"/>
    <mergeCell ref="A156:E156"/>
    <mergeCell ref="A157:E157"/>
    <mergeCell ref="A103:E103"/>
    <mergeCell ref="A104:E104"/>
    <mergeCell ref="A517:E517"/>
    <mergeCell ref="A105:E105"/>
    <mergeCell ref="A109:E109"/>
    <mergeCell ref="A185:E185"/>
    <mergeCell ref="A207:E207"/>
    <mergeCell ref="A208:E208"/>
    <mergeCell ref="A209:E209"/>
    <mergeCell ref="A212:E212"/>
    <mergeCell ref="A518:E518"/>
    <mergeCell ref="A569:E569"/>
    <mergeCell ref="A570:E570"/>
    <mergeCell ref="A132:E132"/>
    <mergeCell ref="A545:E545"/>
    <mergeCell ref="A546:E546"/>
    <mergeCell ref="A133:E133"/>
    <mergeCell ref="A160:E160"/>
    <mergeCell ref="A161:E161"/>
    <mergeCell ref="A184:E184"/>
    <mergeCell ref="A56:E56"/>
    <mergeCell ref="A80:E80"/>
    <mergeCell ref="A521:E521"/>
    <mergeCell ref="B656:C656"/>
    <mergeCell ref="A626:E626"/>
    <mergeCell ref="D653:E653"/>
    <mergeCell ref="B652:C652"/>
    <mergeCell ref="D656:E656"/>
    <mergeCell ref="A573:E573"/>
    <mergeCell ref="A574:E574"/>
    <mergeCell ref="A8:E8"/>
    <mergeCell ref="A30:E30"/>
    <mergeCell ref="A9:C9"/>
    <mergeCell ref="A55:E55"/>
    <mergeCell ref="A51:E51"/>
    <mergeCell ref="A52:E52"/>
    <mergeCell ref="A53:E53"/>
    <mergeCell ref="A1:E1"/>
    <mergeCell ref="A3:E3"/>
    <mergeCell ref="A4:E4"/>
    <mergeCell ref="A5:E5"/>
    <mergeCell ref="A7:E7"/>
    <mergeCell ref="B653:C653"/>
    <mergeCell ref="A29:E29"/>
    <mergeCell ref="A31:E31"/>
    <mergeCell ref="A79:E79"/>
    <mergeCell ref="A522:E522"/>
    <mergeCell ref="A571:E571"/>
    <mergeCell ref="A623:E623"/>
    <mergeCell ref="B657:C657"/>
    <mergeCell ref="D657:E657"/>
    <mergeCell ref="B654:C654"/>
    <mergeCell ref="D654:E654"/>
    <mergeCell ref="B655:C655"/>
    <mergeCell ref="D655:E655"/>
    <mergeCell ref="A213:E213"/>
    <mergeCell ref="A236:E236"/>
    <mergeCell ref="A237:E237"/>
    <mergeCell ref="A465:E465"/>
    <mergeCell ref="A413:E413"/>
    <mergeCell ref="A414:E414"/>
    <mergeCell ref="A415:E415"/>
    <mergeCell ref="A418:E418"/>
    <mergeCell ref="A340:E340"/>
    <mergeCell ref="A287:E287"/>
    <mergeCell ref="A466:E466"/>
    <mergeCell ref="A419:E419"/>
    <mergeCell ref="A442:E442"/>
    <mergeCell ref="A443:E443"/>
    <mergeCell ref="A467:E467"/>
    <mergeCell ref="A470:E470"/>
    <mergeCell ref="A471:E471"/>
    <mergeCell ref="A494:E494"/>
    <mergeCell ref="A495:E495"/>
    <mergeCell ref="A258:E258"/>
    <mergeCell ref="A259:E259"/>
    <mergeCell ref="A260:E260"/>
    <mergeCell ref="A263:E263"/>
    <mergeCell ref="A264:E264"/>
    <mergeCell ref="A316:E316"/>
    <mergeCell ref="A339:E339"/>
    <mergeCell ref="A288:E288"/>
    <mergeCell ref="A310:E310"/>
    <mergeCell ref="A311:E311"/>
    <mergeCell ref="A312:E312"/>
    <mergeCell ref="A315:E315"/>
    <mergeCell ref="A390:E390"/>
    <mergeCell ref="A391:E391"/>
    <mergeCell ref="A361:E361"/>
    <mergeCell ref="A362:E362"/>
    <mergeCell ref="A363:E363"/>
    <mergeCell ref="A366:E366"/>
    <mergeCell ref="A367:E367"/>
  </mergeCells>
  <pageMargins left="0.59055118110236227" right="0.59055118110236227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workbookViewId="0">
      <selection activeCell="A2" sqref="A2:E2"/>
    </sheetView>
  </sheetViews>
  <sheetFormatPr defaultRowHeight="12.75" x14ac:dyDescent="0.2"/>
  <cols>
    <col min="1" max="2" width="9.140625" customWidth="1"/>
    <col min="4" max="4" width="22" customWidth="1"/>
    <col min="5" max="5" width="18.85546875" customWidth="1"/>
  </cols>
  <sheetData>
    <row r="2" spans="1:7" x14ac:dyDescent="0.2">
      <c r="A2" s="1626" t="s">
        <v>1362</v>
      </c>
      <c r="B2" s="1626"/>
      <c r="C2" s="1626"/>
      <c r="D2" s="1626"/>
      <c r="E2" s="1626"/>
      <c r="F2" s="1"/>
      <c r="G2" s="1"/>
    </row>
    <row r="3" spans="1:7" x14ac:dyDescent="0.2">
      <c r="A3" s="1"/>
      <c r="B3" s="1"/>
      <c r="C3" s="1"/>
      <c r="D3" s="1"/>
      <c r="E3" s="40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ht="15.75" x14ac:dyDescent="0.25">
      <c r="A5" s="1"/>
      <c r="B5" s="109" t="s">
        <v>92</v>
      </c>
      <c r="C5" s="1"/>
      <c r="D5" s="1"/>
      <c r="E5" s="1"/>
      <c r="F5" s="1"/>
      <c r="G5" s="1"/>
    </row>
    <row r="6" spans="1:7" ht="15.75" x14ac:dyDescent="0.25">
      <c r="A6" s="1"/>
      <c r="B6" s="109" t="s">
        <v>93</v>
      </c>
      <c r="C6" s="109"/>
      <c r="D6" s="109"/>
      <c r="E6" s="109"/>
      <c r="F6" s="1"/>
      <c r="G6" s="1"/>
    </row>
    <row r="7" spans="1:7" ht="15.75" x14ac:dyDescent="0.25">
      <c r="A7" s="1"/>
      <c r="B7" s="109"/>
      <c r="C7" s="109"/>
      <c r="D7" s="109"/>
      <c r="E7" s="109"/>
      <c r="F7" s="1"/>
      <c r="G7" s="1"/>
    </row>
    <row r="8" spans="1:7" ht="15.75" x14ac:dyDescent="0.25">
      <c r="A8" s="1"/>
      <c r="B8" s="109"/>
      <c r="C8" s="109"/>
      <c r="D8" s="109" t="s">
        <v>1190</v>
      </c>
      <c r="E8" s="109"/>
      <c r="F8" s="1"/>
      <c r="G8" s="1"/>
    </row>
    <row r="9" spans="1:7" ht="15.75" x14ac:dyDescent="0.25">
      <c r="A9" s="1"/>
      <c r="B9" s="109"/>
      <c r="C9" s="109"/>
      <c r="D9" s="109"/>
      <c r="E9" s="109"/>
      <c r="F9" s="1"/>
      <c r="G9" s="1"/>
    </row>
    <row r="10" spans="1:7" ht="15.75" x14ac:dyDescent="0.25">
      <c r="A10" s="1"/>
      <c r="B10" s="109"/>
      <c r="C10" s="109"/>
      <c r="D10" s="109"/>
      <c r="E10" s="109"/>
      <c r="F10" s="1"/>
      <c r="G10" s="1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ht="15.75" x14ac:dyDescent="0.25">
      <c r="A12" s="20" t="s">
        <v>94</v>
      </c>
      <c r="B12" s="14"/>
      <c r="C12" s="14"/>
      <c r="D12" s="14"/>
    </row>
    <row r="15" spans="1:7" ht="15.75" x14ac:dyDescent="0.25">
      <c r="A15" s="20" t="s">
        <v>95</v>
      </c>
      <c r="B15" s="20"/>
      <c r="C15" s="20"/>
      <c r="D15" s="20"/>
      <c r="E15" s="20"/>
      <c r="F15" s="1"/>
    </row>
    <row r="16" spans="1:7" ht="15.75" x14ac:dyDescent="0.25">
      <c r="A16" s="20" t="s">
        <v>96</v>
      </c>
      <c r="B16" s="20"/>
      <c r="C16" s="20"/>
      <c r="D16" s="20"/>
      <c r="E16" s="20"/>
      <c r="F16" s="1"/>
    </row>
    <row r="17" spans="1:6" x14ac:dyDescent="0.2">
      <c r="A17" s="390" t="s">
        <v>97</v>
      </c>
      <c r="B17" s="1"/>
      <c r="C17" s="1"/>
      <c r="D17" s="1"/>
      <c r="E17" s="1"/>
      <c r="F17" s="1"/>
    </row>
    <row r="18" spans="1:6" x14ac:dyDescent="0.2">
      <c r="A18" s="390"/>
      <c r="B18" s="1"/>
      <c r="C18" s="1"/>
      <c r="D18" s="1"/>
      <c r="E18" s="1"/>
      <c r="F18" s="1"/>
    </row>
    <row r="19" spans="1:6" x14ac:dyDescent="0.2">
      <c r="A19" s="390"/>
      <c r="B19" s="1"/>
      <c r="C19" s="1"/>
      <c r="D19" s="1"/>
      <c r="E19" s="1"/>
      <c r="F19" s="1"/>
    </row>
    <row r="20" spans="1:6" ht="13.5" thickBot="1" x14ac:dyDescent="0.25">
      <c r="A20" s="1"/>
      <c r="B20" s="1"/>
      <c r="C20" s="1"/>
      <c r="D20" s="1"/>
      <c r="E20" s="1"/>
      <c r="F20" s="1"/>
    </row>
    <row r="21" spans="1:6" x14ac:dyDescent="0.2">
      <c r="A21" s="391"/>
      <c r="B21" s="392"/>
      <c r="C21" s="393"/>
      <c r="D21" s="394"/>
      <c r="E21" s="395" t="s">
        <v>98</v>
      </c>
      <c r="F21" s="1"/>
    </row>
    <row r="22" spans="1:6" x14ac:dyDescent="0.2">
      <c r="A22" s="396" t="s">
        <v>99</v>
      </c>
      <c r="B22" s="1726" t="s">
        <v>100</v>
      </c>
      <c r="C22" s="1727"/>
      <c r="D22" s="1728"/>
      <c r="E22" s="396" t="s">
        <v>101</v>
      </c>
      <c r="F22" s="1"/>
    </row>
    <row r="23" spans="1:6" ht="13.5" thickBot="1" x14ac:dyDescent="0.25">
      <c r="A23" s="319"/>
      <c r="B23" s="214"/>
      <c r="C23" s="191"/>
      <c r="D23" s="397"/>
      <c r="E23" s="129" t="s">
        <v>102</v>
      </c>
      <c r="F23" s="1"/>
    </row>
    <row r="24" spans="1:6" x14ac:dyDescent="0.2">
      <c r="A24" s="391"/>
      <c r="B24" s="36"/>
      <c r="C24" s="36"/>
      <c r="D24" s="36"/>
      <c r="E24" s="395"/>
      <c r="F24" s="1"/>
    </row>
    <row r="25" spans="1:6" x14ac:dyDescent="0.2">
      <c r="A25" s="398">
        <v>1</v>
      </c>
      <c r="B25" s="216" t="s">
        <v>103</v>
      </c>
      <c r="C25" s="216"/>
      <c r="D25" s="216"/>
      <c r="E25" s="23"/>
      <c r="F25" s="1"/>
    </row>
    <row r="26" spans="1:6" x14ac:dyDescent="0.2">
      <c r="A26" s="210">
        <v>2</v>
      </c>
      <c r="B26" s="36" t="s">
        <v>104</v>
      </c>
      <c r="C26" s="36"/>
      <c r="D26" s="217"/>
      <c r="E26" s="27"/>
      <c r="F26" s="1"/>
    </row>
    <row r="27" spans="1:6" x14ac:dyDescent="0.2">
      <c r="A27" s="398"/>
      <c r="B27" s="216" t="s">
        <v>105</v>
      </c>
      <c r="C27" s="216"/>
      <c r="D27" s="215"/>
      <c r="E27" s="23"/>
      <c r="F27" s="1"/>
    </row>
    <row r="28" spans="1:6" x14ac:dyDescent="0.2">
      <c r="A28" s="210">
        <v>3</v>
      </c>
      <c r="B28" s="36" t="s">
        <v>106</v>
      </c>
      <c r="C28" s="36"/>
      <c r="D28" s="217"/>
      <c r="E28" s="27"/>
      <c r="F28" s="1"/>
    </row>
    <row r="29" spans="1:6" x14ac:dyDescent="0.2">
      <c r="A29" s="398"/>
      <c r="B29" s="216" t="s">
        <v>107</v>
      </c>
      <c r="C29" s="216"/>
      <c r="D29" s="215"/>
      <c r="E29" s="23"/>
      <c r="F29" s="1"/>
    </row>
    <row r="30" spans="1:6" x14ac:dyDescent="0.2">
      <c r="A30" s="398">
        <v>4</v>
      </c>
      <c r="B30" s="216" t="s">
        <v>108</v>
      </c>
      <c r="C30" s="216"/>
      <c r="D30" s="215"/>
      <c r="E30" s="23"/>
      <c r="F30" s="1"/>
    </row>
    <row r="31" spans="1:6" x14ac:dyDescent="0.2">
      <c r="A31" s="210">
        <v>5</v>
      </c>
      <c r="B31" s="36" t="s">
        <v>109</v>
      </c>
      <c r="C31" s="36"/>
      <c r="D31" s="217"/>
      <c r="E31" s="27"/>
      <c r="F31" s="1"/>
    </row>
    <row r="32" spans="1:6" x14ac:dyDescent="0.2">
      <c r="A32" s="398"/>
      <c r="B32" s="216" t="s">
        <v>110</v>
      </c>
      <c r="C32" s="216"/>
      <c r="D32" s="215"/>
      <c r="E32" s="23"/>
      <c r="F32" s="1"/>
    </row>
    <row r="33" spans="1:6" x14ac:dyDescent="0.2">
      <c r="A33" s="399">
        <v>6</v>
      </c>
      <c r="B33" s="6" t="s">
        <v>111</v>
      </c>
      <c r="C33" s="4"/>
      <c r="D33" s="192"/>
      <c r="E33" s="25"/>
      <c r="F33" s="1"/>
    </row>
    <row r="34" spans="1:6" ht="13.5" thickBot="1" x14ac:dyDescent="0.25">
      <c r="A34" s="211">
        <v>7</v>
      </c>
      <c r="B34" s="191" t="s">
        <v>112</v>
      </c>
      <c r="C34" s="191"/>
      <c r="D34" s="397"/>
      <c r="E34" s="166"/>
      <c r="F34" s="1"/>
    </row>
    <row r="35" spans="1:6" ht="16.5" thickBot="1" x14ac:dyDescent="0.3">
      <c r="A35" s="1"/>
      <c r="B35" s="121" t="s">
        <v>25</v>
      </c>
      <c r="C35" s="219"/>
      <c r="D35" s="220"/>
      <c r="E35" s="218"/>
      <c r="F35" s="1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729" t="s">
        <v>1140</v>
      </c>
      <c r="B37" s="1656"/>
      <c r="C37" s="1656"/>
      <c r="D37" s="1656"/>
      <c r="E37" s="1656"/>
      <c r="F37" s="1"/>
    </row>
    <row r="38" spans="1:6" x14ac:dyDescent="0.2">
      <c r="A38" s="1729" t="s">
        <v>113</v>
      </c>
      <c r="B38" s="1656"/>
      <c r="C38" s="1656"/>
      <c r="D38" s="1656"/>
      <c r="E38" s="1656"/>
      <c r="F38" s="1"/>
    </row>
    <row r="39" spans="1:6" x14ac:dyDescent="0.2">
      <c r="A39" s="1"/>
      <c r="B39" s="1"/>
      <c r="C39" s="1"/>
      <c r="D39" s="1"/>
      <c r="E39" s="1"/>
      <c r="F39" s="1"/>
    </row>
    <row r="40" spans="1:6" x14ac:dyDescent="0.2">
      <c r="A40" s="1"/>
      <c r="B40" s="1" t="s">
        <v>1191</v>
      </c>
      <c r="C40" s="1"/>
      <c r="D40" s="1"/>
      <c r="E40" s="1"/>
      <c r="F40" s="1"/>
    </row>
    <row r="41" spans="1:6" x14ac:dyDescent="0.2">
      <c r="A41" s="1"/>
      <c r="B41" s="1"/>
      <c r="C41" s="1"/>
      <c r="D41" s="1"/>
      <c r="E41" s="1"/>
      <c r="F41" s="1"/>
    </row>
    <row r="42" spans="1:6" x14ac:dyDescent="0.2">
      <c r="A42" s="1"/>
      <c r="B42" s="1"/>
      <c r="C42" s="1"/>
      <c r="D42" s="1"/>
      <c r="E42" s="1"/>
      <c r="F42" s="1"/>
    </row>
    <row r="43" spans="1:6" x14ac:dyDescent="0.2">
      <c r="A43" s="1"/>
      <c r="B43" s="1"/>
      <c r="C43" s="1"/>
      <c r="D43" s="1"/>
      <c r="E43" s="1" t="s">
        <v>114</v>
      </c>
      <c r="F43" s="1"/>
    </row>
    <row r="44" spans="1:6" x14ac:dyDescent="0.2">
      <c r="A44" s="1"/>
      <c r="B44" s="1"/>
      <c r="C44" s="1"/>
      <c r="D44" s="1"/>
      <c r="E44" s="1" t="s">
        <v>115</v>
      </c>
      <c r="F44" s="1"/>
    </row>
    <row r="46" spans="1:6" ht="10.5" customHeight="1" x14ac:dyDescent="0.2"/>
  </sheetData>
  <mergeCells count="4">
    <mergeCell ref="B22:D22"/>
    <mergeCell ref="A37:E37"/>
    <mergeCell ref="A38:E38"/>
    <mergeCell ref="A2:E2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sqref="A1:F1"/>
    </sheetView>
  </sheetViews>
  <sheetFormatPr defaultRowHeight="12.75" x14ac:dyDescent="0.2"/>
  <cols>
    <col min="1" max="1" width="21.5703125" customWidth="1"/>
    <col min="2" max="12" width="9.7109375" customWidth="1"/>
    <col min="13" max="13" width="9.5703125" customWidth="1"/>
  </cols>
  <sheetData>
    <row r="1" spans="1:14" x14ac:dyDescent="0.2">
      <c r="A1" s="1626" t="s">
        <v>1363</v>
      </c>
      <c r="B1" s="1656"/>
      <c r="C1" s="1656"/>
      <c r="D1" s="1656"/>
      <c r="E1" s="1656"/>
      <c r="F1" s="1656"/>
    </row>
    <row r="2" spans="1:14" x14ac:dyDescent="0.2">
      <c r="A2" s="1712" t="s">
        <v>434</v>
      </c>
      <c r="B2" s="1712"/>
      <c r="C2" s="1712"/>
      <c r="D2" s="1712"/>
      <c r="E2" s="1712"/>
      <c r="F2" s="1712"/>
      <c r="G2" s="1712"/>
      <c r="H2" s="1712"/>
      <c r="I2" s="1712"/>
      <c r="J2" s="1712"/>
      <c r="K2" s="1712"/>
      <c r="L2" s="1712"/>
      <c r="M2" s="1712"/>
    </row>
    <row r="3" spans="1:14" ht="13.5" thickBot="1" x14ac:dyDescent="0.25">
      <c r="A3" s="1"/>
      <c r="B3" s="1730" t="s">
        <v>52</v>
      </c>
      <c r="C3" s="1731"/>
      <c r="D3" s="1731"/>
      <c r="E3" s="1731"/>
      <c r="F3" s="1731"/>
      <c r="G3" s="1731"/>
      <c r="H3" s="1731"/>
      <c r="I3" s="1731"/>
      <c r="J3" s="1731"/>
      <c r="K3" s="1731"/>
      <c r="L3" s="1731"/>
      <c r="M3" s="1731"/>
    </row>
    <row r="4" spans="1:14" ht="38.25" x14ac:dyDescent="0.2">
      <c r="A4" s="168" t="s">
        <v>3</v>
      </c>
      <c r="B4" s="758" t="s">
        <v>392</v>
      </c>
      <c r="C4" s="758" t="s">
        <v>393</v>
      </c>
      <c r="D4" s="758" t="s">
        <v>532</v>
      </c>
      <c r="E4" s="758" t="s">
        <v>864</v>
      </c>
      <c r="F4" s="758" t="s">
        <v>907</v>
      </c>
      <c r="G4" s="758" t="s">
        <v>940</v>
      </c>
      <c r="H4" s="758" t="s">
        <v>1007</v>
      </c>
      <c r="I4" s="758" t="s">
        <v>1113</v>
      </c>
      <c r="J4" s="758" t="s">
        <v>1141</v>
      </c>
      <c r="K4" s="758" t="s">
        <v>1192</v>
      </c>
      <c r="L4" s="612" t="s">
        <v>1193</v>
      </c>
      <c r="M4" s="613" t="s">
        <v>25</v>
      </c>
    </row>
    <row r="5" spans="1:14" ht="17.25" customHeight="1" x14ac:dyDescent="0.2">
      <c r="A5" s="614" t="s">
        <v>394</v>
      </c>
      <c r="B5" s="756">
        <f>'14 16_sz_ melléklet'!C30+'14 16_sz_ melléklet'!C34+'14 16_sz_ melléklet'!C40</f>
        <v>975600</v>
      </c>
      <c r="C5" s="756">
        <f>B5*1.003</f>
        <v>978526.79999999993</v>
      </c>
      <c r="D5" s="756">
        <f>C5*1.003</f>
        <v>981462.38039999979</v>
      </c>
      <c r="E5" s="756">
        <f t="shared" ref="E5:L5" si="0">D5*1.003</f>
        <v>984406.76754119969</v>
      </c>
      <c r="F5" s="756">
        <f t="shared" si="0"/>
        <v>987359.98784382315</v>
      </c>
      <c r="G5" s="756">
        <f t="shared" si="0"/>
        <v>990322.0678073545</v>
      </c>
      <c r="H5" s="756">
        <f t="shared" si="0"/>
        <v>993293.03401077644</v>
      </c>
      <c r="I5" s="756">
        <f t="shared" si="0"/>
        <v>996272.9131128086</v>
      </c>
      <c r="J5" s="756">
        <f t="shared" si="0"/>
        <v>999261.73185214691</v>
      </c>
      <c r="K5" s="756">
        <f t="shared" si="0"/>
        <v>1002259.5170477033</v>
      </c>
      <c r="L5" s="756">
        <f t="shared" si="0"/>
        <v>1005266.2955988463</v>
      </c>
      <c r="M5" s="761">
        <f t="shared" ref="M5:M12" si="1">SUM(B5:L5)</f>
        <v>10894031.495214658</v>
      </c>
    </row>
    <row r="6" spans="1:14" ht="24.75" customHeight="1" x14ac:dyDescent="0.2">
      <c r="A6" s="614" t="s">
        <v>395</v>
      </c>
      <c r="B6" s="756">
        <f>'22 24  sz. melléklet'!F28</f>
        <v>150000</v>
      </c>
      <c r="C6" s="756">
        <f>B6*1.02</f>
        <v>153000</v>
      </c>
      <c r="D6" s="756">
        <f>C6*1.02</f>
        <v>156060</v>
      </c>
      <c r="E6" s="756">
        <f t="shared" ref="E6:L6" si="2">D6*1.03</f>
        <v>160741.80000000002</v>
      </c>
      <c r="F6" s="756">
        <f t="shared" si="2"/>
        <v>165564.05400000003</v>
      </c>
      <c r="G6" s="756">
        <f t="shared" si="2"/>
        <v>170530.97562000004</v>
      </c>
      <c r="H6" s="756">
        <f t="shared" si="2"/>
        <v>175646.90488860005</v>
      </c>
      <c r="I6" s="756">
        <f t="shared" si="2"/>
        <v>180916.31203525807</v>
      </c>
      <c r="J6" s="756">
        <f t="shared" si="2"/>
        <v>186343.80139631583</v>
      </c>
      <c r="K6" s="756">
        <f t="shared" si="2"/>
        <v>191934.11543820531</v>
      </c>
      <c r="L6" s="756">
        <f t="shared" si="2"/>
        <v>197692.13890135146</v>
      </c>
      <c r="M6" s="761">
        <f t="shared" si="1"/>
        <v>1888430.1022797311</v>
      </c>
    </row>
    <row r="7" spans="1:14" ht="25.5" customHeight="1" x14ac:dyDescent="0.2">
      <c r="A7" s="614" t="s">
        <v>396</v>
      </c>
      <c r="B7" s="756"/>
      <c r="C7" s="756"/>
      <c r="D7" s="756"/>
      <c r="E7" s="756"/>
      <c r="F7" s="756"/>
      <c r="G7" s="756"/>
      <c r="H7" s="756"/>
      <c r="I7" s="756"/>
      <c r="J7" s="756"/>
      <c r="K7" s="756"/>
      <c r="L7" s="756"/>
      <c r="M7" s="761">
        <f t="shared" si="1"/>
        <v>0</v>
      </c>
    </row>
    <row r="8" spans="1:14" ht="49.5" customHeight="1" x14ac:dyDescent="0.2">
      <c r="A8" s="614" t="s">
        <v>397</v>
      </c>
      <c r="B8" s="756">
        <f>'22 24  sz. melléklet'!F9</f>
        <v>170000</v>
      </c>
      <c r="C8" s="756"/>
      <c r="D8" s="756"/>
      <c r="E8" s="756"/>
      <c r="F8" s="756"/>
      <c r="G8" s="756"/>
      <c r="H8" s="756"/>
      <c r="I8" s="756"/>
      <c r="J8" s="756"/>
      <c r="K8" s="756"/>
      <c r="L8" s="756"/>
      <c r="M8" s="761">
        <f t="shared" si="1"/>
        <v>170000</v>
      </c>
    </row>
    <row r="9" spans="1:14" ht="18.75" customHeight="1" x14ac:dyDescent="0.2">
      <c r="A9" s="614" t="s">
        <v>398</v>
      </c>
      <c r="B9" s="756">
        <f>'14 16_sz_ melléklet'!C70</f>
        <v>1000</v>
      </c>
      <c r="C9" s="756">
        <f>B9*1.003</f>
        <v>1002.9999999999999</v>
      </c>
      <c r="D9" s="756">
        <f t="shared" ref="D9:L9" si="3">C9*1.003</f>
        <v>1006.0089999999998</v>
      </c>
      <c r="E9" s="756">
        <f t="shared" si="3"/>
        <v>1009.0270269999996</v>
      </c>
      <c r="F9" s="756">
        <f t="shared" si="3"/>
        <v>1012.0541080809995</v>
      </c>
      <c r="G9" s="756">
        <f t="shared" si="3"/>
        <v>1015.0902704052424</v>
      </c>
      <c r="H9" s="756">
        <f t="shared" si="3"/>
        <v>1018.135541216458</v>
      </c>
      <c r="I9" s="756">
        <f t="shared" si="3"/>
        <v>1021.1899478401073</v>
      </c>
      <c r="J9" s="756">
        <f t="shared" si="3"/>
        <v>1024.2535176836275</v>
      </c>
      <c r="K9" s="756">
        <f t="shared" si="3"/>
        <v>1027.3262782366783</v>
      </c>
      <c r="L9" s="756">
        <f t="shared" si="3"/>
        <v>1030.4082570713881</v>
      </c>
      <c r="M9" s="761">
        <f t="shared" si="1"/>
        <v>11166.493947534502</v>
      </c>
    </row>
    <row r="10" spans="1:14" ht="25.5" customHeight="1" thickBot="1" x14ac:dyDescent="0.25">
      <c r="A10" s="614" t="s">
        <v>399</v>
      </c>
      <c r="B10" s="756"/>
      <c r="C10" s="756"/>
      <c r="D10" s="756"/>
      <c r="E10" s="756"/>
      <c r="F10" s="756"/>
      <c r="G10" s="756"/>
      <c r="H10" s="756"/>
      <c r="I10" s="756"/>
      <c r="J10" s="756"/>
      <c r="K10" s="756"/>
      <c r="L10" s="756"/>
      <c r="M10" s="761">
        <f t="shared" si="1"/>
        <v>0</v>
      </c>
    </row>
    <row r="11" spans="1:14" ht="18" customHeight="1" thickBot="1" x14ac:dyDescent="0.25">
      <c r="A11" s="610" t="s">
        <v>400</v>
      </c>
      <c r="B11" s="139">
        <f t="shared" ref="B11:L11" si="4">SUM(B5:B10)</f>
        <v>1296600</v>
      </c>
      <c r="C11" s="139">
        <f t="shared" si="4"/>
        <v>1132529.7999999998</v>
      </c>
      <c r="D11" s="139">
        <f t="shared" si="4"/>
        <v>1138528.3893999998</v>
      </c>
      <c r="E11" s="139">
        <f t="shared" si="4"/>
        <v>1146157.5945681997</v>
      </c>
      <c r="F11" s="139">
        <f t="shared" si="4"/>
        <v>1153936.0959519041</v>
      </c>
      <c r="G11" s="139">
        <f t="shared" si="4"/>
        <v>1161868.1336977598</v>
      </c>
      <c r="H11" s="139">
        <f t="shared" si="4"/>
        <v>1169958.0744405929</v>
      </c>
      <c r="I11" s="139">
        <f t="shared" si="4"/>
        <v>1178210.4150959067</v>
      </c>
      <c r="J11" s="139">
        <f t="shared" si="4"/>
        <v>1186629.7867661463</v>
      </c>
      <c r="K11" s="139">
        <f t="shared" si="4"/>
        <v>1195220.9587641452</v>
      </c>
      <c r="L11" s="139">
        <f t="shared" si="4"/>
        <v>1203988.842757269</v>
      </c>
      <c r="M11" s="759">
        <f t="shared" si="1"/>
        <v>12963628.091441924</v>
      </c>
    </row>
    <row r="12" spans="1:14" ht="16.5" customHeight="1" x14ac:dyDescent="0.2">
      <c r="A12" s="615" t="s">
        <v>401</v>
      </c>
      <c r="B12" s="600">
        <f>B11/2</f>
        <v>648300</v>
      </c>
      <c r="C12" s="600">
        <f t="shared" ref="C12:L12" si="5">C11/2</f>
        <v>566264.89999999991</v>
      </c>
      <c r="D12" s="600">
        <f t="shared" si="5"/>
        <v>569264.19469999988</v>
      </c>
      <c r="E12" s="600">
        <f t="shared" si="5"/>
        <v>573078.79728409986</v>
      </c>
      <c r="F12" s="600">
        <f t="shared" si="5"/>
        <v>576968.04797595204</v>
      </c>
      <c r="G12" s="600">
        <f t="shared" si="5"/>
        <v>580934.06684887991</v>
      </c>
      <c r="H12" s="600">
        <f t="shared" si="5"/>
        <v>584979.03722029645</v>
      </c>
      <c r="I12" s="600">
        <f t="shared" si="5"/>
        <v>589105.20754795335</v>
      </c>
      <c r="J12" s="600">
        <f t="shared" si="5"/>
        <v>593314.89338307315</v>
      </c>
      <c r="K12" s="600">
        <f t="shared" si="5"/>
        <v>597610.47938207258</v>
      </c>
      <c r="L12" s="600">
        <f t="shared" si="5"/>
        <v>601994.42137863452</v>
      </c>
      <c r="M12" s="760">
        <f t="shared" si="1"/>
        <v>6481814.0457209619</v>
      </c>
    </row>
    <row r="13" spans="1:14" ht="33.75" customHeight="1" x14ac:dyDescent="0.2">
      <c r="A13" s="616" t="s">
        <v>402</v>
      </c>
      <c r="B13" s="757">
        <v>0</v>
      </c>
      <c r="C13" s="757">
        <v>0</v>
      </c>
      <c r="D13" s="757">
        <v>23438</v>
      </c>
      <c r="E13" s="757">
        <v>31250</v>
      </c>
      <c r="F13" s="757">
        <v>31250</v>
      </c>
      <c r="G13" s="757">
        <v>31250</v>
      </c>
      <c r="H13" s="757">
        <v>31250</v>
      </c>
      <c r="I13" s="757">
        <v>31250</v>
      </c>
      <c r="J13" s="757">
        <v>31250</v>
      </c>
      <c r="K13" s="757">
        <v>31250</v>
      </c>
      <c r="L13" s="757">
        <v>7812</v>
      </c>
      <c r="M13" s="705">
        <f>SUM(B13:L13)</f>
        <v>250000</v>
      </c>
      <c r="N13" s="75"/>
    </row>
    <row r="14" spans="1:14" ht="25.5" customHeight="1" x14ac:dyDescent="0.2">
      <c r="A14" s="614" t="s">
        <v>403</v>
      </c>
      <c r="B14" s="756">
        <v>0</v>
      </c>
      <c r="C14" s="756">
        <v>0</v>
      </c>
      <c r="D14" s="756">
        <v>0</v>
      </c>
      <c r="E14" s="756">
        <v>0</v>
      </c>
      <c r="F14" s="756">
        <v>0</v>
      </c>
      <c r="G14" s="756">
        <v>0</v>
      </c>
      <c r="H14" s="756">
        <v>0</v>
      </c>
      <c r="I14" s="756">
        <v>0</v>
      </c>
      <c r="J14" s="756">
        <v>0</v>
      </c>
      <c r="K14" s="756">
        <v>0</v>
      </c>
      <c r="L14" s="756">
        <v>0</v>
      </c>
      <c r="M14" s="742">
        <v>0</v>
      </c>
    </row>
    <row r="15" spans="1:14" ht="16.5" customHeight="1" x14ac:dyDescent="0.2">
      <c r="A15" s="614" t="s">
        <v>404</v>
      </c>
      <c r="B15" s="756"/>
      <c r="C15" s="756"/>
      <c r="D15" s="756"/>
      <c r="E15" s="756"/>
      <c r="F15" s="756"/>
      <c r="G15" s="756"/>
      <c r="H15" s="756"/>
      <c r="I15" s="756"/>
      <c r="J15" s="756"/>
      <c r="K15" s="756"/>
      <c r="L15" s="756"/>
      <c r="M15" s="742"/>
    </row>
    <row r="16" spans="1:14" ht="24.75" customHeight="1" x14ac:dyDescent="0.2">
      <c r="A16" s="614" t="s">
        <v>405</v>
      </c>
      <c r="B16" s="756"/>
      <c r="C16" s="756"/>
      <c r="D16" s="756"/>
      <c r="E16" s="756"/>
      <c r="F16" s="756"/>
      <c r="G16" s="756"/>
      <c r="H16" s="756"/>
      <c r="I16" s="756"/>
      <c r="J16" s="756"/>
      <c r="K16" s="756"/>
      <c r="L16" s="756"/>
      <c r="M16" s="742"/>
    </row>
    <row r="17" spans="1:13" ht="33" customHeight="1" x14ac:dyDescent="0.2">
      <c r="A17" s="614" t="s">
        <v>406</v>
      </c>
      <c r="B17" s="756"/>
      <c r="C17" s="756"/>
      <c r="D17" s="756"/>
      <c r="E17" s="756"/>
      <c r="F17" s="756"/>
      <c r="G17" s="756"/>
      <c r="H17" s="756"/>
      <c r="I17" s="756"/>
      <c r="J17" s="756"/>
      <c r="K17" s="756"/>
      <c r="L17" s="756"/>
      <c r="M17" s="742"/>
    </row>
    <row r="18" spans="1:13" ht="51" customHeight="1" x14ac:dyDescent="0.2">
      <c r="A18" s="614" t="s">
        <v>407</v>
      </c>
      <c r="B18" s="756"/>
      <c r="C18" s="756"/>
      <c r="D18" s="756"/>
      <c r="E18" s="756"/>
      <c r="F18" s="756"/>
      <c r="G18" s="756"/>
      <c r="H18" s="756"/>
      <c r="I18" s="756"/>
      <c r="J18" s="756"/>
      <c r="K18" s="756"/>
      <c r="L18" s="756"/>
      <c r="M18" s="742"/>
    </row>
    <row r="19" spans="1:13" ht="26.25" customHeight="1" thickBot="1" x14ac:dyDescent="0.25">
      <c r="A19" s="617" t="s">
        <v>408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7">
        <f>SUM(B19:L19)</f>
        <v>0</v>
      </c>
    </row>
    <row r="20" spans="1:13" ht="24.75" customHeight="1" thickBot="1" x14ac:dyDescent="0.25">
      <c r="A20" s="611" t="s">
        <v>409</v>
      </c>
      <c r="B20" s="601">
        <f>SUM(B13:B19)</f>
        <v>0</v>
      </c>
      <c r="C20" s="601">
        <f t="shared" ref="C20:L20" si="6">SUM(C13:C19)</f>
        <v>0</v>
      </c>
      <c r="D20" s="601">
        <f t="shared" si="6"/>
        <v>23438</v>
      </c>
      <c r="E20" s="601">
        <f t="shared" si="6"/>
        <v>31250</v>
      </c>
      <c r="F20" s="601">
        <f t="shared" si="6"/>
        <v>31250</v>
      </c>
      <c r="G20" s="601">
        <f t="shared" si="6"/>
        <v>31250</v>
      </c>
      <c r="H20" s="601">
        <f t="shared" si="6"/>
        <v>31250</v>
      </c>
      <c r="I20" s="601">
        <f t="shared" si="6"/>
        <v>31250</v>
      </c>
      <c r="J20" s="601">
        <f t="shared" si="6"/>
        <v>31250</v>
      </c>
      <c r="K20" s="601">
        <f t="shared" si="6"/>
        <v>31250</v>
      </c>
      <c r="L20" s="601">
        <f t="shared" si="6"/>
        <v>7812</v>
      </c>
      <c r="M20" s="602">
        <f>SUM(B20:L20)</f>
        <v>250000</v>
      </c>
    </row>
    <row r="21" spans="1:13" ht="38.25" customHeight="1" thickBot="1" x14ac:dyDescent="0.25">
      <c r="A21" s="610" t="s">
        <v>410</v>
      </c>
      <c r="B21" s="139">
        <f>B12-B20</f>
        <v>648300</v>
      </c>
      <c r="C21" s="139">
        <f t="shared" ref="C21:M21" si="7">C12-C20</f>
        <v>566264.89999999991</v>
      </c>
      <c r="D21" s="139">
        <f t="shared" si="7"/>
        <v>545826.19469999988</v>
      </c>
      <c r="E21" s="139">
        <f t="shared" si="7"/>
        <v>541828.79728409986</v>
      </c>
      <c r="F21" s="139">
        <f t="shared" si="7"/>
        <v>545718.04797595204</v>
      </c>
      <c r="G21" s="139">
        <f t="shared" si="7"/>
        <v>549684.06684887991</v>
      </c>
      <c r="H21" s="139">
        <f t="shared" si="7"/>
        <v>553729.03722029645</v>
      </c>
      <c r="I21" s="139">
        <f t="shared" si="7"/>
        <v>557855.20754795335</v>
      </c>
      <c r="J21" s="139">
        <f t="shared" si="7"/>
        <v>562064.89338307315</v>
      </c>
      <c r="K21" s="139">
        <f t="shared" si="7"/>
        <v>566360.47938207258</v>
      </c>
      <c r="L21" s="139">
        <f t="shared" si="7"/>
        <v>594182.42137863452</v>
      </c>
      <c r="M21" s="759">
        <f t="shared" si="7"/>
        <v>6231814.0457209619</v>
      </c>
    </row>
    <row r="22" spans="1:13" x14ac:dyDescent="0.2">
      <c r="A22" s="1" t="s">
        <v>411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</row>
    <row r="25" spans="1:13" x14ac:dyDescent="0.2">
      <c r="A25" s="1"/>
    </row>
    <row r="26" spans="1:13" x14ac:dyDescent="0.2">
      <c r="A26" s="1"/>
    </row>
    <row r="27" spans="1:13" x14ac:dyDescent="0.2">
      <c r="A27" s="1"/>
    </row>
    <row r="28" spans="1:13" x14ac:dyDescent="0.2">
      <c r="A28" s="1"/>
    </row>
    <row r="29" spans="1:13" x14ac:dyDescent="0.2">
      <c r="A29" s="1"/>
    </row>
    <row r="30" spans="1:13" x14ac:dyDescent="0.2">
      <c r="A30" s="1"/>
    </row>
    <row r="31" spans="1:13" x14ac:dyDescent="0.2">
      <c r="A31" s="1"/>
    </row>
    <row r="32" spans="1:13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s="17" customFormat="1" x14ac:dyDescent="0.2">
      <c r="A42" s="40"/>
    </row>
    <row r="43" spans="1:1" x14ac:dyDescent="0.2">
      <c r="A43" s="1"/>
    </row>
  </sheetData>
  <mergeCells count="3">
    <mergeCell ref="B3:M3"/>
    <mergeCell ref="A1:F1"/>
    <mergeCell ref="A2:M2"/>
  </mergeCells>
  <phoneticPr fontId="63" type="noConversion"/>
  <pageMargins left="0.39370078740157483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5"/>
  <sheetViews>
    <sheetView workbookViewId="0">
      <selection activeCell="A3" sqref="A3:F3"/>
    </sheetView>
  </sheetViews>
  <sheetFormatPr defaultRowHeight="12.75" x14ac:dyDescent="0.2"/>
  <cols>
    <col min="1" max="1" width="5" customWidth="1"/>
    <col min="2" max="2" width="19.85546875" customWidth="1"/>
    <col min="3" max="11" width="12.28515625" customWidth="1"/>
  </cols>
  <sheetData>
    <row r="3" spans="1:11" ht="15" x14ac:dyDescent="0.25">
      <c r="A3" s="1626" t="s">
        <v>1364</v>
      </c>
      <c r="B3" s="1656"/>
      <c r="C3" s="1656"/>
      <c r="D3" s="1656"/>
      <c r="E3" s="1656"/>
      <c r="F3" s="1656"/>
      <c r="G3" s="1"/>
      <c r="H3" s="1"/>
      <c r="I3" s="193"/>
      <c r="J3" s="193"/>
      <c r="K3" s="1"/>
    </row>
    <row r="4" spans="1:11" x14ac:dyDescent="0.2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B6" s="1665" t="s">
        <v>118</v>
      </c>
      <c r="C6" s="1734"/>
      <c r="D6" s="1734"/>
      <c r="E6" s="1734"/>
      <c r="F6" s="1734"/>
      <c r="G6" s="1734"/>
      <c r="H6" s="1734"/>
      <c r="I6" s="1734"/>
      <c r="J6" s="1734"/>
      <c r="K6" s="1"/>
    </row>
    <row r="7" spans="1:11" x14ac:dyDescent="0.2">
      <c r="B7" s="1"/>
      <c r="C7" s="1"/>
      <c r="D7" s="40"/>
      <c r="E7" s="1"/>
      <c r="F7" s="1"/>
      <c r="G7" s="1"/>
      <c r="H7" s="1"/>
      <c r="I7" s="1"/>
      <c r="J7" s="1"/>
      <c r="K7" s="1"/>
    </row>
    <row r="8" spans="1:11" x14ac:dyDescent="0.2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 x14ac:dyDescent="0.25">
      <c r="B9" s="1"/>
      <c r="C9" s="1"/>
      <c r="D9" s="1"/>
      <c r="E9" s="1"/>
      <c r="F9" s="1"/>
      <c r="G9" s="1"/>
      <c r="H9" s="1"/>
      <c r="I9" s="1"/>
      <c r="J9" s="22" t="s">
        <v>4</v>
      </c>
      <c r="K9" s="1"/>
    </row>
    <row r="10" spans="1:11" ht="13.5" thickBot="1" x14ac:dyDescent="0.25">
      <c r="A10" s="1666" t="s">
        <v>298</v>
      </c>
      <c r="B10" s="194" t="s">
        <v>119</v>
      </c>
      <c r="C10" s="1736" t="s">
        <v>255</v>
      </c>
      <c r="D10" s="1737"/>
      <c r="E10" s="1738" t="s">
        <v>256</v>
      </c>
      <c r="F10" s="1737"/>
      <c r="G10" s="1739" t="s">
        <v>257</v>
      </c>
      <c r="H10" s="1737"/>
      <c r="I10" s="1738" t="s">
        <v>258</v>
      </c>
      <c r="J10" s="1736"/>
      <c r="K10" s="1732" t="s">
        <v>76</v>
      </c>
    </row>
    <row r="11" spans="1:11" ht="13.5" thickBot="1" x14ac:dyDescent="0.25">
      <c r="A11" s="1735"/>
      <c r="B11" s="196"/>
      <c r="C11" s="195" t="s">
        <v>120</v>
      </c>
      <c r="D11" s="197" t="s">
        <v>121</v>
      </c>
      <c r="E11" s="197" t="s">
        <v>259</v>
      </c>
      <c r="F11" s="197" t="s">
        <v>260</v>
      </c>
      <c r="G11" s="198" t="s">
        <v>261</v>
      </c>
      <c r="H11" s="198" t="s">
        <v>260</v>
      </c>
      <c r="I11" s="197" t="s">
        <v>262</v>
      </c>
      <c r="J11" s="195" t="s">
        <v>263</v>
      </c>
      <c r="K11" s="1733"/>
    </row>
    <row r="12" spans="1:11" ht="13.5" thickBot="1" x14ac:dyDescent="0.25">
      <c r="A12" s="457" t="s">
        <v>299</v>
      </c>
      <c r="B12" s="419" t="s">
        <v>300</v>
      </c>
      <c r="C12" s="419" t="s">
        <v>301</v>
      </c>
      <c r="D12" s="419" t="s">
        <v>302</v>
      </c>
      <c r="E12" s="419" t="s">
        <v>322</v>
      </c>
      <c r="F12" s="419" t="s">
        <v>347</v>
      </c>
      <c r="G12" s="419" t="s">
        <v>348</v>
      </c>
      <c r="H12" s="419" t="s">
        <v>374</v>
      </c>
      <c r="I12" s="419" t="s">
        <v>375</v>
      </c>
      <c r="J12" s="195" t="s">
        <v>376</v>
      </c>
      <c r="K12" s="197" t="s">
        <v>379</v>
      </c>
    </row>
    <row r="13" spans="1:11" x14ac:dyDescent="0.2">
      <c r="A13" s="464" t="s">
        <v>303</v>
      </c>
      <c r="B13" s="199" t="s">
        <v>122</v>
      </c>
      <c r="C13" s="154">
        <v>350000</v>
      </c>
      <c r="D13" s="148">
        <v>400000</v>
      </c>
      <c r="E13" s="154">
        <v>0</v>
      </c>
      <c r="F13" s="148"/>
      <c r="G13" s="153">
        <v>0</v>
      </c>
      <c r="H13" s="30">
        <v>0</v>
      </c>
      <c r="I13" s="153">
        <v>0</v>
      </c>
      <c r="J13" s="540">
        <v>0</v>
      </c>
      <c r="K13" s="148"/>
    </row>
    <row r="14" spans="1:11" x14ac:dyDescent="0.2">
      <c r="A14" s="422" t="s">
        <v>304</v>
      </c>
      <c r="B14" s="199" t="s">
        <v>123</v>
      </c>
      <c r="C14" s="154">
        <v>450000</v>
      </c>
      <c r="D14" s="148">
        <v>450000</v>
      </c>
      <c r="E14" s="154">
        <v>200000</v>
      </c>
      <c r="F14" s="148"/>
      <c r="G14" s="145">
        <v>0</v>
      </c>
      <c r="H14" s="114">
        <v>0</v>
      </c>
      <c r="I14" s="145">
        <v>0</v>
      </c>
      <c r="J14" s="310">
        <v>0</v>
      </c>
      <c r="K14" s="145"/>
    </row>
    <row r="15" spans="1:11" x14ac:dyDescent="0.2">
      <c r="A15" s="339" t="s">
        <v>305</v>
      </c>
      <c r="B15" s="199" t="s">
        <v>124</v>
      </c>
      <c r="C15" s="154">
        <v>600000</v>
      </c>
      <c r="D15" s="148">
        <v>800000</v>
      </c>
      <c r="E15" s="154">
        <v>0</v>
      </c>
      <c r="F15" s="148">
        <v>0</v>
      </c>
      <c r="G15" s="153">
        <v>0</v>
      </c>
      <c r="H15" s="30">
        <v>0</v>
      </c>
      <c r="I15" s="153">
        <v>0</v>
      </c>
      <c r="J15" s="245">
        <v>0</v>
      </c>
      <c r="K15" s="145">
        <v>200000</v>
      </c>
    </row>
    <row r="16" spans="1:11" x14ac:dyDescent="0.2">
      <c r="A16" s="339" t="s">
        <v>306</v>
      </c>
      <c r="B16" s="199" t="s">
        <v>125</v>
      </c>
      <c r="C16" s="154">
        <v>600000</v>
      </c>
      <c r="D16" s="148">
        <v>900000</v>
      </c>
      <c r="E16" s="154">
        <v>200000</v>
      </c>
      <c r="F16" s="148">
        <v>0</v>
      </c>
      <c r="G16" s="145">
        <v>0</v>
      </c>
      <c r="H16" s="114">
        <v>0</v>
      </c>
      <c r="I16" s="145">
        <v>0</v>
      </c>
      <c r="J16" s="310">
        <v>0</v>
      </c>
      <c r="K16" s="145">
        <v>300000</v>
      </c>
    </row>
    <row r="17" spans="1:11" x14ac:dyDescent="0.2">
      <c r="A17" s="339" t="s">
        <v>307</v>
      </c>
      <c r="B17" s="199" t="s">
        <v>126</v>
      </c>
      <c r="C17" s="154">
        <v>600000</v>
      </c>
      <c r="D17" s="148">
        <v>1000000</v>
      </c>
      <c r="E17" s="154">
        <v>0</v>
      </c>
      <c r="F17" s="148">
        <v>0</v>
      </c>
      <c r="G17" s="153">
        <v>0</v>
      </c>
      <c r="H17" s="30">
        <v>0</v>
      </c>
      <c r="I17" s="153">
        <v>0</v>
      </c>
      <c r="J17" s="245">
        <v>0</v>
      </c>
      <c r="K17" s="145">
        <v>400000</v>
      </c>
    </row>
    <row r="18" spans="1:11" x14ac:dyDescent="0.2">
      <c r="A18" s="339" t="s">
        <v>308</v>
      </c>
      <c r="B18" s="199" t="s">
        <v>127</v>
      </c>
      <c r="C18" s="154">
        <v>800000</v>
      </c>
      <c r="D18" s="148">
        <v>1200000</v>
      </c>
      <c r="E18" s="154">
        <v>0</v>
      </c>
      <c r="F18" s="148">
        <v>0</v>
      </c>
      <c r="G18" s="145">
        <v>0</v>
      </c>
      <c r="H18" s="114">
        <v>0</v>
      </c>
      <c r="I18" s="145">
        <v>0</v>
      </c>
      <c r="J18" s="310">
        <v>0</v>
      </c>
      <c r="K18" s="145">
        <v>400000</v>
      </c>
    </row>
    <row r="19" spans="1:11" x14ac:dyDescent="0.2">
      <c r="A19" s="339" t="s">
        <v>309</v>
      </c>
      <c r="B19" s="199" t="s">
        <v>128</v>
      </c>
      <c r="C19" s="154">
        <v>800000</v>
      </c>
      <c r="D19" s="148">
        <v>1400000</v>
      </c>
      <c r="E19" s="154">
        <v>250000</v>
      </c>
      <c r="F19" s="148">
        <v>0</v>
      </c>
      <c r="G19" s="153">
        <v>0</v>
      </c>
      <c r="H19" s="30">
        <v>0</v>
      </c>
      <c r="I19" s="153">
        <v>0</v>
      </c>
      <c r="J19" s="245">
        <v>0</v>
      </c>
      <c r="K19" s="145">
        <v>400000</v>
      </c>
    </row>
    <row r="20" spans="1:11" x14ac:dyDescent="0.2">
      <c r="A20" s="339" t="s">
        <v>310</v>
      </c>
      <c r="B20" s="199" t="s">
        <v>129</v>
      </c>
      <c r="C20" s="154">
        <v>400000</v>
      </c>
      <c r="D20" s="148">
        <v>900000</v>
      </c>
      <c r="E20" s="154">
        <v>0</v>
      </c>
      <c r="F20" s="148">
        <v>0</v>
      </c>
      <c r="G20" s="145">
        <v>0</v>
      </c>
      <c r="H20" s="114">
        <v>0</v>
      </c>
      <c r="I20" s="145">
        <v>0</v>
      </c>
      <c r="J20" s="310">
        <v>0</v>
      </c>
      <c r="K20" s="145">
        <v>200000</v>
      </c>
    </row>
    <row r="21" spans="1:11" x14ac:dyDescent="0.2">
      <c r="A21" s="339" t="s">
        <v>311</v>
      </c>
      <c r="B21" s="199" t="s">
        <v>130</v>
      </c>
      <c r="C21" s="154">
        <v>600000</v>
      </c>
      <c r="D21" s="148">
        <v>800000</v>
      </c>
      <c r="E21" s="154">
        <v>0</v>
      </c>
      <c r="F21" s="148">
        <v>200000</v>
      </c>
      <c r="G21" s="153">
        <v>0</v>
      </c>
      <c r="H21" s="30">
        <v>0</v>
      </c>
      <c r="I21" s="153">
        <v>0</v>
      </c>
      <c r="J21" s="245">
        <v>0</v>
      </c>
      <c r="K21" s="145">
        <v>300000</v>
      </c>
    </row>
    <row r="22" spans="1:11" x14ac:dyDescent="0.2">
      <c r="A22" s="339" t="s">
        <v>312</v>
      </c>
      <c r="B22" s="199" t="s">
        <v>131</v>
      </c>
      <c r="C22" s="154">
        <v>600000</v>
      </c>
      <c r="D22" s="148">
        <v>600000</v>
      </c>
      <c r="E22" s="154">
        <v>0</v>
      </c>
      <c r="F22" s="148">
        <v>0</v>
      </c>
      <c r="G22" s="145">
        <v>0</v>
      </c>
      <c r="H22" s="541">
        <v>0</v>
      </c>
      <c r="I22" s="145">
        <v>0</v>
      </c>
      <c r="J22" s="542">
        <v>0</v>
      </c>
      <c r="K22" s="145">
        <v>18316</v>
      </c>
    </row>
    <row r="23" spans="1:11" x14ac:dyDescent="0.2">
      <c r="A23" s="339" t="s">
        <v>313</v>
      </c>
      <c r="B23" s="199" t="s">
        <v>132</v>
      </c>
      <c r="C23" s="154">
        <f>300000-142066+300000</f>
        <v>457934</v>
      </c>
      <c r="D23" s="148">
        <f>600000-142066</f>
        <v>457934</v>
      </c>
      <c r="E23" s="154">
        <v>0</v>
      </c>
      <c r="F23" s="148">
        <v>0</v>
      </c>
      <c r="G23" s="145">
        <v>0</v>
      </c>
      <c r="H23" s="114">
        <v>0</v>
      </c>
      <c r="I23" s="145">
        <v>0</v>
      </c>
      <c r="J23" s="310">
        <v>0</v>
      </c>
      <c r="K23" s="145"/>
    </row>
    <row r="24" spans="1:11" ht="13.5" thickBot="1" x14ac:dyDescent="0.25">
      <c r="A24" s="403" t="s">
        <v>314</v>
      </c>
      <c r="B24" s="132" t="s">
        <v>133</v>
      </c>
      <c r="C24" s="154">
        <f>324652+307171</f>
        <v>631823</v>
      </c>
      <c r="D24" s="455">
        <f>449406+733</f>
        <v>450139</v>
      </c>
      <c r="E24" s="154">
        <v>0</v>
      </c>
      <c r="F24" s="455">
        <v>200000</v>
      </c>
      <c r="G24" s="153">
        <v>0</v>
      </c>
      <c r="H24" s="30"/>
      <c r="I24" s="153">
        <v>0</v>
      </c>
      <c r="J24" s="245">
        <v>0</v>
      </c>
      <c r="K24" s="150"/>
    </row>
    <row r="25" spans="1:11" ht="13.5" thickBot="1" x14ac:dyDescent="0.25">
      <c r="A25" s="363" t="s">
        <v>315</v>
      </c>
      <c r="B25" s="170" t="s">
        <v>25</v>
      </c>
      <c r="C25" s="252">
        <f>SUM(C13:C24)</f>
        <v>6889757</v>
      </c>
      <c r="D25" s="152">
        <f t="shared" ref="D25:I25" si="0">SUM(D13:D24)</f>
        <v>9358073</v>
      </c>
      <c r="E25" s="252">
        <f t="shared" si="0"/>
        <v>650000</v>
      </c>
      <c r="F25" s="152">
        <f t="shared" si="0"/>
        <v>400000</v>
      </c>
      <c r="G25" s="252">
        <f t="shared" si="0"/>
        <v>0</v>
      </c>
      <c r="H25" s="152">
        <f t="shared" si="0"/>
        <v>0</v>
      </c>
      <c r="I25" s="252">
        <f t="shared" si="0"/>
        <v>0</v>
      </c>
      <c r="J25" s="247">
        <f>SUM(J13:J24)</f>
        <v>0</v>
      </c>
      <c r="K25" s="152">
        <f>SUM(K13:K24)</f>
        <v>2218316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sqref="A1:F1"/>
    </sheetView>
  </sheetViews>
  <sheetFormatPr defaultRowHeight="12.75" x14ac:dyDescent="0.2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 x14ac:dyDescent="0.2">
      <c r="A1" s="1626" t="s">
        <v>1365</v>
      </c>
      <c r="B1" s="1656"/>
      <c r="C1" s="1656"/>
      <c r="D1" s="1656"/>
      <c r="E1" s="1656"/>
      <c r="F1" s="1656"/>
      <c r="G1" s="1740"/>
      <c r="H1" s="1740"/>
      <c r="I1" s="1740"/>
      <c r="J1" s="1740"/>
      <c r="K1" s="1740"/>
      <c r="L1" s="1740"/>
    </row>
    <row r="2" spans="1:12" ht="7.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B3" s="1740" t="s">
        <v>134</v>
      </c>
      <c r="C3" s="1740"/>
      <c r="D3" s="1740"/>
      <c r="E3" s="1740"/>
      <c r="F3" s="1740"/>
      <c r="G3" s="1740"/>
      <c r="H3" s="1740"/>
      <c r="I3" s="1740"/>
      <c r="J3" s="1740"/>
      <c r="K3" s="1740"/>
      <c r="L3" s="1740"/>
    </row>
    <row r="4" spans="1:12" x14ac:dyDescent="0.2">
      <c r="B4" s="1740" t="s">
        <v>135</v>
      </c>
      <c r="C4" s="1740"/>
      <c r="D4" s="1740"/>
      <c r="E4" s="1740"/>
      <c r="F4" s="1740"/>
      <c r="G4" s="1740"/>
      <c r="H4" s="1740"/>
      <c r="I4" s="1740"/>
      <c r="J4" s="1740"/>
      <c r="K4" s="1740"/>
      <c r="L4" s="1740"/>
    </row>
    <row r="5" spans="1:12" ht="13.5" thickBot="1" x14ac:dyDescent="0.25">
      <c r="B5" s="83"/>
      <c r="C5" s="83"/>
      <c r="D5" s="83"/>
      <c r="E5" s="83"/>
      <c r="F5" s="83"/>
      <c r="G5" s="83"/>
      <c r="H5" s="83"/>
      <c r="I5" s="83"/>
      <c r="J5" s="83"/>
      <c r="K5" s="83"/>
      <c r="L5" s="83" t="s">
        <v>136</v>
      </c>
    </row>
    <row r="6" spans="1:12" ht="13.5" thickBot="1" x14ac:dyDescent="0.25">
      <c r="A6" s="1666" t="s">
        <v>298</v>
      </c>
      <c r="B6" s="1741" t="s">
        <v>137</v>
      </c>
      <c r="C6" s="1743" t="s">
        <v>138</v>
      </c>
      <c r="D6" s="1743"/>
      <c r="E6" s="1744" t="s">
        <v>139</v>
      </c>
      <c r="F6" s="1744"/>
      <c r="G6" s="1744"/>
      <c r="H6" s="1744"/>
      <c r="I6" s="1744"/>
      <c r="J6" s="1744"/>
      <c r="K6" s="1744"/>
      <c r="L6" s="1745" t="s">
        <v>140</v>
      </c>
    </row>
    <row r="7" spans="1:12" ht="57" customHeight="1" thickBot="1" x14ac:dyDescent="0.25">
      <c r="A7" s="1735"/>
      <c r="B7" s="1742"/>
      <c r="C7" s="302" t="s">
        <v>141</v>
      </c>
      <c r="D7" s="302" t="s">
        <v>142</v>
      </c>
      <c r="E7" s="303" t="s">
        <v>1311</v>
      </c>
      <c r="F7" s="303"/>
      <c r="G7" s="303"/>
      <c r="H7" s="303"/>
      <c r="I7" s="303"/>
      <c r="J7" s="303"/>
      <c r="K7" s="303"/>
      <c r="L7" s="1746"/>
    </row>
    <row r="8" spans="1:12" ht="14.25" customHeight="1" thickBot="1" x14ac:dyDescent="0.25">
      <c r="A8" s="457" t="s">
        <v>377</v>
      </c>
      <c r="B8" s="457" t="s">
        <v>378</v>
      </c>
      <c r="C8" s="457" t="s">
        <v>301</v>
      </c>
      <c r="D8" s="457" t="s">
        <v>302</v>
      </c>
      <c r="E8" s="457" t="s">
        <v>322</v>
      </c>
      <c r="F8" s="457" t="s">
        <v>347</v>
      </c>
      <c r="G8" s="457" t="s">
        <v>348</v>
      </c>
      <c r="H8" s="457" t="s">
        <v>379</v>
      </c>
      <c r="I8" s="457" t="s">
        <v>375</v>
      </c>
      <c r="J8" s="457" t="s">
        <v>376</v>
      </c>
      <c r="K8" s="457" t="s">
        <v>379</v>
      </c>
      <c r="L8" s="457" t="s">
        <v>380</v>
      </c>
    </row>
    <row r="9" spans="1:12" ht="43.5" customHeight="1" x14ac:dyDescent="0.2">
      <c r="A9" s="463" t="s">
        <v>303</v>
      </c>
      <c r="B9" s="505" t="s">
        <v>1194</v>
      </c>
      <c r="C9" s="64"/>
      <c r="D9" s="65"/>
      <c r="E9" s="65"/>
      <c r="F9" s="65"/>
      <c r="G9" s="1597"/>
      <c r="H9" s="732"/>
      <c r="I9" s="732"/>
      <c r="J9" s="732"/>
      <c r="K9" s="732"/>
      <c r="L9" s="1312">
        <f>SUM(C9:K9)</f>
        <v>0</v>
      </c>
    </row>
    <row r="10" spans="1:12" ht="28.5" customHeight="1" x14ac:dyDescent="0.2">
      <c r="A10" s="340" t="s">
        <v>304</v>
      </c>
      <c r="B10" s="506" t="s">
        <v>1195</v>
      </c>
      <c r="C10" s="67"/>
      <c r="D10" s="67">
        <v>400000</v>
      </c>
      <c r="E10" s="67">
        <v>250000</v>
      </c>
      <c r="F10" s="67"/>
      <c r="G10" s="1598">
        <v>0</v>
      </c>
      <c r="H10" s="68"/>
      <c r="I10" s="68"/>
      <c r="J10" s="68"/>
      <c r="K10" s="68"/>
      <c r="L10" s="1313">
        <f>SUM(C10:K10)</f>
        <v>650000</v>
      </c>
    </row>
    <row r="11" spans="1:12" ht="24.75" customHeight="1" x14ac:dyDescent="0.2">
      <c r="A11" s="339" t="s">
        <v>305</v>
      </c>
      <c r="B11" s="506" t="s">
        <v>143</v>
      </c>
      <c r="C11" s="69"/>
      <c r="D11" s="67">
        <v>400000</v>
      </c>
      <c r="E11" s="67">
        <f>SUM(E12:E29)</f>
        <v>250000</v>
      </c>
      <c r="F11" s="67">
        <f>SUM(F12:F29)</f>
        <v>0</v>
      </c>
      <c r="G11" s="1598">
        <f>SUM(G12:G29)</f>
        <v>0</v>
      </c>
      <c r="H11" s="68"/>
      <c r="I11" s="68"/>
      <c r="J11" s="68"/>
      <c r="K11" s="68"/>
      <c r="L11" s="1313">
        <f>SUM(C11:K11)</f>
        <v>650000</v>
      </c>
    </row>
    <row r="12" spans="1:12" x14ac:dyDescent="0.2">
      <c r="A12" s="339" t="s">
        <v>306</v>
      </c>
      <c r="B12" s="507" t="s">
        <v>210</v>
      </c>
      <c r="C12" s="70">
        <v>0</v>
      </c>
      <c r="D12" s="72">
        <v>400000</v>
      </c>
      <c r="E12" s="33"/>
      <c r="F12" s="67"/>
      <c r="G12" s="967"/>
      <c r="H12" s="71"/>
      <c r="I12" s="26"/>
      <c r="J12" s="26"/>
      <c r="K12" s="71"/>
      <c r="L12" s="244">
        <f t="shared" ref="L12:L20" si="0">SUM(C12:K12)</f>
        <v>400000</v>
      </c>
    </row>
    <row r="13" spans="1:12" x14ac:dyDescent="0.2">
      <c r="A13" s="339" t="s">
        <v>307</v>
      </c>
      <c r="B13" s="507" t="s">
        <v>212</v>
      </c>
      <c r="C13" s="70">
        <v>0</v>
      </c>
      <c r="D13" s="72">
        <v>0</v>
      </c>
      <c r="E13" s="33"/>
      <c r="F13" s="67"/>
      <c r="G13" s="967"/>
      <c r="H13" s="71"/>
      <c r="I13" s="26"/>
      <c r="J13" s="26"/>
      <c r="K13" s="71"/>
      <c r="L13" s="244">
        <f t="shared" si="0"/>
        <v>0</v>
      </c>
    </row>
    <row r="14" spans="1:12" x14ac:dyDescent="0.2">
      <c r="A14" s="339" t="s">
        <v>308</v>
      </c>
      <c r="B14" s="507" t="s">
        <v>213</v>
      </c>
      <c r="C14" s="70">
        <v>0</v>
      </c>
      <c r="D14" s="72">
        <v>0</v>
      </c>
      <c r="E14" s="33">
        <v>23438</v>
      </c>
      <c r="F14" s="67"/>
      <c r="G14" s="967"/>
      <c r="H14" s="71"/>
      <c r="I14" s="26"/>
      <c r="J14" s="26"/>
      <c r="K14" s="71"/>
      <c r="L14" s="244">
        <f t="shared" si="0"/>
        <v>23438</v>
      </c>
    </row>
    <row r="15" spans="1:12" x14ac:dyDescent="0.2">
      <c r="A15" s="339" t="s">
        <v>309</v>
      </c>
      <c r="B15" s="507" t="s">
        <v>214</v>
      </c>
      <c r="C15" s="70">
        <v>0</v>
      </c>
      <c r="D15" s="72">
        <v>0</v>
      </c>
      <c r="E15" s="33">
        <v>31250</v>
      </c>
      <c r="F15" s="67"/>
      <c r="G15" s="967"/>
      <c r="H15" s="71"/>
      <c r="I15" s="26"/>
      <c r="J15" s="26"/>
      <c r="K15" s="71"/>
      <c r="L15" s="244">
        <f t="shared" si="0"/>
        <v>31250</v>
      </c>
    </row>
    <row r="16" spans="1:12" x14ac:dyDescent="0.2">
      <c r="A16" s="339" t="s">
        <v>310</v>
      </c>
      <c r="B16" s="507" t="s">
        <v>215</v>
      </c>
      <c r="C16" s="70">
        <v>0</v>
      </c>
      <c r="D16" s="72">
        <v>0</v>
      </c>
      <c r="E16" s="33">
        <v>31250</v>
      </c>
      <c r="F16" s="67"/>
      <c r="G16" s="967"/>
      <c r="H16" s="71"/>
      <c r="I16" s="26"/>
      <c r="J16" s="26"/>
      <c r="K16" s="71"/>
      <c r="L16" s="244">
        <f t="shared" si="0"/>
        <v>31250</v>
      </c>
    </row>
    <row r="17" spans="1:12" x14ac:dyDescent="0.2">
      <c r="A17" s="339" t="s">
        <v>311</v>
      </c>
      <c r="B17" s="507" t="s">
        <v>861</v>
      </c>
      <c r="C17" s="70">
        <v>0</v>
      </c>
      <c r="D17" s="72">
        <v>0</v>
      </c>
      <c r="E17" s="33">
        <v>31250</v>
      </c>
      <c r="F17" s="67"/>
      <c r="G17" s="967"/>
      <c r="H17" s="71"/>
      <c r="I17" s="26"/>
      <c r="J17" s="26"/>
      <c r="K17" s="71"/>
      <c r="L17" s="244">
        <f t="shared" si="0"/>
        <v>31250</v>
      </c>
    </row>
    <row r="18" spans="1:12" x14ac:dyDescent="0.2">
      <c r="A18" s="339" t="s">
        <v>312</v>
      </c>
      <c r="B18" s="507" t="s">
        <v>865</v>
      </c>
      <c r="C18" s="70">
        <v>0</v>
      </c>
      <c r="D18" s="72">
        <v>0</v>
      </c>
      <c r="E18" s="33">
        <v>31250</v>
      </c>
      <c r="F18" s="67"/>
      <c r="G18" s="967"/>
      <c r="H18" s="71"/>
      <c r="I18" s="26"/>
      <c r="J18" s="26"/>
      <c r="K18" s="71"/>
      <c r="L18" s="244">
        <f t="shared" si="0"/>
        <v>31250</v>
      </c>
    </row>
    <row r="19" spans="1:12" x14ac:dyDescent="0.2">
      <c r="A19" s="339" t="s">
        <v>313</v>
      </c>
      <c r="B19" s="507" t="s">
        <v>866</v>
      </c>
      <c r="C19" s="70">
        <v>0</v>
      </c>
      <c r="D19" s="72">
        <v>0</v>
      </c>
      <c r="E19" s="33">
        <v>31250</v>
      </c>
      <c r="F19" s="67"/>
      <c r="G19" s="967"/>
      <c r="H19" s="71"/>
      <c r="I19" s="26"/>
      <c r="J19" s="26"/>
      <c r="K19" s="71"/>
      <c r="L19" s="244">
        <f t="shared" si="0"/>
        <v>31250</v>
      </c>
    </row>
    <row r="20" spans="1:12" x14ac:dyDescent="0.2">
      <c r="A20" s="339" t="s">
        <v>314</v>
      </c>
      <c r="B20" s="507" t="s">
        <v>867</v>
      </c>
      <c r="C20" s="73">
        <v>0</v>
      </c>
      <c r="D20" s="72">
        <v>0</v>
      </c>
      <c r="E20" s="33">
        <v>31250</v>
      </c>
      <c r="F20" s="67"/>
      <c r="G20" s="255"/>
      <c r="H20" s="32"/>
      <c r="I20" s="32"/>
      <c r="J20" s="26"/>
      <c r="K20" s="32"/>
      <c r="L20" s="249">
        <f t="shared" si="0"/>
        <v>31250</v>
      </c>
    </row>
    <row r="21" spans="1:12" x14ac:dyDescent="0.2">
      <c r="A21" s="339" t="s">
        <v>315</v>
      </c>
      <c r="B21" s="507" t="s">
        <v>868</v>
      </c>
      <c r="C21" s="73">
        <v>0</v>
      </c>
      <c r="D21" s="72">
        <v>0</v>
      </c>
      <c r="E21" s="33">
        <v>31250</v>
      </c>
      <c r="F21" s="67"/>
      <c r="G21" s="175"/>
      <c r="H21" s="26"/>
      <c r="I21" s="26"/>
      <c r="J21" s="26"/>
      <c r="K21" s="26"/>
      <c r="L21" s="249">
        <f t="shared" ref="L21:L27" si="1">SUM(C21:K21)</f>
        <v>31250</v>
      </c>
    </row>
    <row r="22" spans="1:12" x14ac:dyDescent="0.2">
      <c r="A22" s="339" t="s">
        <v>316</v>
      </c>
      <c r="B22" s="507" t="s">
        <v>869</v>
      </c>
      <c r="C22" s="73">
        <v>0</v>
      </c>
      <c r="D22" s="72">
        <v>0</v>
      </c>
      <c r="E22" s="33">
        <v>7812</v>
      </c>
      <c r="F22" s="66"/>
      <c r="G22" s="175"/>
      <c r="H22" s="26"/>
      <c r="I22" s="26"/>
      <c r="J22" s="26"/>
      <c r="K22" s="26"/>
      <c r="L22" s="249">
        <f t="shared" si="1"/>
        <v>7812</v>
      </c>
    </row>
    <row r="23" spans="1:12" x14ac:dyDescent="0.2">
      <c r="A23" s="339" t="s">
        <v>317</v>
      </c>
      <c r="B23" s="507" t="s">
        <v>870</v>
      </c>
      <c r="C23" s="73">
        <v>0</v>
      </c>
      <c r="D23" s="72">
        <v>0</v>
      </c>
      <c r="E23" s="33"/>
      <c r="F23" s="66"/>
      <c r="G23" s="175"/>
      <c r="H23" s="26"/>
      <c r="I23" s="26"/>
      <c r="J23" s="26"/>
      <c r="K23" s="26"/>
      <c r="L23" s="249">
        <f t="shared" si="1"/>
        <v>0</v>
      </c>
    </row>
    <row r="24" spans="1:12" x14ac:dyDescent="0.2">
      <c r="A24" s="339" t="s">
        <v>318</v>
      </c>
      <c r="B24" s="507" t="s">
        <v>871</v>
      </c>
      <c r="C24" s="73">
        <v>0</v>
      </c>
      <c r="D24" s="72">
        <v>0</v>
      </c>
      <c r="E24" s="33"/>
      <c r="F24" s="66"/>
      <c r="G24" s="175"/>
      <c r="H24" s="26"/>
      <c r="I24" s="26"/>
      <c r="J24" s="26"/>
      <c r="K24" s="26"/>
      <c r="L24" s="249">
        <f t="shared" si="1"/>
        <v>0</v>
      </c>
    </row>
    <row r="25" spans="1:12" x14ac:dyDescent="0.2">
      <c r="A25" s="339" t="s">
        <v>319</v>
      </c>
      <c r="B25" s="507" t="s">
        <v>908</v>
      </c>
      <c r="C25" s="73">
        <v>0</v>
      </c>
      <c r="D25" s="72">
        <v>0</v>
      </c>
      <c r="E25" s="33"/>
      <c r="F25" s="66"/>
      <c r="G25" s="175"/>
      <c r="H25" s="26"/>
      <c r="I25" s="26"/>
      <c r="J25" s="26"/>
      <c r="K25" s="26"/>
      <c r="L25" s="249">
        <f t="shared" si="1"/>
        <v>0</v>
      </c>
    </row>
    <row r="26" spans="1:12" x14ac:dyDescent="0.2">
      <c r="A26" s="339" t="s">
        <v>320</v>
      </c>
      <c r="B26" s="507" t="s">
        <v>909</v>
      </c>
      <c r="C26" s="73">
        <v>0</v>
      </c>
      <c r="D26" s="72">
        <v>0</v>
      </c>
      <c r="E26" s="33"/>
      <c r="F26" s="66"/>
      <c r="G26" s="175"/>
      <c r="H26" s="26"/>
      <c r="I26" s="26"/>
      <c r="J26" s="26"/>
      <c r="K26" s="26"/>
      <c r="L26" s="249">
        <f t="shared" si="1"/>
        <v>0</v>
      </c>
    </row>
    <row r="27" spans="1:12" x14ac:dyDescent="0.2">
      <c r="A27" s="339" t="s">
        <v>321</v>
      </c>
      <c r="B27" s="507" t="s">
        <v>1008</v>
      </c>
      <c r="C27" s="73">
        <v>0</v>
      </c>
      <c r="D27" s="72">
        <v>0</v>
      </c>
      <c r="E27" s="233"/>
      <c r="F27" s="72"/>
      <c r="G27" s="255"/>
      <c r="H27" s="32"/>
      <c r="I27" s="32"/>
      <c r="J27" s="32"/>
      <c r="K27" s="32"/>
      <c r="L27" s="249">
        <f t="shared" si="1"/>
        <v>0</v>
      </c>
    </row>
    <row r="28" spans="1:12" x14ac:dyDescent="0.2">
      <c r="A28" s="339" t="s">
        <v>323</v>
      </c>
      <c r="B28" s="507" t="s">
        <v>1142</v>
      </c>
      <c r="C28" s="73">
        <v>0</v>
      </c>
      <c r="D28" s="72">
        <v>0</v>
      </c>
      <c r="E28" s="124"/>
      <c r="F28" s="1392"/>
      <c r="G28" s="131"/>
      <c r="H28" s="416"/>
      <c r="I28" s="756"/>
      <c r="J28" s="124"/>
      <c r="K28" s="124"/>
      <c r="L28" s="742">
        <f>SUM(C28:K28)</f>
        <v>0</v>
      </c>
    </row>
    <row r="29" spans="1:12" ht="13.5" thickBot="1" x14ac:dyDescent="0.25">
      <c r="A29" s="339" t="s">
        <v>324</v>
      </c>
      <c r="B29" s="507" t="s">
        <v>1196</v>
      </c>
      <c r="C29" s="1489">
        <v>0</v>
      </c>
      <c r="D29" s="1490">
        <v>0</v>
      </c>
      <c r="E29" s="1487"/>
      <c r="F29" s="1595"/>
      <c r="G29" s="1599"/>
      <c r="H29" s="1596"/>
      <c r="I29" s="1487"/>
      <c r="J29" s="1487"/>
      <c r="K29" s="1487"/>
      <c r="L29" s="1488"/>
    </row>
    <row r="30" spans="1:12" x14ac:dyDescent="0.2">
      <c r="B30" s="74"/>
      <c r="C30" s="15"/>
      <c r="D30" s="15"/>
      <c r="E30" s="15"/>
      <c r="F30" s="15"/>
      <c r="G30" s="15"/>
      <c r="H30" s="15"/>
      <c r="I30" s="15"/>
      <c r="J30" s="15"/>
      <c r="K30" s="15"/>
      <c r="L30" s="30"/>
    </row>
    <row r="31" spans="1:12" x14ac:dyDescent="0.2">
      <c r="B31" s="74"/>
      <c r="C31" s="15"/>
      <c r="D31" s="15"/>
      <c r="E31" s="15"/>
      <c r="F31" s="15"/>
      <c r="G31" s="15"/>
      <c r="H31" s="15"/>
      <c r="I31" s="15"/>
      <c r="J31" s="15"/>
      <c r="K31" s="15"/>
      <c r="L31" s="30"/>
    </row>
    <row r="32" spans="1:12" x14ac:dyDescent="0.2">
      <c r="B32" s="74"/>
      <c r="C32" s="15"/>
      <c r="D32" s="15"/>
      <c r="E32" s="15"/>
      <c r="F32" s="15"/>
      <c r="G32" s="15"/>
      <c r="H32" s="15"/>
      <c r="I32" s="15"/>
      <c r="J32" s="15"/>
      <c r="K32" s="15"/>
      <c r="L32" s="30"/>
    </row>
    <row r="33" spans="2:12" x14ac:dyDescent="0.2">
      <c r="B33" s="74"/>
      <c r="C33" s="15"/>
      <c r="D33" s="15"/>
      <c r="E33" s="15"/>
      <c r="F33" s="15"/>
      <c r="G33" s="15"/>
      <c r="H33" s="15"/>
      <c r="I33" s="15"/>
      <c r="J33" s="15"/>
      <c r="K33" s="15"/>
      <c r="L33" s="30"/>
    </row>
    <row r="34" spans="2:12" x14ac:dyDescent="0.2">
      <c r="B34" s="74"/>
      <c r="C34" s="15"/>
      <c r="D34" s="15"/>
      <c r="E34" s="733"/>
      <c r="F34" s="733"/>
      <c r="G34" s="733"/>
      <c r="H34" s="733"/>
      <c r="I34" s="733"/>
      <c r="J34" s="733"/>
      <c r="K34" s="733"/>
      <c r="L34" s="30"/>
    </row>
    <row r="35" spans="2:12" x14ac:dyDescent="0.2">
      <c r="B35" s="74"/>
      <c r="C35" s="15"/>
      <c r="D35" s="15"/>
      <c r="E35" s="15"/>
      <c r="F35" s="15"/>
      <c r="G35" s="15"/>
      <c r="H35" s="15"/>
      <c r="I35" s="15"/>
      <c r="J35" s="15"/>
      <c r="K35" s="15"/>
      <c r="L35" s="30"/>
    </row>
    <row r="36" spans="2:12" x14ac:dyDescent="0.2">
      <c r="B36" s="74"/>
      <c r="C36" s="15"/>
      <c r="D36" s="15"/>
      <c r="E36" s="15"/>
      <c r="F36" s="15"/>
      <c r="G36" s="15"/>
      <c r="H36" s="15"/>
      <c r="I36" s="15"/>
      <c r="J36" s="15"/>
      <c r="K36" s="15"/>
      <c r="L36" s="30"/>
    </row>
    <row r="37" spans="2:12" x14ac:dyDescent="0.2">
      <c r="B37" s="74"/>
      <c r="C37" s="15"/>
      <c r="D37" s="15"/>
      <c r="E37" s="15"/>
      <c r="F37" s="15"/>
      <c r="G37" s="15"/>
      <c r="H37" s="15"/>
      <c r="I37" s="15"/>
      <c r="J37" s="15"/>
      <c r="K37" s="15"/>
      <c r="L37" s="30"/>
    </row>
    <row r="38" spans="2:12" x14ac:dyDescent="0.2">
      <c r="B38" s="74"/>
      <c r="C38" s="15"/>
      <c r="D38" s="15"/>
      <c r="E38" s="15"/>
      <c r="F38" s="15"/>
      <c r="G38" s="15"/>
      <c r="H38" s="15"/>
      <c r="I38" s="15"/>
      <c r="J38" s="15"/>
      <c r="K38" s="15"/>
      <c r="L38" s="30"/>
    </row>
    <row r="39" spans="2:12" x14ac:dyDescent="0.2">
      <c r="B39" s="74"/>
      <c r="C39" s="15"/>
      <c r="D39" s="15"/>
      <c r="E39" s="15"/>
      <c r="F39" s="15"/>
      <c r="G39" s="15"/>
      <c r="H39" s="15"/>
      <c r="I39" s="15"/>
      <c r="J39" s="15"/>
      <c r="K39" s="15"/>
      <c r="L39" s="30"/>
    </row>
    <row r="40" spans="2:12" x14ac:dyDescent="0.2">
      <c r="B40" s="74"/>
      <c r="C40" s="15"/>
      <c r="D40" s="15"/>
      <c r="E40" s="15"/>
      <c r="F40" s="15"/>
      <c r="G40" s="15"/>
      <c r="H40" s="15"/>
      <c r="I40" s="15"/>
      <c r="J40" s="15"/>
      <c r="K40" s="15"/>
      <c r="L40" s="30"/>
    </row>
    <row r="41" spans="2:12" ht="13.5" customHeight="1" x14ac:dyDescent="0.2">
      <c r="B41" s="74"/>
      <c r="C41" s="15"/>
      <c r="D41" s="15"/>
      <c r="E41" s="15"/>
      <c r="F41" s="15"/>
      <c r="G41" s="15"/>
      <c r="H41" s="15"/>
      <c r="I41" s="15"/>
      <c r="J41" s="15"/>
      <c r="K41" s="15"/>
      <c r="L41" s="30"/>
    </row>
    <row r="42" spans="2:12" x14ac:dyDescent="0.2">
      <c r="B42" s="74"/>
      <c r="C42" s="15"/>
      <c r="D42" s="15"/>
      <c r="E42" s="15"/>
      <c r="F42" s="15"/>
      <c r="G42" s="15"/>
      <c r="H42" s="15"/>
      <c r="I42" s="15"/>
      <c r="J42" s="15"/>
      <c r="K42" s="15"/>
      <c r="L42" s="30"/>
    </row>
    <row r="43" spans="2:12" x14ac:dyDescent="0.2">
      <c r="B43" s="74"/>
      <c r="C43" s="15"/>
      <c r="D43" s="15"/>
      <c r="E43" s="15"/>
      <c r="F43" s="15"/>
      <c r="G43" s="15"/>
      <c r="H43" s="15"/>
      <c r="I43" s="15"/>
      <c r="J43" s="15"/>
      <c r="K43" s="15"/>
      <c r="L43" s="30"/>
    </row>
    <row r="44" spans="2:12" x14ac:dyDescent="0.2">
      <c r="B44" s="74"/>
      <c r="C44" s="15"/>
      <c r="D44" s="15"/>
      <c r="E44" s="15"/>
      <c r="F44" s="15"/>
      <c r="G44" s="15"/>
      <c r="H44" s="15"/>
      <c r="I44" s="15"/>
      <c r="J44" s="15"/>
      <c r="K44" s="15"/>
      <c r="L44" s="30"/>
    </row>
    <row r="45" spans="2:12" x14ac:dyDescent="0.2">
      <c r="B45" s="74"/>
      <c r="C45" s="15"/>
      <c r="D45" s="15"/>
      <c r="E45" s="15"/>
      <c r="F45" s="15"/>
      <c r="G45" s="15"/>
      <c r="H45" s="15"/>
      <c r="I45" s="15"/>
      <c r="J45" s="15"/>
      <c r="K45" s="15"/>
      <c r="L45" s="30"/>
    </row>
    <row r="46" spans="2:12" x14ac:dyDescent="0.2">
      <c r="B46" s="74"/>
      <c r="C46" s="15"/>
      <c r="D46" s="15"/>
      <c r="E46" s="15"/>
      <c r="F46" s="15"/>
      <c r="G46" s="15"/>
      <c r="H46" s="15"/>
      <c r="I46" s="15"/>
      <c r="J46" s="15"/>
      <c r="K46" s="15"/>
      <c r="L46" s="30"/>
    </row>
    <row r="47" spans="2:12" x14ac:dyDescent="0.2">
      <c r="B47" s="74"/>
      <c r="C47" s="15"/>
      <c r="D47" s="15"/>
      <c r="E47" s="15"/>
      <c r="F47" s="15"/>
      <c r="G47" s="15"/>
      <c r="H47" s="15"/>
      <c r="I47" s="15"/>
      <c r="J47" s="15"/>
      <c r="K47" s="15"/>
      <c r="L47" s="30"/>
    </row>
    <row r="48" spans="2:12" x14ac:dyDescent="0.2">
      <c r="B48" s="74"/>
      <c r="C48" s="15"/>
      <c r="D48" s="15"/>
      <c r="E48" s="15"/>
      <c r="F48" s="15"/>
      <c r="G48" s="15"/>
      <c r="H48" s="15"/>
      <c r="I48" s="15"/>
      <c r="J48" s="15"/>
      <c r="K48" s="15"/>
      <c r="L48" s="30"/>
    </row>
    <row r="49" spans="2:12" x14ac:dyDescent="0.2">
      <c r="B49" s="16"/>
      <c r="C49" s="75"/>
      <c r="D49" s="75"/>
      <c r="E49" s="75"/>
      <c r="F49" s="75"/>
      <c r="G49" s="75"/>
      <c r="H49" s="75"/>
      <c r="I49" s="75"/>
      <c r="J49" s="75"/>
      <c r="K49" s="75"/>
      <c r="L49" s="75"/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honeticPr fontId="63" type="noConversion"/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A26" sqref="A26"/>
    </sheetView>
  </sheetViews>
  <sheetFormatPr defaultRowHeight="12.75" x14ac:dyDescent="0.2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1" spans="1:6" x14ac:dyDescent="0.2">
      <c r="B1" s="1"/>
      <c r="C1" s="1"/>
      <c r="D1" s="222"/>
    </row>
    <row r="2" spans="1:6" x14ac:dyDescent="0.2">
      <c r="A2" s="352" t="s">
        <v>1366</v>
      </c>
      <c r="B2" s="159"/>
      <c r="C2" s="159"/>
      <c r="D2" s="159"/>
      <c r="E2" s="159"/>
      <c r="F2" s="159"/>
    </row>
    <row r="3" spans="1:6" x14ac:dyDescent="0.2">
      <c r="B3" s="1"/>
      <c r="C3" s="1"/>
      <c r="D3" s="1"/>
    </row>
    <row r="4" spans="1:6" x14ac:dyDescent="0.2">
      <c r="B4" s="1"/>
      <c r="C4" s="1"/>
      <c r="D4" s="1"/>
    </row>
    <row r="5" spans="1:6" ht="15.75" x14ac:dyDescent="0.25">
      <c r="B5" s="1688" t="s">
        <v>145</v>
      </c>
      <c r="C5" s="1688"/>
      <c r="D5" s="1688"/>
    </row>
    <row r="6" spans="1:6" ht="15.75" x14ac:dyDescent="0.25">
      <c r="B6" s="1646" t="s">
        <v>1197</v>
      </c>
      <c r="C6" s="1646"/>
      <c r="D6" s="1646"/>
    </row>
    <row r="7" spans="1:6" ht="15.75" x14ac:dyDescent="0.25">
      <c r="B7" s="1646" t="s">
        <v>146</v>
      </c>
      <c r="C7" s="1646"/>
      <c r="D7" s="1646"/>
    </row>
    <row r="8" spans="1:6" ht="15.75" x14ac:dyDescent="0.25">
      <c r="B8" s="41"/>
      <c r="C8" s="41"/>
      <c r="D8" s="41"/>
    </row>
    <row r="9" spans="1:6" x14ac:dyDescent="0.2">
      <c r="B9" s="1"/>
      <c r="C9" s="1"/>
      <c r="D9" s="1"/>
    </row>
    <row r="10" spans="1:6" x14ac:dyDescent="0.2">
      <c r="B10" s="1"/>
      <c r="C10" s="1"/>
      <c r="D10" s="1"/>
    </row>
    <row r="11" spans="1:6" x14ac:dyDescent="0.2">
      <c r="B11" s="1"/>
      <c r="C11" s="1"/>
      <c r="D11" s="1"/>
    </row>
    <row r="12" spans="1:6" ht="13.5" thickBot="1" x14ac:dyDescent="0.25">
      <c r="B12" s="1"/>
      <c r="C12" s="1"/>
      <c r="D12" s="42" t="s">
        <v>4</v>
      </c>
    </row>
    <row r="13" spans="1:6" ht="26.25" thickBot="1" x14ac:dyDescent="0.25">
      <c r="A13" s="484" t="s">
        <v>298</v>
      </c>
      <c r="B13" s="460" t="s">
        <v>3</v>
      </c>
      <c r="C13" s="515" t="s">
        <v>147</v>
      </c>
      <c r="D13" s="516" t="s">
        <v>148</v>
      </c>
    </row>
    <row r="14" spans="1:6" ht="13.5" thickBot="1" x14ac:dyDescent="0.25">
      <c r="A14" s="457" t="s">
        <v>299</v>
      </c>
      <c r="B14" s="501" t="s">
        <v>300</v>
      </c>
      <c r="C14" s="502" t="s">
        <v>301</v>
      </c>
      <c r="D14" s="503" t="s">
        <v>302</v>
      </c>
    </row>
    <row r="15" spans="1:6" ht="15.75" x14ac:dyDescent="0.2">
      <c r="A15" s="464" t="s">
        <v>303</v>
      </c>
      <c r="B15" s="63" t="s">
        <v>149</v>
      </c>
      <c r="C15" s="223">
        <f>'11 12 sz_melléklet'!C41</f>
        <v>15000</v>
      </c>
      <c r="D15" s="517" t="s">
        <v>150</v>
      </c>
    </row>
    <row r="16" spans="1:6" ht="15.75" x14ac:dyDescent="0.2">
      <c r="A16" s="422" t="s">
        <v>304</v>
      </c>
      <c r="B16" s="45" t="s">
        <v>151</v>
      </c>
      <c r="C16" s="224">
        <v>0</v>
      </c>
      <c r="D16" s="518" t="s">
        <v>150</v>
      </c>
    </row>
    <row r="17" spans="1:6" ht="15.75" x14ac:dyDescent="0.2">
      <c r="A17" s="384" t="s">
        <v>305</v>
      </c>
      <c r="B17" s="45" t="s">
        <v>874</v>
      </c>
      <c r="C17" s="224">
        <f>'11 12 sz_melléklet'!C42</f>
        <v>0</v>
      </c>
      <c r="D17" s="518" t="s">
        <v>150</v>
      </c>
    </row>
    <row r="18" spans="1:6" ht="15.75" x14ac:dyDescent="0.25">
      <c r="A18" s="384" t="s">
        <v>306</v>
      </c>
      <c r="B18" s="1347" t="s">
        <v>872</v>
      </c>
      <c r="C18" s="224">
        <f>'11 12 sz_melléklet'!C43</f>
        <v>2400</v>
      </c>
      <c r="D18" s="518" t="s">
        <v>150</v>
      </c>
    </row>
    <row r="19" spans="1:6" ht="16.5" thickBot="1" x14ac:dyDescent="0.3">
      <c r="A19" s="386" t="s">
        <v>307</v>
      </c>
      <c r="B19" s="1347" t="s">
        <v>873</v>
      </c>
      <c r="C19" s="224">
        <f>'11 12 sz_melléklet'!C44</f>
        <v>0</v>
      </c>
      <c r="D19" s="518" t="s">
        <v>150</v>
      </c>
    </row>
    <row r="20" spans="1:6" ht="16.5" thickBot="1" x14ac:dyDescent="0.25">
      <c r="A20" s="363" t="s">
        <v>308</v>
      </c>
      <c r="B20" s="521" t="s">
        <v>44</v>
      </c>
      <c r="C20" s="519">
        <f>SUM(C15:C19)</f>
        <v>17400</v>
      </c>
      <c r="D20" s="520"/>
    </row>
    <row r="26" spans="1:6" x14ac:dyDescent="0.2">
      <c r="A26" s="352" t="s">
        <v>1367</v>
      </c>
      <c r="B26" s="159"/>
      <c r="C26" s="159"/>
      <c r="D26" s="159"/>
      <c r="E26" s="159"/>
      <c r="F26" s="159"/>
    </row>
    <row r="27" spans="1:6" ht="14.25" x14ac:dyDescent="0.2">
      <c r="B27" s="76"/>
      <c r="C27" s="77"/>
    </row>
    <row r="28" spans="1:6" ht="14.25" x14ac:dyDescent="0.2">
      <c r="B28" s="76"/>
      <c r="C28" s="81"/>
    </row>
    <row r="29" spans="1:6" ht="15.75" x14ac:dyDescent="0.25">
      <c r="B29" s="1749" t="s">
        <v>145</v>
      </c>
      <c r="C29" s="1749"/>
    </row>
    <row r="30" spans="1:6" ht="15.75" x14ac:dyDescent="0.25">
      <c r="B30" s="1747" t="s">
        <v>1198</v>
      </c>
      <c r="C30" s="1747"/>
    </row>
    <row r="31" spans="1:6" x14ac:dyDescent="0.2">
      <c r="B31" s="1748"/>
      <c r="C31" s="1748"/>
    </row>
    <row r="32" spans="1:6" ht="13.5" thickBot="1" x14ac:dyDescent="0.25">
      <c r="B32" s="76"/>
      <c r="C32" s="79" t="s">
        <v>4</v>
      </c>
    </row>
    <row r="33" spans="1:4" ht="26.25" thickBot="1" x14ac:dyDescent="0.25">
      <c r="A33" s="484" t="s">
        <v>298</v>
      </c>
      <c r="B33" s="508" t="s">
        <v>163</v>
      </c>
      <c r="C33" s="509" t="s">
        <v>164</v>
      </c>
      <c r="D33" s="15"/>
    </row>
    <row r="34" spans="1:4" ht="13.5" thickBot="1" x14ac:dyDescent="0.25">
      <c r="A34" s="457" t="s">
        <v>299</v>
      </c>
      <c r="B34" s="501" t="s">
        <v>300</v>
      </c>
      <c r="C34" s="510" t="s">
        <v>301</v>
      </c>
      <c r="D34" s="37"/>
    </row>
    <row r="35" spans="1:4" x14ac:dyDescent="0.2">
      <c r="A35" s="464" t="s">
        <v>303</v>
      </c>
      <c r="B35" s="82" t="s">
        <v>1199</v>
      </c>
      <c r="C35" s="1410">
        <v>5787172</v>
      </c>
    </row>
    <row r="36" spans="1:4" x14ac:dyDescent="0.2">
      <c r="A36" s="422" t="s">
        <v>304</v>
      </c>
      <c r="B36" s="82" t="s">
        <v>165</v>
      </c>
      <c r="C36" s="511">
        <f>'1_sz_ melléklet'!E30</f>
        <v>9758073</v>
      </c>
    </row>
    <row r="37" spans="1:4" x14ac:dyDescent="0.2">
      <c r="A37" s="384" t="s">
        <v>305</v>
      </c>
      <c r="B37" s="82" t="s">
        <v>166</v>
      </c>
      <c r="C37" s="512">
        <f>'1_sz_ melléklet'!I30</f>
        <v>9758072.8000000007</v>
      </c>
    </row>
    <row r="38" spans="1:4" ht="13.5" thickBot="1" x14ac:dyDescent="0.25">
      <c r="A38" s="404" t="s">
        <v>306</v>
      </c>
      <c r="B38" s="513" t="s">
        <v>1200</v>
      </c>
      <c r="C38" s="514">
        <f>C35+C36-C37</f>
        <v>5787172.1999999993</v>
      </c>
    </row>
  </sheetData>
  <mergeCells count="6">
    <mergeCell ref="B30:C30"/>
    <mergeCell ref="B31:C31"/>
    <mergeCell ref="B5:D5"/>
    <mergeCell ref="B6:D6"/>
    <mergeCell ref="B7:D7"/>
    <mergeCell ref="B29:C29"/>
  </mergeCells>
  <pageMargins left="0.55118110236220474" right="0.55118110236220474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workbookViewId="0">
      <selection sqref="A1:D1"/>
    </sheetView>
  </sheetViews>
  <sheetFormatPr defaultRowHeight="12.75" x14ac:dyDescent="0.2"/>
  <cols>
    <col min="1" max="1" width="4" customWidth="1"/>
    <col min="2" max="2" width="38.42578125" customWidth="1"/>
    <col min="3" max="3" width="13.28515625" customWidth="1"/>
    <col min="4" max="4" width="12.42578125" customWidth="1"/>
    <col min="5" max="5" width="13.5703125" customWidth="1"/>
  </cols>
  <sheetData>
    <row r="1" spans="1:8" x14ac:dyDescent="0.2">
      <c r="A1" s="1626" t="s">
        <v>1327</v>
      </c>
      <c r="B1" s="1626"/>
      <c r="C1" s="1626"/>
      <c r="D1" s="1626"/>
    </row>
    <row r="2" spans="1:8" x14ac:dyDescent="0.2">
      <c r="A2" s="352"/>
      <c r="B2" s="352"/>
      <c r="C2" s="352"/>
      <c r="D2" s="352"/>
    </row>
    <row r="3" spans="1:8" ht="15.75" x14ac:dyDescent="0.25">
      <c r="A3" s="1646" t="s">
        <v>1177</v>
      </c>
      <c r="B3" s="1647"/>
      <c r="C3" s="1647"/>
      <c r="D3" s="1647"/>
      <c r="E3" s="1647"/>
    </row>
    <row r="4" spans="1:8" ht="15.75" x14ac:dyDescent="0.25">
      <c r="B4" s="21"/>
      <c r="C4" s="21"/>
      <c r="D4" s="21"/>
    </row>
    <row r="5" spans="1:8" ht="13.5" thickBot="1" x14ac:dyDescent="0.25">
      <c r="B5" s="1"/>
      <c r="C5" s="1"/>
      <c r="D5" s="22" t="s">
        <v>8</v>
      </c>
    </row>
    <row r="6" spans="1:8" ht="35.25" customHeight="1" thickBot="1" x14ac:dyDescent="0.3">
      <c r="A6" s="367" t="s">
        <v>298</v>
      </c>
      <c r="B6" s="577" t="s">
        <v>13</v>
      </c>
      <c r="C6" s="987" t="s">
        <v>11</v>
      </c>
      <c r="D6" s="355" t="s">
        <v>9</v>
      </c>
      <c r="E6" s="356" t="s">
        <v>412</v>
      </c>
    </row>
    <row r="7" spans="1:8" ht="11.25" customHeight="1" x14ac:dyDescent="0.2">
      <c r="A7" s="578" t="s">
        <v>299</v>
      </c>
      <c r="B7" s="579" t="s">
        <v>300</v>
      </c>
      <c r="C7" s="589" t="s">
        <v>301</v>
      </c>
      <c r="D7" s="763" t="s">
        <v>302</v>
      </c>
      <c r="E7" s="764" t="s">
        <v>322</v>
      </c>
    </row>
    <row r="8" spans="1:8" x14ac:dyDescent="0.2">
      <c r="A8" s="340" t="s">
        <v>303</v>
      </c>
      <c r="B8" s="347" t="s">
        <v>246</v>
      </c>
      <c r="C8" s="145"/>
      <c r="D8" s="310"/>
      <c r="E8" s="131"/>
    </row>
    <row r="9" spans="1:8" x14ac:dyDescent="0.2">
      <c r="A9" s="339" t="s">
        <v>304</v>
      </c>
      <c r="B9" s="192" t="s">
        <v>601</v>
      </c>
      <c r="C9" s="145">
        <v>490580</v>
      </c>
      <c r="D9" s="310">
        <v>392056</v>
      </c>
      <c r="E9" s="145">
        <f>SUM(C9:D9)</f>
        <v>882636</v>
      </c>
      <c r="H9" s="15"/>
    </row>
    <row r="10" spans="1:8" x14ac:dyDescent="0.2">
      <c r="A10" s="339" t="s">
        <v>305</v>
      </c>
      <c r="B10" s="215" t="s">
        <v>603</v>
      </c>
      <c r="C10" s="145">
        <v>86948</v>
      </c>
      <c r="D10" s="310">
        <v>61543</v>
      </c>
      <c r="E10" s="145">
        <f>SUM(C10:D10)</f>
        <v>148491</v>
      </c>
      <c r="H10" s="15"/>
    </row>
    <row r="11" spans="1:8" x14ac:dyDescent="0.2">
      <c r="A11" s="339" t="s">
        <v>306</v>
      </c>
      <c r="B11" s="215" t="s">
        <v>602</v>
      </c>
      <c r="C11" s="145">
        <f>249128-12559</f>
        <v>236569</v>
      </c>
      <c r="D11" s="310">
        <v>139012</v>
      </c>
      <c r="E11" s="145">
        <f>SUM(C11:D11)</f>
        <v>375581</v>
      </c>
    </row>
    <row r="12" spans="1:8" x14ac:dyDescent="0.2">
      <c r="A12" s="339" t="s">
        <v>307</v>
      </c>
      <c r="B12" s="215" t="s">
        <v>604</v>
      </c>
      <c r="C12" s="145"/>
      <c r="D12" s="310"/>
      <c r="E12" s="145">
        <f>SUM(C12:D12)</f>
        <v>0</v>
      </c>
      <c r="H12" s="15"/>
    </row>
    <row r="13" spans="1:8" x14ac:dyDescent="0.2">
      <c r="A13" s="339" t="s">
        <v>308</v>
      </c>
      <c r="B13" s="215" t="s">
        <v>605</v>
      </c>
      <c r="C13" s="145"/>
      <c r="D13" s="310"/>
      <c r="E13" s="145">
        <f>SUM(C13:D13)</f>
        <v>0</v>
      </c>
    </row>
    <row r="14" spans="1:8" x14ac:dyDescent="0.2">
      <c r="A14" s="339" t="s">
        <v>309</v>
      </c>
      <c r="B14" s="215" t="s">
        <v>606</v>
      </c>
      <c r="C14" s="310">
        <f>C15+C16+C17+C18+C19+C20+C21</f>
        <v>0</v>
      </c>
      <c r="D14" s="310">
        <f>D15+D16+D17+D18+D19+D20+D21</f>
        <v>22700</v>
      </c>
      <c r="E14" s="145">
        <f>E15+E16+E17+E18+E19+E20+E21</f>
        <v>22700</v>
      </c>
    </row>
    <row r="15" spans="1:8" x14ac:dyDescent="0.2">
      <c r="A15" s="339" t="s">
        <v>310</v>
      </c>
      <c r="B15" s="215" t="s">
        <v>610</v>
      </c>
      <c r="C15" s="145">
        <v>0</v>
      </c>
      <c r="D15" s="310">
        <f>'6 7_sz_melléklet'!C10</f>
        <v>22700</v>
      </c>
      <c r="E15" s="145">
        <f>D15+C15</f>
        <v>22700</v>
      </c>
    </row>
    <row r="16" spans="1:8" s="17" customFormat="1" x14ac:dyDescent="0.2">
      <c r="A16" s="339" t="s">
        <v>311</v>
      </c>
      <c r="B16" s="215" t="s">
        <v>611</v>
      </c>
      <c r="C16" s="145"/>
      <c r="D16" s="310"/>
      <c r="E16" s="145">
        <f t="shared" ref="E16:E22" si="0">D16+C16</f>
        <v>0</v>
      </c>
    </row>
    <row r="17" spans="1:5" x14ac:dyDescent="0.2">
      <c r="A17" s="339" t="s">
        <v>312</v>
      </c>
      <c r="B17" s="215" t="s">
        <v>612</v>
      </c>
      <c r="C17" s="145"/>
      <c r="D17" s="310"/>
      <c r="E17" s="145">
        <f t="shared" si="0"/>
        <v>0</v>
      </c>
    </row>
    <row r="18" spans="1:5" x14ac:dyDescent="0.2">
      <c r="A18" s="339" t="s">
        <v>313</v>
      </c>
      <c r="B18" s="348" t="s">
        <v>1083</v>
      </c>
      <c r="C18" s="149"/>
      <c r="D18" s="310"/>
      <c r="E18" s="145">
        <f t="shared" si="0"/>
        <v>0</v>
      </c>
    </row>
    <row r="19" spans="1:5" x14ac:dyDescent="0.2">
      <c r="A19" s="339" t="s">
        <v>314</v>
      </c>
      <c r="B19" s="801" t="s">
        <v>609</v>
      </c>
      <c r="C19" s="146"/>
      <c r="D19" s="310"/>
      <c r="E19" s="145">
        <f t="shared" si="0"/>
        <v>0</v>
      </c>
    </row>
    <row r="20" spans="1:5" x14ac:dyDescent="0.2">
      <c r="A20" s="339" t="s">
        <v>315</v>
      </c>
      <c r="B20" s="802" t="s">
        <v>607</v>
      </c>
      <c r="C20" s="146"/>
      <c r="D20" s="310"/>
      <c r="E20" s="145">
        <f t="shared" si="0"/>
        <v>0</v>
      </c>
    </row>
    <row r="21" spans="1:5" x14ac:dyDescent="0.2">
      <c r="A21" s="339" t="s">
        <v>316</v>
      </c>
      <c r="B21" s="131" t="s">
        <v>841</v>
      </c>
      <c r="C21" s="146"/>
      <c r="D21" s="310"/>
      <c r="E21" s="145">
        <f t="shared" si="0"/>
        <v>0</v>
      </c>
    </row>
    <row r="22" spans="1:5" ht="13.5" customHeight="1" thickBot="1" x14ac:dyDescent="0.25">
      <c r="A22" s="339" t="s">
        <v>317</v>
      </c>
      <c r="B22" s="217" t="s">
        <v>614</v>
      </c>
      <c r="C22" s="150"/>
      <c r="D22" s="310"/>
      <c r="E22" s="145">
        <f t="shared" si="0"/>
        <v>0</v>
      </c>
    </row>
    <row r="23" spans="1:5" ht="13.5" thickBot="1" x14ac:dyDescent="0.25">
      <c r="A23" s="582" t="s">
        <v>318</v>
      </c>
      <c r="B23" s="583" t="s">
        <v>6</v>
      </c>
      <c r="C23" s="591">
        <f>C9+C10+C11+C14+C22</f>
        <v>814097</v>
      </c>
      <c r="D23" s="591">
        <f>D9+D10+D11+D14+D22</f>
        <v>615311</v>
      </c>
      <c r="E23" s="1602">
        <f>E9+E10+E11+E14+E22</f>
        <v>1429408</v>
      </c>
    </row>
    <row r="24" spans="1:5" ht="13.5" thickTop="1" x14ac:dyDescent="0.2">
      <c r="A24" s="572"/>
      <c r="B24" s="347"/>
      <c r="C24" s="245"/>
      <c r="D24" s="245"/>
      <c r="E24" s="153"/>
    </row>
    <row r="25" spans="1:5" s="17" customFormat="1" x14ac:dyDescent="0.2">
      <c r="A25" s="340" t="s">
        <v>319</v>
      </c>
      <c r="B25" s="349" t="s">
        <v>247</v>
      </c>
      <c r="C25" s="148"/>
      <c r="D25" s="312"/>
      <c r="E25" s="199"/>
    </row>
    <row r="26" spans="1:5" x14ac:dyDescent="0.2">
      <c r="A26" s="339" t="s">
        <v>320</v>
      </c>
      <c r="B26" s="215" t="s">
        <v>615</v>
      </c>
      <c r="C26" s="310">
        <f>'33_sz_ melléklet'!C38</f>
        <v>4184</v>
      </c>
      <c r="D26" s="310">
        <f>'33_sz_ melléklet'!C15</f>
        <v>175</v>
      </c>
      <c r="E26" s="145">
        <f>SUM(C26:D26)</f>
        <v>4359</v>
      </c>
    </row>
    <row r="27" spans="1:5" x14ac:dyDescent="0.2">
      <c r="A27" s="339" t="s">
        <v>321</v>
      </c>
      <c r="B27" s="215" t="s">
        <v>616</v>
      </c>
      <c r="C27" s="145"/>
      <c r="D27" s="310">
        <f>'32_sz_ melléklet'!C13</f>
        <v>0</v>
      </c>
      <c r="E27" s="131"/>
    </row>
    <row r="28" spans="1:5" x14ac:dyDescent="0.2">
      <c r="A28" s="339" t="s">
        <v>323</v>
      </c>
      <c r="B28" s="215" t="s">
        <v>617</v>
      </c>
      <c r="C28" s="246">
        <f>C29+C30+C31</f>
        <v>0</v>
      </c>
      <c r="D28" s="246">
        <f>D29+D30+D31</f>
        <v>0</v>
      </c>
      <c r="E28" s="149">
        <f>E29+E30+E31</f>
        <v>0</v>
      </c>
    </row>
    <row r="29" spans="1:5" x14ac:dyDescent="0.2">
      <c r="A29" s="339" t="s">
        <v>324</v>
      </c>
      <c r="B29" s="348" t="s">
        <v>618</v>
      </c>
      <c r="C29" s="145"/>
      <c r="D29" s="310"/>
      <c r="E29" s="131"/>
    </row>
    <row r="30" spans="1:5" s="17" customFormat="1" x14ac:dyDescent="0.2">
      <c r="A30" s="339" t="s">
        <v>325</v>
      </c>
      <c r="B30" s="348" t="s">
        <v>619</v>
      </c>
      <c r="C30" s="145"/>
      <c r="D30" s="310"/>
      <c r="E30" s="131"/>
    </row>
    <row r="31" spans="1:5" s="17" customFormat="1" x14ac:dyDescent="0.2">
      <c r="A31" s="339" t="s">
        <v>326</v>
      </c>
      <c r="B31" s="348" t="s">
        <v>620</v>
      </c>
      <c r="C31" s="145"/>
      <c r="D31" s="310"/>
      <c r="E31" s="408"/>
    </row>
    <row r="32" spans="1:5" s="17" customFormat="1" x14ac:dyDescent="0.2">
      <c r="A32" s="339" t="s">
        <v>327</v>
      </c>
      <c r="B32" s="348" t="s">
        <v>1087</v>
      </c>
      <c r="C32" s="145"/>
      <c r="D32" s="310"/>
      <c r="E32" s="408"/>
    </row>
    <row r="33" spans="1:5" s="17" customFormat="1" x14ac:dyDescent="0.2">
      <c r="A33" s="339" t="s">
        <v>328</v>
      </c>
      <c r="B33" s="801" t="s">
        <v>622</v>
      </c>
      <c r="C33" s="145"/>
      <c r="D33" s="310"/>
      <c r="E33" s="408"/>
    </row>
    <row r="34" spans="1:5" s="17" customFormat="1" x14ac:dyDescent="0.2">
      <c r="A34" s="339" t="s">
        <v>329</v>
      </c>
      <c r="B34" s="292" t="s">
        <v>623</v>
      </c>
      <c r="C34" s="145"/>
      <c r="D34" s="310"/>
      <c r="E34" s="408"/>
    </row>
    <row r="35" spans="1:5" x14ac:dyDescent="0.2">
      <c r="A35" s="339" t="s">
        <v>330</v>
      </c>
      <c r="B35" s="1038" t="s">
        <v>624</v>
      </c>
      <c r="C35" s="145"/>
      <c r="D35" s="310"/>
      <c r="E35" s="408"/>
    </row>
    <row r="36" spans="1:5" ht="13.5" customHeight="1" x14ac:dyDescent="0.2">
      <c r="A36" s="339" t="s">
        <v>331</v>
      </c>
      <c r="B36" s="215"/>
      <c r="C36" s="145"/>
      <c r="D36" s="310"/>
      <c r="E36" s="131"/>
    </row>
    <row r="37" spans="1:5" ht="13.5" thickBot="1" x14ac:dyDescent="0.25">
      <c r="A37" s="339" t="s">
        <v>332</v>
      </c>
      <c r="B37" s="217"/>
      <c r="C37" s="313"/>
      <c r="D37" s="313"/>
      <c r="E37" s="146"/>
    </row>
    <row r="38" spans="1:5" ht="27.75" customHeight="1" thickBot="1" x14ac:dyDescent="0.25">
      <c r="A38" s="582" t="s">
        <v>842</v>
      </c>
      <c r="B38" s="583" t="s">
        <v>7</v>
      </c>
      <c r="C38" s="591">
        <f>C26+C27+C28+C36+C37</f>
        <v>4184</v>
      </c>
      <c r="D38" s="591">
        <f>D26+D27+D28+D36+D37</f>
        <v>175</v>
      </c>
      <c r="E38" s="592">
        <f>E26+E27+E28+E36+E37</f>
        <v>4359</v>
      </c>
    </row>
    <row r="39" spans="1:5" s="16" customFormat="1" ht="27" thickTop="1" thickBot="1" x14ac:dyDescent="0.25">
      <c r="A39" s="582" t="s">
        <v>334</v>
      </c>
      <c r="B39" s="587" t="s">
        <v>457</v>
      </c>
      <c r="C39" s="594">
        <f>C23+C38</f>
        <v>818281</v>
      </c>
      <c r="D39" s="594">
        <f>D23+D38</f>
        <v>615486</v>
      </c>
      <c r="E39" s="595">
        <f>E23+E38</f>
        <v>1433767</v>
      </c>
    </row>
    <row r="40" spans="1:5" s="16" customFormat="1" ht="13.5" thickTop="1" x14ac:dyDescent="0.2">
      <c r="A40" s="572"/>
      <c r="B40" s="815"/>
      <c r="C40" s="251"/>
      <c r="D40" s="251"/>
      <c r="E40" s="256"/>
    </row>
    <row r="41" spans="1:5" s="16" customFormat="1" x14ac:dyDescent="0.2">
      <c r="A41" s="340" t="s">
        <v>335</v>
      </c>
      <c r="B41" s="456" t="s">
        <v>458</v>
      </c>
      <c r="C41" s="148"/>
      <c r="D41" s="312"/>
      <c r="E41" s="199"/>
    </row>
    <row r="42" spans="1:5" s="16" customFormat="1" x14ac:dyDescent="0.2">
      <c r="A42" s="339" t="s">
        <v>336</v>
      </c>
      <c r="B42" s="925" t="s">
        <v>1076</v>
      </c>
      <c r="C42" s="145"/>
      <c r="D42" s="310"/>
      <c r="E42" s="131"/>
    </row>
    <row r="43" spans="1:5" s="16" customFormat="1" x14ac:dyDescent="0.2">
      <c r="A43" s="339" t="s">
        <v>337</v>
      </c>
      <c r="B43" s="925" t="s">
        <v>1075</v>
      </c>
      <c r="C43" s="150"/>
      <c r="D43" s="311"/>
      <c r="E43" s="307"/>
    </row>
    <row r="44" spans="1:5" s="16" customFormat="1" x14ac:dyDescent="0.2">
      <c r="A44" s="339" t="s">
        <v>338</v>
      </c>
      <c r="B44" s="666" t="s">
        <v>639</v>
      </c>
      <c r="C44" s="150"/>
      <c r="D44" s="311"/>
      <c r="E44" s="307"/>
    </row>
    <row r="45" spans="1:5" s="16" customFormat="1" x14ac:dyDescent="0.2">
      <c r="A45" s="339" t="s">
        <v>339</v>
      </c>
      <c r="B45" s="666" t="s">
        <v>641</v>
      </c>
      <c r="C45" s="150"/>
      <c r="D45" s="311"/>
      <c r="E45" s="307"/>
    </row>
    <row r="46" spans="1:5" s="16" customFormat="1" x14ac:dyDescent="0.2">
      <c r="A46" s="339" t="s">
        <v>340</v>
      </c>
      <c r="B46" s="803" t="s">
        <v>642</v>
      </c>
      <c r="C46" s="150"/>
      <c r="D46" s="311"/>
      <c r="E46" s="307"/>
    </row>
    <row r="47" spans="1:5" s="16" customFormat="1" x14ac:dyDescent="0.2">
      <c r="A47" s="339" t="s">
        <v>341</v>
      </c>
      <c r="B47" s="804" t="s">
        <v>645</v>
      </c>
      <c r="C47" s="150"/>
      <c r="D47" s="311"/>
      <c r="E47" s="307"/>
    </row>
    <row r="48" spans="1:5" s="16" customFormat="1" x14ac:dyDescent="0.2">
      <c r="A48" s="339" t="s">
        <v>342</v>
      </c>
      <c r="B48" s="805" t="s">
        <v>644</v>
      </c>
      <c r="C48" s="150"/>
      <c r="D48" s="311"/>
      <c r="E48" s="307"/>
    </row>
    <row r="49" spans="1:5" ht="15.75" customHeight="1" thickBot="1" x14ac:dyDescent="0.25">
      <c r="A49" s="339" t="s">
        <v>343</v>
      </c>
      <c r="B49" s="350" t="s">
        <v>643</v>
      </c>
      <c r="C49" s="150"/>
      <c r="D49" s="311"/>
      <c r="E49" s="307"/>
    </row>
    <row r="50" spans="1:5" ht="13.5" thickBot="1" x14ac:dyDescent="0.25">
      <c r="A50" s="363" t="s">
        <v>344</v>
      </c>
      <c r="B50" s="298" t="s">
        <v>646</v>
      </c>
      <c r="C50" s="250"/>
      <c r="D50" s="147"/>
      <c r="E50" s="631"/>
    </row>
    <row r="51" spans="1:5" x14ac:dyDescent="0.2">
      <c r="A51" s="572"/>
      <c r="B51" s="43"/>
      <c r="C51" s="782"/>
      <c r="D51" s="782"/>
      <c r="E51" s="662"/>
    </row>
    <row r="52" spans="1:5" ht="12.75" customHeight="1" thickBot="1" x14ac:dyDescent="0.25">
      <c r="A52" s="598" t="s">
        <v>345</v>
      </c>
      <c r="B52" s="813" t="s">
        <v>460</v>
      </c>
      <c r="C52" s="820">
        <f>C39+C50</f>
        <v>818281</v>
      </c>
      <c r="D52" s="820">
        <f>D39+D50</f>
        <v>615486</v>
      </c>
      <c r="E52" s="820">
        <f>E39+E50</f>
        <v>1433767</v>
      </c>
    </row>
    <row r="53" spans="1:5" ht="13.5" thickTop="1" x14ac:dyDescent="0.2"/>
    <row r="54" spans="1:5" ht="14.25" customHeight="1" x14ac:dyDescent="0.2"/>
    <row r="55" spans="1:5" ht="25.5" customHeight="1" x14ac:dyDescent="0.2"/>
    <row r="57" spans="1:5" ht="15.75" customHeight="1" x14ac:dyDescent="0.2"/>
    <row r="58" spans="1:5" ht="13.5" customHeight="1" x14ac:dyDescent="0.2"/>
    <row r="59" spans="1:5" ht="22.5" customHeight="1" x14ac:dyDescent="0.2"/>
    <row r="100" ht="17.25" customHeight="1" x14ac:dyDescent="0.2"/>
    <row r="104" ht="16.5" customHeight="1" x14ac:dyDescent="0.2"/>
    <row r="105" ht="23.25" customHeight="1" x14ac:dyDescent="0.2"/>
  </sheetData>
  <mergeCells count="2">
    <mergeCell ref="A1:D1"/>
    <mergeCell ref="A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/>
  </sheetViews>
  <sheetFormatPr defaultRowHeight="12.75" x14ac:dyDescent="0.2"/>
  <cols>
    <col min="1" max="1" width="5.42578125" customWidth="1"/>
    <col min="2" max="2" width="64.28515625" customWidth="1"/>
    <col min="3" max="3" width="17.5703125" customWidth="1"/>
  </cols>
  <sheetData>
    <row r="1" spans="1:6" x14ac:dyDescent="0.2">
      <c r="A1" s="352" t="s">
        <v>1368</v>
      </c>
      <c r="B1" s="159"/>
      <c r="C1" s="159"/>
      <c r="D1" s="159"/>
      <c r="E1" s="159"/>
      <c r="F1" s="159"/>
    </row>
    <row r="2" spans="1:6" ht="12" customHeight="1" x14ac:dyDescent="0.2">
      <c r="B2" s="76"/>
      <c r="C2" s="77"/>
    </row>
    <row r="3" spans="1:6" ht="15.75" x14ac:dyDescent="0.25">
      <c r="B3" s="1749" t="s">
        <v>145</v>
      </c>
      <c r="C3" s="1749"/>
      <c r="D3" s="44"/>
      <c r="E3" s="44"/>
      <c r="F3" s="44"/>
    </row>
    <row r="4" spans="1:6" ht="15.75" x14ac:dyDescent="0.25">
      <c r="B4" s="1747" t="s">
        <v>1201</v>
      </c>
      <c r="C4" s="1747"/>
      <c r="D4" s="12"/>
      <c r="E4" s="12"/>
      <c r="F4" s="12"/>
    </row>
    <row r="5" spans="1:6" x14ac:dyDescent="0.2">
      <c r="B5" s="78"/>
      <c r="C5" s="79"/>
    </row>
    <row r="6" spans="1:6" ht="13.5" thickBot="1" x14ac:dyDescent="0.25">
      <c r="B6" s="78"/>
      <c r="C6" s="80" t="s">
        <v>4</v>
      </c>
    </row>
    <row r="7" spans="1:6" ht="12.75" customHeight="1" x14ac:dyDescent="0.2">
      <c r="A7" s="1666" t="s">
        <v>298</v>
      </c>
      <c r="B7" s="1753" t="s">
        <v>152</v>
      </c>
      <c r="C7" s="1755" t="s">
        <v>153</v>
      </c>
    </row>
    <row r="8" spans="1:6" ht="13.5" customHeight="1" thickBot="1" x14ac:dyDescent="0.25">
      <c r="A8" s="1735"/>
      <c r="B8" s="1754"/>
      <c r="C8" s="1756"/>
    </row>
    <row r="9" spans="1:6" ht="13.5" thickBot="1" x14ac:dyDescent="0.25">
      <c r="A9" s="457" t="s">
        <v>377</v>
      </c>
      <c r="B9" s="501" t="s">
        <v>300</v>
      </c>
      <c r="C9" s="510" t="s">
        <v>301</v>
      </c>
    </row>
    <row r="10" spans="1:6" ht="15.75" x14ac:dyDescent="0.2">
      <c r="A10" s="463" t="s">
        <v>303</v>
      </c>
      <c r="B10" s="531" t="s">
        <v>154</v>
      </c>
      <c r="C10" s="225"/>
    </row>
    <row r="11" spans="1:6" ht="15.75" x14ac:dyDescent="0.2">
      <c r="A11" s="340" t="s">
        <v>304</v>
      </c>
      <c r="B11" s="531" t="s">
        <v>277</v>
      </c>
      <c r="C11" s="225"/>
    </row>
    <row r="12" spans="1:6" ht="15.75" x14ac:dyDescent="0.2">
      <c r="A12" s="339" t="s">
        <v>305</v>
      </c>
      <c r="B12" s="531" t="s">
        <v>278</v>
      </c>
      <c r="C12" s="225"/>
    </row>
    <row r="13" spans="1:6" ht="15.75" x14ac:dyDescent="0.2">
      <c r="A13" s="339" t="s">
        <v>306</v>
      </c>
      <c r="B13" s="531" t="s">
        <v>279</v>
      </c>
      <c r="C13" s="225"/>
    </row>
    <row r="14" spans="1:6" ht="15.75" x14ac:dyDescent="0.25">
      <c r="A14" s="339" t="s">
        <v>307</v>
      </c>
      <c r="B14" s="532" t="s">
        <v>155</v>
      </c>
      <c r="C14" s="226"/>
    </row>
    <row r="15" spans="1:6" ht="15.75" x14ac:dyDescent="0.25">
      <c r="A15" s="339" t="s">
        <v>308</v>
      </c>
      <c r="B15" s="533" t="s">
        <v>933</v>
      </c>
      <c r="C15" s="227">
        <v>530</v>
      </c>
    </row>
    <row r="16" spans="1:6" ht="15.75" x14ac:dyDescent="0.25">
      <c r="A16" s="339" t="s">
        <v>309</v>
      </c>
      <c r="B16" s="533" t="s">
        <v>934</v>
      </c>
      <c r="C16" s="227">
        <v>2810</v>
      </c>
    </row>
    <row r="17" spans="1:3" ht="15.75" x14ac:dyDescent="0.25">
      <c r="A17" s="339" t="s">
        <v>310</v>
      </c>
      <c r="B17" s="532" t="s">
        <v>280</v>
      </c>
      <c r="C17" s="227"/>
    </row>
    <row r="18" spans="1:3" ht="15.75" x14ac:dyDescent="0.25">
      <c r="A18" s="339" t="s">
        <v>311</v>
      </c>
      <c r="B18" s="534" t="s">
        <v>281</v>
      </c>
      <c r="C18" s="227"/>
    </row>
    <row r="19" spans="1:3" ht="15.75" x14ac:dyDescent="0.25">
      <c r="A19" s="339" t="s">
        <v>312</v>
      </c>
      <c r="B19" s="534" t="s">
        <v>282</v>
      </c>
      <c r="C19" s="227"/>
    </row>
    <row r="20" spans="1:3" ht="15.75" x14ac:dyDescent="0.25">
      <c r="A20" s="339" t="s">
        <v>313</v>
      </c>
      <c r="B20" s="534" t="s">
        <v>1009</v>
      </c>
      <c r="C20" s="227"/>
    </row>
    <row r="21" spans="1:3" ht="15.75" x14ac:dyDescent="0.25">
      <c r="A21" s="339" t="s">
        <v>314</v>
      </c>
      <c r="B21" s="534" t="s">
        <v>1010</v>
      </c>
      <c r="C21" s="227"/>
    </row>
    <row r="22" spans="1:3" ht="15.75" x14ac:dyDescent="0.25">
      <c r="A22" s="339" t="s">
        <v>315</v>
      </c>
      <c r="B22" s="534" t="s">
        <v>283</v>
      </c>
      <c r="C22" s="227"/>
    </row>
    <row r="23" spans="1:3" ht="15.75" x14ac:dyDescent="0.25">
      <c r="A23" s="339" t="s">
        <v>316</v>
      </c>
      <c r="B23" s="534" t="s">
        <v>156</v>
      </c>
      <c r="C23" s="227"/>
    </row>
    <row r="24" spans="1:3" ht="17.25" customHeight="1" x14ac:dyDescent="0.25">
      <c r="A24" s="339" t="s">
        <v>317</v>
      </c>
      <c r="B24" s="535" t="s">
        <v>157</v>
      </c>
      <c r="C24" s="227"/>
    </row>
    <row r="25" spans="1:3" ht="16.5" customHeight="1" x14ac:dyDescent="0.25">
      <c r="A25" s="339" t="s">
        <v>318</v>
      </c>
      <c r="B25" s="535" t="s">
        <v>158</v>
      </c>
      <c r="C25" s="227"/>
    </row>
    <row r="26" spans="1:3" ht="26.25" x14ac:dyDescent="0.25">
      <c r="A26" s="339" t="s">
        <v>319</v>
      </c>
      <c r="B26" s="535" t="s">
        <v>159</v>
      </c>
      <c r="C26" s="227"/>
    </row>
    <row r="27" spans="1:3" ht="15.75" x14ac:dyDescent="0.25">
      <c r="A27" s="339" t="s">
        <v>320</v>
      </c>
      <c r="B27" s="535" t="s">
        <v>160</v>
      </c>
      <c r="C27" s="227"/>
    </row>
    <row r="28" spans="1:3" ht="16.5" thickBot="1" x14ac:dyDescent="0.3">
      <c r="A28" s="339" t="s">
        <v>321</v>
      </c>
      <c r="B28" s="536" t="s">
        <v>161</v>
      </c>
      <c r="C28" s="228">
        <f>SUM(C10:C27)</f>
        <v>3340</v>
      </c>
    </row>
    <row r="29" spans="1:3" x14ac:dyDescent="0.2">
      <c r="B29" s="76"/>
      <c r="C29" s="76"/>
    </row>
    <row r="30" spans="1:3" ht="12.75" customHeight="1" x14ac:dyDescent="0.2">
      <c r="B30" s="1752" t="s">
        <v>162</v>
      </c>
      <c r="C30" s="1752"/>
    </row>
    <row r="31" spans="1:3" ht="12.75" customHeight="1" x14ac:dyDescent="0.2">
      <c r="B31" s="1752" t="s">
        <v>935</v>
      </c>
      <c r="C31" s="1752"/>
    </row>
    <row r="32" spans="1:3" ht="13.5" customHeight="1" x14ac:dyDescent="0.2">
      <c r="B32" s="1752" t="s">
        <v>936</v>
      </c>
      <c r="C32" s="1752"/>
    </row>
    <row r="33" spans="2:3" ht="24" customHeight="1" x14ac:dyDescent="0.2">
      <c r="B33" s="1750" t="s">
        <v>1135</v>
      </c>
      <c r="C33" s="1751"/>
    </row>
    <row r="34" spans="2:3" x14ac:dyDescent="0.2">
      <c r="B34" s="76"/>
      <c r="C34" s="76"/>
    </row>
    <row r="35" spans="2:3" x14ac:dyDescent="0.2">
      <c r="B35" s="76"/>
      <c r="C35" s="76"/>
    </row>
    <row r="36" spans="2:3" x14ac:dyDescent="0.2">
      <c r="B36" s="76"/>
      <c r="C36" s="76"/>
    </row>
    <row r="37" spans="2:3" x14ac:dyDescent="0.2">
      <c r="B37" s="76"/>
      <c r="C37" s="76"/>
    </row>
    <row r="38" spans="2:3" x14ac:dyDescent="0.2">
      <c r="B38" s="76"/>
      <c r="C38" s="76"/>
    </row>
    <row r="39" spans="2:3" x14ac:dyDescent="0.2">
      <c r="B39" s="76"/>
      <c r="C39" s="76"/>
    </row>
  </sheetData>
  <mergeCells count="9">
    <mergeCell ref="B33:C33"/>
    <mergeCell ref="A7:A8"/>
    <mergeCell ref="B32:C32"/>
    <mergeCell ref="B3:C3"/>
    <mergeCell ref="B4:C4"/>
    <mergeCell ref="B7:B8"/>
    <mergeCell ref="C7:C8"/>
    <mergeCell ref="B30:C30"/>
    <mergeCell ref="B31:C31"/>
  </mergeCells>
  <pageMargins left="0.74803149606299213" right="0.55118110236220474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B24" sqref="B24:G24"/>
    </sheetView>
  </sheetViews>
  <sheetFormatPr defaultRowHeight="12.75" x14ac:dyDescent="0.2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 x14ac:dyDescent="0.2">
      <c r="B1" s="1626" t="s">
        <v>1369</v>
      </c>
      <c r="C1" s="1656"/>
      <c r="D1" s="1656"/>
      <c r="E1" s="1656"/>
      <c r="F1" s="1656"/>
      <c r="G1" s="1656"/>
    </row>
    <row r="2" spans="1:7" ht="15.75" x14ac:dyDescent="0.25">
      <c r="A2" s="1665" t="s">
        <v>167</v>
      </c>
      <c r="B2" s="1647"/>
      <c r="C2" s="1647"/>
      <c r="D2" s="1647"/>
      <c r="E2" s="1647"/>
      <c r="F2" s="1647"/>
      <c r="G2" s="1647"/>
    </row>
    <row r="3" spans="1:7" x14ac:dyDescent="0.2">
      <c r="A3" s="1655" t="s">
        <v>168</v>
      </c>
      <c r="B3" s="1656"/>
      <c r="C3" s="1656"/>
      <c r="D3" s="1656"/>
      <c r="E3" s="1656"/>
      <c r="F3" s="1656"/>
      <c r="G3" s="1656"/>
    </row>
    <row r="4" spans="1:7" x14ac:dyDescent="0.2">
      <c r="A4" s="1712" t="s">
        <v>1202</v>
      </c>
      <c r="B4" s="1647"/>
      <c r="C4" s="1647"/>
      <c r="D4" s="1647"/>
      <c r="E4" s="1647"/>
      <c r="F4" s="1647"/>
      <c r="G4" s="1647"/>
    </row>
    <row r="5" spans="1:7" ht="13.5" thickBot="1" x14ac:dyDescent="0.25">
      <c r="B5" s="1"/>
      <c r="C5" s="1"/>
      <c r="D5" s="1"/>
      <c r="E5" s="1"/>
      <c r="F5" s="1"/>
      <c r="G5" s="22" t="s">
        <v>4</v>
      </c>
    </row>
    <row r="6" spans="1:7" ht="13.5" thickBot="1" x14ac:dyDescent="0.25">
      <c r="A6" s="1690" t="s">
        <v>298</v>
      </c>
      <c r="B6" s="1761" t="s">
        <v>169</v>
      </c>
      <c r="C6" s="1763" t="s">
        <v>170</v>
      </c>
      <c r="D6" s="523" t="s">
        <v>171</v>
      </c>
      <c r="E6" s="524" t="s">
        <v>85</v>
      </c>
      <c r="F6" s="523" t="s">
        <v>172</v>
      </c>
      <c r="G6" s="525" t="s">
        <v>173</v>
      </c>
    </row>
    <row r="7" spans="1:7" ht="13.5" thickBot="1" x14ac:dyDescent="0.25">
      <c r="A7" s="1691"/>
      <c r="B7" s="1762"/>
      <c r="C7" s="1762"/>
      <c r="D7" s="210" t="s">
        <v>174</v>
      </c>
      <c r="E7" s="158" t="s">
        <v>175</v>
      </c>
      <c r="F7" s="210" t="s">
        <v>176</v>
      </c>
      <c r="G7" s="526" t="s">
        <v>177</v>
      </c>
    </row>
    <row r="8" spans="1:7" ht="13.5" thickBot="1" x14ac:dyDescent="0.25">
      <c r="A8" s="1691"/>
      <c r="B8" s="1762"/>
      <c r="C8" s="1762"/>
      <c r="D8" s="210" t="s">
        <v>178</v>
      </c>
      <c r="E8" s="158" t="s">
        <v>179</v>
      </c>
      <c r="F8" s="210" t="s">
        <v>179</v>
      </c>
      <c r="G8" s="526" t="s">
        <v>180</v>
      </c>
    </row>
    <row r="9" spans="1:7" ht="13.5" thickBot="1" x14ac:dyDescent="0.25">
      <c r="A9" s="419" t="s">
        <v>377</v>
      </c>
      <c r="B9" s="501" t="s">
        <v>300</v>
      </c>
      <c r="C9" s="510" t="s">
        <v>301</v>
      </c>
      <c r="D9" s="522" t="s">
        <v>302</v>
      </c>
      <c r="E9" s="368" t="s">
        <v>322</v>
      </c>
      <c r="F9" s="522" t="s">
        <v>347</v>
      </c>
      <c r="G9" s="369" t="s">
        <v>348</v>
      </c>
    </row>
    <row r="10" spans="1:7" x14ac:dyDescent="0.2">
      <c r="A10" s="400" t="s">
        <v>303</v>
      </c>
      <c r="B10" s="34" t="s">
        <v>181</v>
      </c>
      <c r="C10" s="23"/>
      <c r="D10" s="769"/>
      <c r="E10" s="29"/>
      <c r="F10" s="24"/>
      <c r="G10" s="242"/>
    </row>
    <row r="11" spans="1:7" x14ac:dyDescent="0.2">
      <c r="A11" s="422" t="s">
        <v>304</v>
      </c>
      <c r="B11" s="6" t="s">
        <v>181</v>
      </c>
      <c r="C11" s="213"/>
      <c r="D11" s="770"/>
      <c r="E11" s="31"/>
      <c r="F11" s="8"/>
      <c r="G11" s="244"/>
    </row>
    <row r="12" spans="1:7" x14ac:dyDescent="0.2">
      <c r="A12" s="384" t="s">
        <v>305</v>
      </c>
      <c r="B12" s="6" t="s">
        <v>181</v>
      </c>
      <c r="C12" s="23"/>
      <c r="D12" s="769"/>
      <c r="E12" s="29"/>
      <c r="F12" s="24"/>
      <c r="G12" s="242"/>
    </row>
    <row r="13" spans="1:7" x14ac:dyDescent="0.2">
      <c r="A13" s="384" t="s">
        <v>306</v>
      </c>
      <c r="B13" s="6" t="s">
        <v>181</v>
      </c>
      <c r="C13" s="213"/>
      <c r="D13" s="770"/>
      <c r="E13" s="31"/>
      <c r="F13" s="11"/>
      <c r="G13" s="249"/>
    </row>
    <row r="14" spans="1:7" x14ac:dyDescent="0.2">
      <c r="A14" s="384" t="s">
        <v>307</v>
      </c>
      <c r="B14" s="6" t="s">
        <v>181</v>
      </c>
      <c r="C14" s="213"/>
      <c r="D14" s="770"/>
      <c r="E14" s="31"/>
      <c r="F14" s="8"/>
      <c r="G14" s="244"/>
    </row>
    <row r="15" spans="1:7" x14ac:dyDescent="0.2">
      <c r="A15" s="384" t="s">
        <v>308</v>
      </c>
      <c r="B15" s="6" t="s">
        <v>181</v>
      </c>
      <c r="C15" s="25"/>
      <c r="D15" s="770"/>
      <c r="E15" s="4"/>
      <c r="F15" s="25"/>
      <c r="G15" s="504"/>
    </row>
    <row r="16" spans="1:7" x14ac:dyDescent="0.2">
      <c r="A16" s="384" t="s">
        <v>309</v>
      </c>
      <c r="B16" s="6" t="s">
        <v>181</v>
      </c>
      <c r="C16" s="213"/>
      <c r="D16" s="770"/>
      <c r="E16" s="31"/>
      <c r="F16" s="8"/>
      <c r="G16" s="244"/>
    </row>
    <row r="17" spans="1:7" x14ac:dyDescent="0.2">
      <c r="A17" s="384" t="s">
        <v>310</v>
      </c>
      <c r="B17" s="6" t="s">
        <v>181</v>
      </c>
      <c r="C17" s="213"/>
      <c r="D17" s="770"/>
      <c r="E17" s="31"/>
      <c r="F17" s="8"/>
      <c r="G17" s="244"/>
    </row>
    <row r="18" spans="1:7" x14ac:dyDescent="0.2">
      <c r="A18" s="384" t="s">
        <v>311</v>
      </c>
      <c r="B18" s="6" t="s">
        <v>181</v>
      </c>
      <c r="C18" s="213"/>
      <c r="D18" s="770"/>
      <c r="E18" s="31"/>
      <c r="F18" s="8"/>
      <c r="G18" s="244"/>
    </row>
    <row r="19" spans="1:7" x14ac:dyDescent="0.2">
      <c r="A19" s="384" t="s">
        <v>312</v>
      </c>
      <c r="B19" s="6" t="s">
        <v>181</v>
      </c>
      <c r="C19" s="25"/>
      <c r="D19" s="213"/>
      <c r="E19" s="4"/>
      <c r="F19" s="25"/>
      <c r="G19" s="504"/>
    </row>
    <row r="20" spans="1:7" x14ac:dyDescent="0.2">
      <c r="A20" s="384" t="s">
        <v>313</v>
      </c>
      <c r="B20" s="10" t="s">
        <v>439</v>
      </c>
      <c r="C20" s="213"/>
      <c r="D20" s="770"/>
      <c r="E20" s="31"/>
      <c r="F20" s="8"/>
      <c r="G20" s="244"/>
    </row>
    <row r="21" spans="1:7" ht="13.5" thickBot="1" x14ac:dyDescent="0.25">
      <c r="A21" s="386" t="s">
        <v>314</v>
      </c>
      <c r="B21" s="10"/>
      <c r="C21" s="527"/>
      <c r="D21" s="11"/>
      <c r="E21" s="110"/>
      <c r="F21" s="11"/>
      <c r="G21" s="249"/>
    </row>
    <row r="22" spans="1:7" ht="13.5" thickBot="1" x14ac:dyDescent="0.25">
      <c r="A22" s="466" t="s">
        <v>315</v>
      </c>
      <c r="B22" s="528" t="s">
        <v>25</v>
      </c>
      <c r="C22" s="522" t="s">
        <v>182</v>
      </c>
      <c r="D22" s="111">
        <f>SUM(D10:D21)</f>
        <v>0</v>
      </c>
      <c r="E22" s="252">
        <f>SUM(E10:E21)</f>
        <v>0</v>
      </c>
      <c r="F22" s="111">
        <f>SUM(F10:F21)</f>
        <v>0</v>
      </c>
      <c r="G22" s="239">
        <f>SUM(G10:G21)</f>
        <v>0</v>
      </c>
    </row>
    <row r="23" spans="1:7" x14ac:dyDescent="0.2">
      <c r="B23" s="36"/>
      <c r="C23" s="158"/>
      <c r="D23" s="30"/>
      <c r="E23" s="30"/>
      <c r="F23" s="30"/>
      <c r="G23" s="30"/>
    </row>
    <row r="24" spans="1:7" x14ac:dyDescent="0.2">
      <c r="B24" s="1626" t="s">
        <v>1370</v>
      </c>
      <c r="C24" s="1656"/>
      <c r="D24" s="1656"/>
      <c r="E24" s="1656"/>
      <c r="F24" s="1656"/>
      <c r="G24" s="1656"/>
    </row>
    <row r="25" spans="1:7" ht="15.75" x14ac:dyDescent="0.25">
      <c r="A25" s="1646" t="s">
        <v>183</v>
      </c>
      <c r="B25" s="1647"/>
      <c r="C25" s="1647"/>
      <c r="D25" s="1647"/>
      <c r="E25" s="1647"/>
      <c r="F25" s="1647"/>
      <c r="G25" s="1647"/>
    </row>
    <row r="26" spans="1:7" x14ac:dyDescent="0.2">
      <c r="A26" s="1655" t="s">
        <v>184</v>
      </c>
      <c r="B26" s="1647"/>
      <c r="C26" s="1647"/>
      <c r="D26" s="1647"/>
      <c r="E26" s="1647"/>
      <c r="F26" s="1647"/>
      <c r="G26" s="1647"/>
    </row>
    <row r="27" spans="1:7" x14ac:dyDescent="0.2">
      <c r="A27" s="1655" t="s">
        <v>1203</v>
      </c>
      <c r="B27" s="1656"/>
      <c r="C27" s="1656"/>
      <c r="D27" s="1656"/>
      <c r="E27" s="1656"/>
      <c r="F27" s="1656"/>
      <c r="G27" s="1656"/>
    </row>
    <row r="28" spans="1:7" ht="13.5" thickBot="1" x14ac:dyDescent="0.25">
      <c r="B28" s="1"/>
      <c r="C28" s="40"/>
      <c r="D28" s="40"/>
      <c r="E28" s="40"/>
      <c r="F28" s="1"/>
      <c r="G28" s="22" t="s">
        <v>4</v>
      </c>
    </row>
    <row r="29" spans="1:7" ht="13.5" thickBot="1" x14ac:dyDescent="0.25">
      <c r="A29" s="1690" t="s">
        <v>298</v>
      </c>
      <c r="B29" s="1759" t="s">
        <v>185</v>
      </c>
      <c r="C29" s="1759"/>
      <c r="D29" s="523" t="s">
        <v>186</v>
      </c>
      <c r="E29" s="524" t="s">
        <v>187</v>
      </c>
      <c r="F29" s="523" t="s">
        <v>188</v>
      </c>
      <c r="G29" s="525" t="s">
        <v>189</v>
      </c>
    </row>
    <row r="30" spans="1:7" ht="13.5" thickBot="1" x14ac:dyDescent="0.25">
      <c r="A30" s="1691"/>
      <c r="B30" s="1760"/>
      <c r="C30" s="1760"/>
      <c r="D30" s="210" t="s">
        <v>174</v>
      </c>
      <c r="E30" s="158" t="s">
        <v>190</v>
      </c>
      <c r="F30" s="210" t="s">
        <v>191</v>
      </c>
      <c r="G30" s="526" t="s">
        <v>192</v>
      </c>
    </row>
    <row r="31" spans="1:7" ht="13.5" thickBot="1" x14ac:dyDescent="0.25">
      <c r="A31" s="1691"/>
      <c r="B31" s="1760"/>
      <c r="C31" s="1760"/>
      <c r="D31" s="211" t="s">
        <v>193</v>
      </c>
      <c r="E31" s="212" t="s">
        <v>194</v>
      </c>
      <c r="F31" s="211" t="s">
        <v>179</v>
      </c>
      <c r="G31" s="529" t="s">
        <v>195</v>
      </c>
    </row>
    <row r="32" spans="1:7" ht="13.5" thickBot="1" x14ac:dyDescent="0.25">
      <c r="A32" s="419" t="s">
        <v>377</v>
      </c>
      <c r="B32" s="1757" t="s">
        <v>300</v>
      </c>
      <c r="C32" s="1758"/>
      <c r="D32" s="522" t="s">
        <v>301</v>
      </c>
      <c r="E32" s="368" t="s">
        <v>302</v>
      </c>
      <c r="F32" s="522" t="s">
        <v>322</v>
      </c>
      <c r="G32" s="369" t="s">
        <v>347</v>
      </c>
    </row>
    <row r="33" spans="1:7" x14ac:dyDescent="0.2">
      <c r="A33" s="400" t="s">
        <v>303</v>
      </c>
      <c r="B33" s="34" t="s">
        <v>423</v>
      </c>
      <c r="C33" s="215"/>
      <c r="D33" s="769"/>
      <c r="E33" s="29"/>
      <c r="F33" s="24"/>
      <c r="G33" s="242"/>
    </row>
    <row r="34" spans="1:7" x14ac:dyDescent="0.2">
      <c r="A34" s="422" t="s">
        <v>304</v>
      </c>
      <c r="B34" s="34" t="s">
        <v>424</v>
      </c>
      <c r="C34" s="215"/>
      <c r="D34" s="769"/>
      <c r="E34" s="29"/>
      <c r="F34" s="24"/>
      <c r="G34" s="242"/>
    </row>
    <row r="35" spans="1:7" x14ac:dyDescent="0.2">
      <c r="A35" s="384" t="s">
        <v>305</v>
      </c>
      <c r="B35" s="34" t="s">
        <v>425</v>
      </c>
      <c r="C35" s="215"/>
      <c r="D35" s="769"/>
      <c r="E35" s="29"/>
      <c r="F35" s="24"/>
      <c r="G35" s="242"/>
    </row>
    <row r="36" spans="1:7" x14ac:dyDescent="0.2">
      <c r="A36" s="384" t="s">
        <v>306</v>
      </c>
      <c r="B36" s="706" t="s">
        <v>426</v>
      </c>
      <c r="C36" s="707"/>
      <c r="D36" s="1403"/>
      <c r="E36" s="656"/>
      <c r="F36" s="112"/>
      <c r="G36" s="405"/>
    </row>
    <row r="37" spans="1:7" ht="13.5" thickBot="1" x14ac:dyDescent="0.25">
      <c r="A37" s="386" t="s">
        <v>307</v>
      </c>
      <c r="B37" s="122"/>
      <c r="C37" s="217"/>
      <c r="D37" s="1404">
        <v>0</v>
      </c>
      <c r="E37" s="30"/>
      <c r="F37" s="28"/>
      <c r="G37" s="144"/>
    </row>
    <row r="38" spans="1:7" ht="13.5" thickBot="1" x14ac:dyDescent="0.25">
      <c r="A38" s="363" t="s">
        <v>308</v>
      </c>
      <c r="B38" s="387" t="s">
        <v>25</v>
      </c>
      <c r="C38" s="530"/>
      <c r="D38" s="1405">
        <f>SUM(D33:D37)</f>
        <v>0</v>
      </c>
      <c r="E38" s="709"/>
      <c r="F38" s="708"/>
      <c r="G38" s="710"/>
    </row>
  </sheetData>
  <mergeCells count="14">
    <mergeCell ref="A2:G2"/>
    <mergeCell ref="A4:G4"/>
    <mergeCell ref="A6:A8"/>
    <mergeCell ref="A29:A31"/>
    <mergeCell ref="B32:C32"/>
    <mergeCell ref="B1:G1"/>
    <mergeCell ref="B24:G24"/>
    <mergeCell ref="A25:G25"/>
    <mergeCell ref="A26:G26"/>
    <mergeCell ref="A27:G27"/>
    <mergeCell ref="A3:G3"/>
    <mergeCell ref="B29:C31"/>
    <mergeCell ref="B6:B8"/>
    <mergeCell ref="C6:C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4"/>
  <sheetViews>
    <sheetView workbookViewId="0">
      <selection activeCell="A2" sqref="A2:F2"/>
    </sheetView>
  </sheetViews>
  <sheetFormatPr defaultRowHeight="12.75" x14ac:dyDescent="0.2"/>
  <cols>
    <col min="1" max="1" width="4.7109375" customWidth="1"/>
    <col min="2" max="2" width="13.5703125" customWidth="1"/>
    <col min="3" max="3" width="19.42578125" customWidth="1"/>
    <col min="4" max="4" width="9.5703125" customWidth="1"/>
    <col min="5" max="5" width="9.140625" customWidth="1"/>
    <col min="9" max="9" width="8.28515625" customWidth="1"/>
    <col min="11" max="11" width="9.5703125" customWidth="1"/>
  </cols>
  <sheetData>
    <row r="2" spans="1:14" x14ac:dyDescent="0.2">
      <c r="A2" s="1626" t="s">
        <v>1371</v>
      </c>
      <c r="B2" s="1656"/>
      <c r="C2" s="1656"/>
      <c r="D2" s="1656"/>
      <c r="E2" s="1656"/>
      <c r="F2" s="1656"/>
      <c r="G2" s="1"/>
      <c r="H2" s="1"/>
      <c r="I2" s="1"/>
      <c r="J2" s="1"/>
      <c r="K2" s="83"/>
      <c r="L2" s="1"/>
      <c r="M2" s="1"/>
    </row>
    <row r="3" spans="1:14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 x14ac:dyDescent="0.3">
      <c r="B4" s="1767" t="s">
        <v>145</v>
      </c>
      <c r="C4" s="1767"/>
      <c r="D4" s="1767"/>
      <c r="E4" s="1767"/>
      <c r="F4" s="1767"/>
      <c r="G4" s="1767"/>
      <c r="H4" s="1767"/>
      <c r="I4" s="1767"/>
      <c r="J4" s="1767"/>
      <c r="K4" s="1767"/>
      <c r="L4" s="1767"/>
      <c r="M4" s="1767"/>
    </row>
    <row r="5" spans="1:14" ht="18.75" x14ac:dyDescent="0.3">
      <c r="B5" s="1768" t="s">
        <v>196</v>
      </c>
      <c r="C5" s="1768"/>
      <c r="D5" s="1768"/>
      <c r="E5" s="1768"/>
      <c r="F5" s="1768"/>
      <c r="G5" s="1768"/>
      <c r="H5" s="1768"/>
      <c r="I5" s="1768"/>
      <c r="J5" s="1768"/>
      <c r="K5" s="1768"/>
      <c r="L5" s="1768"/>
      <c r="M5" s="1768"/>
    </row>
    <row r="6" spans="1:14" ht="18" x14ac:dyDescent="0.25">
      <c r="B6" s="84"/>
      <c r="C6" s="84"/>
      <c r="D6" s="84"/>
      <c r="E6" s="84"/>
      <c r="F6" s="84"/>
    </row>
    <row r="7" spans="1:14" ht="18" x14ac:dyDescent="0.25">
      <c r="B7" s="84"/>
      <c r="C7" s="84"/>
      <c r="D7" s="84"/>
      <c r="E7" s="84"/>
      <c r="F7" s="84"/>
    </row>
    <row r="8" spans="1:14" ht="13.5" thickBot="1" x14ac:dyDescent="0.25">
      <c r="H8" s="1769"/>
      <c r="I8" s="1769"/>
      <c r="J8" s="1769"/>
      <c r="K8" s="1769"/>
      <c r="L8" s="40" t="s">
        <v>52</v>
      </c>
    </row>
    <row r="9" spans="1:14" ht="15" thickBot="1" x14ac:dyDescent="0.25">
      <c r="A9" s="1666" t="s">
        <v>298</v>
      </c>
      <c r="B9" s="1770" t="s">
        <v>197</v>
      </c>
      <c r="C9" s="1772" t="s">
        <v>170</v>
      </c>
      <c r="D9" s="1774" t="s">
        <v>1204</v>
      </c>
      <c r="E9" s="1764" t="s">
        <v>198</v>
      </c>
      <c r="F9" s="1765"/>
      <c r="G9" s="1765"/>
      <c r="H9" s="1765"/>
      <c r="I9" s="1765"/>
      <c r="J9" s="1765"/>
      <c r="K9" s="1765"/>
      <c r="L9" s="1765"/>
      <c r="M9" s="1765"/>
      <c r="N9" s="1766"/>
    </row>
    <row r="10" spans="1:14" ht="32.25" customHeight="1" thickBot="1" x14ac:dyDescent="0.25">
      <c r="A10" s="1735"/>
      <c r="B10" s="1771"/>
      <c r="C10" s="1773"/>
      <c r="D10" s="1775"/>
      <c r="E10" s="1540" t="s">
        <v>210</v>
      </c>
      <c r="F10" s="1540" t="s">
        <v>212</v>
      </c>
      <c r="G10" s="1540" t="s">
        <v>213</v>
      </c>
      <c r="H10" s="1540" t="s">
        <v>214</v>
      </c>
      <c r="I10" s="1540" t="s">
        <v>215</v>
      </c>
      <c r="J10" s="1540" t="s">
        <v>861</v>
      </c>
      <c r="K10" s="1540" t="s">
        <v>865</v>
      </c>
      <c r="L10" s="1540" t="s">
        <v>866</v>
      </c>
      <c r="M10" s="1540" t="s">
        <v>867</v>
      </c>
      <c r="N10" s="1540" t="s">
        <v>868</v>
      </c>
    </row>
    <row r="11" spans="1:14" ht="18" customHeight="1" thickBot="1" x14ac:dyDescent="0.25">
      <c r="A11" s="457" t="s">
        <v>299</v>
      </c>
      <c r="B11" s="419" t="s">
        <v>378</v>
      </c>
      <c r="C11" s="955" t="s">
        <v>301</v>
      </c>
      <c r="D11" s="419" t="s">
        <v>302</v>
      </c>
      <c r="E11" s="990" t="s">
        <v>322</v>
      </c>
      <c r="F11" s="990" t="s">
        <v>347</v>
      </c>
      <c r="G11" s="990" t="s">
        <v>348</v>
      </c>
      <c r="H11" s="990" t="s">
        <v>374</v>
      </c>
      <c r="I11" s="990" t="s">
        <v>375</v>
      </c>
      <c r="J11" s="990" t="s">
        <v>376</v>
      </c>
      <c r="K11" s="990" t="s">
        <v>379</v>
      </c>
      <c r="L11" s="990" t="s">
        <v>380</v>
      </c>
      <c r="M11" s="990" t="s">
        <v>381</v>
      </c>
      <c r="N11" s="990" t="s">
        <v>382</v>
      </c>
    </row>
    <row r="12" spans="1:14" ht="31.5" customHeight="1" x14ac:dyDescent="0.25">
      <c r="A12" s="464" t="s">
        <v>303</v>
      </c>
      <c r="B12" s="171" t="s">
        <v>199</v>
      </c>
      <c r="C12" s="1380"/>
      <c r="D12" s="1384">
        <f>'  46 47_sz_ melléklet'!D10</f>
        <v>0</v>
      </c>
      <c r="E12" s="1314">
        <f t="shared" ref="E12:E17" si="0">D12</f>
        <v>0</v>
      </c>
      <c r="F12" s="991"/>
      <c r="G12" s="991"/>
      <c r="H12" s="991"/>
      <c r="I12" s="991"/>
      <c r="J12" s="991"/>
      <c r="K12" s="991"/>
      <c r="L12" s="992"/>
      <c r="M12" s="993"/>
      <c r="N12" s="994"/>
    </row>
    <row r="13" spans="1:14" ht="31.5" customHeight="1" x14ac:dyDescent="0.25">
      <c r="A13" s="384" t="s">
        <v>304</v>
      </c>
      <c r="B13" s="85" t="s">
        <v>199</v>
      </c>
      <c r="C13" s="1381"/>
      <c r="D13" s="1385">
        <f>'  46 47_sz_ melléklet'!D12</f>
        <v>0</v>
      </c>
      <c r="E13" s="1314">
        <f t="shared" si="0"/>
        <v>0</v>
      </c>
      <c r="F13" s="995"/>
      <c r="G13" s="996"/>
      <c r="H13" s="995"/>
      <c r="I13" s="997"/>
      <c r="J13" s="90"/>
      <c r="K13" s="998"/>
      <c r="L13" s="999"/>
      <c r="M13" s="1000"/>
      <c r="N13" s="994"/>
    </row>
    <row r="14" spans="1:14" ht="26.25" customHeight="1" x14ac:dyDescent="0.25">
      <c r="A14" s="384" t="s">
        <v>305</v>
      </c>
      <c r="B14" s="85" t="s">
        <v>199</v>
      </c>
      <c r="C14" s="1381"/>
      <c r="D14" s="1385">
        <f>'  46 47_sz_ melléklet'!D11</f>
        <v>0</v>
      </c>
      <c r="E14" s="1314">
        <f t="shared" si="0"/>
        <v>0</v>
      </c>
      <c r="F14" s="995"/>
      <c r="G14" s="996"/>
      <c r="H14" s="995"/>
      <c r="I14" s="997"/>
      <c r="J14" s="90"/>
      <c r="K14" s="1001"/>
      <c r="L14" s="997"/>
      <c r="M14" s="209"/>
      <c r="N14" s="1002"/>
    </row>
    <row r="15" spans="1:14" ht="24.75" customHeight="1" x14ac:dyDescent="0.25">
      <c r="A15" s="384" t="s">
        <v>306</v>
      </c>
      <c r="B15" s="87" t="s">
        <v>199</v>
      </c>
      <c r="C15" s="1381"/>
      <c r="D15" s="1385">
        <f>'  46 47_sz_ melléklet'!D14</f>
        <v>0</v>
      </c>
      <c r="E15" s="1314">
        <f t="shared" si="0"/>
        <v>0</v>
      </c>
      <c r="F15" s="995"/>
      <c r="G15" s="996"/>
      <c r="H15" s="995"/>
      <c r="I15" s="995"/>
      <c r="J15" s="995"/>
      <c r="K15" s="995"/>
      <c r="L15" s="996"/>
      <c r="M15" s="1000"/>
      <c r="N15" s="1003"/>
    </row>
    <row r="16" spans="1:14" ht="18.75" customHeight="1" x14ac:dyDescent="0.25">
      <c r="A16" s="384" t="s">
        <v>307</v>
      </c>
      <c r="B16" s="85" t="s">
        <v>199</v>
      </c>
      <c r="C16" s="1381"/>
      <c r="D16" s="1385">
        <f>'  46 47_sz_ melléklet'!D13</f>
        <v>0</v>
      </c>
      <c r="E16" s="1314">
        <f t="shared" si="0"/>
        <v>0</v>
      </c>
      <c r="F16" s="995"/>
      <c r="G16" s="995"/>
      <c r="H16" s="995"/>
      <c r="I16" s="995"/>
      <c r="J16" s="996"/>
      <c r="K16" s="1001"/>
      <c r="L16" s="997"/>
      <c r="M16" s="209"/>
      <c r="N16" s="1002"/>
    </row>
    <row r="17" spans="1:14" ht="19.5" customHeight="1" thickBot="1" x14ac:dyDescent="0.3">
      <c r="A17" s="404" t="s">
        <v>308</v>
      </c>
      <c r="B17" s="1373" t="s">
        <v>200</v>
      </c>
      <c r="C17" s="1382"/>
      <c r="D17" s="1386">
        <f>'  46 47_sz_ melléklet'!D20</f>
        <v>0</v>
      </c>
      <c r="E17" s="1374">
        <f t="shared" si="0"/>
        <v>0</v>
      </c>
      <c r="F17" s="1375"/>
      <c r="G17" s="1376"/>
      <c r="H17" s="1375"/>
      <c r="I17" s="1375"/>
      <c r="J17" s="1376"/>
      <c r="K17" s="1377"/>
      <c r="L17" s="1376"/>
      <c r="M17" s="1378"/>
      <c r="N17" s="1379"/>
    </row>
    <row r="18" spans="1:14" ht="24.75" customHeight="1" thickBot="1" x14ac:dyDescent="0.25">
      <c r="A18" s="363" t="s">
        <v>309</v>
      </c>
      <c r="B18" s="771" t="s">
        <v>44</v>
      </c>
      <c r="C18" s="1383" t="s">
        <v>201</v>
      </c>
      <c r="D18" s="1387">
        <f>SUM(D12:D17)</f>
        <v>0</v>
      </c>
      <c r="E18" s="1315">
        <f>SUM(E12:E17)</f>
        <v>0</v>
      </c>
      <c r="F18" s="772">
        <f t="shared" ref="F18:K18" si="1">SUM(F12:F17)</f>
        <v>0</v>
      </c>
      <c r="G18" s="772">
        <f t="shared" si="1"/>
        <v>0</v>
      </c>
      <c r="H18" s="772">
        <f t="shared" si="1"/>
        <v>0</v>
      </c>
      <c r="I18" s="772">
        <f t="shared" si="1"/>
        <v>0</v>
      </c>
      <c r="J18" s="772">
        <f t="shared" si="1"/>
        <v>0</v>
      </c>
      <c r="K18" s="773">
        <f t="shared" si="1"/>
        <v>0</v>
      </c>
      <c r="L18" s="774">
        <f>SUM(L12:L17)</f>
        <v>0</v>
      </c>
      <c r="M18" s="774">
        <f>SUM(M12:M17)</f>
        <v>0</v>
      </c>
      <c r="N18" s="775">
        <f>SUM(N12:N17)</f>
        <v>0</v>
      </c>
    </row>
    <row r="19" spans="1:14" ht="14.25" x14ac:dyDescent="0.2">
      <c r="B19" s="43"/>
      <c r="C19" s="88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pans="1:14" ht="14.25" x14ac:dyDescent="0.2">
      <c r="B20" s="43"/>
      <c r="C20" s="88"/>
      <c r="D20" s="89"/>
      <c r="E20" s="89"/>
      <c r="F20" s="89"/>
      <c r="G20" s="89"/>
      <c r="H20" s="89"/>
      <c r="I20" s="89"/>
      <c r="J20" s="89"/>
      <c r="K20" s="89"/>
      <c r="L20" s="89"/>
      <c r="M20" s="89"/>
    </row>
    <row r="21" spans="1:14" ht="14.25" x14ac:dyDescent="0.2">
      <c r="B21" s="43"/>
      <c r="C21" s="88"/>
      <c r="D21" s="89"/>
      <c r="E21" s="89"/>
      <c r="F21" s="89"/>
      <c r="G21" s="89"/>
      <c r="H21" s="89"/>
      <c r="I21" s="89"/>
      <c r="J21" s="89"/>
      <c r="K21" s="89"/>
      <c r="L21" s="89"/>
      <c r="M21" s="89"/>
    </row>
    <row r="22" spans="1:14" ht="14.25" x14ac:dyDescent="0.2">
      <c r="B22" s="43"/>
      <c r="C22" s="88"/>
      <c r="D22" s="89"/>
      <c r="E22" s="89"/>
      <c r="F22" s="89"/>
      <c r="G22" s="89"/>
      <c r="H22" s="89"/>
      <c r="I22" s="89"/>
      <c r="J22" s="89"/>
      <c r="K22" s="89"/>
      <c r="L22" s="89"/>
      <c r="M22" s="89"/>
    </row>
    <row r="23" spans="1:14" ht="14.25" x14ac:dyDescent="0.2">
      <c r="B23" s="43"/>
      <c r="C23" s="88"/>
      <c r="D23" s="89"/>
      <c r="E23" s="89"/>
      <c r="F23" s="89"/>
      <c r="G23" s="89"/>
      <c r="H23" s="89"/>
      <c r="I23" s="89"/>
      <c r="J23" s="89"/>
      <c r="K23" s="89"/>
      <c r="L23" s="89"/>
      <c r="M23" s="89"/>
    </row>
    <row r="24" spans="1:14" ht="14.25" x14ac:dyDescent="0.2">
      <c r="B24" s="43"/>
      <c r="C24" s="88"/>
      <c r="D24" s="89"/>
      <c r="E24" s="89"/>
      <c r="F24" s="89"/>
      <c r="G24" s="89"/>
      <c r="H24" s="89"/>
      <c r="I24" s="89"/>
      <c r="J24" s="89"/>
      <c r="K24" s="89"/>
      <c r="L24" s="89"/>
      <c r="M24" s="89"/>
    </row>
    <row r="25" spans="1:14" ht="14.25" x14ac:dyDescent="0.2">
      <c r="B25" s="43"/>
      <c r="C25" s="88"/>
      <c r="D25" s="89"/>
      <c r="E25" s="89"/>
      <c r="F25" s="89"/>
      <c r="G25" s="89"/>
      <c r="H25" s="89"/>
      <c r="I25" s="89"/>
      <c r="J25" s="89"/>
      <c r="K25" s="89"/>
      <c r="L25" s="89"/>
      <c r="M25" s="89"/>
    </row>
    <row r="26" spans="1:14" ht="14.25" x14ac:dyDescent="0.2">
      <c r="B26" s="43"/>
      <c r="C26" s="88"/>
      <c r="D26" s="89"/>
      <c r="E26" s="89"/>
      <c r="F26" s="89"/>
      <c r="G26" s="89"/>
      <c r="H26" s="89"/>
      <c r="I26" s="89"/>
      <c r="J26" s="89"/>
      <c r="K26" s="89"/>
      <c r="L26" s="89"/>
      <c r="M26" s="89"/>
    </row>
    <row r="27" spans="1:14" ht="14.25" x14ac:dyDescent="0.2">
      <c r="B27" s="43"/>
      <c r="C27" s="88"/>
      <c r="D27" s="89"/>
      <c r="E27" s="89"/>
      <c r="F27" s="89"/>
      <c r="G27" s="89"/>
      <c r="H27" s="89"/>
      <c r="I27" s="89"/>
      <c r="J27" s="89"/>
      <c r="K27" s="89"/>
      <c r="L27" s="89"/>
      <c r="M27" s="89"/>
    </row>
    <row r="38" ht="15" customHeight="1" x14ac:dyDescent="0.2"/>
    <row r="39" ht="35.25" customHeight="1" x14ac:dyDescent="0.2"/>
    <row r="40" ht="18" customHeight="1" x14ac:dyDescent="0.2"/>
    <row r="41" ht="39" customHeight="1" x14ac:dyDescent="0.2"/>
    <row r="42" ht="33" customHeight="1" x14ac:dyDescent="0.2"/>
    <row r="43" ht="32.25" customHeight="1" x14ac:dyDescent="0.2"/>
    <row r="44" ht="30.75" customHeight="1" x14ac:dyDescent="0.2"/>
    <row r="45" ht="21" customHeight="1" x14ac:dyDescent="0.2"/>
    <row r="46" ht="21.75" customHeight="1" x14ac:dyDescent="0.2"/>
    <row r="47" ht="23.25" customHeight="1" x14ac:dyDescent="0.2"/>
    <row r="64" ht="15" customHeight="1" x14ac:dyDescent="0.2"/>
    <row r="65" ht="24" customHeight="1" x14ac:dyDescent="0.2"/>
    <row r="66" ht="16.5" customHeight="1" x14ac:dyDescent="0.2"/>
    <row r="67" ht="27.75" customHeight="1" x14ac:dyDescent="0.2"/>
    <row r="68" ht="29.25" customHeight="1" x14ac:dyDescent="0.2"/>
    <row r="69" ht="34.5" customHeight="1" x14ac:dyDescent="0.2"/>
    <row r="70" ht="29.25" customHeight="1" x14ac:dyDescent="0.2"/>
    <row r="71" ht="29.25" customHeight="1" x14ac:dyDescent="0.2"/>
    <row r="72" ht="21.75" customHeight="1" x14ac:dyDescent="0.2"/>
    <row r="73" ht="24" customHeight="1" x14ac:dyDescent="0.2"/>
    <row r="74" ht="24" customHeight="1" x14ac:dyDescent="0.2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honeticPr fontId="63" type="noConversion"/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activeCell="A31" sqref="A31"/>
    </sheetView>
  </sheetViews>
  <sheetFormatPr defaultRowHeight="12.75" x14ac:dyDescent="0.2"/>
  <cols>
    <col min="1" max="1" width="4.85546875" customWidth="1"/>
    <col min="2" max="2" width="44.7109375" customWidth="1"/>
    <col min="3" max="3" width="13.85546875" customWidth="1"/>
    <col min="4" max="4" width="13.140625" customWidth="1"/>
    <col min="5" max="5" width="12.140625" customWidth="1"/>
  </cols>
  <sheetData>
    <row r="1" spans="1:6" x14ac:dyDescent="0.2">
      <c r="A1" s="352" t="s">
        <v>1372</v>
      </c>
      <c r="B1" s="159"/>
      <c r="C1" s="159"/>
      <c r="D1" s="159"/>
      <c r="E1" s="159"/>
      <c r="F1" s="159"/>
    </row>
    <row r="2" spans="1:6" ht="15" x14ac:dyDescent="0.25">
      <c r="B2" s="1"/>
      <c r="C2" s="1"/>
      <c r="D2" s="193"/>
    </row>
    <row r="3" spans="1:6" ht="15.75" x14ac:dyDescent="0.25">
      <c r="B3" s="1688" t="s">
        <v>145</v>
      </c>
      <c r="C3" s="1688"/>
      <c r="D3" s="1688"/>
    </row>
    <row r="4" spans="1:6" ht="15.75" x14ac:dyDescent="0.25">
      <c r="B4" s="1646" t="s">
        <v>202</v>
      </c>
      <c r="C4" s="1646"/>
      <c r="D4" s="1646"/>
    </row>
    <row r="5" spans="1:6" ht="15.75" x14ac:dyDescent="0.25">
      <c r="B5" s="1646" t="s">
        <v>392</v>
      </c>
      <c r="C5" s="1646"/>
      <c r="D5" s="1646"/>
    </row>
    <row r="6" spans="1:6" ht="15.75" x14ac:dyDescent="0.25">
      <c r="B6" s="41"/>
      <c r="C6" s="41"/>
      <c r="D6" s="41"/>
    </row>
    <row r="7" spans="1:6" ht="13.5" thickBot="1" x14ac:dyDescent="0.25">
      <c r="B7" s="1"/>
      <c r="C7" s="1"/>
      <c r="D7" s="61" t="s">
        <v>8</v>
      </c>
    </row>
    <row r="8" spans="1:6" ht="16.5" customHeight="1" thickBot="1" x14ac:dyDescent="0.25">
      <c r="A8" s="1666" t="s">
        <v>298</v>
      </c>
      <c r="B8" s="1782" t="s">
        <v>203</v>
      </c>
      <c r="C8" s="1776" t="s">
        <v>204</v>
      </c>
      <c r="D8" s="1777"/>
      <c r="E8" s="1778"/>
    </row>
    <row r="9" spans="1:6" ht="13.5" thickBot="1" x14ac:dyDescent="0.25">
      <c r="A9" s="1735"/>
      <c r="B9" s="1784"/>
      <c r="C9" s="1484" t="s">
        <v>427</v>
      </c>
      <c r="D9" s="648" t="s">
        <v>428</v>
      </c>
      <c r="E9" s="172" t="s">
        <v>230</v>
      </c>
    </row>
    <row r="10" spans="1:6" ht="16.5" thickBot="1" x14ac:dyDescent="0.3">
      <c r="A10" s="419" t="s">
        <v>377</v>
      </c>
      <c r="B10" s="549" t="s">
        <v>300</v>
      </c>
      <c r="C10" s="550" t="s">
        <v>301</v>
      </c>
      <c r="D10" s="368" t="s">
        <v>302</v>
      </c>
      <c r="E10" s="714" t="s">
        <v>322</v>
      </c>
    </row>
    <row r="11" spans="1:6" ht="15.75" x14ac:dyDescent="0.25">
      <c r="A11" s="463" t="s">
        <v>303</v>
      </c>
      <c r="B11" s="531" t="s">
        <v>154</v>
      </c>
      <c r="C11" s="225"/>
      <c r="D11" s="63"/>
      <c r="E11" s="713"/>
    </row>
    <row r="12" spans="1:6" ht="15.75" x14ac:dyDescent="0.25">
      <c r="A12" s="340" t="s">
        <v>304</v>
      </c>
      <c r="B12" s="531" t="s">
        <v>277</v>
      </c>
      <c r="C12" s="225"/>
      <c r="D12" s="63"/>
      <c r="E12" s="712"/>
    </row>
    <row r="13" spans="1:6" ht="15.75" x14ac:dyDescent="0.25">
      <c r="A13" s="339" t="s">
        <v>305</v>
      </c>
      <c r="B13" s="531" t="s">
        <v>278</v>
      </c>
      <c r="C13" s="225"/>
      <c r="D13" s="63"/>
      <c r="E13" s="712"/>
    </row>
    <row r="14" spans="1:6" ht="15.75" x14ac:dyDescent="0.25">
      <c r="A14" s="339" t="s">
        <v>306</v>
      </c>
      <c r="B14" s="531" t="s">
        <v>279</v>
      </c>
      <c r="C14" s="225"/>
      <c r="D14" s="63"/>
      <c r="E14" s="712"/>
    </row>
    <row r="15" spans="1:6" ht="15.75" x14ac:dyDescent="0.25">
      <c r="A15" s="339" t="s">
        <v>307</v>
      </c>
      <c r="B15" s="532" t="s">
        <v>155</v>
      </c>
      <c r="C15" s="226"/>
      <c r="D15" s="63"/>
      <c r="E15" s="712"/>
    </row>
    <row r="16" spans="1:6" ht="15.75" x14ac:dyDescent="0.25">
      <c r="A16" s="339" t="s">
        <v>308</v>
      </c>
      <c r="B16" s="535" t="s">
        <v>1013</v>
      </c>
      <c r="C16" s="227">
        <v>530</v>
      </c>
      <c r="D16" s="63"/>
      <c r="E16" s="712"/>
    </row>
    <row r="17" spans="1:6" ht="15.75" x14ac:dyDescent="0.25">
      <c r="A17" s="339" t="s">
        <v>309</v>
      </c>
      <c r="B17" s="1367" t="s">
        <v>938</v>
      </c>
      <c r="C17" s="227">
        <v>2810</v>
      </c>
      <c r="D17" s="63"/>
      <c r="E17" s="712"/>
    </row>
    <row r="18" spans="1:6" ht="15.75" x14ac:dyDescent="0.25">
      <c r="A18" s="339" t="s">
        <v>310</v>
      </c>
      <c r="B18" s="532" t="s">
        <v>280</v>
      </c>
      <c r="C18" s="227"/>
      <c r="D18" s="63"/>
      <c r="E18" s="712"/>
    </row>
    <row r="19" spans="1:6" ht="17.25" customHeight="1" x14ac:dyDescent="0.25">
      <c r="A19" s="339" t="s">
        <v>311</v>
      </c>
      <c r="B19" s="534" t="s">
        <v>281</v>
      </c>
      <c r="C19" s="227"/>
      <c r="D19" s="63"/>
      <c r="E19" s="712"/>
    </row>
    <row r="20" spans="1:6" ht="15.75" x14ac:dyDescent="0.25">
      <c r="A20" s="339" t="s">
        <v>312</v>
      </c>
      <c r="B20" s="534" t="s">
        <v>937</v>
      </c>
      <c r="C20" s="227"/>
      <c r="D20" s="63"/>
      <c r="E20" s="712"/>
    </row>
    <row r="21" spans="1:6" ht="15.75" x14ac:dyDescent="0.25">
      <c r="A21" s="339" t="s">
        <v>313</v>
      </c>
      <c r="B21" s="534" t="s">
        <v>1011</v>
      </c>
      <c r="C21" s="227"/>
      <c r="D21" s="63"/>
      <c r="E21" s="712"/>
    </row>
    <row r="22" spans="1:6" ht="15.75" x14ac:dyDescent="0.25">
      <c r="A22" s="339" t="s">
        <v>314</v>
      </c>
      <c r="B22" s="534" t="s">
        <v>1012</v>
      </c>
      <c r="C22" s="227"/>
      <c r="D22" s="63"/>
      <c r="E22" s="712"/>
    </row>
    <row r="23" spans="1:6" ht="31.5" x14ac:dyDescent="0.25">
      <c r="A23" s="339" t="s">
        <v>315</v>
      </c>
      <c r="B23" s="534" t="s">
        <v>283</v>
      </c>
      <c r="C23" s="227"/>
      <c r="D23" s="63"/>
      <c r="E23" s="712"/>
    </row>
    <row r="24" spans="1:6" ht="15.75" x14ac:dyDescent="0.25">
      <c r="A24" s="339" t="s">
        <v>316</v>
      </c>
      <c r="B24" s="534" t="s">
        <v>156</v>
      </c>
      <c r="C24" s="227"/>
      <c r="D24" s="63"/>
      <c r="E24" s="712"/>
    </row>
    <row r="25" spans="1:6" ht="26.25" x14ac:dyDescent="0.25">
      <c r="A25" s="339" t="s">
        <v>317</v>
      </c>
      <c r="B25" s="535" t="s">
        <v>157</v>
      </c>
      <c r="C25" s="227"/>
      <c r="D25" s="63"/>
      <c r="E25" s="712"/>
    </row>
    <row r="26" spans="1:6" ht="30.75" customHeight="1" x14ac:dyDescent="0.25">
      <c r="A26" s="339" t="s">
        <v>318</v>
      </c>
      <c r="B26" s="535" t="s">
        <v>158</v>
      </c>
      <c r="C26" s="227"/>
      <c r="D26" s="63"/>
      <c r="E26" s="712"/>
    </row>
    <row r="27" spans="1:6" ht="29.25" customHeight="1" x14ac:dyDescent="0.25">
      <c r="A27" s="339" t="s">
        <v>319</v>
      </c>
      <c r="B27" s="535" t="s">
        <v>159</v>
      </c>
      <c r="C27" s="227"/>
      <c r="D27" s="63"/>
      <c r="E27" s="712"/>
    </row>
    <row r="28" spans="1:6" ht="27" thickBot="1" x14ac:dyDescent="0.3">
      <c r="A28" s="339" t="s">
        <v>320</v>
      </c>
      <c r="B28" s="535" t="s">
        <v>160</v>
      </c>
      <c r="C28" s="227"/>
      <c r="D28" s="63"/>
      <c r="E28" s="712"/>
    </row>
    <row r="29" spans="1:6" ht="16.5" thickBot="1" x14ac:dyDescent="0.3">
      <c r="A29" s="339" t="s">
        <v>321</v>
      </c>
      <c r="B29" s="521" t="s">
        <v>25</v>
      </c>
      <c r="C29" s="1368">
        <f>SUM(C11:C28)</f>
        <v>3340</v>
      </c>
      <c r="D29" s="1368">
        <f>SUM(D11:D28)</f>
        <v>0</v>
      </c>
      <c r="E29" s="1368">
        <f>SUM(E11:E28)</f>
        <v>0</v>
      </c>
    </row>
    <row r="30" spans="1:6" x14ac:dyDescent="0.2">
      <c r="B30" s="43"/>
      <c r="C30" s="36"/>
      <c r="D30" s="1"/>
    </row>
    <row r="31" spans="1:6" x14ac:dyDescent="0.2">
      <c r="A31" s="352" t="s">
        <v>1373</v>
      </c>
      <c r="B31" s="159"/>
      <c r="C31" s="159"/>
      <c r="D31" s="159"/>
      <c r="E31" s="159"/>
      <c r="F31" s="159"/>
    </row>
    <row r="32" spans="1:6" x14ac:dyDescent="0.2">
      <c r="B32" s="1"/>
      <c r="C32" s="1"/>
      <c r="D32" s="1"/>
    </row>
    <row r="33" spans="1:5" ht="15.75" x14ac:dyDescent="0.25">
      <c r="B33" s="1688" t="s">
        <v>145</v>
      </c>
      <c r="C33" s="1688"/>
      <c r="D33" s="1688"/>
    </row>
    <row r="34" spans="1:5" ht="15.75" x14ac:dyDescent="0.25">
      <c r="B34" s="1646" t="s">
        <v>205</v>
      </c>
      <c r="C34" s="1646"/>
      <c r="D34" s="1646"/>
    </row>
    <row r="35" spans="1:5" ht="15.75" x14ac:dyDescent="0.25">
      <c r="B35" s="1646" t="s">
        <v>392</v>
      </c>
      <c r="C35" s="1646"/>
      <c r="D35" s="1646"/>
    </row>
    <row r="36" spans="1:5" x14ac:dyDescent="0.2">
      <c r="B36" s="1"/>
      <c r="C36" s="1"/>
      <c r="D36" s="1"/>
    </row>
    <row r="37" spans="1:5" ht="13.5" thickBot="1" x14ac:dyDescent="0.25">
      <c r="B37" s="1"/>
      <c r="C37" s="1"/>
      <c r="D37" s="61" t="s">
        <v>206</v>
      </c>
    </row>
    <row r="38" spans="1:5" ht="16.5" customHeight="1" thickBot="1" x14ac:dyDescent="0.3">
      <c r="A38" s="1666" t="s">
        <v>298</v>
      </c>
      <c r="B38" s="1782" t="s">
        <v>3</v>
      </c>
      <c r="C38" s="1779" t="s">
        <v>204</v>
      </c>
      <c r="D38" s="1780"/>
      <c r="E38" s="1781"/>
    </row>
    <row r="39" spans="1:5" ht="16.5" thickBot="1" x14ac:dyDescent="0.3">
      <c r="A39" s="1735"/>
      <c r="B39" s="1783"/>
      <c r="C39" s="718" t="s">
        <v>427</v>
      </c>
      <c r="D39" s="711" t="s">
        <v>428</v>
      </c>
      <c r="E39" s="715" t="s">
        <v>230</v>
      </c>
    </row>
    <row r="40" spans="1:5" ht="16.5" thickBot="1" x14ac:dyDescent="0.3">
      <c r="A40" s="419" t="s">
        <v>377</v>
      </c>
      <c r="B40" s="549" t="s">
        <v>300</v>
      </c>
      <c r="C40" s="550" t="s">
        <v>301</v>
      </c>
      <c r="D40" s="368" t="s">
        <v>302</v>
      </c>
      <c r="E40" s="714" t="s">
        <v>322</v>
      </c>
    </row>
    <row r="41" spans="1:5" ht="15.75" x14ac:dyDescent="0.25">
      <c r="A41" s="464" t="s">
        <v>303</v>
      </c>
      <c r="B41" s="716" t="s">
        <v>1312</v>
      </c>
      <c r="C41" s="1409">
        <f>'  43 44. sz_ melléklet'!C35</f>
        <v>5787172</v>
      </c>
      <c r="D41" s="1307"/>
      <c r="E41" s="1252"/>
    </row>
    <row r="42" spans="1:5" ht="15.75" x14ac:dyDescent="0.25">
      <c r="A42" s="384" t="s">
        <v>304</v>
      </c>
      <c r="B42" s="63" t="s">
        <v>207</v>
      </c>
      <c r="C42" s="1309">
        <f>'  43 44. sz_ melléklet'!C36</f>
        <v>9758073</v>
      </c>
      <c r="D42" s="1307"/>
      <c r="E42" s="1253"/>
    </row>
    <row r="43" spans="1:5" ht="15.75" x14ac:dyDescent="0.25">
      <c r="A43" s="384" t="s">
        <v>305</v>
      </c>
      <c r="B43" s="63" t="s">
        <v>208</v>
      </c>
      <c r="C43" s="1309">
        <f>'  43 44. sz_ melléklet'!C37</f>
        <v>9758072.8000000007</v>
      </c>
      <c r="D43" s="1307"/>
      <c r="E43" s="1253"/>
    </row>
    <row r="44" spans="1:5" ht="16.5" thickBot="1" x14ac:dyDescent="0.3">
      <c r="A44" s="404" t="s">
        <v>306</v>
      </c>
      <c r="B44" s="717" t="s">
        <v>1313</v>
      </c>
      <c r="C44" s="1310">
        <f>'  43 44. sz_ melléklet'!C38</f>
        <v>5787172.1999999993</v>
      </c>
      <c r="D44" s="1308"/>
      <c r="E44" s="1254"/>
    </row>
    <row r="45" spans="1:5" x14ac:dyDescent="0.2">
      <c r="B45" s="1"/>
    </row>
    <row r="46" spans="1:5" x14ac:dyDescent="0.2">
      <c r="B46" s="1"/>
    </row>
    <row r="47" spans="1:5" x14ac:dyDescent="0.2">
      <c r="B47" s="1"/>
    </row>
    <row r="48" spans="1:5" x14ac:dyDescent="0.2">
      <c r="B48" s="1"/>
      <c r="C48" s="1"/>
      <c r="D48" s="1"/>
    </row>
    <row r="49" spans="2:4" x14ac:dyDescent="0.2">
      <c r="B49" s="1"/>
      <c r="C49" s="1"/>
      <c r="D49" s="1"/>
    </row>
    <row r="50" spans="2:4" x14ac:dyDescent="0.2">
      <c r="B50" s="1"/>
      <c r="C50" s="1"/>
      <c r="D50" s="1"/>
    </row>
    <row r="51" spans="2:4" x14ac:dyDescent="0.2">
      <c r="B51" s="1"/>
      <c r="C51" s="1"/>
      <c r="D51" s="1"/>
    </row>
    <row r="52" spans="2:4" x14ac:dyDescent="0.2">
      <c r="B52" s="1"/>
      <c r="C52" s="1"/>
      <c r="D52" s="1"/>
    </row>
    <row r="53" spans="2:4" x14ac:dyDescent="0.2">
      <c r="B53" s="1"/>
      <c r="C53" s="1"/>
      <c r="D53" s="1"/>
    </row>
    <row r="57" spans="2:4" ht="12" customHeight="1" x14ac:dyDescent="0.2"/>
  </sheetData>
  <mergeCells count="12">
    <mergeCell ref="B3:D3"/>
    <mergeCell ref="B4:D4"/>
    <mergeCell ref="B5:D5"/>
    <mergeCell ref="B8:B9"/>
    <mergeCell ref="B33:D33"/>
    <mergeCell ref="B34:D34"/>
    <mergeCell ref="A38:A39"/>
    <mergeCell ref="C8:E8"/>
    <mergeCell ref="C38:E38"/>
    <mergeCell ref="A8:A9"/>
    <mergeCell ref="B35:D35"/>
    <mergeCell ref="B38:B39"/>
  </mergeCells>
  <pageMargins left="0.74803149606299213" right="0.55118110236220474" top="0.78740157480314965" bottom="0.59055118110236227" header="0.51181102362204722" footer="0.51181102362204722"/>
  <pageSetup paperSize="9" firstPageNumber="0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selection activeCell="B1" sqref="B1:E1"/>
    </sheetView>
  </sheetViews>
  <sheetFormatPr defaultRowHeight="12.75" x14ac:dyDescent="0.2"/>
  <cols>
    <col min="1" max="1" width="6.42578125" customWidth="1"/>
    <col min="2" max="2" width="32.85546875" customWidth="1"/>
    <col min="3" max="3" width="9.28515625" customWidth="1"/>
    <col min="4" max="4" width="8.5703125" customWidth="1"/>
    <col min="5" max="5" width="8.140625" customWidth="1"/>
    <col min="6" max="6" width="8.7109375" customWidth="1"/>
    <col min="7" max="7" width="9.5703125" customWidth="1"/>
    <col min="9" max="9" width="8.28515625" customWidth="1"/>
    <col min="13" max="13" width="8.140625" customWidth="1"/>
    <col min="14" max="18" width="7" customWidth="1"/>
    <col min="19" max="19" width="13" customWidth="1"/>
  </cols>
  <sheetData>
    <row r="1" spans="1:23" x14ac:dyDescent="0.2">
      <c r="B1" s="1626" t="s">
        <v>1374</v>
      </c>
      <c r="C1" s="1656"/>
      <c r="D1" s="1656"/>
      <c r="E1" s="1656"/>
      <c r="F1" s="1626"/>
      <c r="G1" s="1656"/>
      <c r="H1" s="1656"/>
      <c r="I1" s="1656"/>
      <c r="J1" s="1656"/>
      <c r="K1" s="1656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</row>
    <row r="2" spans="1:23" x14ac:dyDescent="0.2">
      <c r="B2" s="352"/>
      <c r="C2" s="159"/>
      <c r="D2" s="159"/>
      <c r="E2" s="159"/>
      <c r="F2" s="352"/>
      <c r="G2" s="159"/>
      <c r="H2" s="159"/>
      <c r="I2" s="159"/>
      <c r="J2" s="159"/>
      <c r="K2" s="159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</row>
    <row r="3" spans="1:23" ht="15.75" x14ac:dyDescent="0.25">
      <c r="B3" s="1688" t="s">
        <v>209</v>
      </c>
      <c r="C3" s="1688"/>
      <c r="D3" s="1688"/>
      <c r="E3" s="1688"/>
      <c r="F3" s="1688"/>
      <c r="G3" s="1688"/>
      <c r="H3" s="1688"/>
      <c r="I3" s="1688"/>
      <c r="J3" s="1688"/>
      <c r="K3" s="1688"/>
      <c r="L3" s="1688"/>
    </row>
    <row r="4" spans="1:23" ht="21.75" customHeight="1" thickBot="1" x14ac:dyDescent="0.25">
      <c r="B4" s="1"/>
      <c r="C4" s="1730"/>
      <c r="D4" s="1730"/>
      <c r="E4" s="1730"/>
      <c r="F4" s="1730"/>
      <c r="G4" s="1730"/>
      <c r="H4" s="1730"/>
      <c r="I4" s="1730"/>
      <c r="J4" s="1730"/>
      <c r="K4" s="1730"/>
      <c r="L4" s="1730"/>
    </row>
    <row r="5" spans="1:23" ht="26.25" customHeight="1" thickBot="1" x14ac:dyDescent="0.25">
      <c r="A5" s="484" t="s">
        <v>298</v>
      </c>
      <c r="B5" s="544" t="s">
        <v>3</v>
      </c>
      <c r="C5" s="543" t="s">
        <v>210</v>
      </c>
      <c r="D5" s="543" t="s">
        <v>212</v>
      </c>
      <c r="E5" s="543" t="s">
        <v>213</v>
      </c>
      <c r="F5" s="543" t="s">
        <v>214</v>
      </c>
      <c r="G5" s="543" t="s">
        <v>215</v>
      </c>
      <c r="H5" s="543" t="s">
        <v>861</v>
      </c>
      <c r="I5" s="543" t="s">
        <v>865</v>
      </c>
      <c r="J5" s="543" t="s">
        <v>866</v>
      </c>
      <c r="K5" s="543" t="s">
        <v>867</v>
      </c>
      <c r="L5" s="1605" t="s">
        <v>868</v>
      </c>
      <c r="M5" s="689" t="s">
        <v>869</v>
      </c>
    </row>
    <row r="6" spans="1:23" ht="12.75" customHeight="1" thickBot="1" x14ac:dyDescent="0.25">
      <c r="A6" s="419" t="s">
        <v>299</v>
      </c>
      <c r="B6" s="419" t="s">
        <v>378</v>
      </c>
      <c r="C6" s="419" t="s">
        <v>301</v>
      </c>
      <c r="D6" s="444" t="s">
        <v>302</v>
      </c>
      <c r="E6" s="444" t="s">
        <v>322</v>
      </c>
      <c r="F6" s="444" t="s">
        <v>347</v>
      </c>
      <c r="G6" s="1444" t="s">
        <v>348</v>
      </c>
      <c r="H6" s="1450" t="s">
        <v>374</v>
      </c>
      <c r="I6" s="1453" t="s">
        <v>375</v>
      </c>
      <c r="J6" s="1441" t="s">
        <v>376</v>
      </c>
      <c r="K6" s="503" t="s">
        <v>379</v>
      </c>
      <c r="L6" s="1606" t="s">
        <v>380</v>
      </c>
      <c r="M6" s="503" t="s">
        <v>381</v>
      </c>
    </row>
    <row r="7" spans="1:23" ht="33.75" customHeight="1" x14ac:dyDescent="0.2">
      <c r="A7" s="340" t="s">
        <v>303</v>
      </c>
      <c r="B7" s="545" t="s">
        <v>1114</v>
      </c>
      <c r="C7" s="92">
        <v>11500</v>
      </c>
      <c r="D7" s="92">
        <v>11500</v>
      </c>
      <c r="E7" s="92">
        <v>11500</v>
      </c>
      <c r="F7" s="92">
        <v>3375</v>
      </c>
      <c r="G7" s="1445"/>
      <c r="H7" s="1451">
        <v>0</v>
      </c>
      <c r="I7" s="1454">
        <v>0</v>
      </c>
      <c r="J7" s="1442">
        <v>0</v>
      </c>
      <c r="K7" s="967">
        <v>0</v>
      </c>
      <c r="L7" s="1607"/>
      <c r="M7" s="1604"/>
    </row>
    <row r="8" spans="1:23" ht="37.5" customHeight="1" x14ac:dyDescent="0.2">
      <c r="A8" s="339" t="s">
        <v>304</v>
      </c>
      <c r="B8" s="545" t="s">
        <v>1314</v>
      </c>
      <c r="C8" s="93">
        <v>0</v>
      </c>
      <c r="D8" s="93">
        <v>0</v>
      </c>
      <c r="E8" s="93">
        <v>23438</v>
      </c>
      <c r="F8" s="93">
        <v>31250</v>
      </c>
      <c r="G8" s="93">
        <v>31250</v>
      </c>
      <c r="H8" s="93">
        <v>31250</v>
      </c>
      <c r="I8" s="93">
        <v>31250</v>
      </c>
      <c r="J8" s="93">
        <v>31250</v>
      </c>
      <c r="K8" s="93">
        <v>31250</v>
      </c>
      <c r="L8" s="93">
        <v>31250</v>
      </c>
      <c r="M8" s="1611">
        <v>7812</v>
      </c>
    </row>
    <row r="9" spans="1:23" ht="39.75" customHeight="1" x14ac:dyDescent="0.2">
      <c r="A9" s="339" t="s">
        <v>305</v>
      </c>
      <c r="B9" s="546"/>
      <c r="C9" s="325"/>
      <c r="D9" s="325"/>
      <c r="E9" s="325"/>
      <c r="F9" s="325"/>
      <c r="G9" s="325"/>
      <c r="H9" s="325"/>
      <c r="I9" s="325"/>
      <c r="J9" s="325"/>
      <c r="K9" s="325"/>
      <c r="L9" s="1608"/>
      <c r="M9" s="1612"/>
    </row>
    <row r="10" spans="1:23" ht="30.75" customHeight="1" x14ac:dyDescent="0.2">
      <c r="A10" s="339" t="s">
        <v>306</v>
      </c>
      <c r="B10" s="1439"/>
      <c r="C10" s="1440"/>
      <c r="D10" s="1440"/>
      <c r="E10" s="1440"/>
      <c r="F10" s="1440"/>
      <c r="G10" s="1446"/>
      <c r="H10" s="1452"/>
      <c r="I10" s="1455"/>
      <c r="J10" s="1443"/>
      <c r="K10" s="956"/>
      <c r="L10" s="1609"/>
      <c r="M10" s="956"/>
    </row>
    <row r="11" spans="1:23" ht="30.75" customHeight="1" thickBot="1" x14ac:dyDescent="0.25">
      <c r="A11" s="403" t="s">
        <v>307</v>
      </c>
      <c r="B11" s="547"/>
      <c r="C11" s="324"/>
      <c r="D11" s="324"/>
      <c r="E11" s="324"/>
      <c r="F11" s="324"/>
      <c r="G11" s="1447"/>
      <c r="H11" s="1438"/>
      <c r="I11" s="1456"/>
      <c r="J11" s="15"/>
      <c r="K11" s="316"/>
      <c r="L11" s="1610"/>
      <c r="M11" s="1603"/>
    </row>
    <row r="12" spans="1:23" ht="13.5" thickBot="1" x14ac:dyDescent="0.25">
      <c r="A12" s="363" t="s">
        <v>308</v>
      </c>
      <c r="B12" s="548" t="s">
        <v>211</v>
      </c>
      <c r="C12" s="221">
        <f t="shared" ref="C12:M12" si="0">SUM(C7:C10)</f>
        <v>11500</v>
      </c>
      <c r="D12" s="221">
        <f t="shared" si="0"/>
        <v>11500</v>
      </c>
      <c r="E12" s="221">
        <f t="shared" si="0"/>
        <v>34938</v>
      </c>
      <c r="F12" s="221">
        <f t="shared" si="0"/>
        <v>34625</v>
      </c>
      <c r="G12" s="1448">
        <f t="shared" si="0"/>
        <v>31250</v>
      </c>
      <c r="H12" s="1449">
        <f t="shared" si="0"/>
        <v>31250</v>
      </c>
      <c r="I12" s="1457">
        <f t="shared" si="0"/>
        <v>31250</v>
      </c>
      <c r="J12" s="1449">
        <f t="shared" si="0"/>
        <v>31250</v>
      </c>
      <c r="K12" s="968">
        <f t="shared" si="0"/>
        <v>31250</v>
      </c>
      <c r="L12" s="968">
        <f t="shared" si="0"/>
        <v>31250</v>
      </c>
      <c r="M12" s="968">
        <f t="shared" si="0"/>
        <v>7812</v>
      </c>
    </row>
    <row r="13" spans="1:23" ht="20.25" customHeight="1" x14ac:dyDescent="0.2"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1"/>
      <c r="O13" s="1"/>
      <c r="P13" s="1"/>
      <c r="Q13" s="1"/>
      <c r="S13" s="1"/>
    </row>
    <row r="14" spans="1:23" ht="24" customHeight="1" x14ac:dyDescent="0.2">
      <c r="B14" s="97"/>
      <c r="C14" s="97"/>
      <c r="D14" s="97"/>
      <c r="E14" s="97"/>
      <c r="F14" s="97"/>
      <c r="G14" s="97"/>
      <c r="H14" s="97"/>
      <c r="I14" s="97"/>
      <c r="J14" s="97"/>
      <c r="K14" s="97"/>
      <c r="N14" s="95"/>
      <c r="O14" s="95"/>
      <c r="P14" s="95"/>
      <c r="Q14" s="95"/>
      <c r="S14" s="1"/>
    </row>
    <row r="15" spans="1:23" x14ac:dyDescent="0.2">
      <c r="N15" s="95"/>
      <c r="O15" s="95"/>
      <c r="P15" s="95"/>
      <c r="Q15" s="95"/>
      <c r="S15" s="1"/>
    </row>
    <row r="16" spans="1:23" ht="28.5" customHeight="1" x14ac:dyDescent="0.2">
      <c r="L16" s="96"/>
      <c r="M16" s="96"/>
      <c r="S16" s="1"/>
    </row>
    <row r="17" spans="2:19" ht="26.25" customHeight="1" x14ac:dyDescent="0.2">
      <c r="N17" s="96"/>
      <c r="O17" s="96"/>
      <c r="P17" s="96"/>
      <c r="Q17" s="96"/>
      <c r="S17" s="1"/>
    </row>
    <row r="18" spans="2:19" ht="39.75" customHeight="1" x14ac:dyDescent="0.2">
      <c r="S18" s="1"/>
    </row>
    <row r="19" spans="2:19" ht="26.25" customHeight="1" x14ac:dyDescent="0.2">
      <c r="S19" s="1"/>
    </row>
    <row r="20" spans="2:19" ht="26.25" customHeight="1" x14ac:dyDescent="0.2">
      <c r="S20" s="1"/>
    </row>
    <row r="21" spans="2:19" ht="26.25" customHeight="1" x14ac:dyDescent="0.2">
      <c r="S21" s="1"/>
    </row>
    <row r="22" spans="2:19" ht="20.25" customHeight="1" x14ac:dyDescent="0.2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15"/>
      <c r="S22" s="1"/>
    </row>
    <row r="23" spans="2:19" ht="27.75" customHeight="1" x14ac:dyDescent="0.2">
      <c r="L23" s="97"/>
      <c r="M23" s="97"/>
      <c r="S23" s="1"/>
    </row>
    <row r="24" spans="2:19" x14ac:dyDescent="0.2">
      <c r="S24" s="1"/>
    </row>
    <row r="25" spans="2:19" x14ac:dyDescent="0.2">
      <c r="S25" s="1"/>
    </row>
    <row r="26" spans="2:19" x14ac:dyDescent="0.2">
      <c r="S26" s="1"/>
    </row>
    <row r="27" spans="2:19" x14ac:dyDescent="0.2">
      <c r="S27" s="98"/>
    </row>
    <row r="29" spans="2:19" ht="32.25" customHeight="1" x14ac:dyDescent="0.2">
      <c r="S29" s="96"/>
    </row>
    <row r="31" spans="2:19" x14ac:dyDescent="0.2">
      <c r="L31" s="94"/>
      <c r="M31" s="94"/>
    </row>
    <row r="34" ht="39.75" customHeight="1" x14ac:dyDescent="0.2"/>
    <row r="36" ht="25.5" customHeight="1" x14ac:dyDescent="0.2"/>
  </sheetData>
  <mergeCells count="4">
    <mergeCell ref="B3:L3"/>
    <mergeCell ref="C4:L4"/>
    <mergeCell ref="B1:E1"/>
    <mergeCell ref="F1:K1"/>
  </mergeCells>
  <phoneticPr fontId="63" type="noConversion"/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142" workbookViewId="0">
      <selection activeCell="A164" sqref="A164:E164"/>
    </sheetView>
  </sheetViews>
  <sheetFormatPr defaultRowHeight="12.75" x14ac:dyDescent="0.2"/>
  <cols>
    <col min="1" max="1" width="4.85546875" customWidth="1"/>
    <col min="2" max="2" width="40.140625" customWidth="1"/>
    <col min="3" max="3" width="10.42578125" customWidth="1"/>
    <col min="4" max="4" width="10.5703125" customWidth="1"/>
    <col min="5" max="5" width="10.140625" customWidth="1"/>
    <col min="6" max="6" width="10" customWidth="1"/>
  </cols>
  <sheetData>
    <row r="1" spans="1:6" x14ac:dyDescent="0.2">
      <c r="A1" s="1626" t="s">
        <v>1375</v>
      </c>
      <c r="B1" s="1626"/>
      <c r="C1" s="1626"/>
      <c r="D1" s="1626"/>
      <c r="E1" s="1626"/>
    </row>
    <row r="2" spans="1:6" x14ac:dyDescent="0.2">
      <c r="A2" s="352"/>
      <c r="B2" s="352"/>
      <c r="C2" s="352"/>
      <c r="D2" s="352"/>
      <c r="E2" s="352"/>
    </row>
    <row r="3" spans="1:6" ht="14.25" x14ac:dyDescent="0.2">
      <c r="A3" s="1785" t="s">
        <v>1205</v>
      </c>
      <c r="B3" s="1786"/>
      <c r="C3" s="1786"/>
      <c r="D3" s="1786"/>
      <c r="E3" s="1786"/>
      <c r="F3" s="1786"/>
    </row>
    <row r="4" spans="1:6" ht="15.75" x14ac:dyDescent="0.25">
      <c r="B4" s="21"/>
      <c r="C4" s="21"/>
      <c r="D4" s="21"/>
      <c r="E4" s="21"/>
    </row>
    <row r="5" spans="1:6" ht="15.75" x14ac:dyDescent="0.25">
      <c r="B5" s="21" t="s">
        <v>485</v>
      </c>
      <c r="C5" s="21"/>
      <c r="D5" s="21"/>
      <c r="E5" s="21"/>
    </row>
    <row r="6" spans="1:6" ht="13.5" thickBot="1" x14ac:dyDescent="0.25">
      <c r="B6" s="1"/>
      <c r="C6" s="1"/>
      <c r="D6" s="1"/>
      <c r="E6" s="22" t="s">
        <v>8</v>
      </c>
    </row>
    <row r="7" spans="1:6" ht="60.75" thickBot="1" x14ac:dyDescent="0.3">
      <c r="A7" s="367" t="s">
        <v>298</v>
      </c>
      <c r="B7" s="577" t="s">
        <v>13</v>
      </c>
      <c r="C7" s="355" t="s">
        <v>486</v>
      </c>
      <c r="D7" s="356" t="s">
        <v>487</v>
      </c>
      <c r="E7" s="355" t="s">
        <v>484</v>
      </c>
      <c r="F7" s="356" t="s">
        <v>483</v>
      </c>
    </row>
    <row r="8" spans="1:6" x14ac:dyDescent="0.2">
      <c r="A8" s="578" t="s">
        <v>299</v>
      </c>
      <c r="B8" s="579" t="s">
        <v>300</v>
      </c>
      <c r="C8" s="588" t="s">
        <v>301</v>
      </c>
      <c r="D8" s="589" t="s">
        <v>302</v>
      </c>
      <c r="E8" s="763" t="s">
        <v>322</v>
      </c>
      <c r="F8" s="764" t="s">
        <v>347</v>
      </c>
    </row>
    <row r="9" spans="1:6" x14ac:dyDescent="0.2">
      <c r="A9" s="340" t="s">
        <v>303</v>
      </c>
      <c r="B9" s="347" t="s">
        <v>246</v>
      </c>
      <c r="C9" s="310"/>
      <c r="D9" s="145"/>
      <c r="E9" s="310"/>
      <c r="F9" s="131"/>
    </row>
    <row r="10" spans="1:6" x14ac:dyDescent="0.2">
      <c r="A10" s="339" t="s">
        <v>304</v>
      </c>
      <c r="B10" s="192" t="s">
        <v>601</v>
      </c>
      <c r="C10" s="310">
        <v>48015</v>
      </c>
      <c r="D10" s="145">
        <v>344041</v>
      </c>
      <c r="E10" s="310">
        <v>0</v>
      </c>
      <c r="F10" s="145">
        <f>SUM(C10:E10)</f>
        <v>392056</v>
      </c>
    </row>
    <row r="11" spans="1:6" x14ac:dyDescent="0.2">
      <c r="A11" s="339" t="s">
        <v>305</v>
      </c>
      <c r="B11" s="215" t="s">
        <v>603</v>
      </c>
      <c r="C11" s="310">
        <v>7351</v>
      </c>
      <c r="D11" s="145">
        <v>54192</v>
      </c>
      <c r="E11" s="310">
        <v>0</v>
      </c>
      <c r="F11" s="145">
        <f>SUM(C11:E11)</f>
        <v>61543</v>
      </c>
    </row>
    <row r="12" spans="1:6" x14ac:dyDescent="0.2">
      <c r="A12" s="339" t="s">
        <v>306</v>
      </c>
      <c r="B12" s="215" t="s">
        <v>602</v>
      </c>
      <c r="C12" s="310">
        <v>2619</v>
      </c>
      <c r="D12" s="145">
        <v>136393</v>
      </c>
      <c r="E12" s="310">
        <v>0</v>
      </c>
      <c r="F12" s="145">
        <f>SUM(C12:E12)</f>
        <v>139012</v>
      </c>
    </row>
    <row r="13" spans="1:6" x14ac:dyDescent="0.2">
      <c r="A13" s="339" t="s">
        <v>307</v>
      </c>
      <c r="B13" s="215" t="s">
        <v>604</v>
      </c>
      <c r="C13" s="310"/>
      <c r="D13" s="145"/>
      <c r="E13" s="310"/>
      <c r="F13" s="145">
        <f>SUM(C13:E13)</f>
        <v>0</v>
      </c>
    </row>
    <row r="14" spans="1:6" x14ac:dyDescent="0.2">
      <c r="A14" s="339" t="s">
        <v>308</v>
      </c>
      <c r="B14" s="215" t="s">
        <v>605</v>
      </c>
      <c r="C14" s="310"/>
      <c r="D14" s="145"/>
      <c r="E14" s="310"/>
      <c r="F14" s="145">
        <f>SUM(C14:E14)</f>
        <v>0</v>
      </c>
    </row>
    <row r="15" spans="1:6" x14ac:dyDescent="0.2">
      <c r="A15" s="339" t="s">
        <v>309</v>
      </c>
      <c r="B15" s="215" t="s">
        <v>606</v>
      </c>
      <c r="C15" s="310">
        <f>C16+C17+C18+C19+C20+C21+C22</f>
        <v>2270</v>
      </c>
      <c r="D15" s="310">
        <f>D16+D17+D18+D19+D20+D21+D22</f>
        <v>20430</v>
      </c>
      <c r="E15" s="310">
        <f>E16+E17+E18+E19+E20+E21+E22</f>
        <v>0</v>
      </c>
      <c r="F15" s="145">
        <f>F16+F17+F18+F19+F20+F21+F22</f>
        <v>22700</v>
      </c>
    </row>
    <row r="16" spans="1:6" x14ac:dyDescent="0.2">
      <c r="A16" s="339" t="s">
        <v>310</v>
      </c>
      <c r="B16" s="215" t="s">
        <v>610</v>
      </c>
      <c r="C16" s="310">
        <v>2270</v>
      </c>
      <c r="D16" s="145">
        <v>20430</v>
      </c>
      <c r="E16" s="310">
        <v>0</v>
      </c>
      <c r="F16" s="145">
        <f>E16+D16+C16</f>
        <v>22700</v>
      </c>
    </row>
    <row r="17" spans="1:6" x14ac:dyDescent="0.2">
      <c r="A17" s="339" t="s">
        <v>311</v>
      </c>
      <c r="B17" s="215" t="s">
        <v>611</v>
      </c>
      <c r="C17" s="310"/>
      <c r="D17" s="145"/>
      <c r="E17" s="310"/>
      <c r="F17" s="145">
        <f t="shared" ref="F17:F23" si="0">E17+D17+C17</f>
        <v>0</v>
      </c>
    </row>
    <row r="18" spans="1:6" x14ac:dyDescent="0.2">
      <c r="A18" s="339" t="s">
        <v>312</v>
      </c>
      <c r="B18" s="215" t="s">
        <v>612</v>
      </c>
      <c r="C18" s="310">
        <v>0</v>
      </c>
      <c r="D18" s="145"/>
      <c r="E18" s="310"/>
      <c r="F18" s="145">
        <f t="shared" si="0"/>
        <v>0</v>
      </c>
    </row>
    <row r="19" spans="1:6" x14ac:dyDescent="0.2">
      <c r="A19" s="339" t="s">
        <v>313</v>
      </c>
      <c r="B19" s="348" t="s">
        <v>608</v>
      </c>
      <c r="C19" s="246"/>
      <c r="D19" s="149"/>
      <c r="E19" s="310"/>
      <c r="F19" s="145">
        <f t="shared" si="0"/>
        <v>0</v>
      </c>
    </row>
    <row r="20" spans="1:6" x14ac:dyDescent="0.2">
      <c r="A20" s="339" t="s">
        <v>314</v>
      </c>
      <c r="B20" s="801" t="s">
        <v>609</v>
      </c>
      <c r="C20" s="313"/>
      <c r="D20" s="146"/>
      <c r="E20" s="310"/>
      <c r="F20" s="145">
        <f t="shared" si="0"/>
        <v>0</v>
      </c>
    </row>
    <row r="21" spans="1:6" x14ac:dyDescent="0.2">
      <c r="A21" s="339" t="s">
        <v>315</v>
      </c>
      <c r="B21" s="802" t="s">
        <v>1122</v>
      </c>
      <c r="C21" s="313"/>
      <c r="D21" s="146"/>
      <c r="E21" s="310"/>
      <c r="F21" s="145">
        <f t="shared" si="0"/>
        <v>0</v>
      </c>
    </row>
    <row r="22" spans="1:6" x14ac:dyDescent="0.2">
      <c r="A22" s="339" t="s">
        <v>316</v>
      </c>
      <c r="B22" s="292" t="s">
        <v>841</v>
      </c>
      <c r="C22" s="313"/>
      <c r="D22" s="146"/>
      <c r="E22" s="310"/>
      <c r="F22" s="150"/>
    </row>
    <row r="23" spans="1:6" ht="13.5" thickBot="1" x14ac:dyDescent="0.25">
      <c r="A23" s="339" t="s">
        <v>317</v>
      </c>
      <c r="B23" s="217" t="s">
        <v>614</v>
      </c>
      <c r="C23" s="311"/>
      <c r="D23" s="150"/>
      <c r="E23" s="310"/>
      <c r="F23" s="308">
        <f t="shared" si="0"/>
        <v>0</v>
      </c>
    </row>
    <row r="24" spans="1:6" ht="13.5" thickBot="1" x14ac:dyDescent="0.25">
      <c r="A24" s="582" t="s">
        <v>318</v>
      </c>
      <c r="B24" s="583" t="s">
        <v>6</v>
      </c>
      <c r="C24" s="591">
        <f>C10+C11+C12+C13+C15+C23</f>
        <v>60255</v>
      </c>
      <c r="D24" s="591">
        <f>D10+D11+D12+D13+D15+D23</f>
        <v>555056</v>
      </c>
      <c r="E24" s="591">
        <f>E10+E11+E12+E13+E15+E23</f>
        <v>0</v>
      </c>
      <c r="F24" s="592">
        <f>F10+F11+F12+F13+F15+F23</f>
        <v>615311</v>
      </c>
    </row>
    <row r="25" spans="1:6" ht="6" customHeight="1" thickTop="1" x14ac:dyDescent="0.2">
      <c r="A25" s="572"/>
      <c r="B25" s="347"/>
      <c r="C25" s="245"/>
      <c r="D25" s="245"/>
      <c r="E25" s="245"/>
      <c r="F25" s="153"/>
    </row>
    <row r="26" spans="1:6" x14ac:dyDescent="0.2">
      <c r="A26" s="340" t="s">
        <v>319</v>
      </c>
      <c r="B26" s="349" t="s">
        <v>247</v>
      </c>
      <c r="C26" s="312"/>
      <c r="D26" s="148"/>
      <c r="E26" s="312"/>
      <c r="F26" s="199"/>
    </row>
    <row r="27" spans="1:6" x14ac:dyDescent="0.2">
      <c r="A27" s="340" t="s">
        <v>320</v>
      </c>
      <c r="B27" s="215" t="s">
        <v>615</v>
      </c>
      <c r="C27" s="310"/>
      <c r="D27" s="145">
        <f>'33_sz_ melléklet'!C15</f>
        <v>175</v>
      </c>
      <c r="E27" s="310"/>
      <c r="F27" s="145">
        <f>SUM(C27:E27)</f>
        <v>175</v>
      </c>
    </row>
    <row r="28" spans="1:6" x14ac:dyDescent="0.2">
      <c r="A28" s="340" t="s">
        <v>321</v>
      </c>
      <c r="B28" s="215" t="s">
        <v>616</v>
      </c>
      <c r="C28" s="310"/>
      <c r="D28" s="145">
        <f>'32_sz_ melléklet'!C13</f>
        <v>0</v>
      </c>
      <c r="E28" s="310"/>
      <c r="F28" s="145">
        <f>SUM(C28:E28)</f>
        <v>0</v>
      </c>
    </row>
    <row r="29" spans="1:6" x14ac:dyDescent="0.2">
      <c r="A29" s="340" t="s">
        <v>323</v>
      </c>
      <c r="B29" s="215" t="s">
        <v>617</v>
      </c>
      <c r="C29" s="246">
        <f>C30+C31+C32</f>
        <v>0</v>
      </c>
      <c r="D29" s="246">
        <f>D30+D31+D32</f>
        <v>0</v>
      </c>
      <c r="E29" s="246">
        <f>E30+E31+E32</f>
        <v>0</v>
      </c>
      <c r="F29" s="149">
        <f>F30+F31+F32</f>
        <v>0</v>
      </c>
    </row>
    <row r="30" spans="1:6" x14ac:dyDescent="0.2">
      <c r="A30" s="340" t="s">
        <v>324</v>
      </c>
      <c r="B30" s="348" t="s">
        <v>618</v>
      </c>
      <c r="C30" s="310"/>
      <c r="D30" s="145"/>
      <c r="E30" s="310"/>
      <c r="F30" s="131"/>
    </row>
    <row r="31" spans="1:6" x14ac:dyDescent="0.2">
      <c r="A31" s="340" t="s">
        <v>325</v>
      </c>
      <c r="B31" s="348" t="s">
        <v>619</v>
      </c>
      <c r="C31" s="310"/>
      <c r="D31" s="145"/>
      <c r="E31" s="310"/>
      <c r="F31" s="131"/>
    </row>
    <row r="32" spans="1:6" x14ac:dyDescent="0.2">
      <c r="A32" s="340" t="s">
        <v>326</v>
      </c>
      <c r="B32" s="348" t="s">
        <v>620</v>
      </c>
      <c r="C32" s="310"/>
      <c r="D32" s="145"/>
      <c r="E32" s="310"/>
      <c r="F32" s="408"/>
    </row>
    <row r="33" spans="1:6" x14ac:dyDescent="0.2">
      <c r="A33" s="340" t="s">
        <v>327</v>
      </c>
      <c r="B33" s="348" t="s">
        <v>621</v>
      </c>
      <c r="C33" s="310"/>
      <c r="D33" s="145"/>
      <c r="E33" s="310"/>
      <c r="F33" s="408"/>
    </row>
    <row r="34" spans="1:6" x14ac:dyDescent="0.2">
      <c r="A34" s="340" t="s">
        <v>328</v>
      </c>
      <c r="B34" s="801" t="s">
        <v>622</v>
      </c>
      <c r="C34" s="310"/>
      <c r="D34" s="145"/>
      <c r="E34" s="310"/>
      <c r="F34" s="408"/>
    </row>
    <row r="35" spans="1:6" x14ac:dyDescent="0.2">
      <c r="A35" s="340" t="s">
        <v>329</v>
      </c>
      <c r="B35" s="292" t="s">
        <v>623</v>
      </c>
      <c r="C35" s="310"/>
      <c r="D35" s="145"/>
      <c r="E35" s="310"/>
      <c r="F35" s="408"/>
    </row>
    <row r="36" spans="1:6" x14ac:dyDescent="0.2">
      <c r="A36" s="340" t="s">
        <v>330</v>
      </c>
      <c r="B36" s="1038" t="s">
        <v>624</v>
      </c>
      <c r="C36" s="310"/>
      <c r="D36" s="145"/>
      <c r="E36" s="310"/>
      <c r="F36" s="408"/>
    </row>
    <row r="37" spans="1:6" ht="6.75" customHeight="1" x14ac:dyDescent="0.2">
      <c r="A37" s="340" t="s">
        <v>331</v>
      </c>
      <c r="B37" s="215"/>
      <c r="C37" s="310"/>
      <c r="D37" s="145"/>
      <c r="E37" s="310"/>
      <c r="F37" s="131"/>
    </row>
    <row r="38" spans="1:6" ht="13.5" thickBot="1" x14ac:dyDescent="0.25">
      <c r="A38" s="340" t="s">
        <v>332</v>
      </c>
      <c r="B38" s="217"/>
      <c r="C38" s="313"/>
      <c r="D38" s="313"/>
      <c r="E38" s="313"/>
      <c r="F38" s="146"/>
    </row>
    <row r="39" spans="1:6" ht="13.5" thickBot="1" x14ac:dyDescent="0.25">
      <c r="A39" s="582" t="s">
        <v>333</v>
      </c>
      <c r="B39" s="583" t="s">
        <v>7</v>
      </c>
      <c r="C39" s="591">
        <f>C27+C28+C29+C37+C38</f>
        <v>0</v>
      </c>
      <c r="D39" s="591">
        <f>D27+D28+D29+D37+D38</f>
        <v>175</v>
      </c>
      <c r="E39" s="591">
        <f>E27+E28+E29+E37+E38</f>
        <v>0</v>
      </c>
      <c r="F39" s="592">
        <f>F27+F28+F29+F37+F38</f>
        <v>175</v>
      </c>
    </row>
    <row r="40" spans="1:6" ht="27" thickTop="1" thickBot="1" x14ac:dyDescent="0.25">
      <c r="A40" s="582" t="s">
        <v>334</v>
      </c>
      <c r="B40" s="587" t="s">
        <v>457</v>
      </c>
      <c r="C40" s="594">
        <f>C24+C39</f>
        <v>60255</v>
      </c>
      <c r="D40" s="594">
        <f>D24+D39</f>
        <v>555231</v>
      </c>
      <c r="E40" s="594">
        <f>E24+E39</f>
        <v>0</v>
      </c>
      <c r="F40" s="595">
        <f>F24+F39</f>
        <v>615486</v>
      </c>
    </row>
    <row r="41" spans="1:6" ht="6.75" customHeight="1" thickTop="1" x14ac:dyDescent="0.2">
      <c r="A41" s="572"/>
      <c r="B41" s="815"/>
      <c r="C41" s="251"/>
      <c r="D41" s="251"/>
      <c r="E41" s="251"/>
      <c r="F41" s="256"/>
    </row>
    <row r="42" spans="1:6" ht="18.75" customHeight="1" x14ac:dyDescent="0.2">
      <c r="A42" s="340" t="s">
        <v>335</v>
      </c>
      <c r="B42" s="456" t="s">
        <v>458</v>
      </c>
      <c r="C42" s="593"/>
      <c r="D42" s="148"/>
      <c r="E42" s="312"/>
      <c r="F42" s="199"/>
    </row>
    <row r="43" spans="1:6" x14ac:dyDescent="0.2">
      <c r="A43" s="339" t="s">
        <v>336</v>
      </c>
      <c r="B43" s="216" t="s">
        <v>1055</v>
      </c>
      <c r="C43" s="315"/>
      <c r="D43" s="145"/>
      <c r="E43" s="310"/>
      <c r="F43" s="131"/>
    </row>
    <row r="44" spans="1:6" x14ac:dyDescent="0.2">
      <c r="A44" s="339" t="s">
        <v>337</v>
      </c>
      <c r="B44" s="666" t="s">
        <v>640</v>
      </c>
      <c r="C44" s="808"/>
      <c r="D44" s="150"/>
      <c r="E44" s="311"/>
      <c r="F44" s="307"/>
    </row>
    <row r="45" spans="1:6" x14ac:dyDescent="0.2">
      <c r="A45" s="339" t="s">
        <v>338</v>
      </c>
      <c r="B45" s="666" t="s">
        <v>639</v>
      </c>
      <c r="C45" s="808"/>
      <c r="D45" s="150"/>
      <c r="E45" s="311"/>
      <c r="F45" s="307"/>
    </row>
    <row r="46" spans="1:6" x14ac:dyDescent="0.2">
      <c r="A46" s="339" t="s">
        <v>339</v>
      </c>
      <c r="B46" s="666" t="s">
        <v>641</v>
      </c>
      <c r="C46" s="808"/>
      <c r="D46" s="150"/>
      <c r="E46" s="311"/>
      <c r="F46" s="307"/>
    </row>
    <row r="47" spans="1:6" x14ac:dyDescent="0.2">
      <c r="A47" s="339" t="s">
        <v>340</v>
      </c>
      <c r="B47" s="803" t="s">
        <v>642</v>
      </c>
      <c r="C47" s="808"/>
      <c r="D47" s="150"/>
      <c r="E47" s="311"/>
      <c r="F47" s="307"/>
    </row>
    <row r="48" spans="1:6" x14ac:dyDescent="0.2">
      <c r="A48" s="339" t="s">
        <v>341</v>
      </c>
      <c r="B48" s="804" t="s">
        <v>645</v>
      </c>
      <c r="C48" s="808"/>
      <c r="D48" s="150"/>
      <c r="E48" s="311"/>
      <c r="F48" s="307"/>
    </row>
    <row r="49" spans="1:6" x14ac:dyDescent="0.2">
      <c r="A49" s="339" t="s">
        <v>342</v>
      </c>
      <c r="B49" s="805" t="s">
        <v>644</v>
      </c>
      <c r="C49" s="808"/>
      <c r="D49" s="150"/>
      <c r="E49" s="311"/>
      <c r="F49" s="307"/>
    </row>
    <row r="50" spans="1:6" ht="13.5" thickBot="1" x14ac:dyDescent="0.25">
      <c r="A50" s="339" t="s">
        <v>343</v>
      </c>
      <c r="B50" s="350" t="s">
        <v>643</v>
      </c>
      <c r="C50" s="808"/>
      <c r="D50" s="150"/>
      <c r="E50" s="311"/>
      <c r="F50" s="307"/>
    </row>
    <row r="51" spans="1:6" ht="13.5" thickBot="1" x14ac:dyDescent="0.25">
      <c r="A51" s="363" t="s">
        <v>344</v>
      </c>
      <c r="B51" s="298" t="s">
        <v>459</v>
      </c>
      <c r="C51" s="809"/>
      <c r="D51" s="250"/>
      <c r="E51" s="147"/>
      <c r="F51" s="631"/>
    </row>
    <row r="52" spans="1:6" x14ac:dyDescent="0.2">
      <c r="A52" s="572"/>
      <c r="B52" s="43"/>
      <c r="C52" s="821"/>
      <c r="D52" s="823"/>
      <c r="E52" s="782"/>
      <c r="F52" s="662"/>
    </row>
    <row r="53" spans="1:6" ht="13.5" thickBot="1" x14ac:dyDescent="0.25">
      <c r="A53" s="426" t="s">
        <v>345</v>
      </c>
      <c r="B53" s="1299" t="s">
        <v>460</v>
      </c>
      <c r="C53" s="943">
        <f>C40+C51</f>
        <v>60255</v>
      </c>
      <c r="D53" s="944">
        <f>D40+D51</f>
        <v>555231</v>
      </c>
      <c r="E53" s="943">
        <f>E40+E51</f>
        <v>0</v>
      </c>
      <c r="F53" s="943">
        <f>F40+F51</f>
        <v>615486</v>
      </c>
    </row>
    <row r="54" spans="1:6" x14ac:dyDescent="0.2">
      <c r="A54" s="361"/>
      <c r="B54" s="793"/>
      <c r="C54" s="664"/>
      <c r="D54" s="664"/>
      <c r="E54" s="664"/>
      <c r="F54" s="664"/>
    </row>
    <row r="55" spans="1:6" x14ac:dyDescent="0.2">
      <c r="A55" s="1647">
        <v>2</v>
      </c>
      <c r="B55" s="1647"/>
      <c r="C55" s="1647"/>
      <c r="D55" s="1647"/>
      <c r="E55" s="1647"/>
      <c r="F55" s="1647"/>
    </row>
    <row r="56" spans="1:6" x14ac:dyDescent="0.2">
      <c r="A56" s="1626" t="s">
        <v>1375</v>
      </c>
      <c r="B56" s="1626"/>
      <c r="C56" s="1626"/>
      <c r="D56" s="1626"/>
      <c r="E56" s="1626"/>
    </row>
    <row r="57" spans="1:6" x14ac:dyDescent="0.2">
      <c r="A57" s="352"/>
      <c r="B57" s="352"/>
      <c r="C57" s="352"/>
      <c r="D57" s="352"/>
      <c r="E57" s="352"/>
    </row>
    <row r="58" spans="1:6" ht="14.25" x14ac:dyDescent="0.2">
      <c r="A58" s="1785" t="s">
        <v>1205</v>
      </c>
      <c r="B58" s="1786"/>
      <c r="C58" s="1786"/>
      <c r="D58" s="1786"/>
      <c r="E58" s="1786"/>
      <c r="F58" s="1786"/>
    </row>
    <row r="59" spans="1:6" ht="15.75" x14ac:dyDescent="0.25">
      <c r="B59" s="21"/>
      <c r="C59" s="21"/>
      <c r="D59" s="21"/>
      <c r="E59" s="21"/>
    </row>
    <row r="60" spans="1:6" ht="15.75" x14ac:dyDescent="0.25">
      <c r="B60" s="21" t="s">
        <v>1292</v>
      </c>
      <c r="C60" s="21"/>
      <c r="D60" s="21"/>
      <c r="E60" s="21"/>
    </row>
    <row r="61" spans="1:6" ht="13.5" thickBot="1" x14ac:dyDescent="0.25">
      <c r="B61" s="1"/>
      <c r="C61" s="1"/>
      <c r="D61" s="1"/>
      <c r="E61" s="22" t="s">
        <v>8</v>
      </c>
    </row>
    <row r="62" spans="1:6" ht="48.75" thickBot="1" x14ac:dyDescent="0.3">
      <c r="A62" s="367" t="s">
        <v>298</v>
      </c>
      <c r="B62" s="577" t="s">
        <v>13</v>
      </c>
      <c r="C62" s="355" t="s">
        <v>488</v>
      </c>
      <c r="D62" s="356" t="s">
        <v>489</v>
      </c>
      <c r="E62" s="355" t="s">
        <v>484</v>
      </c>
      <c r="F62" s="356" t="s">
        <v>483</v>
      </c>
    </row>
    <row r="63" spans="1:6" x14ac:dyDescent="0.2">
      <c r="A63" s="578" t="s">
        <v>299</v>
      </c>
      <c r="B63" s="579" t="s">
        <v>300</v>
      </c>
      <c r="C63" s="588" t="s">
        <v>301</v>
      </c>
      <c r="D63" s="589" t="s">
        <v>302</v>
      </c>
      <c r="E63" s="763" t="s">
        <v>322</v>
      </c>
      <c r="F63" s="764" t="s">
        <v>347</v>
      </c>
    </row>
    <row r="64" spans="1:6" x14ac:dyDescent="0.2">
      <c r="A64" s="340" t="s">
        <v>303</v>
      </c>
      <c r="B64" s="347" t="s">
        <v>246</v>
      </c>
      <c r="C64" s="310"/>
      <c r="D64" s="145"/>
      <c r="E64" s="310"/>
      <c r="F64" s="131"/>
    </row>
    <row r="65" spans="1:6" x14ac:dyDescent="0.2">
      <c r="A65" s="339" t="s">
        <v>304</v>
      </c>
      <c r="B65" s="192" t="s">
        <v>601</v>
      </c>
      <c r="C65" s="310">
        <f>'3_sz_melléklet'!C9</f>
        <v>490580</v>
      </c>
      <c r="D65" s="145"/>
      <c r="E65" s="310">
        <v>0</v>
      </c>
      <c r="F65" s="145">
        <f>SUM(C65:E65)</f>
        <v>490580</v>
      </c>
    </row>
    <row r="66" spans="1:6" x14ac:dyDescent="0.2">
      <c r="A66" s="339" t="s">
        <v>305</v>
      </c>
      <c r="B66" s="215" t="s">
        <v>603</v>
      </c>
      <c r="C66" s="310">
        <f>'3_sz_melléklet'!C10</f>
        <v>86948</v>
      </c>
      <c r="D66" s="145"/>
      <c r="E66" s="310">
        <v>0</v>
      </c>
      <c r="F66" s="145">
        <f>SUM(C66:E66)</f>
        <v>86948</v>
      </c>
    </row>
    <row r="67" spans="1:6" x14ac:dyDescent="0.2">
      <c r="A67" s="339" t="s">
        <v>306</v>
      </c>
      <c r="B67" s="215" t="s">
        <v>602</v>
      </c>
      <c r="C67" s="310">
        <f>'3_sz_melléklet'!C11</f>
        <v>236569</v>
      </c>
      <c r="D67" s="145"/>
      <c r="E67" s="310">
        <v>0</v>
      </c>
      <c r="F67" s="145">
        <f>SUM(C67:E67)</f>
        <v>236569</v>
      </c>
    </row>
    <row r="68" spans="1:6" x14ac:dyDescent="0.2">
      <c r="A68" s="339" t="s">
        <v>307</v>
      </c>
      <c r="B68" s="215" t="s">
        <v>604</v>
      </c>
      <c r="C68" s="310"/>
      <c r="D68" s="145"/>
      <c r="E68" s="310"/>
      <c r="F68" s="145">
        <f>SUM(C68:E68)</f>
        <v>0</v>
      </c>
    </row>
    <row r="69" spans="1:6" x14ac:dyDescent="0.2">
      <c r="A69" s="339" t="s">
        <v>308</v>
      </c>
      <c r="B69" s="215" t="s">
        <v>605</v>
      </c>
      <c r="C69" s="310"/>
      <c r="D69" s="145"/>
      <c r="E69" s="310"/>
      <c r="F69" s="145">
        <f>SUM(C69:E69)</f>
        <v>0</v>
      </c>
    </row>
    <row r="70" spans="1:6" x14ac:dyDescent="0.2">
      <c r="A70" s="339" t="s">
        <v>309</v>
      </c>
      <c r="B70" s="215" t="s">
        <v>606</v>
      </c>
      <c r="C70" s="310">
        <f>C71+C72+C73+C74+C75+C76+C77</f>
        <v>0</v>
      </c>
      <c r="D70" s="310">
        <f>D71+D72+D73+D74+D75+D76+D77</f>
        <v>0</v>
      </c>
      <c r="E70" s="310">
        <f>E71+E72+E73+E74+E75+E76+E77</f>
        <v>0</v>
      </c>
      <c r="F70" s="145">
        <f>F71+F72+F73+F74+F75+F76+F77</f>
        <v>0</v>
      </c>
    </row>
    <row r="71" spans="1:6" x14ac:dyDescent="0.2">
      <c r="A71" s="339" t="s">
        <v>310</v>
      </c>
      <c r="B71" s="215" t="s">
        <v>610</v>
      </c>
      <c r="C71" s="310">
        <v>0</v>
      </c>
      <c r="D71" s="145">
        <v>0</v>
      </c>
      <c r="E71" s="310">
        <v>0</v>
      </c>
      <c r="F71" s="145">
        <f>E71+D71+C71</f>
        <v>0</v>
      </c>
    </row>
    <row r="72" spans="1:6" x14ac:dyDescent="0.2">
      <c r="A72" s="339" t="s">
        <v>311</v>
      </c>
      <c r="B72" s="215" t="s">
        <v>611</v>
      </c>
      <c r="C72" s="310"/>
      <c r="D72" s="145"/>
      <c r="E72" s="310"/>
      <c r="F72" s="145">
        <f t="shared" ref="F72:F78" si="1">E72+D72+C72</f>
        <v>0</v>
      </c>
    </row>
    <row r="73" spans="1:6" x14ac:dyDescent="0.2">
      <c r="A73" s="339" t="s">
        <v>312</v>
      </c>
      <c r="B73" s="215" t="s">
        <v>612</v>
      </c>
      <c r="C73" s="310"/>
      <c r="D73" s="145"/>
      <c r="E73" s="310"/>
      <c r="F73" s="145">
        <f t="shared" si="1"/>
        <v>0</v>
      </c>
    </row>
    <row r="74" spans="1:6" x14ac:dyDescent="0.2">
      <c r="A74" s="339" t="s">
        <v>313</v>
      </c>
      <c r="B74" s="348" t="s">
        <v>608</v>
      </c>
      <c r="C74" s="246"/>
      <c r="D74" s="149"/>
      <c r="E74" s="310"/>
      <c r="F74" s="145">
        <f t="shared" si="1"/>
        <v>0</v>
      </c>
    </row>
    <row r="75" spans="1:6" x14ac:dyDescent="0.2">
      <c r="A75" s="339" t="s">
        <v>314</v>
      </c>
      <c r="B75" s="801" t="s">
        <v>609</v>
      </c>
      <c r="C75" s="313"/>
      <c r="D75" s="146"/>
      <c r="E75" s="310"/>
      <c r="F75" s="145">
        <f t="shared" si="1"/>
        <v>0</v>
      </c>
    </row>
    <row r="76" spans="1:6" x14ac:dyDescent="0.2">
      <c r="A76" s="339" t="s">
        <v>315</v>
      </c>
      <c r="B76" s="802" t="s">
        <v>607</v>
      </c>
      <c r="C76" s="313"/>
      <c r="D76" s="146"/>
      <c r="E76" s="310"/>
      <c r="F76" s="145">
        <f t="shared" si="1"/>
        <v>0</v>
      </c>
    </row>
    <row r="77" spans="1:6" x14ac:dyDescent="0.2">
      <c r="A77" s="339" t="s">
        <v>316</v>
      </c>
      <c r="B77" s="292" t="s">
        <v>841</v>
      </c>
      <c r="C77" s="313"/>
      <c r="D77" s="146"/>
      <c r="E77" s="310"/>
      <c r="F77" s="150"/>
    </row>
    <row r="78" spans="1:6" ht="11.25" customHeight="1" thickBot="1" x14ac:dyDescent="0.25">
      <c r="A78" s="339" t="s">
        <v>317</v>
      </c>
      <c r="B78" s="217" t="s">
        <v>614</v>
      </c>
      <c r="C78" s="311"/>
      <c r="D78" s="150"/>
      <c r="E78" s="310"/>
      <c r="F78" s="308">
        <f t="shared" si="1"/>
        <v>0</v>
      </c>
    </row>
    <row r="79" spans="1:6" ht="13.5" thickBot="1" x14ac:dyDescent="0.25">
      <c r="A79" s="582" t="s">
        <v>318</v>
      </c>
      <c r="B79" s="583" t="s">
        <v>6</v>
      </c>
      <c r="C79" s="591">
        <f>C65+C66+C67+C68+C70+C78</f>
        <v>814097</v>
      </c>
      <c r="D79" s="591">
        <f>D65+D66+D67+D68+D70+D78</f>
        <v>0</v>
      </c>
      <c r="E79" s="591">
        <f>E65+E66+E67+E68+E70+E78</f>
        <v>0</v>
      </c>
      <c r="F79" s="592">
        <f>F65+F66+F67+F68+F70+F78</f>
        <v>814097</v>
      </c>
    </row>
    <row r="80" spans="1:6" ht="13.5" thickTop="1" x14ac:dyDescent="0.2">
      <c r="A80" s="572"/>
      <c r="B80" s="347"/>
      <c r="C80" s="245"/>
      <c r="D80" s="245"/>
      <c r="E80" s="245"/>
      <c r="F80" s="153"/>
    </row>
    <row r="81" spans="1:6" x14ac:dyDescent="0.2">
      <c r="A81" s="340" t="s">
        <v>319</v>
      </c>
      <c r="B81" s="349" t="s">
        <v>247</v>
      </c>
      <c r="C81" s="312"/>
      <c r="D81" s="148"/>
      <c r="E81" s="312"/>
      <c r="F81" s="199"/>
    </row>
    <row r="82" spans="1:6" x14ac:dyDescent="0.2">
      <c r="A82" s="340" t="s">
        <v>320</v>
      </c>
      <c r="B82" s="215" t="s">
        <v>615</v>
      </c>
      <c r="C82" s="310">
        <f>'3_sz_melléklet'!C26</f>
        <v>4184</v>
      </c>
      <c r="D82" s="310">
        <f>'33_sz_ melléklet'!D81</f>
        <v>0</v>
      </c>
      <c r="E82" s="310">
        <f>'33_sz_ melléklet'!E81</f>
        <v>0</v>
      </c>
      <c r="F82" s="145">
        <f>SUM(C82:E82)</f>
        <v>4184</v>
      </c>
    </row>
    <row r="83" spans="1:6" x14ac:dyDescent="0.2">
      <c r="A83" s="340" t="s">
        <v>321</v>
      </c>
      <c r="B83" s="215" t="s">
        <v>616</v>
      </c>
      <c r="C83" s="310"/>
      <c r="D83" s="145"/>
      <c r="E83" s="310"/>
      <c r="F83" s="131"/>
    </row>
    <row r="84" spans="1:6" x14ac:dyDescent="0.2">
      <c r="A84" s="340" t="s">
        <v>323</v>
      </c>
      <c r="B84" s="215" t="s">
        <v>617</v>
      </c>
      <c r="C84" s="246">
        <f>C85+C86+C87</f>
        <v>0</v>
      </c>
      <c r="D84" s="246">
        <f>D85+D86+D87</f>
        <v>0</v>
      </c>
      <c r="E84" s="246">
        <f>E85+E86+E87</f>
        <v>0</v>
      </c>
      <c r="F84" s="149">
        <f>F85+F86+F87</f>
        <v>0</v>
      </c>
    </row>
    <row r="85" spans="1:6" x14ac:dyDescent="0.2">
      <c r="A85" s="340" t="s">
        <v>324</v>
      </c>
      <c r="B85" s="348" t="s">
        <v>618</v>
      </c>
      <c r="C85" s="310"/>
      <c r="D85" s="145"/>
      <c r="E85" s="310"/>
      <c r="F85" s="131"/>
    </row>
    <row r="86" spans="1:6" x14ac:dyDescent="0.2">
      <c r="A86" s="340" t="s">
        <v>325</v>
      </c>
      <c r="B86" s="348" t="s">
        <v>619</v>
      </c>
      <c r="C86" s="310"/>
      <c r="D86" s="145"/>
      <c r="E86" s="310"/>
      <c r="F86" s="131"/>
    </row>
    <row r="87" spans="1:6" x14ac:dyDescent="0.2">
      <c r="A87" s="340" t="s">
        <v>326</v>
      </c>
      <c r="B87" s="348" t="s">
        <v>620</v>
      </c>
      <c r="C87" s="310"/>
      <c r="D87" s="145"/>
      <c r="E87" s="310"/>
      <c r="F87" s="408"/>
    </row>
    <row r="88" spans="1:6" x14ac:dyDescent="0.2">
      <c r="A88" s="340" t="s">
        <v>327</v>
      </c>
      <c r="B88" s="348" t="s">
        <v>621</v>
      </c>
      <c r="C88" s="310"/>
      <c r="D88" s="145"/>
      <c r="E88" s="310"/>
      <c r="F88" s="408"/>
    </row>
    <row r="89" spans="1:6" x14ac:dyDescent="0.2">
      <c r="A89" s="340" t="s">
        <v>328</v>
      </c>
      <c r="B89" s="801" t="s">
        <v>622</v>
      </c>
      <c r="C89" s="310"/>
      <c r="D89" s="145"/>
      <c r="E89" s="310"/>
      <c r="F89" s="408"/>
    </row>
    <row r="90" spans="1:6" x14ac:dyDescent="0.2">
      <c r="A90" s="340" t="s">
        <v>329</v>
      </c>
      <c r="B90" s="292" t="s">
        <v>623</v>
      </c>
      <c r="C90" s="310"/>
      <c r="D90" s="145"/>
      <c r="E90" s="310"/>
      <c r="F90" s="408"/>
    </row>
    <row r="91" spans="1:6" x14ac:dyDescent="0.2">
      <c r="A91" s="340" t="s">
        <v>330</v>
      </c>
      <c r="B91" s="1038" t="s">
        <v>624</v>
      </c>
      <c r="C91" s="310"/>
      <c r="D91" s="145"/>
      <c r="E91" s="310"/>
      <c r="F91" s="408"/>
    </row>
    <row r="92" spans="1:6" x14ac:dyDescent="0.2">
      <c r="A92" s="340" t="s">
        <v>331</v>
      </c>
      <c r="B92" s="215"/>
      <c r="C92" s="310"/>
      <c r="D92" s="145"/>
      <c r="E92" s="310"/>
      <c r="F92" s="131"/>
    </row>
    <row r="93" spans="1:6" ht="13.5" thickBot="1" x14ac:dyDescent="0.25">
      <c r="A93" s="340" t="s">
        <v>332</v>
      </c>
      <c r="B93" s="217"/>
      <c r="C93" s="313"/>
      <c r="D93" s="313"/>
      <c r="E93" s="313"/>
      <c r="F93" s="146"/>
    </row>
    <row r="94" spans="1:6" ht="17.25" customHeight="1" thickBot="1" x14ac:dyDescent="0.25">
      <c r="A94" s="582" t="s">
        <v>333</v>
      </c>
      <c r="B94" s="583" t="s">
        <v>7</v>
      </c>
      <c r="C94" s="591">
        <f>C82+C83+C84+C92+C93</f>
        <v>4184</v>
      </c>
      <c r="D94" s="591">
        <f>D82+D83+D84+D92+D93</f>
        <v>0</v>
      </c>
      <c r="E94" s="591">
        <f>E82+E83+E84+E92+E93</f>
        <v>0</v>
      </c>
      <c r="F94" s="592">
        <f>F82+F83+F84+F92+F93</f>
        <v>4184</v>
      </c>
    </row>
    <row r="95" spans="1:6" ht="27" thickTop="1" thickBot="1" x14ac:dyDescent="0.25">
      <c r="A95" s="582" t="s">
        <v>334</v>
      </c>
      <c r="B95" s="587" t="s">
        <v>457</v>
      </c>
      <c r="C95" s="594">
        <f>C79+C94</f>
        <v>818281</v>
      </c>
      <c r="D95" s="594">
        <f>D79+D94</f>
        <v>0</v>
      </c>
      <c r="E95" s="594">
        <f>E79+E94</f>
        <v>0</v>
      </c>
      <c r="F95" s="595">
        <f>F79+F94</f>
        <v>818281</v>
      </c>
    </row>
    <row r="96" spans="1:6" ht="9" customHeight="1" thickTop="1" x14ac:dyDescent="0.2">
      <c r="A96" s="572"/>
      <c r="B96" s="815"/>
      <c r="C96" s="251"/>
      <c r="D96" s="251"/>
      <c r="E96" s="251"/>
      <c r="F96" s="256"/>
    </row>
    <row r="97" spans="1:6" x14ac:dyDescent="0.2">
      <c r="A97" s="340" t="s">
        <v>335</v>
      </c>
      <c r="B97" s="456" t="s">
        <v>458</v>
      </c>
      <c r="C97" s="593"/>
      <c r="D97" s="148"/>
      <c r="E97" s="312"/>
      <c r="F97" s="199"/>
    </row>
    <row r="98" spans="1:6" x14ac:dyDescent="0.2">
      <c r="A98" s="339" t="s">
        <v>336</v>
      </c>
      <c r="B98" s="216" t="s">
        <v>1055</v>
      </c>
      <c r="C98" s="315"/>
      <c r="D98" s="145"/>
      <c r="E98" s="310"/>
      <c r="F98" s="131"/>
    </row>
    <row r="99" spans="1:6" x14ac:dyDescent="0.2">
      <c r="A99" s="339" t="s">
        <v>337</v>
      </c>
      <c r="B99" s="666" t="s">
        <v>640</v>
      </c>
      <c r="C99" s="808"/>
      <c r="D99" s="150"/>
      <c r="E99" s="311"/>
      <c r="F99" s="307"/>
    </row>
    <row r="100" spans="1:6" x14ac:dyDescent="0.2">
      <c r="A100" s="339" t="s">
        <v>338</v>
      </c>
      <c r="B100" s="666" t="s">
        <v>639</v>
      </c>
      <c r="C100" s="808"/>
      <c r="D100" s="150"/>
      <c r="E100" s="311"/>
      <c r="F100" s="307"/>
    </row>
    <row r="101" spans="1:6" x14ac:dyDescent="0.2">
      <c r="A101" s="339" t="s">
        <v>339</v>
      </c>
      <c r="B101" s="666" t="s">
        <v>641</v>
      </c>
      <c r="C101" s="808"/>
      <c r="D101" s="150"/>
      <c r="E101" s="311"/>
      <c r="F101" s="307"/>
    </row>
    <row r="102" spans="1:6" x14ac:dyDescent="0.2">
      <c r="A102" s="339" t="s">
        <v>340</v>
      </c>
      <c r="B102" s="803" t="s">
        <v>642</v>
      </c>
      <c r="C102" s="808"/>
      <c r="D102" s="150"/>
      <c r="E102" s="311"/>
      <c r="F102" s="307"/>
    </row>
    <row r="103" spans="1:6" x14ac:dyDescent="0.2">
      <c r="A103" s="339" t="s">
        <v>341</v>
      </c>
      <c r="B103" s="804" t="s">
        <v>645</v>
      </c>
      <c r="C103" s="808"/>
      <c r="D103" s="150"/>
      <c r="E103" s="311"/>
      <c r="F103" s="307"/>
    </row>
    <row r="104" spans="1:6" x14ac:dyDescent="0.2">
      <c r="A104" s="339" t="s">
        <v>342</v>
      </c>
      <c r="B104" s="805" t="s">
        <v>644</v>
      </c>
      <c r="C104" s="808"/>
      <c r="D104" s="150"/>
      <c r="E104" s="311"/>
      <c r="F104" s="307"/>
    </row>
    <row r="105" spans="1:6" ht="13.5" thickBot="1" x14ac:dyDescent="0.25">
      <c r="A105" s="339" t="s">
        <v>343</v>
      </c>
      <c r="B105" s="350" t="s">
        <v>643</v>
      </c>
      <c r="C105" s="808"/>
      <c r="D105" s="150"/>
      <c r="E105" s="311"/>
      <c r="F105" s="307"/>
    </row>
    <row r="106" spans="1:6" ht="13.5" thickBot="1" x14ac:dyDescent="0.25">
      <c r="A106" s="363" t="s">
        <v>344</v>
      </c>
      <c r="B106" s="298" t="s">
        <v>459</v>
      </c>
      <c r="C106" s="809"/>
      <c r="D106" s="250"/>
      <c r="E106" s="147"/>
      <c r="F106" s="631"/>
    </row>
    <row r="107" spans="1:6" x14ac:dyDescent="0.2">
      <c r="A107" s="572"/>
      <c r="B107" s="43"/>
      <c r="C107" s="821"/>
      <c r="D107" s="823"/>
      <c r="E107" s="782"/>
      <c r="F107" s="662"/>
    </row>
    <row r="108" spans="1:6" ht="13.5" thickBot="1" x14ac:dyDescent="0.25">
      <c r="A108" s="426" t="s">
        <v>345</v>
      </c>
      <c r="B108" s="1299" t="s">
        <v>460</v>
      </c>
      <c r="C108" s="943">
        <f>C95+C106</f>
        <v>818281</v>
      </c>
      <c r="D108" s="944">
        <f>D95+D106</f>
        <v>0</v>
      </c>
      <c r="E108" s="943">
        <f>E95+E106</f>
        <v>0</v>
      </c>
      <c r="F108" s="943">
        <f>F95+F106</f>
        <v>818281</v>
      </c>
    </row>
    <row r="109" spans="1:6" x14ac:dyDescent="0.2">
      <c r="A109" s="1647">
        <v>3</v>
      </c>
      <c r="B109" s="1647"/>
      <c r="C109" s="1647"/>
      <c r="D109" s="1647"/>
      <c r="E109" s="1647"/>
      <c r="F109" s="1647"/>
    </row>
    <row r="110" spans="1:6" x14ac:dyDescent="0.2">
      <c r="A110" s="1626" t="s">
        <v>1375</v>
      </c>
      <c r="B110" s="1626"/>
      <c r="C110" s="1626"/>
      <c r="D110" s="1626"/>
      <c r="E110" s="1626"/>
    </row>
    <row r="111" spans="1:6" x14ac:dyDescent="0.2">
      <c r="A111" s="352"/>
      <c r="B111" s="352"/>
      <c r="C111" s="352"/>
      <c r="D111" s="352"/>
      <c r="E111" s="352"/>
    </row>
    <row r="112" spans="1:6" ht="14.25" x14ac:dyDescent="0.2">
      <c r="A112" s="1785" t="s">
        <v>1205</v>
      </c>
      <c r="B112" s="1786"/>
      <c r="C112" s="1786"/>
      <c r="D112" s="1786"/>
      <c r="E112" s="1786"/>
      <c r="F112" s="1786"/>
    </row>
    <row r="113" spans="1:6" ht="14.25" x14ac:dyDescent="0.2">
      <c r="A113" s="1485"/>
      <c r="B113" s="1486"/>
      <c r="C113" s="1486"/>
      <c r="D113" s="1486"/>
      <c r="E113" s="1486"/>
      <c r="F113" s="1486"/>
    </row>
    <row r="114" spans="1:6" ht="15.75" x14ac:dyDescent="0.25">
      <c r="B114" s="21" t="s">
        <v>389</v>
      </c>
      <c r="C114" s="21"/>
      <c r="D114" s="21"/>
      <c r="E114" s="21"/>
    </row>
    <row r="115" spans="1:6" ht="13.5" thickBot="1" x14ac:dyDescent="0.25">
      <c r="B115" s="1"/>
      <c r="C115" s="1"/>
      <c r="D115" s="1"/>
      <c r="E115" s="22" t="s">
        <v>8</v>
      </c>
    </row>
    <row r="116" spans="1:6" ht="48.75" thickBot="1" x14ac:dyDescent="0.3">
      <c r="A116" s="367" t="s">
        <v>298</v>
      </c>
      <c r="B116" s="577" t="s">
        <v>13</v>
      </c>
      <c r="C116" s="355" t="s">
        <v>488</v>
      </c>
      <c r="D116" s="356" t="s">
        <v>489</v>
      </c>
      <c r="E116" s="355" t="s">
        <v>484</v>
      </c>
      <c r="F116" s="356" t="s">
        <v>483</v>
      </c>
    </row>
    <row r="117" spans="1:6" x14ac:dyDescent="0.2">
      <c r="A117" s="578" t="s">
        <v>299</v>
      </c>
      <c r="B117" s="579" t="s">
        <v>300</v>
      </c>
      <c r="C117" s="588" t="s">
        <v>301</v>
      </c>
      <c r="D117" s="589" t="s">
        <v>302</v>
      </c>
      <c r="E117" s="763" t="s">
        <v>322</v>
      </c>
      <c r="F117" s="764" t="s">
        <v>347</v>
      </c>
    </row>
    <row r="118" spans="1:6" x14ac:dyDescent="0.2">
      <c r="A118" s="340" t="s">
        <v>303</v>
      </c>
      <c r="B118" s="347" t="s">
        <v>246</v>
      </c>
      <c r="C118" s="310"/>
      <c r="D118" s="145"/>
      <c r="E118" s="310"/>
      <c r="F118" s="131"/>
    </row>
    <row r="119" spans="1:6" x14ac:dyDescent="0.2">
      <c r="A119" s="339" t="s">
        <v>304</v>
      </c>
      <c r="B119" s="192" t="s">
        <v>601</v>
      </c>
      <c r="C119" s="310">
        <f>C65+C10</f>
        <v>538595</v>
      </c>
      <c r="D119" s="310">
        <f>D65+D10</f>
        <v>344041</v>
      </c>
      <c r="E119" s="310">
        <f>E65+E10</f>
        <v>0</v>
      </c>
      <c r="F119" s="145">
        <f>F65+F10</f>
        <v>882636</v>
      </c>
    </row>
    <row r="120" spans="1:6" x14ac:dyDescent="0.2">
      <c r="A120" s="339" t="s">
        <v>305</v>
      </c>
      <c r="B120" s="215" t="s">
        <v>603</v>
      </c>
      <c r="C120" s="310">
        <f t="shared" ref="C120:E133" si="2">C66+C11</f>
        <v>94299</v>
      </c>
      <c r="D120" s="310">
        <f t="shared" si="2"/>
        <v>54192</v>
      </c>
      <c r="E120" s="310">
        <f t="shared" si="2"/>
        <v>0</v>
      </c>
      <c r="F120" s="145">
        <f>SUM(C120:E120)</f>
        <v>148491</v>
      </c>
    </row>
    <row r="121" spans="1:6" x14ac:dyDescent="0.2">
      <c r="A121" s="339" t="s">
        <v>306</v>
      </c>
      <c r="B121" s="215" t="s">
        <v>602</v>
      </c>
      <c r="C121" s="310">
        <f t="shared" si="2"/>
        <v>239188</v>
      </c>
      <c r="D121" s="310">
        <f t="shared" si="2"/>
        <v>136393</v>
      </c>
      <c r="E121" s="310">
        <f t="shared" si="2"/>
        <v>0</v>
      </c>
      <c r="F121" s="145">
        <f>SUM(C121:E121)</f>
        <v>375581</v>
      </c>
    </row>
    <row r="122" spans="1:6" x14ac:dyDescent="0.2">
      <c r="A122" s="339" t="s">
        <v>307</v>
      </c>
      <c r="B122" s="215" t="s">
        <v>604</v>
      </c>
      <c r="C122" s="310">
        <f t="shared" si="2"/>
        <v>0</v>
      </c>
      <c r="D122" s="310">
        <f t="shared" si="2"/>
        <v>0</v>
      </c>
      <c r="E122" s="310">
        <f t="shared" si="2"/>
        <v>0</v>
      </c>
      <c r="F122" s="145">
        <f>SUM(C122:E122)</f>
        <v>0</v>
      </c>
    </row>
    <row r="123" spans="1:6" x14ac:dyDescent="0.2">
      <c r="A123" s="339" t="s">
        <v>308</v>
      </c>
      <c r="B123" s="215" t="s">
        <v>605</v>
      </c>
      <c r="C123" s="310">
        <f t="shared" si="2"/>
        <v>0</v>
      </c>
      <c r="D123" s="310">
        <f t="shared" si="2"/>
        <v>0</v>
      </c>
      <c r="E123" s="310">
        <f t="shared" si="2"/>
        <v>0</v>
      </c>
      <c r="F123" s="145">
        <f>SUM(C123:E123)</f>
        <v>0</v>
      </c>
    </row>
    <row r="124" spans="1:6" x14ac:dyDescent="0.2">
      <c r="A124" s="339" t="s">
        <v>309</v>
      </c>
      <c r="B124" s="215" t="s">
        <v>606</v>
      </c>
      <c r="C124" s="310">
        <f t="shared" si="2"/>
        <v>2270</v>
      </c>
      <c r="D124" s="310">
        <f t="shared" si="2"/>
        <v>20430</v>
      </c>
      <c r="E124" s="310">
        <f t="shared" si="2"/>
        <v>0</v>
      </c>
      <c r="F124" s="145">
        <f>F125+F126+F127+F128+F129+F130+F131</f>
        <v>22700</v>
      </c>
    </row>
    <row r="125" spans="1:6" x14ac:dyDescent="0.2">
      <c r="A125" s="339" t="s">
        <v>310</v>
      </c>
      <c r="B125" s="215" t="s">
        <v>610</v>
      </c>
      <c r="C125" s="310">
        <f t="shared" si="2"/>
        <v>2270</v>
      </c>
      <c r="D125" s="310">
        <f t="shared" si="2"/>
        <v>20430</v>
      </c>
      <c r="E125" s="310">
        <f t="shared" si="2"/>
        <v>0</v>
      </c>
      <c r="F125" s="145">
        <f t="shared" ref="F125:F132" si="3">E125+D125+C125</f>
        <v>22700</v>
      </c>
    </row>
    <row r="126" spans="1:6" x14ac:dyDescent="0.2">
      <c r="A126" s="339" t="s">
        <v>311</v>
      </c>
      <c r="B126" s="215" t="s">
        <v>611</v>
      </c>
      <c r="C126" s="310">
        <f t="shared" si="2"/>
        <v>0</v>
      </c>
      <c r="D126" s="310">
        <f t="shared" si="2"/>
        <v>0</v>
      </c>
      <c r="E126" s="310">
        <f t="shared" si="2"/>
        <v>0</v>
      </c>
      <c r="F126" s="145">
        <f t="shared" si="3"/>
        <v>0</v>
      </c>
    </row>
    <row r="127" spans="1:6" x14ac:dyDescent="0.2">
      <c r="A127" s="339" t="s">
        <v>312</v>
      </c>
      <c r="B127" s="215" t="s">
        <v>612</v>
      </c>
      <c r="C127" s="310">
        <f t="shared" si="2"/>
        <v>0</v>
      </c>
      <c r="D127" s="310">
        <f t="shared" si="2"/>
        <v>0</v>
      </c>
      <c r="E127" s="310">
        <f t="shared" si="2"/>
        <v>0</v>
      </c>
      <c r="F127" s="145">
        <f t="shared" si="3"/>
        <v>0</v>
      </c>
    </row>
    <row r="128" spans="1:6" x14ac:dyDescent="0.2">
      <c r="A128" s="339" t="s">
        <v>313</v>
      </c>
      <c r="B128" s="348" t="s">
        <v>608</v>
      </c>
      <c r="C128" s="310">
        <f t="shared" si="2"/>
        <v>0</v>
      </c>
      <c r="D128" s="310">
        <f t="shared" si="2"/>
        <v>0</v>
      </c>
      <c r="E128" s="310">
        <f t="shared" si="2"/>
        <v>0</v>
      </c>
      <c r="F128" s="145">
        <f t="shared" si="3"/>
        <v>0</v>
      </c>
    </row>
    <row r="129" spans="1:6" x14ac:dyDescent="0.2">
      <c r="A129" s="339" t="s">
        <v>314</v>
      </c>
      <c r="B129" s="801" t="s">
        <v>609</v>
      </c>
      <c r="C129" s="310">
        <f t="shared" si="2"/>
        <v>0</v>
      </c>
      <c r="D129" s="310">
        <f t="shared" si="2"/>
        <v>0</v>
      </c>
      <c r="E129" s="310">
        <f t="shared" si="2"/>
        <v>0</v>
      </c>
      <c r="F129" s="145">
        <f t="shared" si="3"/>
        <v>0</v>
      </c>
    </row>
    <row r="130" spans="1:6" x14ac:dyDescent="0.2">
      <c r="A130" s="339" t="s">
        <v>315</v>
      </c>
      <c r="B130" s="802" t="s">
        <v>607</v>
      </c>
      <c r="C130" s="310">
        <f t="shared" si="2"/>
        <v>0</v>
      </c>
      <c r="D130" s="310">
        <f t="shared" si="2"/>
        <v>0</v>
      </c>
      <c r="E130" s="310">
        <f t="shared" si="2"/>
        <v>0</v>
      </c>
      <c r="F130" s="145">
        <f t="shared" si="3"/>
        <v>0</v>
      </c>
    </row>
    <row r="131" spans="1:6" x14ac:dyDescent="0.2">
      <c r="A131" s="339" t="s">
        <v>316</v>
      </c>
      <c r="B131" s="292" t="s">
        <v>841</v>
      </c>
      <c r="C131" s="310">
        <f t="shared" si="2"/>
        <v>0</v>
      </c>
      <c r="D131" s="310">
        <f t="shared" si="2"/>
        <v>0</v>
      </c>
      <c r="E131" s="310">
        <f t="shared" si="2"/>
        <v>0</v>
      </c>
      <c r="F131" s="150"/>
    </row>
    <row r="132" spans="1:6" ht="14.25" customHeight="1" thickBot="1" x14ac:dyDescent="0.25">
      <c r="A132" s="339" t="s">
        <v>317</v>
      </c>
      <c r="B132" s="217" t="s">
        <v>614</v>
      </c>
      <c r="C132" s="311">
        <f t="shared" si="2"/>
        <v>0</v>
      </c>
      <c r="D132" s="311">
        <f t="shared" si="2"/>
        <v>0</v>
      </c>
      <c r="E132" s="310">
        <f t="shared" si="2"/>
        <v>0</v>
      </c>
      <c r="F132" s="308">
        <f t="shared" si="3"/>
        <v>0</v>
      </c>
    </row>
    <row r="133" spans="1:6" ht="13.5" thickBot="1" x14ac:dyDescent="0.25">
      <c r="A133" s="582" t="s">
        <v>318</v>
      </c>
      <c r="B133" s="583" t="s">
        <v>6</v>
      </c>
      <c r="C133" s="1554">
        <f t="shared" si="2"/>
        <v>874352</v>
      </c>
      <c r="D133" s="1555">
        <f t="shared" si="2"/>
        <v>555056</v>
      </c>
      <c r="E133" s="591">
        <f>E119+E120+E121+E122+E124+E132</f>
        <v>0</v>
      </c>
      <c r="F133" s="592">
        <f>F119+F120+F121+F122+F124+F132</f>
        <v>1429408</v>
      </c>
    </row>
    <row r="134" spans="1:6" ht="13.5" thickTop="1" x14ac:dyDescent="0.2">
      <c r="A134" s="572"/>
      <c r="B134" s="347"/>
      <c r="C134" s="245"/>
      <c r="D134" s="245"/>
      <c r="E134" s="245"/>
      <c r="F134" s="153"/>
    </row>
    <row r="135" spans="1:6" x14ac:dyDescent="0.2">
      <c r="A135" s="340" t="s">
        <v>319</v>
      </c>
      <c r="B135" s="349" t="s">
        <v>247</v>
      </c>
      <c r="C135" s="312"/>
      <c r="D135" s="148"/>
      <c r="E135" s="312"/>
      <c r="F135" s="199"/>
    </row>
    <row r="136" spans="1:6" x14ac:dyDescent="0.2">
      <c r="A136" s="340" t="s">
        <v>320</v>
      </c>
      <c r="B136" s="215" t="s">
        <v>615</v>
      </c>
      <c r="C136" s="310">
        <f>C82+C27</f>
        <v>4184</v>
      </c>
      <c r="D136" s="310">
        <f>D82+D27</f>
        <v>175</v>
      </c>
      <c r="E136" s="310">
        <f>E82+E27</f>
        <v>0</v>
      </c>
      <c r="F136" s="145">
        <f>F82+F27</f>
        <v>4359</v>
      </c>
    </row>
    <row r="137" spans="1:6" x14ac:dyDescent="0.2">
      <c r="A137" s="340" t="s">
        <v>321</v>
      </c>
      <c r="B137" s="215" t="s">
        <v>616</v>
      </c>
      <c r="C137" s="310">
        <f t="shared" ref="C137:E145" si="4">C83+C28</f>
        <v>0</v>
      </c>
      <c r="D137" s="310">
        <f t="shared" si="4"/>
        <v>0</v>
      </c>
      <c r="E137" s="310">
        <f t="shared" si="4"/>
        <v>0</v>
      </c>
      <c r="F137" s="145">
        <f>SUM(C137:E137)</f>
        <v>0</v>
      </c>
    </row>
    <row r="138" spans="1:6" x14ac:dyDescent="0.2">
      <c r="A138" s="340" t="s">
        <v>323</v>
      </c>
      <c r="B138" s="215" t="s">
        <v>617</v>
      </c>
      <c r="C138" s="310">
        <f t="shared" si="4"/>
        <v>0</v>
      </c>
      <c r="D138" s="310">
        <f t="shared" si="4"/>
        <v>0</v>
      </c>
      <c r="E138" s="310">
        <f t="shared" si="4"/>
        <v>0</v>
      </c>
      <c r="F138" s="149">
        <f>F139+F140+F141</f>
        <v>0</v>
      </c>
    </row>
    <row r="139" spans="1:6" x14ac:dyDescent="0.2">
      <c r="A139" s="340" t="s">
        <v>324</v>
      </c>
      <c r="B139" s="348" t="s">
        <v>618</v>
      </c>
      <c r="C139" s="310">
        <f t="shared" si="4"/>
        <v>0</v>
      </c>
      <c r="D139" s="310">
        <f t="shared" si="4"/>
        <v>0</v>
      </c>
      <c r="E139" s="310">
        <f t="shared" si="4"/>
        <v>0</v>
      </c>
      <c r="F139" s="145">
        <f>SUM(C139:E139)</f>
        <v>0</v>
      </c>
    </row>
    <row r="140" spans="1:6" x14ac:dyDescent="0.2">
      <c r="A140" s="340" t="s">
        <v>325</v>
      </c>
      <c r="B140" s="348" t="s">
        <v>619</v>
      </c>
      <c r="C140" s="310">
        <f t="shared" si="4"/>
        <v>0</v>
      </c>
      <c r="D140" s="310">
        <f t="shared" si="4"/>
        <v>0</v>
      </c>
      <c r="E140" s="310">
        <f t="shared" si="4"/>
        <v>0</v>
      </c>
      <c r="F140" s="145">
        <f t="shared" ref="F140:F145" si="5">SUM(C140:E140)</f>
        <v>0</v>
      </c>
    </row>
    <row r="141" spans="1:6" x14ac:dyDescent="0.2">
      <c r="A141" s="340" t="s">
        <v>326</v>
      </c>
      <c r="B141" s="348" t="s">
        <v>620</v>
      </c>
      <c r="C141" s="310">
        <f t="shared" si="4"/>
        <v>0</v>
      </c>
      <c r="D141" s="310">
        <f t="shared" si="4"/>
        <v>0</v>
      </c>
      <c r="E141" s="310">
        <f t="shared" si="4"/>
        <v>0</v>
      </c>
      <c r="F141" s="145">
        <f t="shared" si="5"/>
        <v>0</v>
      </c>
    </row>
    <row r="142" spans="1:6" x14ac:dyDescent="0.2">
      <c r="A142" s="340" t="s">
        <v>327</v>
      </c>
      <c r="B142" s="348" t="s">
        <v>621</v>
      </c>
      <c r="C142" s="310">
        <f t="shared" si="4"/>
        <v>0</v>
      </c>
      <c r="D142" s="310">
        <f t="shared" si="4"/>
        <v>0</v>
      </c>
      <c r="E142" s="310">
        <f t="shared" si="4"/>
        <v>0</v>
      </c>
      <c r="F142" s="145">
        <f t="shared" si="5"/>
        <v>0</v>
      </c>
    </row>
    <row r="143" spans="1:6" x14ac:dyDescent="0.2">
      <c r="A143" s="340" t="s">
        <v>328</v>
      </c>
      <c r="B143" s="801" t="s">
        <v>622</v>
      </c>
      <c r="C143" s="310">
        <f t="shared" si="4"/>
        <v>0</v>
      </c>
      <c r="D143" s="310">
        <f t="shared" si="4"/>
        <v>0</v>
      </c>
      <c r="E143" s="310">
        <f t="shared" si="4"/>
        <v>0</v>
      </c>
      <c r="F143" s="145">
        <f t="shared" si="5"/>
        <v>0</v>
      </c>
    </row>
    <row r="144" spans="1:6" x14ac:dyDescent="0.2">
      <c r="A144" s="340" t="s">
        <v>329</v>
      </c>
      <c r="B144" s="292" t="s">
        <v>623</v>
      </c>
      <c r="C144" s="310">
        <f t="shared" si="4"/>
        <v>0</v>
      </c>
      <c r="D144" s="310">
        <f t="shared" si="4"/>
        <v>0</v>
      </c>
      <c r="E144" s="310">
        <f t="shared" si="4"/>
        <v>0</v>
      </c>
      <c r="F144" s="145">
        <f t="shared" si="5"/>
        <v>0</v>
      </c>
    </row>
    <row r="145" spans="1:6" x14ac:dyDescent="0.2">
      <c r="A145" s="340" t="s">
        <v>330</v>
      </c>
      <c r="B145" s="1038" t="s">
        <v>624</v>
      </c>
      <c r="C145" s="310">
        <f t="shared" si="4"/>
        <v>0</v>
      </c>
      <c r="D145" s="310">
        <f t="shared" si="4"/>
        <v>0</v>
      </c>
      <c r="E145" s="310">
        <f t="shared" si="4"/>
        <v>0</v>
      </c>
      <c r="F145" s="145">
        <f t="shared" si="5"/>
        <v>0</v>
      </c>
    </row>
    <row r="146" spans="1:6" x14ac:dyDescent="0.2">
      <c r="A146" s="340" t="s">
        <v>331</v>
      </c>
      <c r="B146" s="215"/>
      <c r="C146" s="310"/>
      <c r="D146" s="310"/>
      <c r="E146" s="310"/>
      <c r="F146" s="145"/>
    </row>
    <row r="147" spans="1:6" ht="13.5" thickBot="1" x14ac:dyDescent="0.25">
      <c r="A147" s="340" t="s">
        <v>332</v>
      </c>
      <c r="B147" s="217"/>
      <c r="C147" s="313"/>
      <c r="D147" s="313"/>
      <c r="E147" s="313"/>
      <c r="F147" s="609"/>
    </row>
    <row r="148" spans="1:6" ht="13.5" customHeight="1" thickBot="1" x14ac:dyDescent="0.25">
      <c r="A148" s="582" t="s">
        <v>333</v>
      </c>
      <c r="B148" s="583" t="s">
        <v>7</v>
      </c>
      <c r="C148" s="591">
        <f>C136+C137+C138+C146+C147</f>
        <v>4184</v>
      </c>
      <c r="D148" s="591">
        <f>D136+D137+D138+D146+D147</f>
        <v>175</v>
      </c>
      <c r="E148" s="591">
        <f>E136+E137+E138+E146+E147</f>
        <v>0</v>
      </c>
      <c r="F148" s="592">
        <f>F136+F137+F138+F146+F147</f>
        <v>4359</v>
      </c>
    </row>
    <row r="149" spans="1:6" ht="27" thickTop="1" thickBot="1" x14ac:dyDescent="0.25">
      <c r="A149" s="582" t="s">
        <v>334</v>
      </c>
      <c r="B149" s="587" t="s">
        <v>457</v>
      </c>
      <c r="C149" s="594">
        <f>C133+C148</f>
        <v>878536</v>
      </c>
      <c r="D149" s="594">
        <f>D133+D148</f>
        <v>555231</v>
      </c>
      <c r="E149" s="594">
        <f>E133+E148</f>
        <v>0</v>
      </c>
      <c r="F149" s="595">
        <f>F133+F148</f>
        <v>1433767</v>
      </c>
    </row>
    <row r="150" spans="1:6" ht="13.5" thickTop="1" x14ac:dyDescent="0.2">
      <c r="A150" s="572"/>
      <c r="B150" s="815"/>
      <c r="C150" s="251"/>
      <c r="D150" s="251"/>
      <c r="E150" s="251"/>
      <c r="F150" s="256"/>
    </row>
    <row r="151" spans="1:6" x14ac:dyDescent="0.2">
      <c r="A151" s="340" t="s">
        <v>335</v>
      </c>
      <c r="B151" s="456" t="s">
        <v>458</v>
      </c>
      <c r="C151" s="593"/>
      <c r="D151" s="148"/>
      <c r="E151" s="312"/>
      <c r="F151" s="199"/>
    </row>
    <row r="152" spans="1:6" x14ac:dyDescent="0.2">
      <c r="A152" s="339" t="s">
        <v>336</v>
      </c>
      <c r="B152" s="216" t="s">
        <v>1055</v>
      </c>
      <c r="C152" s="310">
        <f>C98+C43</f>
        <v>0</v>
      </c>
      <c r="D152" s="310">
        <f>D98+D43</f>
        <v>0</v>
      </c>
      <c r="E152" s="310">
        <f>E98+E43</f>
        <v>0</v>
      </c>
      <c r="F152" s="145">
        <f>F98+F43</f>
        <v>0</v>
      </c>
    </row>
    <row r="153" spans="1:6" x14ac:dyDescent="0.2">
      <c r="A153" s="339" t="s">
        <v>337</v>
      </c>
      <c r="B153" s="666" t="s">
        <v>640</v>
      </c>
      <c r="C153" s="310">
        <f t="shared" ref="C153:F159" si="6">C99+C44</f>
        <v>0</v>
      </c>
      <c r="D153" s="310">
        <f t="shared" si="6"/>
        <v>0</v>
      </c>
      <c r="E153" s="310">
        <f t="shared" si="6"/>
        <v>0</v>
      </c>
      <c r="F153" s="145">
        <f t="shared" si="6"/>
        <v>0</v>
      </c>
    </row>
    <row r="154" spans="1:6" x14ac:dyDescent="0.2">
      <c r="A154" s="339" t="s">
        <v>338</v>
      </c>
      <c r="B154" s="666" t="s">
        <v>639</v>
      </c>
      <c r="C154" s="310">
        <f t="shared" si="6"/>
        <v>0</v>
      </c>
      <c r="D154" s="310">
        <f t="shared" si="6"/>
        <v>0</v>
      </c>
      <c r="E154" s="310">
        <f t="shared" si="6"/>
        <v>0</v>
      </c>
      <c r="F154" s="145">
        <f t="shared" si="6"/>
        <v>0</v>
      </c>
    </row>
    <row r="155" spans="1:6" x14ac:dyDescent="0.2">
      <c r="A155" s="339" t="s">
        <v>339</v>
      </c>
      <c r="B155" s="666" t="s">
        <v>641</v>
      </c>
      <c r="C155" s="310">
        <f t="shared" si="6"/>
        <v>0</v>
      </c>
      <c r="D155" s="310">
        <f t="shared" si="6"/>
        <v>0</v>
      </c>
      <c r="E155" s="310">
        <f t="shared" si="6"/>
        <v>0</v>
      </c>
      <c r="F155" s="145">
        <f t="shared" si="6"/>
        <v>0</v>
      </c>
    </row>
    <row r="156" spans="1:6" x14ac:dyDescent="0.2">
      <c r="A156" s="339" t="s">
        <v>340</v>
      </c>
      <c r="B156" s="803" t="s">
        <v>642</v>
      </c>
      <c r="C156" s="310">
        <f t="shared" si="6"/>
        <v>0</v>
      </c>
      <c r="D156" s="310">
        <f t="shared" si="6"/>
        <v>0</v>
      </c>
      <c r="E156" s="310">
        <f t="shared" si="6"/>
        <v>0</v>
      </c>
      <c r="F156" s="145">
        <f t="shared" si="6"/>
        <v>0</v>
      </c>
    </row>
    <row r="157" spans="1:6" x14ac:dyDescent="0.2">
      <c r="A157" s="339" t="s">
        <v>341</v>
      </c>
      <c r="B157" s="804" t="s">
        <v>645</v>
      </c>
      <c r="C157" s="310">
        <f t="shared" si="6"/>
        <v>0</v>
      </c>
      <c r="D157" s="310">
        <f t="shared" si="6"/>
        <v>0</v>
      </c>
      <c r="E157" s="310">
        <f t="shared" si="6"/>
        <v>0</v>
      </c>
      <c r="F157" s="145">
        <f t="shared" si="6"/>
        <v>0</v>
      </c>
    </row>
    <row r="158" spans="1:6" x14ac:dyDescent="0.2">
      <c r="A158" s="339" t="s">
        <v>342</v>
      </c>
      <c r="B158" s="805" t="s">
        <v>644</v>
      </c>
      <c r="C158" s="310">
        <f t="shared" si="6"/>
        <v>0</v>
      </c>
      <c r="D158" s="310">
        <f t="shared" si="6"/>
        <v>0</v>
      </c>
      <c r="E158" s="310">
        <f t="shared" si="6"/>
        <v>0</v>
      </c>
      <c r="F158" s="145">
        <f t="shared" si="6"/>
        <v>0</v>
      </c>
    </row>
    <row r="159" spans="1:6" ht="13.5" thickBot="1" x14ac:dyDescent="0.25">
      <c r="A159" s="339" t="s">
        <v>343</v>
      </c>
      <c r="B159" s="350" t="s">
        <v>643</v>
      </c>
      <c r="C159" s="310">
        <f t="shared" si="6"/>
        <v>0</v>
      </c>
      <c r="D159" s="310">
        <f t="shared" si="6"/>
        <v>0</v>
      </c>
      <c r="E159" s="310">
        <f t="shared" si="6"/>
        <v>0</v>
      </c>
      <c r="F159" s="145">
        <f t="shared" si="6"/>
        <v>0</v>
      </c>
    </row>
    <row r="160" spans="1:6" ht="13.5" thickBot="1" x14ac:dyDescent="0.25">
      <c r="A160" s="363" t="s">
        <v>344</v>
      </c>
      <c r="B160" s="298" t="s">
        <v>459</v>
      </c>
      <c r="C160" s="809">
        <f>SUM(C152:C159)</f>
        <v>0</v>
      </c>
      <c r="D160" s="809">
        <f>SUM(D152:D159)</f>
        <v>0</v>
      </c>
      <c r="E160" s="809">
        <f>SUM(E152:E159)</f>
        <v>0</v>
      </c>
      <c r="F160" s="904">
        <f>SUM(F152:F159)</f>
        <v>0</v>
      </c>
    </row>
    <row r="161" spans="1:6" x14ac:dyDescent="0.2">
      <c r="A161" s="572"/>
      <c r="B161" s="43"/>
      <c r="C161" s="821"/>
      <c r="D161" s="277"/>
      <c r="E161" s="241"/>
      <c r="F161" s="161"/>
    </row>
    <row r="162" spans="1:6" ht="13.5" thickBot="1" x14ac:dyDescent="0.25">
      <c r="A162" s="426" t="s">
        <v>345</v>
      </c>
      <c r="B162" s="1300" t="s">
        <v>460</v>
      </c>
      <c r="C162" s="943">
        <f>C149+C160</f>
        <v>878536</v>
      </c>
      <c r="D162" s="944">
        <f>D149+D160</f>
        <v>555231</v>
      </c>
      <c r="E162" s="943">
        <f>E149+E160</f>
        <v>0</v>
      </c>
      <c r="F162" s="943">
        <f>F149+F160</f>
        <v>1433767</v>
      </c>
    </row>
    <row r="163" spans="1:6" x14ac:dyDescent="0.2">
      <c r="A163" s="1647">
        <v>4</v>
      </c>
      <c r="B163" s="1647"/>
      <c r="C163" s="1647"/>
      <c r="D163" s="1647"/>
      <c r="E163" s="1647"/>
      <c r="F163" s="1647"/>
    </row>
    <row r="164" spans="1:6" x14ac:dyDescent="0.2">
      <c r="A164" s="1626" t="s">
        <v>1375</v>
      </c>
      <c r="B164" s="1626"/>
      <c r="C164" s="1626"/>
      <c r="D164" s="1626"/>
      <c r="E164" s="1626"/>
    </row>
    <row r="165" spans="1:6" ht="13.5" customHeight="1" x14ac:dyDescent="0.2">
      <c r="A165" s="352"/>
      <c r="B165" s="352"/>
      <c r="C165" s="352"/>
      <c r="D165" s="352"/>
      <c r="E165" s="352"/>
    </row>
    <row r="166" spans="1:6" ht="13.5" customHeight="1" x14ac:dyDescent="0.2">
      <c r="A166" s="1785" t="s">
        <v>1205</v>
      </c>
      <c r="B166" s="1786"/>
      <c r="C166" s="1786"/>
      <c r="D166" s="1786"/>
      <c r="E166" s="1786"/>
      <c r="F166" s="1786"/>
    </row>
    <row r="167" spans="1:6" ht="14.25" x14ac:dyDescent="0.2">
      <c r="A167" s="1485"/>
      <c r="B167" s="1486"/>
      <c r="C167" s="1486"/>
      <c r="D167" s="1486"/>
      <c r="E167" s="1486"/>
      <c r="F167" s="1486"/>
    </row>
    <row r="168" spans="1:6" ht="15.75" x14ac:dyDescent="0.25">
      <c r="B168" s="21" t="s">
        <v>490</v>
      </c>
      <c r="C168" s="21"/>
      <c r="D168" s="21"/>
      <c r="E168" s="21"/>
    </row>
    <row r="169" spans="1:6" ht="13.5" thickBot="1" x14ac:dyDescent="0.25">
      <c r="B169" s="1"/>
      <c r="C169" s="1"/>
      <c r="D169" s="1"/>
      <c r="E169" s="22" t="s">
        <v>8</v>
      </c>
    </row>
    <row r="170" spans="1:6" ht="48.75" thickBot="1" x14ac:dyDescent="0.3">
      <c r="A170" s="367" t="s">
        <v>298</v>
      </c>
      <c r="B170" s="577" t="s">
        <v>13</v>
      </c>
      <c r="C170" s="355" t="s">
        <v>488</v>
      </c>
      <c r="D170" s="356" t="s">
        <v>489</v>
      </c>
      <c r="E170" s="355" t="s">
        <v>484</v>
      </c>
      <c r="F170" s="356" t="s">
        <v>483</v>
      </c>
    </row>
    <row r="171" spans="1:6" x14ac:dyDescent="0.2">
      <c r="A171" s="578" t="s">
        <v>299</v>
      </c>
      <c r="B171" s="579" t="s">
        <v>300</v>
      </c>
      <c r="C171" s="588" t="s">
        <v>301</v>
      </c>
      <c r="D171" s="589" t="s">
        <v>302</v>
      </c>
      <c r="E171" s="763" t="s">
        <v>322</v>
      </c>
      <c r="F171" s="764" t="s">
        <v>347</v>
      </c>
    </row>
    <row r="172" spans="1:6" x14ac:dyDescent="0.2">
      <c r="A172" s="340" t="s">
        <v>303</v>
      </c>
      <c r="B172" s="347" t="s">
        <v>246</v>
      </c>
      <c r="C172" s="310"/>
      <c r="D172" s="145"/>
      <c r="E172" s="310"/>
      <c r="F172" s="131"/>
    </row>
    <row r="173" spans="1:6" x14ac:dyDescent="0.2">
      <c r="A173" s="339" t="s">
        <v>304</v>
      </c>
      <c r="B173" s="192" t="s">
        <v>601</v>
      </c>
      <c r="C173" s="310">
        <v>341479</v>
      </c>
      <c r="D173" s="145">
        <v>23571</v>
      </c>
      <c r="E173" s="310">
        <v>36298</v>
      </c>
      <c r="F173" s="145">
        <f>SUM(C173:E173)</f>
        <v>401348</v>
      </c>
    </row>
    <row r="174" spans="1:6" x14ac:dyDescent="0.2">
      <c r="A174" s="339" t="s">
        <v>305</v>
      </c>
      <c r="B174" s="215" t="s">
        <v>603</v>
      </c>
      <c r="C174" s="310">
        <v>67215</v>
      </c>
      <c r="D174" s="145">
        <v>3914</v>
      </c>
      <c r="E174" s="310">
        <v>6284</v>
      </c>
      <c r="F174" s="145">
        <f>SUM(C174:E174)</f>
        <v>77413</v>
      </c>
    </row>
    <row r="175" spans="1:6" x14ac:dyDescent="0.2">
      <c r="A175" s="339" t="s">
        <v>306</v>
      </c>
      <c r="B175" s="215" t="s">
        <v>602</v>
      </c>
      <c r="C175" s="310">
        <v>38454</v>
      </c>
      <c r="D175" s="145">
        <v>270</v>
      </c>
      <c r="E175" s="310">
        <v>649</v>
      </c>
      <c r="F175" s="145">
        <f>SUM(C175:E175)</f>
        <v>39373</v>
      </c>
    </row>
    <row r="176" spans="1:6" x14ac:dyDescent="0.2">
      <c r="A176" s="339" t="s">
        <v>307</v>
      </c>
      <c r="B176" s="215" t="s">
        <v>604</v>
      </c>
      <c r="C176" s="310"/>
      <c r="D176" s="145"/>
      <c r="E176" s="310"/>
      <c r="F176" s="145">
        <f>SUM(C176:E176)</f>
        <v>0</v>
      </c>
    </row>
    <row r="177" spans="1:6" x14ac:dyDescent="0.2">
      <c r="A177" s="339" t="s">
        <v>308</v>
      </c>
      <c r="B177" s="215" t="s">
        <v>605</v>
      </c>
      <c r="C177" s="310"/>
      <c r="D177" s="145"/>
      <c r="E177" s="310"/>
      <c r="F177" s="145">
        <f>SUM(C177:E177)</f>
        <v>0</v>
      </c>
    </row>
    <row r="178" spans="1:6" x14ac:dyDescent="0.2">
      <c r="A178" s="339" t="s">
        <v>309</v>
      </c>
      <c r="B178" s="215" t="s">
        <v>606</v>
      </c>
      <c r="C178" s="310">
        <f>C179+C180+C181+C182+C183+C184+C185</f>
        <v>0</v>
      </c>
      <c r="D178" s="310">
        <f>D179+D180+D181+D182+D183+D184+D185</f>
        <v>0</v>
      </c>
      <c r="E178" s="310">
        <f>E179+E180+E181+E182+E183+E184+E185</f>
        <v>0</v>
      </c>
      <c r="F178" s="145">
        <f>F179+F180+F181+F182+F183+F184+F185</f>
        <v>0</v>
      </c>
    </row>
    <row r="179" spans="1:6" x14ac:dyDescent="0.2">
      <c r="A179" s="339" t="s">
        <v>310</v>
      </c>
      <c r="B179" s="215" t="s">
        <v>610</v>
      </c>
      <c r="C179" s="310">
        <v>0</v>
      </c>
      <c r="D179" s="145">
        <v>0</v>
      </c>
      <c r="E179" s="310">
        <v>0</v>
      </c>
      <c r="F179" s="145">
        <f>E179+D179+C179</f>
        <v>0</v>
      </c>
    </row>
    <row r="180" spans="1:6" x14ac:dyDescent="0.2">
      <c r="A180" s="339" t="s">
        <v>311</v>
      </c>
      <c r="B180" s="215" t="s">
        <v>611</v>
      </c>
      <c r="C180" s="310"/>
      <c r="D180" s="145"/>
      <c r="E180" s="310"/>
      <c r="F180" s="145">
        <f t="shared" ref="F180:F186" si="7">E180+D180+C180</f>
        <v>0</v>
      </c>
    </row>
    <row r="181" spans="1:6" x14ac:dyDescent="0.2">
      <c r="A181" s="339" t="s">
        <v>312</v>
      </c>
      <c r="B181" s="215" t="s">
        <v>612</v>
      </c>
      <c r="C181" s="310"/>
      <c r="D181" s="145"/>
      <c r="E181" s="310"/>
      <c r="F181" s="145">
        <f t="shared" si="7"/>
        <v>0</v>
      </c>
    </row>
    <row r="182" spans="1:6" x14ac:dyDescent="0.2">
      <c r="A182" s="339" t="s">
        <v>313</v>
      </c>
      <c r="B182" s="348" t="s">
        <v>608</v>
      </c>
      <c r="C182" s="246"/>
      <c r="D182" s="149"/>
      <c r="E182" s="310"/>
      <c r="F182" s="145">
        <f t="shared" si="7"/>
        <v>0</v>
      </c>
    </row>
    <row r="183" spans="1:6" x14ac:dyDescent="0.2">
      <c r="A183" s="339" t="s">
        <v>314</v>
      </c>
      <c r="B183" s="801" t="s">
        <v>609</v>
      </c>
      <c r="C183" s="313"/>
      <c r="D183" s="146"/>
      <c r="E183" s="310"/>
      <c r="F183" s="145">
        <f t="shared" si="7"/>
        <v>0</v>
      </c>
    </row>
    <row r="184" spans="1:6" x14ac:dyDescent="0.2">
      <c r="A184" s="339" t="s">
        <v>315</v>
      </c>
      <c r="B184" s="802" t="s">
        <v>1082</v>
      </c>
      <c r="C184" s="313"/>
      <c r="D184" s="146"/>
      <c r="E184" s="310"/>
      <c r="F184" s="145">
        <f t="shared" si="7"/>
        <v>0</v>
      </c>
    </row>
    <row r="185" spans="1:6" x14ac:dyDescent="0.2">
      <c r="A185" s="339" t="s">
        <v>316</v>
      </c>
      <c r="B185" s="292" t="s">
        <v>841</v>
      </c>
      <c r="C185" s="313"/>
      <c r="D185" s="146"/>
      <c r="E185" s="310"/>
      <c r="F185" s="150"/>
    </row>
    <row r="186" spans="1:6" ht="13.5" thickBot="1" x14ac:dyDescent="0.25">
      <c r="A186" s="339" t="s">
        <v>317</v>
      </c>
      <c r="B186" s="217" t="s">
        <v>614</v>
      </c>
      <c r="C186" s="311">
        <f>' 8 10 sz. melléklet'!D25</f>
        <v>0</v>
      </c>
      <c r="D186" s="150"/>
      <c r="E186" s="310"/>
      <c r="F186" s="308">
        <f t="shared" si="7"/>
        <v>0</v>
      </c>
    </row>
    <row r="187" spans="1:6" ht="13.5" thickBot="1" x14ac:dyDescent="0.25">
      <c r="A187" s="582" t="s">
        <v>318</v>
      </c>
      <c r="B187" s="583" t="s">
        <v>6</v>
      </c>
      <c r="C187" s="591">
        <f>C173+C174+C175+C176+C178+C186</f>
        <v>447148</v>
      </c>
      <c r="D187" s="591">
        <f>D173+D174+D175+D176+D178+D186</f>
        <v>27755</v>
      </c>
      <c r="E187" s="591">
        <f>E173+E174+E175+E176+E178+E186</f>
        <v>43231</v>
      </c>
      <c r="F187" s="592">
        <f>F173+F174+F175+F176+F178+F186</f>
        <v>518134</v>
      </c>
    </row>
    <row r="188" spans="1:6" ht="13.5" thickTop="1" x14ac:dyDescent="0.2">
      <c r="A188" s="572"/>
      <c r="B188" s="347"/>
      <c r="C188" s="245"/>
      <c r="D188" s="245"/>
      <c r="E188" s="245"/>
      <c r="F188" s="153"/>
    </row>
    <row r="189" spans="1:6" x14ac:dyDescent="0.2">
      <c r="A189" s="340" t="s">
        <v>319</v>
      </c>
      <c r="B189" s="349" t="s">
        <v>247</v>
      </c>
      <c r="C189" s="312"/>
      <c r="D189" s="148"/>
      <c r="E189" s="312"/>
      <c r="F189" s="199"/>
    </row>
    <row r="190" spans="1:6" x14ac:dyDescent="0.2">
      <c r="A190" s="340" t="s">
        <v>320</v>
      </c>
      <c r="B190" s="215" t="s">
        <v>615</v>
      </c>
      <c r="C190" s="310"/>
      <c r="D190" s="145"/>
      <c r="E190" s="310"/>
      <c r="F190" s="145">
        <f>SUM(C190:E190)</f>
        <v>0</v>
      </c>
    </row>
    <row r="191" spans="1:6" x14ac:dyDescent="0.2">
      <c r="A191" s="340" t="s">
        <v>321</v>
      </c>
      <c r="B191" s="215" t="s">
        <v>616</v>
      </c>
      <c r="C191" s="310"/>
      <c r="D191" s="145"/>
      <c r="E191" s="310"/>
      <c r="F191" s="131"/>
    </row>
    <row r="192" spans="1:6" x14ac:dyDescent="0.2">
      <c r="A192" s="340" t="s">
        <v>323</v>
      </c>
      <c r="B192" s="215" t="s">
        <v>617</v>
      </c>
      <c r="C192" s="310">
        <f>C193+C194+C195+C196+C197+C198</f>
        <v>0</v>
      </c>
      <c r="D192" s="310">
        <f>D193+D194+D195+D196+D197+D198</f>
        <v>0</v>
      </c>
      <c r="E192" s="310">
        <f>E193+E194+E195+E196+E197+E198</f>
        <v>0</v>
      </c>
      <c r="F192" s="145">
        <f>SUM(C192:E192)</f>
        <v>0</v>
      </c>
    </row>
    <row r="193" spans="1:6" x14ac:dyDescent="0.2">
      <c r="A193" s="340" t="s">
        <v>324</v>
      </c>
      <c r="B193" s="348" t="s">
        <v>618</v>
      </c>
      <c r="C193" s="310"/>
      <c r="D193" s="145"/>
      <c r="E193" s="310"/>
      <c r="F193" s="131"/>
    </row>
    <row r="194" spans="1:6" x14ac:dyDescent="0.2">
      <c r="A194" s="340" t="s">
        <v>325</v>
      </c>
      <c r="B194" s="348" t="s">
        <v>619</v>
      </c>
      <c r="C194" s="310"/>
      <c r="D194" s="145"/>
      <c r="E194" s="310"/>
      <c r="F194" s="131"/>
    </row>
    <row r="195" spans="1:6" x14ac:dyDescent="0.2">
      <c r="A195" s="340" t="s">
        <v>326</v>
      </c>
      <c r="B195" s="348" t="s">
        <v>620</v>
      </c>
      <c r="C195" s="310"/>
      <c r="D195" s="145"/>
      <c r="E195" s="310"/>
      <c r="F195" s="408"/>
    </row>
    <row r="196" spans="1:6" x14ac:dyDescent="0.2">
      <c r="A196" s="340" t="s">
        <v>327</v>
      </c>
      <c r="B196" s="348" t="s">
        <v>621</v>
      </c>
      <c r="C196" s="310"/>
      <c r="D196" s="145"/>
      <c r="E196" s="310"/>
      <c r="F196" s="408"/>
    </row>
    <row r="197" spans="1:6" x14ac:dyDescent="0.2">
      <c r="A197" s="340" t="s">
        <v>328</v>
      </c>
      <c r="B197" s="801" t="s">
        <v>622</v>
      </c>
      <c r="C197" s="310">
        <v>0</v>
      </c>
      <c r="D197" s="145">
        <f>'5_sz_melléklet'!C149</f>
        <v>0</v>
      </c>
      <c r="E197" s="310"/>
      <c r="F197" s="145">
        <f>SUM(C197:E197)</f>
        <v>0</v>
      </c>
    </row>
    <row r="198" spans="1:6" x14ac:dyDescent="0.2">
      <c r="A198" s="340" t="s">
        <v>329</v>
      </c>
      <c r="B198" s="292" t="s">
        <v>623</v>
      </c>
      <c r="C198" s="310"/>
      <c r="D198" s="145"/>
      <c r="E198" s="310"/>
      <c r="F198" s="408"/>
    </row>
    <row r="199" spans="1:6" x14ac:dyDescent="0.2">
      <c r="A199" s="340" t="s">
        <v>330</v>
      </c>
      <c r="B199" s="1038" t="s">
        <v>624</v>
      </c>
      <c r="C199" s="310"/>
      <c r="D199" s="145"/>
      <c r="E199" s="310"/>
      <c r="F199" s="408"/>
    </row>
    <row r="200" spans="1:6" x14ac:dyDescent="0.2">
      <c r="A200" s="340" t="s">
        <v>331</v>
      </c>
      <c r="B200" s="215"/>
      <c r="C200" s="310"/>
      <c r="D200" s="145"/>
      <c r="E200" s="310"/>
      <c r="F200" s="131"/>
    </row>
    <row r="201" spans="1:6" ht="13.5" thickBot="1" x14ac:dyDescent="0.25">
      <c r="A201" s="340" t="s">
        <v>332</v>
      </c>
      <c r="B201" s="217"/>
      <c r="C201" s="313">
        <f>-C176</f>
        <v>0</v>
      </c>
      <c r="D201" s="313">
        <f>-D176</f>
        <v>0</v>
      </c>
      <c r="E201" s="313">
        <f>-E176</f>
        <v>0</v>
      </c>
      <c r="F201" s="609">
        <f>-F176</f>
        <v>0</v>
      </c>
    </row>
    <row r="202" spans="1:6" ht="13.5" thickBot="1" x14ac:dyDescent="0.25">
      <c r="A202" s="582" t="s">
        <v>333</v>
      </c>
      <c r="B202" s="583" t="s">
        <v>7</v>
      </c>
      <c r="C202" s="596">
        <f>C190+C191+C192+C200+C201</f>
        <v>0</v>
      </c>
      <c r="D202" s="596">
        <f>D190+D191+D192+D200+D201</f>
        <v>0</v>
      </c>
      <c r="E202" s="596">
        <f>E190+E191+E192+E200+E201</f>
        <v>0</v>
      </c>
      <c r="F202" s="597">
        <f>F190+F191+F192+F200+F201</f>
        <v>0</v>
      </c>
    </row>
    <row r="203" spans="1:6" ht="27" thickTop="1" thickBot="1" x14ac:dyDescent="0.25">
      <c r="A203" s="582" t="s">
        <v>334</v>
      </c>
      <c r="B203" s="587" t="s">
        <v>457</v>
      </c>
      <c r="C203" s="594">
        <f>C187+C202</f>
        <v>447148</v>
      </c>
      <c r="D203" s="594">
        <f>D187+D202</f>
        <v>27755</v>
      </c>
      <c r="E203" s="594">
        <f>E187+E202</f>
        <v>43231</v>
      </c>
      <c r="F203" s="595">
        <f>F187+F202</f>
        <v>518134</v>
      </c>
    </row>
    <row r="204" spans="1:6" ht="13.5" thickTop="1" x14ac:dyDescent="0.2">
      <c r="A204" s="572"/>
      <c r="B204" s="815"/>
      <c r="C204" s="251"/>
      <c r="D204" s="251"/>
      <c r="E204" s="251"/>
      <c r="F204" s="256"/>
    </row>
    <row r="205" spans="1:6" x14ac:dyDescent="0.2">
      <c r="A205" s="340" t="s">
        <v>335</v>
      </c>
      <c r="B205" s="456" t="s">
        <v>458</v>
      </c>
      <c r="C205" s="593"/>
      <c r="D205" s="148"/>
      <c r="E205" s="312"/>
      <c r="F205" s="199"/>
    </row>
    <row r="206" spans="1:6" x14ac:dyDescent="0.2">
      <c r="A206" s="339" t="s">
        <v>336</v>
      </c>
      <c r="B206" s="216" t="s">
        <v>1315</v>
      </c>
      <c r="C206" s="315"/>
      <c r="D206" s="145"/>
      <c r="E206" s="310"/>
      <c r="F206" s="131"/>
    </row>
    <row r="207" spans="1:6" x14ac:dyDescent="0.2">
      <c r="A207" s="339" t="s">
        <v>337</v>
      </c>
      <c r="B207" s="666" t="s">
        <v>640</v>
      </c>
      <c r="C207" s="808"/>
      <c r="D207" s="150"/>
      <c r="E207" s="311"/>
      <c r="F207" s="307"/>
    </row>
    <row r="208" spans="1:6" x14ac:dyDescent="0.2">
      <c r="A208" s="339" t="s">
        <v>338</v>
      </c>
      <c r="B208" s="666" t="s">
        <v>639</v>
      </c>
      <c r="C208" s="808"/>
      <c r="D208" s="150"/>
      <c r="E208" s="311"/>
      <c r="F208" s="307"/>
    </row>
    <row r="209" spans="1:6" x14ac:dyDescent="0.2">
      <c r="A209" s="339" t="s">
        <v>339</v>
      </c>
      <c r="B209" s="666" t="s">
        <v>641</v>
      </c>
      <c r="C209" s="808"/>
      <c r="D209" s="150"/>
      <c r="E209" s="311"/>
      <c r="F209" s="307"/>
    </row>
    <row r="210" spans="1:6" x14ac:dyDescent="0.2">
      <c r="A210" s="339" t="s">
        <v>340</v>
      </c>
      <c r="B210" s="803" t="s">
        <v>642</v>
      </c>
      <c r="C210" s="808"/>
      <c r="D210" s="150"/>
      <c r="E210" s="311"/>
      <c r="F210" s="307"/>
    </row>
    <row r="211" spans="1:6" x14ac:dyDescent="0.2">
      <c r="A211" s="339" t="s">
        <v>341</v>
      </c>
      <c r="B211" s="804" t="s">
        <v>645</v>
      </c>
      <c r="C211" s="808"/>
      <c r="D211" s="150"/>
      <c r="E211" s="311"/>
      <c r="F211" s="307"/>
    </row>
    <row r="212" spans="1:6" x14ac:dyDescent="0.2">
      <c r="A212" s="339" t="s">
        <v>342</v>
      </c>
      <c r="B212" s="805" t="s">
        <v>644</v>
      </c>
      <c r="C212" s="808"/>
      <c r="D212" s="150"/>
      <c r="E212" s="311"/>
      <c r="F212" s="307"/>
    </row>
    <row r="213" spans="1:6" ht="13.5" thickBot="1" x14ac:dyDescent="0.25">
      <c r="A213" s="339" t="s">
        <v>343</v>
      </c>
      <c r="B213" s="350" t="s">
        <v>643</v>
      </c>
      <c r="C213" s="808"/>
      <c r="D213" s="150"/>
      <c r="E213" s="311"/>
      <c r="F213" s="307"/>
    </row>
    <row r="214" spans="1:6" ht="13.5" thickBot="1" x14ac:dyDescent="0.25">
      <c r="A214" s="363" t="s">
        <v>344</v>
      </c>
      <c r="B214" s="298" t="s">
        <v>459</v>
      </c>
      <c r="C214" s="809"/>
      <c r="D214" s="250"/>
      <c r="E214" s="147"/>
      <c r="F214" s="631"/>
    </row>
    <row r="215" spans="1:6" x14ac:dyDescent="0.2">
      <c r="A215" s="572"/>
      <c r="B215" s="43"/>
      <c r="C215" s="821"/>
      <c r="D215" s="30"/>
      <c r="E215" s="153"/>
      <c r="F215" s="819"/>
    </row>
    <row r="216" spans="1:6" ht="13.5" thickBot="1" x14ac:dyDescent="0.25">
      <c r="A216" s="426" t="s">
        <v>345</v>
      </c>
      <c r="B216" s="1300" t="s">
        <v>460</v>
      </c>
      <c r="C216" s="943">
        <f>C203+C214</f>
        <v>447148</v>
      </c>
      <c r="D216" s="944">
        <f>D203+D214</f>
        <v>27755</v>
      </c>
      <c r="E216" s="943">
        <f>E203+E214</f>
        <v>43231</v>
      </c>
      <c r="F216" s="943">
        <f>F203+F214</f>
        <v>518134</v>
      </c>
    </row>
    <row r="219" spans="1:6" ht="12.75" customHeight="1" x14ac:dyDescent="0.2"/>
    <row r="220" spans="1:6" ht="9.75" customHeight="1" x14ac:dyDescent="0.2"/>
  </sheetData>
  <mergeCells count="11">
    <mergeCell ref="A55:F55"/>
    <mergeCell ref="A109:F109"/>
    <mergeCell ref="A112:F112"/>
    <mergeCell ref="A166:F166"/>
    <mergeCell ref="A1:E1"/>
    <mergeCell ref="A3:F3"/>
    <mergeCell ref="A56:E56"/>
    <mergeCell ref="A58:F58"/>
    <mergeCell ref="A163:F163"/>
    <mergeCell ref="A164:E164"/>
    <mergeCell ref="A110:E110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3"/>
  <sheetViews>
    <sheetView topLeftCell="A1630" workbookViewId="0">
      <selection activeCell="A1591" sqref="A1591:E1591"/>
    </sheetView>
  </sheetViews>
  <sheetFormatPr defaultRowHeight="12.75" x14ac:dyDescent="0.2"/>
  <cols>
    <col min="1" max="1" width="4.85546875" customWidth="1"/>
    <col min="2" max="2" width="38.28515625" customWidth="1"/>
    <col min="3" max="3" width="10.42578125" customWidth="1"/>
    <col min="4" max="4" width="10.28515625" customWidth="1"/>
  </cols>
  <sheetData>
    <row r="1" spans="1:6" x14ac:dyDescent="0.2">
      <c r="A1" s="1626" t="s">
        <v>1376</v>
      </c>
      <c r="B1" s="1626"/>
      <c r="C1" s="1626"/>
      <c r="D1" s="1626"/>
      <c r="E1" s="1626"/>
    </row>
    <row r="2" spans="1:6" x14ac:dyDescent="0.2">
      <c r="A2" s="352"/>
      <c r="B2" s="352"/>
      <c r="C2" s="352"/>
      <c r="D2" s="352"/>
      <c r="E2" s="352"/>
    </row>
    <row r="3" spans="1:6" ht="14.25" x14ac:dyDescent="0.2">
      <c r="A3" s="1785" t="s">
        <v>1206</v>
      </c>
      <c r="B3" s="1786"/>
      <c r="C3" s="1786"/>
      <c r="D3" s="1786"/>
      <c r="E3" s="1786"/>
      <c r="F3" s="1786"/>
    </row>
    <row r="4" spans="1:6" ht="15.75" x14ac:dyDescent="0.25">
      <c r="B4" s="21"/>
      <c r="C4" s="21"/>
      <c r="D4" s="21"/>
      <c r="E4" s="21"/>
    </row>
    <row r="5" spans="1:6" ht="15.75" x14ac:dyDescent="0.25">
      <c r="A5" s="1646" t="s">
        <v>844</v>
      </c>
      <c r="B5" s="1656"/>
      <c r="C5" s="1656"/>
      <c r="D5" s="1656"/>
      <c r="E5" s="21"/>
    </row>
    <row r="6" spans="1:6" ht="13.5" thickBot="1" x14ac:dyDescent="0.25">
      <c r="B6" s="1"/>
      <c r="C6" s="1"/>
      <c r="D6" s="1"/>
      <c r="E6" s="22" t="s">
        <v>8</v>
      </c>
    </row>
    <row r="7" spans="1:6" ht="48.75" thickBot="1" x14ac:dyDescent="0.3">
      <c r="A7" s="367" t="s">
        <v>298</v>
      </c>
      <c r="B7" s="577" t="s">
        <v>13</v>
      </c>
      <c r="C7" s="355" t="s">
        <v>488</v>
      </c>
      <c r="D7" s="356" t="s">
        <v>489</v>
      </c>
      <c r="E7" s="355" t="s">
        <v>484</v>
      </c>
      <c r="F7" s="356" t="s">
        <v>483</v>
      </c>
    </row>
    <row r="8" spans="1:6" x14ac:dyDescent="0.2">
      <c r="A8" s="578" t="s">
        <v>299</v>
      </c>
      <c r="B8" s="579" t="s">
        <v>300</v>
      </c>
      <c r="C8" s="588" t="s">
        <v>301</v>
      </c>
      <c r="D8" s="589" t="s">
        <v>302</v>
      </c>
      <c r="E8" s="763" t="s">
        <v>322</v>
      </c>
      <c r="F8" s="764" t="s">
        <v>347</v>
      </c>
    </row>
    <row r="9" spans="1:6" x14ac:dyDescent="0.2">
      <c r="A9" s="340" t="s">
        <v>303</v>
      </c>
      <c r="B9" s="347" t="s">
        <v>246</v>
      </c>
      <c r="C9" s="310"/>
      <c r="D9" s="145"/>
      <c r="E9" s="310"/>
      <c r="F9" s="131"/>
    </row>
    <row r="10" spans="1:6" x14ac:dyDescent="0.2">
      <c r="A10" s="339" t="s">
        <v>304</v>
      </c>
      <c r="B10" s="192" t="s">
        <v>601</v>
      </c>
      <c r="C10" s="310">
        <f>'4_sz_ melléklet'!C9</f>
        <v>79530</v>
      </c>
      <c r="D10" s="145"/>
      <c r="E10" s="310"/>
      <c r="F10" s="145">
        <f>SUM(C10:E10)</f>
        <v>79530</v>
      </c>
    </row>
    <row r="11" spans="1:6" x14ac:dyDescent="0.2">
      <c r="A11" s="339" t="s">
        <v>305</v>
      </c>
      <c r="B11" s="215" t="s">
        <v>603</v>
      </c>
      <c r="C11" s="310">
        <f>'4_sz_ melléklet'!C10</f>
        <v>25650</v>
      </c>
      <c r="D11" s="145"/>
      <c r="E11" s="310"/>
      <c r="F11" s="145">
        <f>SUM(C11:E11)</f>
        <v>25650</v>
      </c>
    </row>
    <row r="12" spans="1:6" x14ac:dyDescent="0.2">
      <c r="A12" s="339" t="s">
        <v>306</v>
      </c>
      <c r="B12" s="215" t="s">
        <v>602</v>
      </c>
      <c r="C12" s="310">
        <f>'4_sz_ melléklet'!C11</f>
        <v>189620</v>
      </c>
      <c r="D12" s="145"/>
      <c r="E12" s="310"/>
      <c r="F12" s="145">
        <f>SUM(C12:E12)</f>
        <v>189620</v>
      </c>
    </row>
    <row r="13" spans="1:6" x14ac:dyDescent="0.2">
      <c r="A13" s="339" t="s">
        <v>307</v>
      </c>
      <c r="B13" s="215" t="s">
        <v>604</v>
      </c>
      <c r="C13" s="310"/>
      <c r="D13" s="145"/>
      <c r="E13" s="310"/>
      <c r="F13" s="145">
        <f>SUM(C13:E13)</f>
        <v>0</v>
      </c>
    </row>
    <row r="14" spans="1:6" x14ac:dyDescent="0.2">
      <c r="A14" s="339" t="s">
        <v>308</v>
      </c>
      <c r="B14" s="215" t="s">
        <v>605</v>
      </c>
      <c r="C14" s="310"/>
      <c r="D14" s="145"/>
      <c r="E14" s="310"/>
      <c r="F14" s="145">
        <f>SUM(C14:E14)</f>
        <v>0</v>
      </c>
    </row>
    <row r="15" spans="1:6" x14ac:dyDescent="0.2">
      <c r="A15" s="339" t="s">
        <v>309</v>
      </c>
      <c r="B15" s="215" t="s">
        <v>606</v>
      </c>
      <c r="C15" s="310">
        <f>C16+C17+C18+C19+C20+C21+C22</f>
        <v>0</v>
      </c>
      <c r="D15" s="310">
        <f>D16+D17+D18+D19+D20+D21+D22</f>
        <v>0</v>
      </c>
      <c r="E15" s="310">
        <f>E16+E17+E18+E19+E20+E21+E22</f>
        <v>0</v>
      </c>
      <c r="F15" s="145">
        <f>F16+F17+F18+F19+F20+F21+F22</f>
        <v>0</v>
      </c>
    </row>
    <row r="16" spans="1:6" x14ac:dyDescent="0.2">
      <c r="A16" s="339" t="s">
        <v>310</v>
      </c>
      <c r="B16" s="215" t="s">
        <v>610</v>
      </c>
      <c r="C16" s="310">
        <v>0</v>
      </c>
      <c r="D16" s="145">
        <v>0</v>
      </c>
      <c r="E16" s="310">
        <v>0</v>
      </c>
      <c r="F16" s="145">
        <f>E16+D16+C16</f>
        <v>0</v>
      </c>
    </row>
    <row r="17" spans="1:6" x14ac:dyDescent="0.2">
      <c r="A17" s="339" t="s">
        <v>311</v>
      </c>
      <c r="B17" s="215" t="s">
        <v>611</v>
      </c>
      <c r="C17" s="310"/>
      <c r="D17" s="145"/>
      <c r="E17" s="310"/>
      <c r="F17" s="145">
        <f t="shared" ref="F17:F23" si="0">E17+D17+C17</f>
        <v>0</v>
      </c>
    </row>
    <row r="18" spans="1:6" x14ac:dyDescent="0.2">
      <c r="A18" s="339" t="s">
        <v>312</v>
      </c>
      <c r="B18" s="215" t="s">
        <v>612</v>
      </c>
      <c r="C18" s="310"/>
      <c r="D18" s="145"/>
      <c r="E18" s="310"/>
      <c r="F18" s="145">
        <f t="shared" si="0"/>
        <v>0</v>
      </c>
    </row>
    <row r="19" spans="1:6" x14ac:dyDescent="0.2">
      <c r="A19" s="339" t="s">
        <v>313</v>
      </c>
      <c r="B19" s="348" t="s">
        <v>608</v>
      </c>
      <c r="C19" s="246"/>
      <c r="D19" s="149"/>
      <c r="E19" s="310"/>
      <c r="F19" s="145">
        <f t="shared" si="0"/>
        <v>0</v>
      </c>
    </row>
    <row r="20" spans="1:6" x14ac:dyDescent="0.2">
      <c r="A20" s="339" t="s">
        <v>314</v>
      </c>
      <c r="B20" s="801" t="s">
        <v>609</v>
      </c>
      <c r="C20" s="313"/>
      <c r="D20" s="146"/>
      <c r="E20" s="310"/>
      <c r="F20" s="145">
        <f t="shared" si="0"/>
        <v>0</v>
      </c>
    </row>
    <row r="21" spans="1:6" x14ac:dyDescent="0.2">
      <c r="A21" s="339" t="s">
        <v>315</v>
      </c>
      <c r="B21" s="802" t="s">
        <v>1082</v>
      </c>
      <c r="C21" s="313"/>
      <c r="D21" s="146"/>
      <c r="E21" s="310"/>
      <c r="F21" s="145">
        <f t="shared" si="0"/>
        <v>0</v>
      </c>
    </row>
    <row r="22" spans="1:6" x14ac:dyDescent="0.2">
      <c r="A22" s="339" t="s">
        <v>316</v>
      </c>
      <c r="B22" s="292" t="s">
        <v>841</v>
      </c>
      <c r="C22" s="313"/>
      <c r="D22" s="146"/>
      <c r="E22" s="310"/>
      <c r="F22" s="150"/>
    </row>
    <row r="23" spans="1:6" ht="13.5" thickBot="1" x14ac:dyDescent="0.25">
      <c r="A23" s="339" t="s">
        <v>317</v>
      </c>
      <c r="B23" s="217" t="s">
        <v>614</v>
      </c>
      <c r="C23" s="311"/>
      <c r="D23" s="150"/>
      <c r="E23" s="310"/>
      <c r="F23" s="308">
        <f t="shared" si="0"/>
        <v>0</v>
      </c>
    </row>
    <row r="24" spans="1:6" ht="13.5" thickBot="1" x14ac:dyDescent="0.25">
      <c r="A24" s="582" t="s">
        <v>318</v>
      </c>
      <c r="B24" s="583" t="s">
        <v>6</v>
      </c>
      <c r="C24" s="591">
        <f>C10+C11+C12+C13+C15+C23</f>
        <v>294800</v>
      </c>
      <c r="D24" s="591">
        <f>D10+D11+D12+D13+D15+D23</f>
        <v>0</v>
      </c>
      <c r="E24" s="591">
        <f>E10+E11+E12+E13+E15+E23</f>
        <v>0</v>
      </c>
      <c r="F24" s="592">
        <f>F10+F11+F12+F13+F15+F23</f>
        <v>294800</v>
      </c>
    </row>
    <row r="25" spans="1:6" ht="9" customHeight="1" thickTop="1" x14ac:dyDescent="0.2">
      <c r="A25" s="572"/>
      <c r="B25" s="347"/>
      <c r="C25" s="245"/>
      <c r="D25" s="245"/>
      <c r="E25" s="245"/>
      <c r="F25" s="153"/>
    </row>
    <row r="26" spans="1:6" x14ac:dyDescent="0.2">
      <c r="A26" s="340" t="s">
        <v>319</v>
      </c>
      <c r="B26" s="349" t="s">
        <v>247</v>
      </c>
      <c r="C26" s="312"/>
      <c r="D26" s="148"/>
      <c r="E26" s="312"/>
      <c r="F26" s="199"/>
    </row>
    <row r="27" spans="1:6" x14ac:dyDescent="0.2">
      <c r="A27" s="340" t="s">
        <v>320</v>
      </c>
      <c r="B27" s="215" t="s">
        <v>615</v>
      </c>
      <c r="C27" s="310">
        <f>'33_sz_ melléklet'!C176</f>
        <v>5350</v>
      </c>
      <c r="D27" s="145"/>
      <c r="E27" s="310"/>
      <c r="F27" s="145">
        <f>SUM(C27:E27)</f>
        <v>5350</v>
      </c>
    </row>
    <row r="28" spans="1:6" x14ac:dyDescent="0.2">
      <c r="A28" s="340" t="s">
        <v>321</v>
      </c>
      <c r="B28" s="215" t="s">
        <v>616</v>
      </c>
      <c r="C28" s="310"/>
      <c r="D28" s="145"/>
      <c r="E28" s="310"/>
      <c r="F28" s="145">
        <f>SUM(C28:E28)</f>
        <v>0</v>
      </c>
    </row>
    <row r="29" spans="1:6" x14ac:dyDescent="0.2">
      <c r="A29" s="340" t="s">
        <v>323</v>
      </c>
      <c r="B29" s="215" t="s">
        <v>617</v>
      </c>
      <c r="C29" s="246">
        <f>SUM(C30:C36)</f>
        <v>0</v>
      </c>
      <c r="D29" s="246">
        <f>SUM(D30:D36)</f>
        <v>0</v>
      </c>
      <c r="E29" s="246">
        <f>SUM(E30:E36)</f>
        <v>0</v>
      </c>
      <c r="F29" s="149">
        <f>SUM(F30:F36)</f>
        <v>0</v>
      </c>
    </row>
    <row r="30" spans="1:6" x14ac:dyDescent="0.2">
      <c r="A30" s="340" t="s">
        <v>324</v>
      </c>
      <c r="B30" s="348" t="s">
        <v>618</v>
      </c>
      <c r="C30" s="310"/>
      <c r="D30" s="145"/>
      <c r="E30" s="310"/>
      <c r="F30" s="145">
        <f>SUM(C30:E30)</f>
        <v>0</v>
      </c>
    </row>
    <row r="31" spans="1:6" x14ac:dyDescent="0.2">
      <c r="A31" s="340" t="s">
        <v>325</v>
      </c>
      <c r="B31" s="348" t="s">
        <v>619</v>
      </c>
      <c r="C31" s="310"/>
      <c r="D31" s="145"/>
      <c r="E31" s="310"/>
      <c r="F31" s="145">
        <f t="shared" ref="F31:F37" si="1">SUM(C31:E31)</f>
        <v>0</v>
      </c>
    </row>
    <row r="32" spans="1:6" x14ac:dyDescent="0.2">
      <c r="A32" s="340" t="s">
        <v>326</v>
      </c>
      <c r="B32" s="348" t="s">
        <v>620</v>
      </c>
      <c r="C32" s="310"/>
      <c r="D32" s="145"/>
      <c r="E32" s="310"/>
      <c r="F32" s="145">
        <f t="shared" si="1"/>
        <v>0</v>
      </c>
    </row>
    <row r="33" spans="1:6" x14ac:dyDescent="0.2">
      <c r="A33" s="340" t="s">
        <v>327</v>
      </c>
      <c r="B33" s="348" t="s">
        <v>621</v>
      </c>
      <c r="C33" s="310"/>
      <c r="D33" s="145"/>
      <c r="E33" s="310"/>
      <c r="F33" s="145">
        <f t="shared" si="1"/>
        <v>0</v>
      </c>
    </row>
    <row r="34" spans="1:6" x14ac:dyDescent="0.2">
      <c r="A34" s="340" t="s">
        <v>328</v>
      </c>
      <c r="B34" s="801" t="s">
        <v>622</v>
      </c>
      <c r="C34" s="310"/>
      <c r="D34" s="145"/>
      <c r="E34" s="310"/>
      <c r="F34" s="145">
        <f t="shared" si="1"/>
        <v>0</v>
      </c>
    </row>
    <row r="35" spans="1:6" x14ac:dyDescent="0.2">
      <c r="A35" s="340" t="s">
        <v>329</v>
      </c>
      <c r="B35" s="292" t="s">
        <v>623</v>
      </c>
      <c r="C35" s="310"/>
      <c r="D35" s="145"/>
      <c r="E35" s="310"/>
      <c r="F35" s="145">
        <f t="shared" si="1"/>
        <v>0</v>
      </c>
    </row>
    <row r="36" spans="1:6" x14ac:dyDescent="0.2">
      <c r="A36" s="340" t="s">
        <v>330</v>
      </c>
      <c r="B36" s="1038" t="s">
        <v>624</v>
      </c>
      <c r="C36" s="310"/>
      <c r="D36" s="145"/>
      <c r="E36" s="310"/>
      <c r="F36" s="145">
        <f t="shared" si="1"/>
        <v>0</v>
      </c>
    </row>
    <row r="37" spans="1:6" x14ac:dyDescent="0.2">
      <c r="A37" s="340" t="s">
        <v>331</v>
      </c>
      <c r="B37" s="215"/>
      <c r="C37" s="310"/>
      <c r="D37" s="145"/>
      <c r="E37" s="310"/>
      <c r="F37" s="145">
        <f t="shared" si="1"/>
        <v>0</v>
      </c>
    </row>
    <row r="38" spans="1:6" ht="13.5" thickBot="1" x14ac:dyDescent="0.25">
      <c r="A38" s="340" t="s">
        <v>332</v>
      </c>
      <c r="B38" s="217"/>
      <c r="C38" s="313">
        <f>-C13</f>
        <v>0</v>
      </c>
      <c r="D38" s="313">
        <f>-D13</f>
        <v>0</v>
      </c>
      <c r="E38" s="313">
        <f>-E13</f>
        <v>0</v>
      </c>
      <c r="F38" s="146">
        <f>-F13</f>
        <v>0</v>
      </c>
    </row>
    <row r="39" spans="1:6" ht="13.5" thickBot="1" x14ac:dyDescent="0.25">
      <c r="A39" s="582" t="s">
        <v>333</v>
      </c>
      <c r="B39" s="583" t="s">
        <v>7</v>
      </c>
      <c r="C39" s="591">
        <f>C27+C28+C29+C37+C38</f>
        <v>5350</v>
      </c>
      <c r="D39" s="591">
        <f>D27+D28+D29+D37+D38</f>
        <v>0</v>
      </c>
      <c r="E39" s="591">
        <f>E27+E28+E29+E37+E38</f>
        <v>0</v>
      </c>
      <c r="F39" s="592">
        <f>F27+F28+F29+F37+F38</f>
        <v>5350</v>
      </c>
    </row>
    <row r="40" spans="1:6" ht="32.25" customHeight="1" thickTop="1" thickBot="1" x14ac:dyDescent="0.25">
      <c r="A40" s="582" t="s">
        <v>334</v>
      </c>
      <c r="B40" s="587" t="s">
        <v>457</v>
      </c>
      <c r="C40" s="594">
        <f>C24+C39</f>
        <v>300150</v>
      </c>
      <c r="D40" s="594">
        <f>D24+D39</f>
        <v>0</v>
      </c>
      <c r="E40" s="594">
        <f>E24+E39</f>
        <v>0</v>
      </c>
      <c r="F40" s="595">
        <f>F24+F39</f>
        <v>300150</v>
      </c>
    </row>
    <row r="41" spans="1:6" ht="9.75" customHeight="1" thickTop="1" x14ac:dyDescent="0.2">
      <c r="A41" s="572"/>
      <c r="B41" s="815"/>
      <c r="C41" s="251"/>
      <c r="D41" s="251"/>
      <c r="E41" s="251"/>
      <c r="F41" s="256"/>
    </row>
    <row r="42" spans="1:6" x14ac:dyDescent="0.2">
      <c r="A42" s="340" t="s">
        <v>335</v>
      </c>
      <c r="B42" s="456" t="s">
        <v>458</v>
      </c>
      <c r="C42" s="593"/>
      <c r="D42" s="148"/>
      <c r="E42" s="312"/>
      <c r="F42" s="199"/>
    </row>
    <row r="43" spans="1:6" x14ac:dyDescent="0.2">
      <c r="A43" s="339" t="s">
        <v>336</v>
      </c>
      <c r="B43" s="216" t="s">
        <v>1124</v>
      </c>
      <c r="C43" s="315"/>
      <c r="D43" s="145"/>
      <c r="E43" s="310"/>
      <c r="F43" s="145">
        <f>SUM(C43:E43)</f>
        <v>0</v>
      </c>
    </row>
    <row r="44" spans="1:6" x14ac:dyDescent="0.2">
      <c r="A44" s="339" t="s">
        <v>337</v>
      </c>
      <c r="B44" s="666" t="s">
        <v>640</v>
      </c>
      <c r="C44" s="808"/>
      <c r="D44" s="150"/>
      <c r="E44" s="311"/>
      <c r="F44" s="145">
        <f t="shared" ref="F44:F50" si="2">SUM(C44:E44)</f>
        <v>0</v>
      </c>
    </row>
    <row r="45" spans="1:6" x14ac:dyDescent="0.2">
      <c r="A45" s="339" t="s">
        <v>338</v>
      </c>
      <c r="B45" s="666" t="s">
        <v>639</v>
      </c>
      <c r="C45" s="808"/>
      <c r="D45" s="150"/>
      <c r="E45" s="311"/>
      <c r="F45" s="145">
        <f t="shared" si="2"/>
        <v>0</v>
      </c>
    </row>
    <row r="46" spans="1:6" x14ac:dyDescent="0.2">
      <c r="A46" s="339" t="s">
        <v>339</v>
      </c>
      <c r="B46" s="666" t="s">
        <v>641</v>
      </c>
      <c r="C46" s="808"/>
      <c r="D46" s="150"/>
      <c r="E46" s="311"/>
      <c r="F46" s="145">
        <f t="shared" si="2"/>
        <v>0</v>
      </c>
    </row>
    <row r="47" spans="1:6" x14ac:dyDescent="0.2">
      <c r="A47" s="339" t="s">
        <v>340</v>
      </c>
      <c r="B47" s="803" t="s">
        <v>642</v>
      </c>
      <c r="C47" s="808"/>
      <c r="D47" s="150"/>
      <c r="E47" s="311"/>
      <c r="F47" s="145">
        <f t="shared" si="2"/>
        <v>0</v>
      </c>
    </row>
    <row r="48" spans="1:6" x14ac:dyDescent="0.2">
      <c r="A48" s="339" t="s">
        <v>341</v>
      </c>
      <c r="B48" s="804" t="s">
        <v>645</v>
      </c>
      <c r="C48" s="808"/>
      <c r="D48" s="150"/>
      <c r="E48" s="311"/>
      <c r="F48" s="145">
        <f t="shared" si="2"/>
        <v>0</v>
      </c>
    </row>
    <row r="49" spans="1:6" x14ac:dyDescent="0.2">
      <c r="A49" s="339" t="s">
        <v>342</v>
      </c>
      <c r="B49" s="805" t="s">
        <v>644</v>
      </c>
      <c r="C49" s="808"/>
      <c r="D49" s="150"/>
      <c r="E49" s="311"/>
      <c r="F49" s="145">
        <f t="shared" si="2"/>
        <v>0</v>
      </c>
    </row>
    <row r="50" spans="1:6" ht="13.5" thickBot="1" x14ac:dyDescent="0.25">
      <c r="A50" s="339" t="s">
        <v>343</v>
      </c>
      <c r="B50" s="350" t="s">
        <v>643</v>
      </c>
      <c r="C50" s="808"/>
      <c r="D50" s="150"/>
      <c r="E50" s="311"/>
      <c r="F50" s="145">
        <f t="shared" si="2"/>
        <v>0</v>
      </c>
    </row>
    <row r="51" spans="1:6" ht="13.5" thickBot="1" x14ac:dyDescent="0.25">
      <c r="A51" s="363" t="s">
        <v>344</v>
      </c>
      <c r="B51" s="298" t="s">
        <v>459</v>
      </c>
      <c r="C51" s="809">
        <f>SUM(C43:C50)</f>
        <v>0</v>
      </c>
      <c r="D51" s="809">
        <f>SUM(D43:D50)</f>
        <v>0</v>
      </c>
      <c r="E51" s="809">
        <f>SUM(E43:E50)</f>
        <v>0</v>
      </c>
      <c r="F51" s="904">
        <f>SUM(F43:F50)</f>
        <v>0</v>
      </c>
    </row>
    <row r="52" spans="1:6" x14ac:dyDescent="0.2">
      <c r="A52" s="572"/>
      <c r="B52" s="43"/>
      <c r="C52" s="821"/>
      <c r="D52" s="823"/>
      <c r="E52" s="782"/>
      <c r="F52" s="662"/>
    </row>
    <row r="53" spans="1:6" ht="13.5" thickBot="1" x14ac:dyDescent="0.25">
      <c r="A53" s="426" t="s">
        <v>345</v>
      </c>
      <c r="B53" s="1299" t="s">
        <v>460</v>
      </c>
      <c r="C53" s="943">
        <f>C40+C51</f>
        <v>300150</v>
      </c>
      <c r="D53" s="944">
        <f>D40+D51</f>
        <v>0</v>
      </c>
      <c r="E53" s="943">
        <f>E40+E51</f>
        <v>0</v>
      </c>
      <c r="F53" s="943">
        <f>F40+F51</f>
        <v>300150</v>
      </c>
    </row>
    <row r="54" spans="1:6" x14ac:dyDescent="0.2">
      <c r="A54" s="361"/>
      <c r="B54" s="793"/>
      <c r="C54" s="664"/>
      <c r="D54" s="664"/>
      <c r="E54" s="664"/>
      <c r="F54" s="664"/>
    </row>
    <row r="55" spans="1:6" x14ac:dyDescent="0.2">
      <c r="A55" s="1647">
        <v>2</v>
      </c>
      <c r="B55" s="1647"/>
      <c r="C55" s="1647"/>
      <c r="D55" s="1647"/>
      <c r="E55" s="1647"/>
      <c r="F55" s="1647"/>
    </row>
    <row r="56" spans="1:6" x14ac:dyDescent="0.2">
      <c r="A56" s="1626" t="s">
        <v>1376</v>
      </c>
      <c r="B56" s="1626"/>
      <c r="C56" s="1626"/>
      <c r="D56" s="1626"/>
      <c r="E56" s="1626"/>
    </row>
    <row r="57" spans="1:6" x14ac:dyDescent="0.2">
      <c r="A57" s="352"/>
      <c r="B57" s="352"/>
      <c r="C57" s="352"/>
      <c r="D57" s="352"/>
      <c r="E57" s="352"/>
    </row>
    <row r="58" spans="1:6" ht="14.25" x14ac:dyDescent="0.2">
      <c r="A58" s="1785" t="s">
        <v>1206</v>
      </c>
      <c r="B58" s="1786"/>
      <c r="C58" s="1786"/>
      <c r="D58" s="1786"/>
      <c r="E58" s="1786"/>
      <c r="F58" s="1786"/>
    </row>
    <row r="59" spans="1:6" ht="15.75" x14ac:dyDescent="0.25">
      <c r="B59" s="21"/>
      <c r="C59" s="21"/>
      <c r="D59" s="21"/>
      <c r="E59" s="21"/>
    </row>
    <row r="60" spans="1:6" ht="15.75" x14ac:dyDescent="0.25">
      <c r="B60" s="21" t="s">
        <v>939</v>
      </c>
      <c r="C60" s="21"/>
      <c r="D60" s="21"/>
      <c r="E60" s="21"/>
    </row>
    <row r="61" spans="1:6" ht="13.5" thickBot="1" x14ac:dyDescent="0.25">
      <c r="B61" s="1"/>
      <c r="C61" s="1"/>
      <c r="D61" s="1"/>
      <c r="E61" s="22" t="s">
        <v>8</v>
      </c>
    </row>
    <row r="62" spans="1:6" ht="48.75" thickBot="1" x14ac:dyDescent="0.3">
      <c r="A62" s="367" t="s">
        <v>298</v>
      </c>
      <c r="B62" s="577" t="s">
        <v>13</v>
      </c>
      <c r="C62" s="355" t="s">
        <v>488</v>
      </c>
      <c r="D62" s="356" t="s">
        <v>489</v>
      </c>
      <c r="E62" s="355" t="s">
        <v>484</v>
      </c>
      <c r="F62" s="356" t="s">
        <v>483</v>
      </c>
    </row>
    <row r="63" spans="1:6" x14ac:dyDescent="0.2">
      <c r="A63" s="578" t="s">
        <v>299</v>
      </c>
      <c r="B63" s="579" t="s">
        <v>300</v>
      </c>
      <c r="C63" s="588" t="s">
        <v>301</v>
      </c>
      <c r="D63" s="589" t="s">
        <v>302</v>
      </c>
      <c r="E63" s="763" t="s">
        <v>322</v>
      </c>
      <c r="F63" s="764" t="s">
        <v>347</v>
      </c>
    </row>
    <row r="64" spans="1:6" x14ac:dyDescent="0.2">
      <c r="A64" s="340" t="s">
        <v>303</v>
      </c>
      <c r="B64" s="347" t="s">
        <v>246</v>
      </c>
      <c r="C64" s="310"/>
      <c r="D64" s="145"/>
      <c r="E64" s="310"/>
      <c r="F64" s="131"/>
    </row>
    <row r="65" spans="1:6" x14ac:dyDescent="0.2">
      <c r="A65" s="339" t="s">
        <v>304</v>
      </c>
      <c r="B65" s="192" t="s">
        <v>601</v>
      </c>
      <c r="C65" s="310">
        <f>'4_sz_ melléklet'!D424</f>
        <v>18990</v>
      </c>
      <c r="D65" s="145"/>
      <c r="E65" s="310"/>
      <c r="F65" s="145">
        <f>SUM(C65:E65)</f>
        <v>18990</v>
      </c>
    </row>
    <row r="66" spans="1:6" x14ac:dyDescent="0.2">
      <c r="A66" s="339" t="s">
        <v>305</v>
      </c>
      <c r="B66" s="215" t="s">
        <v>603</v>
      </c>
      <c r="C66" s="310">
        <f>'4_sz_ melléklet'!D425</f>
        <v>2943</v>
      </c>
      <c r="D66" s="145"/>
      <c r="E66" s="310"/>
      <c r="F66" s="145">
        <f>SUM(C66:E66)</f>
        <v>2943</v>
      </c>
    </row>
    <row r="67" spans="1:6" x14ac:dyDescent="0.2">
      <c r="A67" s="339" t="s">
        <v>306</v>
      </c>
      <c r="B67" s="215" t="s">
        <v>602</v>
      </c>
      <c r="C67" s="310">
        <f>'4_sz_ melléklet'!D426</f>
        <v>11072</v>
      </c>
      <c r="D67" s="145"/>
      <c r="E67" s="310"/>
      <c r="F67" s="145">
        <f>SUM(C67:E67)</f>
        <v>11072</v>
      </c>
    </row>
    <row r="68" spans="1:6" x14ac:dyDescent="0.2">
      <c r="A68" s="339" t="s">
        <v>307</v>
      </c>
      <c r="B68" s="215" t="s">
        <v>604</v>
      </c>
      <c r="C68" s="310"/>
      <c r="D68" s="145"/>
      <c r="E68" s="310"/>
      <c r="F68" s="145">
        <f>SUM(C68:E68)</f>
        <v>0</v>
      </c>
    </row>
    <row r="69" spans="1:6" x14ac:dyDescent="0.2">
      <c r="A69" s="339" t="s">
        <v>308</v>
      </c>
      <c r="B69" s="215" t="s">
        <v>605</v>
      </c>
      <c r="C69" s="310"/>
      <c r="D69" s="145"/>
      <c r="E69" s="310"/>
      <c r="F69" s="145">
        <f>SUM(C69:E69)</f>
        <v>0</v>
      </c>
    </row>
    <row r="70" spans="1:6" x14ac:dyDescent="0.2">
      <c r="A70" s="339" t="s">
        <v>309</v>
      </c>
      <c r="B70" s="215" t="s">
        <v>606</v>
      </c>
      <c r="C70" s="310">
        <f>C71+C72+C73+C74+C75+C76+C77</f>
        <v>0</v>
      </c>
      <c r="D70" s="310">
        <f>D71+D72+D73+D74+D75+D76+D77</f>
        <v>0</v>
      </c>
      <c r="E70" s="310">
        <f>E71+E72+E73+E74+E75+E76+E77</f>
        <v>0</v>
      </c>
      <c r="F70" s="145">
        <f>F71+F72+F73+F74+F75+F76+F77</f>
        <v>0</v>
      </c>
    </row>
    <row r="71" spans="1:6" x14ac:dyDescent="0.2">
      <c r="A71" s="339" t="s">
        <v>310</v>
      </c>
      <c r="B71" s="215" t="s">
        <v>610</v>
      </c>
      <c r="C71" s="310">
        <v>0</v>
      </c>
      <c r="D71" s="145">
        <v>0</v>
      </c>
      <c r="E71" s="310">
        <v>0</v>
      </c>
      <c r="F71" s="145">
        <f>E71+D71+C71</f>
        <v>0</v>
      </c>
    </row>
    <row r="72" spans="1:6" x14ac:dyDescent="0.2">
      <c r="A72" s="339" t="s">
        <v>311</v>
      </c>
      <c r="B72" s="215" t="s">
        <v>611</v>
      </c>
      <c r="C72" s="310"/>
      <c r="D72" s="145"/>
      <c r="E72" s="310"/>
      <c r="F72" s="145">
        <f t="shared" ref="F72:F78" si="3">E72+D72+C72</f>
        <v>0</v>
      </c>
    </row>
    <row r="73" spans="1:6" x14ac:dyDescent="0.2">
      <c r="A73" s="339" t="s">
        <v>312</v>
      </c>
      <c r="B73" s="215" t="s">
        <v>612</v>
      </c>
      <c r="C73" s="310"/>
      <c r="D73" s="145"/>
      <c r="E73" s="310"/>
      <c r="F73" s="145">
        <f t="shared" si="3"/>
        <v>0</v>
      </c>
    </row>
    <row r="74" spans="1:6" x14ac:dyDescent="0.2">
      <c r="A74" s="339" t="s">
        <v>313</v>
      </c>
      <c r="B74" s="348" t="s">
        <v>608</v>
      </c>
      <c r="C74" s="310">
        <f>'6 7_sz_melléklet'!F42+'6 7_sz_melléklet'!F43</f>
        <v>0</v>
      </c>
      <c r="D74" s="149"/>
      <c r="E74" s="310"/>
      <c r="F74" s="145">
        <f t="shared" si="3"/>
        <v>0</v>
      </c>
    </row>
    <row r="75" spans="1:6" x14ac:dyDescent="0.2">
      <c r="A75" s="339" t="s">
        <v>314</v>
      </c>
      <c r="B75" s="801" t="s">
        <v>609</v>
      </c>
      <c r="C75" s="313"/>
      <c r="D75" s="146"/>
      <c r="E75" s="310"/>
      <c r="F75" s="145">
        <f t="shared" si="3"/>
        <v>0</v>
      </c>
    </row>
    <row r="76" spans="1:6" x14ac:dyDescent="0.2">
      <c r="A76" s="339" t="s">
        <v>315</v>
      </c>
      <c r="B76" s="802" t="s">
        <v>1082</v>
      </c>
      <c r="C76" s="313"/>
      <c r="D76" s="146"/>
      <c r="E76" s="310"/>
      <c r="F76" s="145">
        <f t="shared" si="3"/>
        <v>0</v>
      </c>
    </row>
    <row r="77" spans="1:6" x14ac:dyDescent="0.2">
      <c r="A77" s="339" t="s">
        <v>316</v>
      </c>
      <c r="B77" s="292" t="s">
        <v>841</v>
      </c>
      <c r="C77" s="313"/>
      <c r="D77" s="146"/>
      <c r="E77" s="310"/>
      <c r="F77" s="150"/>
    </row>
    <row r="78" spans="1:6" ht="13.5" thickBot="1" x14ac:dyDescent="0.25">
      <c r="A78" s="339" t="s">
        <v>317</v>
      </c>
      <c r="B78" s="217" t="s">
        <v>614</v>
      </c>
      <c r="C78" s="311"/>
      <c r="D78" s="150"/>
      <c r="E78" s="310"/>
      <c r="F78" s="308">
        <f t="shared" si="3"/>
        <v>0</v>
      </c>
    </row>
    <row r="79" spans="1:6" ht="13.5" thickBot="1" x14ac:dyDescent="0.25">
      <c r="A79" s="582" t="s">
        <v>318</v>
      </c>
      <c r="B79" s="583" t="s">
        <v>6</v>
      </c>
      <c r="C79" s="591">
        <f>C65+C66+C67+C68+C70+C78</f>
        <v>33005</v>
      </c>
      <c r="D79" s="591">
        <f>D65+D66+D67+D68+D70+D78</f>
        <v>0</v>
      </c>
      <c r="E79" s="591">
        <f>E65+E66+E67+E68+E70+E78</f>
        <v>0</v>
      </c>
      <c r="F79" s="592">
        <f>F65+F66+F67+F68+F70+F78</f>
        <v>33005</v>
      </c>
    </row>
    <row r="80" spans="1:6" ht="6" customHeight="1" thickTop="1" x14ac:dyDescent="0.2">
      <c r="A80" s="572"/>
      <c r="B80" s="347"/>
      <c r="C80" s="245"/>
      <c r="D80" s="245"/>
      <c r="E80" s="245"/>
      <c r="F80" s="153"/>
    </row>
    <row r="81" spans="1:6" x14ac:dyDescent="0.2">
      <c r="A81" s="340" t="s">
        <v>319</v>
      </c>
      <c r="B81" s="349" t="s">
        <v>247</v>
      </c>
      <c r="C81" s="312"/>
      <c r="D81" s="148"/>
      <c r="E81" s="312"/>
      <c r="F81" s="199"/>
    </row>
    <row r="82" spans="1:6" x14ac:dyDescent="0.2">
      <c r="A82" s="340" t="s">
        <v>320</v>
      </c>
      <c r="B82" s="215" t="s">
        <v>615</v>
      </c>
      <c r="C82" s="310">
        <f>'33_sz_ melléklet'!C163</f>
        <v>254420</v>
      </c>
      <c r="D82" s="145"/>
      <c r="E82" s="310"/>
      <c r="F82" s="145">
        <f>SUM(C82:E82)</f>
        <v>254420</v>
      </c>
    </row>
    <row r="83" spans="1:6" x14ac:dyDescent="0.2">
      <c r="A83" s="340" t="s">
        <v>321</v>
      </c>
      <c r="B83" s="215" t="s">
        <v>616</v>
      </c>
      <c r="C83" s="310"/>
      <c r="D83" s="145"/>
      <c r="E83" s="310"/>
      <c r="F83" s="145">
        <f>SUM(C83:E83)</f>
        <v>0</v>
      </c>
    </row>
    <row r="84" spans="1:6" x14ac:dyDescent="0.2">
      <c r="A84" s="340" t="s">
        <v>323</v>
      </c>
      <c r="B84" s="215" t="s">
        <v>617</v>
      </c>
      <c r="C84" s="246">
        <f>SUM(C85:C91)</f>
        <v>0</v>
      </c>
      <c r="D84" s="246">
        <f>SUM(D85:D91)</f>
        <v>0</v>
      </c>
      <c r="E84" s="246">
        <f>SUM(E85:E91)</f>
        <v>0</v>
      </c>
      <c r="F84" s="149">
        <f>SUM(F85:F91)</f>
        <v>0</v>
      </c>
    </row>
    <row r="85" spans="1:6" x14ac:dyDescent="0.2">
      <c r="A85" s="340" t="s">
        <v>324</v>
      </c>
      <c r="B85" s="348" t="s">
        <v>618</v>
      </c>
      <c r="C85" s="310"/>
      <c r="D85" s="145"/>
      <c r="E85" s="310"/>
      <c r="F85" s="145">
        <f>SUM(C85:E85)</f>
        <v>0</v>
      </c>
    </row>
    <row r="86" spans="1:6" x14ac:dyDescent="0.2">
      <c r="A86" s="340" t="s">
        <v>325</v>
      </c>
      <c r="B86" s="348" t="s">
        <v>619</v>
      </c>
      <c r="C86" s="310"/>
      <c r="D86" s="145"/>
      <c r="E86" s="310"/>
      <c r="F86" s="145">
        <f t="shared" ref="F86:F92" si="4">SUM(C86:E86)</f>
        <v>0</v>
      </c>
    </row>
    <row r="87" spans="1:6" x14ac:dyDescent="0.2">
      <c r="A87" s="340" t="s">
        <v>326</v>
      </c>
      <c r="B87" s="348" t="s">
        <v>620</v>
      </c>
      <c r="C87" s="310"/>
      <c r="D87" s="145"/>
      <c r="E87" s="310"/>
      <c r="F87" s="145">
        <f t="shared" si="4"/>
        <v>0</v>
      </c>
    </row>
    <row r="88" spans="1:6" x14ac:dyDescent="0.2">
      <c r="A88" s="340" t="s">
        <v>327</v>
      </c>
      <c r="B88" s="348" t="s">
        <v>621</v>
      </c>
      <c r="C88" s="310"/>
      <c r="D88" s="145"/>
      <c r="E88" s="310"/>
      <c r="F88" s="145">
        <f t="shared" si="4"/>
        <v>0</v>
      </c>
    </row>
    <row r="89" spans="1:6" x14ac:dyDescent="0.2">
      <c r="A89" s="340" t="s">
        <v>328</v>
      </c>
      <c r="B89" s="801" t="s">
        <v>622</v>
      </c>
      <c r="C89" s="310"/>
      <c r="D89" s="145"/>
      <c r="E89" s="310"/>
      <c r="F89" s="145">
        <f t="shared" si="4"/>
        <v>0</v>
      </c>
    </row>
    <row r="90" spans="1:6" x14ac:dyDescent="0.2">
      <c r="A90" s="340" t="s">
        <v>329</v>
      </c>
      <c r="B90" s="292" t="s">
        <v>623</v>
      </c>
      <c r="C90" s="310"/>
      <c r="D90" s="145"/>
      <c r="E90" s="310"/>
      <c r="F90" s="145">
        <f t="shared" si="4"/>
        <v>0</v>
      </c>
    </row>
    <row r="91" spans="1:6" x14ac:dyDescent="0.2">
      <c r="A91" s="340" t="s">
        <v>330</v>
      </c>
      <c r="B91" s="1038" t="s">
        <v>624</v>
      </c>
      <c r="C91" s="310"/>
      <c r="D91" s="145"/>
      <c r="E91" s="310"/>
      <c r="F91" s="145">
        <f t="shared" si="4"/>
        <v>0</v>
      </c>
    </row>
    <row r="92" spans="1:6" x14ac:dyDescent="0.2">
      <c r="A92" s="340" t="s">
        <v>331</v>
      </c>
      <c r="B92" s="215"/>
      <c r="C92" s="310"/>
      <c r="D92" s="145"/>
      <c r="E92" s="310"/>
      <c r="F92" s="145">
        <f t="shared" si="4"/>
        <v>0</v>
      </c>
    </row>
    <row r="93" spans="1:6" ht="13.5" thickBot="1" x14ac:dyDescent="0.25">
      <c r="A93" s="340" t="s">
        <v>332</v>
      </c>
      <c r="B93" s="217"/>
      <c r="C93" s="313">
        <f>-C68</f>
        <v>0</v>
      </c>
      <c r="D93" s="313">
        <f>-D68</f>
        <v>0</v>
      </c>
      <c r="E93" s="313">
        <f>-E68</f>
        <v>0</v>
      </c>
      <c r="F93" s="146">
        <f>-F68</f>
        <v>0</v>
      </c>
    </row>
    <row r="94" spans="1:6" ht="13.5" thickBot="1" x14ac:dyDescent="0.25">
      <c r="A94" s="582" t="s">
        <v>333</v>
      </c>
      <c r="B94" s="583" t="s">
        <v>7</v>
      </c>
      <c r="C94" s="591">
        <f>C82+C83+C84+C92+C93</f>
        <v>254420</v>
      </c>
      <c r="D94" s="591">
        <f>D82+D83+D84+D92+D93</f>
        <v>0</v>
      </c>
      <c r="E94" s="591">
        <f>E82+E83+E84+E92+E93</f>
        <v>0</v>
      </c>
      <c r="F94" s="592">
        <f>F82+F83+F84+F92+F93</f>
        <v>254420</v>
      </c>
    </row>
    <row r="95" spans="1:6" ht="27" thickTop="1" thickBot="1" x14ac:dyDescent="0.25">
      <c r="A95" s="582" t="s">
        <v>334</v>
      </c>
      <c r="B95" s="587" t="s">
        <v>457</v>
      </c>
      <c r="C95" s="594">
        <f>C79+C94</f>
        <v>287425</v>
      </c>
      <c r="D95" s="594">
        <f>D79+D94</f>
        <v>0</v>
      </c>
      <c r="E95" s="594">
        <f>E79+E94</f>
        <v>0</v>
      </c>
      <c r="F95" s="595">
        <f>F79+F94</f>
        <v>287425</v>
      </c>
    </row>
    <row r="96" spans="1:6" ht="8.25" customHeight="1" thickTop="1" x14ac:dyDescent="0.2">
      <c r="A96" s="572"/>
      <c r="B96" s="815"/>
      <c r="C96" s="251"/>
      <c r="D96" s="251"/>
      <c r="E96" s="251"/>
      <c r="F96" s="256"/>
    </row>
    <row r="97" spans="1:6" x14ac:dyDescent="0.2">
      <c r="A97" s="340" t="s">
        <v>335</v>
      </c>
      <c r="B97" s="456" t="s">
        <v>458</v>
      </c>
      <c r="C97" s="593"/>
      <c r="D97" s="148"/>
      <c r="E97" s="312"/>
      <c r="F97" s="199"/>
    </row>
    <row r="98" spans="1:6" x14ac:dyDescent="0.2">
      <c r="A98" s="339" t="s">
        <v>336</v>
      </c>
      <c r="B98" s="216" t="s">
        <v>1124</v>
      </c>
      <c r="C98" s="315"/>
      <c r="D98" s="145"/>
      <c r="E98" s="310"/>
      <c r="F98" s="145">
        <f>SUM(C98:E98)</f>
        <v>0</v>
      </c>
    </row>
    <row r="99" spans="1:6" x14ac:dyDescent="0.2">
      <c r="A99" s="339" t="s">
        <v>337</v>
      </c>
      <c r="B99" s="666" t="s">
        <v>640</v>
      </c>
      <c r="C99" s="808"/>
      <c r="D99" s="150"/>
      <c r="E99" s="311"/>
      <c r="F99" s="145">
        <f t="shared" ref="F99:F105" si="5">SUM(C99:E99)</f>
        <v>0</v>
      </c>
    </row>
    <row r="100" spans="1:6" x14ac:dyDescent="0.2">
      <c r="A100" s="339" t="s">
        <v>338</v>
      </c>
      <c r="B100" s="666" t="s">
        <v>639</v>
      </c>
      <c r="C100" s="808"/>
      <c r="D100" s="150"/>
      <c r="E100" s="311"/>
      <c r="F100" s="145">
        <f t="shared" si="5"/>
        <v>0</v>
      </c>
    </row>
    <row r="101" spans="1:6" x14ac:dyDescent="0.2">
      <c r="A101" s="339" t="s">
        <v>339</v>
      </c>
      <c r="B101" s="666" t="s">
        <v>641</v>
      </c>
      <c r="C101" s="808"/>
      <c r="D101" s="150"/>
      <c r="E101" s="311"/>
      <c r="F101" s="145">
        <f t="shared" si="5"/>
        <v>0</v>
      </c>
    </row>
    <row r="102" spans="1:6" x14ac:dyDescent="0.2">
      <c r="A102" s="339" t="s">
        <v>340</v>
      </c>
      <c r="B102" s="803" t="s">
        <v>642</v>
      </c>
      <c r="C102" s="808"/>
      <c r="D102" s="150"/>
      <c r="E102" s="311"/>
      <c r="F102" s="145">
        <f t="shared" si="5"/>
        <v>0</v>
      </c>
    </row>
    <row r="103" spans="1:6" x14ac:dyDescent="0.2">
      <c r="A103" s="339" t="s">
        <v>341</v>
      </c>
      <c r="B103" s="804" t="s">
        <v>645</v>
      </c>
      <c r="C103" s="808"/>
      <c r="D103" s="150"/>
      <c r="E103" s="311"/>
      <c r="F103" s="145">
        <f t="shared" si="5"/>
        <v>0</v>
      </c>
    </row>
    <row r="104" spans="1:6" x14ac:dyDescent="0.2">
      <c r="A104" s="339" t="s">
        <v>342</v>
      </c>
      <c r="B104" s="805" t="s">
        <v>644</v>
      </c>
      <c r="C104" s="936"/>
      <c r="D104" s="937"/>
      <c r="E104" s="936"/>
      <c r="F104" s="145">
        <f t="shared" si="5"/>
        <v>0</v>
      </c>
    </row>
    <row r="105" spans="1:6" ht="13.5" thickBot="1" x14ac:dyDescent="0.25">
      <c r="A105" s="339" t="s">
        <v>343</v>
      </c>
      <c r="B105" s="350" t="s">
        <v>643</v>
      </c>
      <c r="C105" s="936"/>
      <c r="D105" s="937">
        <v>0</v>
      </c>
      <c r="E105" s="936"/>
      <c r="F105" s="145">
        <f t="shared" si="5"/>
        <v>0</v>
      </c>
    </row>
    <row r="106" spans="1:6" ht="13.5" thickBot="1" x14ac:dyDescent="0.25">
      <c r="A106" s="363" t="s">
        <v>344</v>
      </c>
      <c r="B106" s="298" t="s">
        <v>459</v>
      </c>
      <c r="C106" s="809">
        <f>SUM(C98:C105)</f>
        <v>0</v>
      </c>
      <c r="D106" s="809">
        <f>SUM(D98:D105)</f>
        <v>0</v>
      </c>
      <c r="E106" s="809">
        <f>SUM(E98:E105)</f>
        <v>0</v>
      </c>
      <c r="F106" s="904">
        <f>SUM(F98:F105)</f>
        <v>0</v>
      </c>
    </row>
    <row r="107" spans="1:6" x14ac:dyDescent="0.2">
      <c r="A107" s="572"/>
      <c r="B107" s="43"/>
      <c r="C107" s="821"/>
      <c r="D107" s="823"/>
      <c r="E107" s="782"/>
      <c r="F107" s="662"/>
    </row>
    <row r="108" spans="1:6" ht="13.5" thickBot="1" x14ac:dyDescent="0.25">
      <c r="A108" s="426" t="s">
        <v>345</v>
      </c>
      <c r="B108" s="1299" t="s">
        <v>460</v>
      </c>
      <c r="C108" s="943">
        <f>C95+C106</f>
        <v>287425</v>
      </c>
      <c r="D108" s="944">
        <f>D95+D106</f>
        <v>0</v>
      </c>
      <c r="E108" s="943">
        <f>E95+E106</f>
        <v>0</v>
      </c>
      <c r="F108" s="943">
        <f>F95+F106</f>
        <v>287425</v>
      </c>
    </row>
    <row r="109" spans="1:6" x14ac:dyDescent="0.2">
      <c r="A109" s="361"/>
      <c r="B109" s="793"/>
      <c r="C109" s="664"/>
      <c r="D109" s="664"/>
      <c r="E109" s="664"/>
      <c r="F109" s="664"/>
    </row>
    <row r="110" spans="1:6" x14ac:dyDescent="0.2">
      <c r="A110" s="1647">
        <v>3</v>
      </c>
      <c r="B110" s="1647"/>
      <c r="C110" s="1647"/>
      <c r="D110" s="1647"/>
      <c r="E110" s="1647"/>
      <c r="F110" s="1647"/>
    </row>
    <row r="111" spans="1:6" x14ac:dyDescent="0.2">
      <c r="A111" s="1626" t="s">
        <v>1376</v>
      </c>
      <c r="B111" s="1626"/>
      <c r="C111" s="1626"/>
      <c r="D111" s="1626"/>
      <c r="E111" s="1626"/>
    </row>
    <row r="112" spans="1:6" x14ac:dyDescent="0.2">
      <c r="A112" s="352"/>
      <c r="B112" s="352"/>
      <c r="C112" s="352"/>
      <c r="D112" s="352"/>
      <c r="E112" s="352"/>
    </row>
    <row r="113" spans="1:6" ht="14.25" x14ac:dyDescent="0.2">
      <c r="A113" s="1785" t="s">
        <v>1206</v>
      </c>
      <c r="B113" s="1786"/>
      <c r="C113" s="1786"/>
      <c r="D113" s="1786"/>
      <c r="E113" s="1786"/>
      <c r="F113" s="1786"/>
    </row>
    <row r="114" spans="1:6" ht="15.75" x14ac:dyDescent="0.25">
      <c r="B114" s="21"/>
      <c r="C114" s="21"/>
      <c r="D114" s="21"/>
      <c r="E114" s="21"/>
    </row>
    <row r="115" spans="1:6" ht="15.75" x14ac:dyDescent="0.25">
      <c r="B115" s="21" t="s">
        <v>491</v>
      </c>
      <c r="C115" s="21"/>
      <c r="D115" s="21"/>
      <c r="E115" s="21"/>
    </row>
    <row r="116" spans="1:6" ht="13.5" thickBot="1" x14ac:dyDescent="0.25">
      <c r="B116" s="1"/>
      <c r="C116" s="1"/>
      <c r="D116" s="1"/>
      <c r="E116" s="22" t="s">
        <v>8</v>
      </c>
    </row>
    <row r="117" spans="1:6" ht="48.75" thickBot="1" x14ac:dyDescent="0.3">
      <c r="A117" s="367" t="s">
        <v>298</v>
      </c>
      <c r="B117" s="577" t="s">
        <v>13</v>
      </c>
      <c r="C117" s="355" t="s">
        <v>488</v>
      </c>
      <c r="D117" s="356" t="s">
        <v>489</v>
      </c>
      <c r="E117" s="355" t="s">
        <v>484</v>
      </c>
      <c r="F117" s="356" t="s">
        <v>483</v>
      </c>
    </row>
    <row r="118" spans="1:6" x14ac:dyDescent="0.2">
      <c r="A118" s="578" t="s">
        <v>299</v>
      </c>
      <c r="B118" s="579" t="s">
        <v>300</v>
      </c>
      <c r="C118" s="588" t="s">
        <v>301</v>
      </c>
      <c r="D118" s="589" t="s">
        <v>302</v>
      </c>
      <c r="E118" s="763" t="s">
        <v>322</v>
      </c>
      <c r="F118" s="764" t="s">
        <v>347</v>
      </c>
    </row>
    <row r="119" spans="1:6" x14ac:dyDescent="0.2">
      <c r="A119" s="340" t="s">
        <v>303</v>
      </c>
      <c r="B119" s="347" t="s">
        <v>246</v>
      </c>
      <c r="C119" s="310"/>
      <c r="D119" s="145"/>
      <c r="E119" s="310"/>
      <c r="F119" s="131"/>
    </row>
    <row r="120" spans="1:6" x14ac:dyDescent="0.2">
      <c r="A120" s="339" t="s">
        <v>304</v>
      </c>
      <c r="B120" s="192" t="s">
        <v>601</v>
      </c>
      <c r="C120" s="310"/>
      <c r="D120" s="145"/>
      <c r="E120" s="310"/>
      <c r="F120" s="145">
        <f>SUM(C120:E120)</f>
        <v>0</v>
      </c>
    </row>
    <row r="121" spans="1:6" x14ac:dyDescent="0.2">
      <c r="A121" s="339" t="s">
        <v>305</v>
      </c>
      <c r="B121" s="215" t="s">
        <v>603</v>
      </c>
      <c r="C121" s="310"/>
      <c r="D121" s="145"/>
      <c r="E121" s="310"/>
      <c r="F121" s="145">
        <f>SUM(C121:E121)</f>
        <v>0</v>
      </c>
    </row>
    <row r="122" spans="1:6" x14ac:dyDescent="0.2">
      <c r="A122" s="339" t="s">
        <v>306</v>
      </c>
      <c r="B122" s="215" t="s">
        <v>602</v>
      </c>
      <c r="C122" s="310"/>
      <c r="D122" s="145"/>
      <c r="E122" s="310"/>
      <c r="F122" s="145">
        <f>SUM(C122:E122)</f>
        <v>0</v>
      </c>
    </row>
    <row r="123" spans="1:6" x14ac:dyDescent="0.2">
      <c r="A123" s="339" t="s">
        <v>307</v>
      </c>
      <c r="B123" s="215" t="s">
        <v>604</v>
      </c>
      <c r="C123" s="310"/>
      <c r="D123" s="145"/>
      <c r="E123" s="310"/>
      <c r="F123" s="145">
        <f>SUM(C123:E123)</f>
        <v>0</v>
      </c>
    </row>
    <row r="124" spans="1:6" x14ac:dyDescent="0.2">
      <c r="A124" s="339" t="s">
        <v>308</v>
      </c>
      <c r="B124" s="215" t="s">
        <v>605</v>
      </c>
      <c r="C124" s="310"/>
      <c r="D124" s="145"/>
      <c r="E124" s="310"/>
      <c r="F124" s="145">
        <f>SUM(C124:E124)</f>
        <v>0</v>
      </c>
    </row>
    <row r="125" spans="1:6" x14ac:dyDescent="0.2">
      <c r="A125" s="339" t="s">
        <v>309</v>
      </c>
      <c r="B125" s="215" t="s">
        <v>606</v>
      </c>
      <c r="C125" s="310">
        <f>C126+C127+C128+C129+C130+C131+C132</f>
        <v>3700</v>
      </c>
      <c r="D125" s="310">
        <f>D126+D127+D128+D129+D130+D131+D132</f>
        <v>15000</v>
      </c>
      <c r="E125" s="310">
        <f>E126+E127+E128+E129+E130+E131+E132</f>
        <v>0</v>
      </c>
      <c r="F125" s="145">
        <f>F126+F127+F128+F129+F130+F131+F132</f>
        <v>18700</v>
      </c>
    </row>
    <row r="126" spans="1:6" x14ac:dyDescent="0.2">
      <c r="A126" s="339" t="s">
        <v>310</v>
      </c>
      <c r="B126" s="215" t="s">
        <v>610</v>
      </c>
      <c r="C126" s="310">
        <v>0</v>
      </c>
      <c r="D126" s="145">
        <v>0</v>
      </c>
      <c r="E126" s="310">
        <v>0</v>
      </c>
      <c r="F126" s="145">
        <f>E126+D126+C126</f>
        <v>0</v>
      </c>
    </row>
    <row r="127" spans="1:6" x14ac:dyDescent="0.2">
      <c r="A127" s="339" t="s">
        <v>311</v>
      </c>
      <c r="B127" s="215" t="s">
        <v>611</v>
      </c>
      <c r="C127" s="310"/>
      <c r="D127" s="145"/>
      <c r="E127" s="310"/>
      <c r="F127" s="145">
        <f t="shared" ref="F127:F133" si="6">E127+D127+C127</f>
        <v>0</v>
      </c>
    </row>
    <row r="128" spans="1:6" x14ac:dyDescent="0.2">
      <c r="A128" s="339" t="s">
        <v>312</v>
      </c>
      <c r="B128" s="215" t="s">
        <v>612</v>
      </c>
      <c r="C128" s="310"/>
      <c r="D128" s="145"/>
      <c r="E128" s="310"/>
      <c r="F128" s="145">
        <f t="shared" si="6"/>
        <v>0</v>
      </c>
    </row>
    <row r="129" spans="1:6" x14ac:dyDescent="0.2">
      <c r="A129" s="339" t="s">
        <v>313</v>
      </c>
      <c r="B129" s="348" t="s">
        <v>608</v>
      </c>
      <c r="C129" s="310">
        <f>'6 7_sz_melléklet'!E36</f>
        <v>3700</v>
      </c>
      <c r="D129" s="145">
        <f>'6 7_sz_melléklet'!E28+'6 7_sz_melléklet'!E29</f>
        <v>15000</v>
      </c>
      <c r="E129" s="310"/>
      <c r="F129" s="145">
        <f t="shared" si="6"/>
        <v>18700</v>
      </c>
    </row>
    <row r="130" spans="1:6" x14ac:dyDescent="0.2">
      <c r="A130" s="339" t="s">
        <v>314</v>
      </c>
      <c r="B130" s="801" t="s">
        <v>609</v>
      </c>
      <c r="C130" s="313"/>
      <c r="D130" s="146"/>
      <c r="E130" s="310"/>
      <c r="F130" s="145">
        <f t="shared" si="6"/>
        <v>0</v>
      </c>
    </row>
    <row r="131" spans="1:6" x14ac:dyDescent="0.2">
      <c r="A131" s="339" t="s">
        <v>315</v>
      </c>
      <c r="B131" s="802" t="s">
        <v>1082</v>
      </c>
      <c r="C131" s="313"/>
      <c r="D131" s="146"/>
      <c r="E131" s="310"/>
      <c r="F131" s="145">
        <f t="shared" si="6"/>
        <v>0</v>
      </c>
    </row>
    <row r="132" spans="1:6" x14ac:dyDescent="0.2">
      <c r="A132" s="339" t="s">
        <v>316</v>
      </c>
      <c r="B132" s="292" t="s">
        <v>841</v>
      </c>
      <c r="C132" s="313"/>
      <c r="D132" s="146"/>
      <c r="E132" s="310"/>
      <c r="F132" s="150"/>
    </row>
    <row r="133" spans="1:6" ht="13.5" thickBot="1" x14ac:dyDescent="0.25">
      <c r="A133" s="339" t="s">
        <v>317</v>
      </c>
      <c r="B133" s="217" t="s">
        <v>614</v>
      </c>
      <c r="C133" s="311"/>
      <c r="D133" s="150"/>
      <c r="E133" s="310"/>
      <c r="F133" s="308">
        <f t="shared" si="6"/>
        <v>0</v>
      </c>
    </row>
    <row r="134" spans="1:6" ht="13.5" thickBot="1" x14ac:dyDescent="0.25">
      <c r="A134" s="582" t="s">
        <v>318</v>
      </c>
      <c r="B134" s="583" t="s">
        <v>6</v>
      </c>
      <c r="C134" s="591">
        <f>C120+C121+C122+C123+C125+C133</f>
        <v>3700</v>
      </c>
      <c r="D134" s="591">
        <f>D120+D121+D122+D123+D125+D133</f>
        <v>15000</v>
      </c>
      <c r="E134" s="591">
        <f>E120+E121+E122+E123+E125+E133</f>
        <v>0</v>
      </c>
      <c r="F134" s="592">
        <f>F120+F121+F122+F123+F125+F133</f>
        <v>18700</v>
      </c>
    </row>
    <row r="135" spans="1:6" ht="7.5" customHeight="1" thickTop="1" x14ac:dyDescent="0.2">
      <c r="A135" s="572"/>
      <c r="B135" s="347"/>
      <c r="C135" s="245"/>
      <c r="D135" s="245"/>
      <c r="E135" s="245"/>
      <c r="F135" s="153"/>
    </row>
    <row r="136" spans="1:6" x14ac:dyDescent="0.2">
      <c r="A136" s="340" t="s">
        <v>319</v>
      </c>
      <c r="B136" s="349" t="s">
        <v>247</v>
      </c>
      <c r="C136" s="312"/>
      <c r="D136" s="148"/>
      <c r="E136" s="312"/>
      <c r="F136" s="199"/>
    </row>
    <row r="137" spans="1:6" x14ac:dyDescent="0.2">
      <c r="A137" s="340" t="s">
        <v>320</v>
      </c>
      <c r="B137" s="215" t="s">
        <v>615</v>
      </c>
      <c r="C137" s="310"/>
      <c r="D137" s="145"/>
      <c r="E137" s="310"/>
      <c r="F137" s="145">
        <f>SUM(C137:E137)</f>
        <v>0</v>
      </c>
    </row>
    <row r="138" spans="1:6" x14ac:dyDescent="0.2">
      <c r="A138" s="340" t="s">
        <v>321</v>
      </c>
      <c r="B138" s="215" t="s">
        <v>616</v>
      </c>
      <c r="C138" s="310"/>
      <c r="D138" s="145"/>
      <c r="E138" s="310"/>
      <c r="F138" s="145">
        <f>SUM(C138:E138)</f>
        <v>0</v>
      </c>
    </row>
    <row r="139" spans="1:6" x14ac:dyDescent="0.2">
      <c r="A139" s="340" t="s">
        <v>323</v>
      </c>
      <c r="B139" s="215" t="s">
        <v>617</v>
      </c>
      <c r="C139" s="246">
        <f>SUM(C140:C146)</f>
        <v>0</v>
      </c>
      <c r="D139" s="246">
        <f>SUM(D140:D146)</f>
        <v>0</v>
      </c>
      <c r="E139" s="246">
        <f>SUM(E140:E146)</f>
        <v>0</v>
      </c>
      <c r="F139" s="149">
        <f>SUM(F140:F146)</f>
        <v>0</v>
      </c>
    </row>
    <row r="140" spans="1:6" x14ac:dyDescent="0.2">
      <c r="A140" s="340" t="s">
        <v>324</v>
      </c>
      <c r="B140" s="348" t="s">
        <v>618</v>
      </c>
      <c r="C140" s="310"/>
      <c r="D140" s="145"/>
      <c r="E140" s="310"/>
      <c r="F140" s="145">
        <f>SUM(C140:E140)</f>
        <v>0</v>
      </c>
    </row>
    <row r="141" spans="1:6" x14ac:dyDescent="0.2">
      <c r="A141" s="340" t="s">
        <v>325</v>
      </c>
      <c r="B141" s="348" t="s">
        <v>619</v>
      </c>
      <c r="C141" s="310"/>
      <c r="D141" s="145"/>
      <c r="E141" s="310"/>
      <c r="F141" s="145">
        <f t="shared" ref="F141:F147" si="7">SUM(C141:E141)</f>
        <v>0</v>
      </c>
    </row>
    <row r="142" spans="1:6" x14ac:dyDescent="0.2">
      <c r="A142" s="340" t="s">
        <v>326</v>
      </c>
      <c r="B142" s="348" t="s">
        <v>620</v>
      </c>
      <c r="C142" s="310"/>
      <c r="D142" s="145"/>
      <c r="E142" s="310"/>
      <c r="F142" s="145">
        <f t="shared" si="7"/>
        <v>0</v>
      </c>
    </row>
    <row r="143" spans="1:6" x14ac:dyDescent="0.2">
      <c r="A143" s="340" t="s">
        <v>327</v>
      </c>
      <c r="B143" s="348" t="s">
        <v>621</v>
      </c>
      <c r="C143" s="310"/>
      <c r="D143" s="145"/>
      <c r="E143" s="310"/>
      <c r="F143" s="145">
        <f t="shared" si="7"/>
        <v>0</v>
      </c>
    </row>
    <row r="144" spans="1:6" x14ac:dyDescent="0.2">
      <c r="A144" s="340" t="s">
        <v>328</v>
      </c>
      <c r="B144" s="801" t="s">
        <v>622</v>
      </c>
      <c r="C144" s="310"/>
      <c r="D144" s="145"/>
      <c r="E144" s="310"/>
      <c r="F144" s="145">
        <f t="shared" si="7"/>
        <v>0</v>
      </c>
    </row>
    <row r="145" spans="1:6" x14ac:dyDescent="0.2">
      <c r="A145" s="340" t="s">
        <v>329</v>
      </c>
      <c r="B145" s="292" t="s">
        <v>623</v>
      </c>
      <c r="C145" s="310"/>
      <c r="D145" s="145"/>
      <c r="E145" s="310"/>
      <c r="F145" s="145">
        <f t="shared" si="7"/>
        <v>0</v>
      </c>
    </row>
    <row r="146" spans="1:6" x14ac:dyDescent="0.2">
      <c r="A146" s="340" t="s">
        <v>330</v>
      </c>
      <c r="B146" s="1038" t="s">
        <v>624</v>
      </c>
      <c r="C146" s="310"/>
      <c r="D146" s="145"/>
      <c r="E146" s="310"/>
      <c r="F146" s="145">
        <f t="shared" si="7"/>
        <v>0</v>
      </c>
    </row>
    <row r="147" spans="1:6" x14ac:dyDescent="0.2">
      <c r="A147" s="340" t="s">
        <v>331</v>
      </c>
      <c r="B147" s="215"/>
      <c r="C147" s="310"/>
      <c r="D147" s="145"/>
      <c r="E147" s="310"/>
      <c r="F147" s="145">
        <f t="shared" si="7"/>
        <v>0</v>
      </c>
    </row>
    <row r="148" spans="1:6" ht="13.5" thickBot="1" x14ac:dyDescent="0.25">
      <c r="A148" s="340" t="s">
        <v>332</v>
      </c>
      <c r="B148" s="217"/>
      <c r="C148" s="313">
        <f>-C123</f>
        <v>0</v>
      </c>
      <c r="D148" s="313">
        <f>-D123</f>
        <v>0</v>
      </c>
      <c r="E148" s="313">
        <f>-E123</f>
        <v>0</v>
      </c>
      <c r="F148" s="146">
        <f>-F123</f>
        <v>0</v>
      </c>
    </row>
    <row r="149" spans="1:6" ht="13.5" thickBot="1" x14ac:dyDescent="0.25">
      <c r="A149" s="582" t="s">
        <v>333</v>
      </c>
      <c r="B149" s="583" t="s">
        <v>7</v>
      </c>
      <c r="C149" s="591">
        <f>C137+C138+C139+C147+C148</f>
        <v>0</v>
      </c>
      <c r="D149" s="591">
        <f>D137+D138+D139+D147+D148</f>
        <v>0</v>
      </c>
      <c r="E149" s="591">
        <f>E137+E138+E139+E147+E148</f>
        <v>0</v>
      </c>
      <c r="F149" s="592">
        <f>F137+F138+F139+F147+F148</f>
        <v>0</v>
      </c>
    </row>
    <row r="150" spans="1:6" ht="27" thickTop="1" thickBot="1" x14ac:dyDescent="0.25">
      <c r="A150" s="582" t="s">
        <v>334</v>
      </c>
      <c r="B150" s="587" t="s">
        <v>457</v>
      </c>
      <c r="C150" s="594">
        <f>C134+C149</f>
        <v>3700</v>
      </c>
      <c r="D150" s="594">
        <f>D134+D149</f>
        <v>15000</v>
      </c>
      <c r="E150" s="594">
        <f>E134+E149</f>
        <v>0</v>
      </c>
      <c r="F150" s="595">
        <f>F134+F149</f>
        <v>18700</v>
      </c>
    </row>
    <row r="151" spans="1:6" ht="6.75" customHeight="1" thickTop="1" x14ac:dyDescent="0.2">
      <c r="A151" s="572"/>
      <c r="B151" s="815"/>
      <c r="C151" s="251"/>
      <c r="D151" s="251"/>
      <c r="E151" s="251"/>
      <c r="F151" s="256"/>
    </row>
    <row r="152" spans="1:6" x14ac:dyDescent="0.2">
      <c r="A152" s="340" t="s">
        <v>335</v>
      </c>
      <c r="B152" s="456" t="s">
        <v>458</v>
      </c>
      <c r="C152" s="593"/>
      <c r="D152" s="148"/>
      <c r="E152" s="312"/>
      <c r="F152" s="199"/>
    </row>
    <row r="153" spans="1:6" x14ac:dyDescent="0.2">
      <c r="A153" s="339" t="s">
        <v>336</v>
      </c>
      <c r="B153" s="216" t="s">
        <v>1124</v>
      </c>
      <c r="C153" s="315"/>
      <c r="D153" s="145"/>
      <c r="E153" s="310"/>
      <c r="F153" s="145">
        <f>SUM(C153:E153)</f>
        <v>0</v>
      </c>
    </row>
    <row r="154" spans="1:6" x14ac:dyDescent="0.2">
      <c r="A154" s="339" t="s">
        <v>337</v>
      </c>
      <c r="B154" s="666" t="s">
        <v>640</v>
      </c>
      <c r="C154" s="808"/>
      <c r="D154" s="150"/>
      <c r="E154" s="311"/>
      <c r="F154" s="145">
        <f t="shared" ref="F154:F160" si="8">SUM(C154:E154)</f>
        <v>0</v>
      </c>
    </row>
    <row r="155" spans="1:6" x14ac:dyDescent="0.2">
      <c r="A155" s="339" t="s">
        <v>338</v>
      </c>
      <c r="B155" s="666" t="s">
        <v>639</v>
      </c>
      <c r="C155" s="808"/>
      <c r="D155" s="150"/>
      <c r="E155" s="311"/>
      <c r="F155" s="145">
        <f t="shared" si="8"/>
        <v>0</v>
      </c>
    </row>
    <row r="156" spans="1:6" x14ac:dyDescent="0.2">
      <c r="A156" s="339" t="s">
        <v>339</v>
      </c>
      <c r="B156" s="666" t="s">
        <v>641</v>
      </c>
      <c r="C156" s="808"/>
      <c r="D156" s="150"/>
      <c r="E156" s="311"/>
      <c r="F156" s="145">
        <f t="shared" si="8"/>
        <v>0</v>
      </c>
    </row>
    <row r="157" spans="1:6" x14ac:dyDescent="0.2">
      <c r="A157" s="339" t="s">
        <v>340</v>
      </c>
      <c r="B157" s="803" t="s">
        <v>642</v>
      </c>
      <c r="C157" s="808"/>
      <c r="D157" s="150"/>
      <c r="E157" s="311"/>
      <c r="F157" s="145">
        <f t="shared" si="8"/>
        <v>0</v>
      </c>
    </row>
    <row r="158" spans="1:6" x14ac:dyDescent="0.2">
      <c r="A158" s="339" t="s">
        <v>341</v>
      </c>
      <c r="B158" s="804" t="s">
        <v>645</v>
      </c>
      <c r="C158" s="808"/>
      <c r="D158" s="150"/>
      <c r="E158" s="311"/>
      <c r="F158" s="145">
        <f t="shared" si="8"/>
        <v>0</v>
      </c>
    </row>
    <row r="159" spans="1:6" x14ac:dyDescent="0.2">
      <c r="A159" s="339" t="s">
        <v>342</v>
      </c>
      <c r="B159" s="805" t="s">
        <v>644</v>
      </c>
      <c r="C159" s="808"/>
      <c r="D159" s="150"/>
      <c r="E159" s="311"/>
      <c r="F159" s="145">
        <f t="shared" si="8"/>
        <v>0</v>
      </c>
    </row>
    <row r="160" spans="1:6" ht="13.5" thickBot="1" x14ac:dyDescent="0.25">
      <c r="A160" s="339" t="s">
        <v>343</v>
      </c>
      <c r="B160" s="350" t="s">
        <v>643</v>
      </c>
      <c r="C160" s="808"/>
      <c r="D160" s="150"/>
      <c r="E160" s="311"/>
      <c r="F160" s="145">
        <f t="shared" si="8"/>
        <v>0</v>
      </c>
    </row>
    <row r="161" spans="1:6" ht="13.5" thickBot="1" x14ac:dyDescent="0.25">
      <c r="A161" s="363" t="s">
        <v>344</v>
      </c>
      <c r="B161" s="298" t="s">
        <v>459</v>
      </c>
      <c r="C161" s="809">
        <f>SUM(C153:C160)</f>
        <v>0</v>
      </c>
      <c r="D161" s="809">
        <f>SUM(D153:D160)</f>
        <v>0</v>
      </c>
      <c r="E161" s="809">
        <f>SUM(E153:E160)</f>
        <v>0</v>
      </c>
      <c r="F161" s="904">
        <f>SUM(F153:F160)</f>
        <v>0</v>
      </c>
    </row>
    <row r="162" spans="1:6" x14ac:dyDescent="0.2">
      <c r="A162" s="572"/>
      <c r="B162" s="43"/>
      <c r="C162" s="821"/>
      <c r="D162" s="823"/>
      <c r="E162" s="782"/>
      <c r="F162" s="662"/>
    </row>
    <row r="163" spans="1:6" ht="13.5" thickBot="1" x14ac:dyDescent="0.25">
      <c r="A163" s="426" t="s">
        <v>345</v>
      </c>
      <c r="B163" s="1299" t="s">
        <v>460</v>
      </c>
      <c r="C163" s="943">
        <f>C150+C161</f>
        <v>3700</v>
      </c>
      <c r="D163" s="944">
        <f>D150+D161</f>
        <v>15000</v>
      </c>
      <c r="E163" s="943">
        <f>E150+E161</f>
        <v>0</v>
      </c>
      <c r="F163" s="943">
        <f>F150+F161</f>
        <v>18700</v>
      </c>
    </row>
    <row r="164" spans="1:6" x14ac:dyDescent="0.2">
      <c r="A164" s="361"/>
      <c r="B164" s="793"/>
      <c r="C164" s="664"/>
      <c r="D164" s="664"/>
      <c r="E164" s="664"/>
      <c r="F164" s="664"/>
    </row>
    <row r="165" spans="1:6" x14ac:dyDescent="0.2">
      <c r="A165" s="1647">
        <v>4</v>
      </c>
      <c r="B165" s="1647"/>
      <c r="C165" s="1647"/>
      <c r="D165" s="1647"/>
      <c r="E165" s="1647"/>
      <c r="F165" s="1647"/>
    </row>
    <row r="166" spans="1:6" x14ac:dyDescent="0.2">
      <c r="A166" s="1626" t="s">
        <v>1376</v>
      </c>
      <c r="B166" s="1626"/>
      <c r="C166" s="1626"/>
      <c r="D166" s="1626"/>
      <c r="E166" s="1626"/>
    </row>
    <row r="167" spans="1:6" x14ac:dyDescent="0.2">
      <c r="A167" s="352"/>
      <c r="B167" s="352"/>
      <c r="C167" s="352"/>
      <c r="D167" s="352"/>
      <c r="E167" s="352"/>
    </row>
    <row r="168" spans="1:6" ht="14.25" x14ac:dyDescent="0.2">
      <c r="A168" s="1785" t="s">
        <v>1206</v>
      </c>
      <c r="B168" s="1786"/>
      <c r="C168" s="1786"/>
      <c r="D168" s="1786"/>
      <c r="E168" s="1786"/>
      <c r="F168" s="1786"/>
    </row>
    <row r="169" spans="1:6" ht="15.75" x14ac:dyDescent="0.25">
      <c r="B169" s="21"/>
      <c r="C169" s="21"/>
      <c r="D169" s="21"/>
      <c r="E169" s="21"/>
    </row>
    <row r="170" spans="1:6" ht="15.75" x14ac:dyDescent="0.25">
      <c r="B170" s="21" t="s">
        <v>492</v>
      </c>
      <c r="C170" s="21"/>
      <c r="D170" s="21"/>
      <c r="E170" s="21"/>
    </row>
    <row r="171" spans="1:6" ht="13.5" thickBot="1" x14ac:dyDescent="0.25">
      <c r="B171" s="1"/>
      <c r="C171" s="1"/>
      <c r="D171" s="1"/>
      <c r="E171" s="22" t="s">
        <v>8</v>
      </c>
    </row>
    <row r="172" spans="1:6" ht="48.75" thickBot="1" x14ac:dyDescent="0.3">
      <c r="A172" s="367" t="s">
        <v>298</v>
      </c>
      <c r="B172" s="577" t="s">
        <v>13</v>
      </c>
      <c r="C172" s="355" t="s">
        <v>488</v>
      </c>
      <c r="D172" s="356" t="s">
        <v>489</v>
      </c>
      <c r="E172" s="355" t="s">
        <v>484</v>
      </c>
      <c r="F172" s="356" t="s">
        <v>483</v>
      </c>
    </row>
    <row r="173" spans="1:6" x14ac:dyDescent="0.2">
      <c r="A173" s="578" t="s">
        <v>299</v>
      </c>
      <c r="B173" s="579" t="s">
        <v>300</v>
      </c>
      <c r="C173" s="588" t="s">
        <v>301</v>
      </c>
      <c r="D173" s="589" t="s">
        <v>302</v>
      </c>
      <c r="E173" s="763" t="s">
        <v>322</v>
      </c>
      <c r="F173" s="764" t="s">
        <v>347</v>
      </c>
    </row>
    <row r="174" spans="1:6" x14ac:dyDescent="0.2">
      <c r="A174" s="340" t="s">
        <v>303</v>
      </c>
      <c r="B174" s="347" t="s">
        <v>246</v>
      </c>
      <c r="C174" s="310"/>
      <c r="D174" s="145"/>
      <c r="E174" s="310"/>
      <c r="F174" s="131"/>
    </row>
    <row r="175" spans="1:6" x14ac:dyDescent="0.2">
      <c r="A175" s="339" t="s">
        <v>304</v>
      </c>
      <c r="B175" s="192" t="s">
        <v>601</v>
      </c>
      <c r="C175" s="310">
        <f>'4_sz_ melléklet'!C69</f>
        <v>14217</v>
      </c>
      <c r="D175" s="145"/>
      <c r="E175" s="310"/>
      <c r="F175" s="145">
        <f>SUM(C175:E175)</f>
        <v>14217</v>
      </c>
    </row>
    <row r="176" spans="1:6" x14ac:dyDescent="0.2">
      <c r="A176" s="339" t="s">
        <v>305</v>
      </c>
      <c r="B176" s="215" t="s">
        <v>603</v>
      </c>
      <c r="C176" s="310">
        <f>'4_sz_ melléklet'!C70</f>
        <v>2488</v>
      </c>
      <c r="D176" s="145"/>
      <c r="E176" s="310"/>
      <c r="F176" s="145">
        <f>SUM(C176:E176)</f>
        <v>2488</v>
      </c>
    </row>
    <row r="177" spans="1:6" x14ac:dyDescent="0.2">
      <c r="A177" s="339" t="s">
        <v>306</v>
      </c>
      <c r="B177" s="215" t="s">
        <v>602</v>
      </c>
      <c r="C177" s="310">
        <f>'4_sz_ melléklet'!C71</f>
        <v>209547</v>
      </c>
      <c r="D177" s="145"/>
      <c r="E177" s="310"/>
      <c r="F177" s="145">
        <f>SUM(C177:E177)</f>
        <v>209547</v>
      </c>
    </row>
    <row r="178" spans="1:6" x14ac:dyDescent="0.2">
      <c r="A178" s="339" t="s">
        <v>307</v>
      </c>
      <c r="B178" s="215" t="s">
        <v>604</v>
      </c>
      <c r="C178" s="310"/>
      <c r="D178" s="145"/>
      <c r="E178" s="310"/>
      <c r="F178" s="145">
        <f>SUM(C178:E178)</f>
        <v>0</v>
      </c>
    </row>
    <row r="179" spans="1:6" x14ac:dyDescent="0.2">
      <c r="A179" s="339" t="s">
        <v>308</v>
      </c>
      <c r="B179" s="215" t="s">
        <v>605</v>
      </c>
      <c r="C179" s="310"/>
      <c r="D179" s="145"/>
      <c r="E179" s="310"/>
      <c r="F179" s="145">
        <f>SUM(C179:E179)</f>
        <v>0</v>
      </c>
    </row>
    <row r="180" spans="1:6" x14ac:dyDescent="0.2">
      <c r="A180" s="339" t="s">
        <v>309</v>
      </c>
      <c r="B180" s="215" t="s">
        <v>606</v>
      </c>
      <c r="C180" s="310">
        <f>C181+C182+C183+C184+C185+C186+C187</f>
        <v>335468.79999999999</v>
      </c>
      <c r="D180" s="310">
        <f>D181+D182+D183+D184+D185+D186+D187</f>
        <v>0</v>
      </c>
      <c r="E180" s="310">
        <f>E181+E182+E183+E184+E185+E186+E187</f>
        <v>0</v>
      </c>
      <c r="F180" s="145">
        <f>F181+F182+F183+F184+F185+F186+F187</f>
        <v>335468.79999999999</v>
      </c>
    </row>
    <row r="181" spans="1:6" x14ac:dyDescent="0.2">
      <c r="A181" s="339" t="s">
        <v>310</v>
      </c>
      <c r="B181" s="215" t="s">
        <v>610</v>
      </c>
      <c r="C181" s="310">
        <f>'6 7_sz_melléklet'!E7+'6 7_sz_melléklet'!E8</f>
        <v>335468.79999999999</v>
      </c>
      <c r="D181" s="145">
        <v>0</v>
      </c>
      <c r="E181" s="310">
        <v>0</v>
      </c>
      <c r="F181" s="145">
        <f>E181+D181+C181</f>
        <v>335468.79999999999</v>
      </c>
    </row>
    <row r="182" spans="1:6" x14ac:dyDescent="0.2">
      <c r="A182" s="339" t="s">
        <v>311</v>
      </c>
      <c r="B182" s="215" t="s">
        <v>611</v>
      </c>
      <c r="C182" s="310"/>
      <c r="D182" s="145"/>
      <c r="E182" s="310"/>
      <c r="F182" s="145">
        <f t="shared" ref="F182:F188" si="9">E182+D182+C182</f>
        <v>0</v>
      </c>
    </row>
    <row r="183" spans="1:6" x14ac:dyDescent="0.2">
      <c r="A183" s="339" t="s">
        <v>312</v>
      </c>
      <c r="B183" s="215" t="s">
        <v>612</v>
      </c>
      <c r="C183" s="310"/>
      <c r="D183" s="145"/>
      <c r="E183" s="310"/>
      <c r="F183" s="145">
        <f t="shared" si="9"/>
        <v>0</v>
      </c>
    </row>
    <row r="184" spans="1:6" x14ac:dyDescent="0.2">
      <c r="A184" s="339" t="s">
        <v>313</v>
      </c>
      <c r="B184" s="348" t="s">
        <v>608</v>
      </c>
      <c r="C184" s="246"/>
      <c r="D184" s="149"/>
      <c r="E184" s="310"/>
      <c r="F184" s="145">
        <f t="shared" si="9"/>
        <v>0</v>
      </c>
    </row>
    <row r="185" spans="1:6" x14ac:dyDescent="0.2">
      <c r="A185" s="339" t="s">
        <v>314</v>
      </c>
      <c r="B185" s="801" t="s">
        <v>609</v>
      </c>
      <c r="C185" s="313"/>
      <c r="D185" s="146"/>
      <c r="E185" s="310"/>
      <c r="F185" s="145">
        <f t="shared" si="9"/>
        <v>0</v>
      </c>
    </row>
    <row r="186" spans="1:6" x14ac:dyDescent="0.2">
      <c r="A186" s="339" t="s">
        <v>315</v>
      </c>
      <c r="B186" s="802" t="s">
        <v>1082</v>
      </c>
      <c r="C186" s="313"/>
      <c r="D186" s="146"/>
      <c r="E186" s="310"/>
      <c r="F186" s="145">
        <f t="shared" si="9"/>
        <v>0</v>
      </c>
    </row>
    <row r="187" spans="1:6" x14ac:dyDescent="0.2">
      <c r="A187" s="339" t="s">
        <v>316</v>
      </c>
      <c r="B187" s="292" t="s">
        <v>841</v>
      </c>
      <c r="C187" s="313"/>
      <c r="D187" s="146"/>
      <c r="E187" s="310"/>
      <c r="F187" s="150"/>
    </row>
    <row r="188" spans="1:6" ht="13.5" thickBot="1" x14ac:dyDescent="0.25">
      <c r="A188" s="339" t="s">
        <v>317</v>
      </c>
      <c r="B188" s="217" t="s">
        <v>614</v>
      </c>
      <c r="C188" s="311"/>
      <c r="D188" s="150"/>
      <c r="E188" s="310"/>
      <c r="F188" s="308">
        <f t="shared" si="9"/>
        <v>0</v>
      </c>
    </row>
    <row r="189" spans="1:6" ht="13.5" thickBot="1" x14ac:dyDescent="0.25">
      <c r="A189" s="582" t="s">
        <v>318</v>
      </c>
      <c r="B189" s="583" t="s">
        <v>6</v>
      </c>
      <c r="C189" s="591">
        <f>C175+C176+C177+C178+C180+C188</f>
        <v>561720.80000000005</v>
      </c>
      <c r="D189" s="591">
        <f>D175+D176+D177+D178+D180+D188</f>
        <v>0</v>
      </c>
      <c r="E189" s="591">
        <f>E175+E176+E177+E178+E180+E188</f>
        <v>0</v>
      </c>
      <c r="F189" s="592">
        <f>F175+F176+F177+F178+F180+F188</f>
        <v>561720.80000000005</v>
      </c>
    </row>
    <row r="190" spans="1:6" ht="8.25" customHeight="1" thickTop="1" x14ac:dyDescent="0.2">
      <c r="A190" s="572"/>
      <c r="B190" s="347"/>
      <c r="C190" s="245"/>
      <c r="D190" s="245"/>
      <c r="E190" s="245"/>
      <c r="F190" s="153"/>
    </row>
    <row r="191" spans="1:6" x14ac:dyDescent="0.2">
      <c r="A191" s="340" t="s">
        <v>319</v>
      </c>
      <c r="B191" s="349" t="s">
        <v>247</v>
      </c>
      <c r="C191" s="312"/>
      <c r="D191" s="148"/>
      <c r="E191" s="312"/>
      <c r="F191" s="199"/>
    </row>
    <row r="192" spans="1:6" x14ac:dyDescent="0.2">
      <c r="A192" s="340" t="s">
        <v>320</v>
      </c>
      <c r="B192" s="215" t="s">
        <v>615</v>
      </c>
      <c r="C192" s="310">
        <f>'4_sz_ melléklet'!C86</f>
        <v>1968614</v>
      </c>
      <c r="D192" s="145">
        <v>0</v>
      </c>
      <c r="E192" s="310"/>
      <c r="F192" s="145">
        <f>SUM(C192:E192)</f>
        <v>1968614</v>
      </c>
    </row>
    <row r="193" spans="1:6" x14ac:dyDescent="0.2">
      <c r="A193" s="340" t="s">
        <v>321</v>
      </c>
      <c r="B193" s="215" t="s">
        <v>616</v>
      </c>
      <c r="C193" s="310">
        <f>'32_sz_ melléklet'!C39</f>
        <v>0</v>
      </c>
      <c r="D193" s="145"/>
      <c r="E193" s="310"/>
      <c r="F193" s="145">
        <f>SUM(C193:E193)</f>
        <v>0</v>
      </c>
    </row>
    <row r="194" spans="1:6" x14ac:dyDescent="0.2">
      <c r="A194" s="340" t="s">
        <v>323</v>
      </c>
      <c r="B194" s="215" t="s">
        <v>617</v>
      </c>
      <c r="C194" s="246">
        <f>C195+C196+C197</f>
        <v>0</v>
      </c>
      <c r="D194" s="246">
        <f>D195+D196+D197</f>
        <v>0</v>
      </c>
      <c r="E194" s="246">
        <f>E195+E196+E197</f>
        <v>0</v>
      </c>
      <c r="F194" s="149">
        <f>F195+F196+F197</f>
        <v>0</v>
      </c>
    </row>
    <row r="195" spans="1:6" x14ac:dyDescent="0.2">
      <c r="A195" s="340" t="s">
        <v>324</v>
      </c>
      <c r="B195" s="348" t="s">
        <v>618</v>
      </c>
      <c r="C195" s="310"/>
      <c r="D195" s="145"/>
      <c r="E195" s="310"/>
      <c r="F195" s="145">
        <f>SUM(C195:E195)</f>
        <v>0</v>
      </c>
    </row>
    <row r="196" spans="1:6" x14ac:dyDescent="0.2">
      <c r="A196" s="340" t="s">
        <v>325</v>
      </c>
      <c r="B196" s="348" t="s">
        <v>619</v>
      </c>
      <c r="C196" s="310"/>
      <c r="D196" s="145"/>
      <c r="E196" s="310"/>
      <c r="F196" s="145">
        <f t="shared" ref="F196:F201" si="10">SUM(C196:E196)</f>
        <v>0</v>
      </c>
    </row>
    <row r="197" spans="1:6" x14ac:dyDescent="0.2">
      <c r="A197" s="340" t="s">
        <v>326</v>
      </c>
      <c r="B197" s="348" t="s">
        <v>620</v>
      </c>
      <c r="C197" s="310"/>
      <c r="D197" s="145"/>
      <c r="E197" s="310"/>
      <c r="F197" s="145">
        <f t="shared" si="10"/>
        <v>0</v>
      </c>
    </row>
    <row r="198" spans="1:6" x14ac:dyDescent="0.2">
      <c r="A198" s="340" t="s">
        <v>327</v>
      </c>
      <c r="B198" s="348" t="s">
        <v>621</v>
      </c>
      <c r="C198" s="310"/>
      <c r="D198" s="145"/>
      <c r="E198" s="310"/>
      <c r="F198" s="145">
        <f t="shared" si="10"/>
        <v>0</v>
      </c>
    </row>
    <row r="199" spans="1:6" x14ac:dyDescent="0.2">
      <c r="A199" s="340" t="s">
        <v>328</v>
      </c>
      <c r="B199" s="801" t="s">
        <v>622</v>
      </c>
      <c r="C199" s="310"/>
      <c r="D199" s="145"/>
      <c r="E199" s="310"/>
      <c r="F199" s="145">
        <f t="shared" si="10"/>
        <v>0</v>
      </c>
    </row>
    <row r="200" spans="1:6" x14ac:dyDescent="0.2">
      <c r="A200" s="340" t="s">
        <v>329</v>
      </c>
      <c r="B200" s="292" t="s">
        <v>623</v>
      </c>
      <c r="C200" s="310"/>
      <c r="D200" s="145"/>
      <c r="E200" s="310"/>
      <c r="F200" s="145">
        <f t="shared" si="10"/>
        <v>0</v>
      </c>
    </row>
    <row r="201" spans="1:6" x14ac:dyDescent="0.2">
      <c r="A201" s="340" t="s">
        <v>330</v>
      </c>
      <c r="B201" s="1038" t="s">
        <v>624</v>
      </c>
      <c r="C201" s="310"/>
      <c r="D201" s="145"/>
      <c r="E201" s="310"/>
      <c r="F201" s="145">
        <f t="shared" si="10"/>
        <v>0</v>
      </c>
    </row>
    <row r="202" spans="1:6" x14ac:dyDescent="0.2">
      <c r="A202" s="340" t="s">
        <v>331</v>
      </c>
      <c r="B202" s="215"/>
      <c r="C202" s="310"/>
      <c r="D202" s="145"/>
      <c r="E202" s="310"/>
      <c r="F202" s="145"/>
    </row>
    <row r="203" spans="1:6" ht="13.5" thickBot="1" x14ac:dyDescent="0.25">
      <c r="A203" s="340" t="s">
        <v>332</v>
      </c>
      <c r="B203" s="217"/>
      <c r="C203" s="311"/>
      <c r="D203" s="311"/>
      <c r="E203" s="311"/>
      <c r="F203" s="145"/>
    </row>
    <row r="204" spans="1:6" ht="13.5" thickBot="1" x14ac:dyDescent="0.25">
      <c r="A204" s="582" t="s">
        <v>333</v>
      </c>
      <c r="B204" s="583" t="s">
        <v>7</v>
      </c>
      <c r="C204" s="591">
        <f>C192+C193+C194+C202+C203</f>
        <v>1968614</v>
      </c>
      <c r="D204" s="591">
        <f>D192+D193+D194+D202+D203</f>
        <v>0</v>
      </c>
      <c r="E204" s="591">
        <f>E192+E193+E194+E202+E203</f>
        <v>0</v>
      </c>
      <c r="F204" s="592">
        <f>F192+F193+F194+F202+F203</f>
        <v>1968614</v>
      </c>
    </row>
    <row r="205" spans="1:6" ht="27" thickTop="1" thickBot="1" x14ac:dyDescent="0.25">
      <c r="A205" s="582" t="s">
        <v>334</v>
      </c>
      <c r="B205" s="587" t="s">
        <v>457</v>
      </c>
      <c r="C205" s="594">
        <f>C189+C204</f>
        <v>2530334.7999999998</v>
      </c>
      <c r="D205" s="594">
        <f>D189+D204</f>
        <v>0</v>
      </c>
      <c r="E205" s="594">
        <f>E189+E204</f>
        <v>0</v>
      </c>
      <c r="F205" s="595">
        <f>F189+F204</f>
        <v>2530334.7999999998</v>
      </c>
    </row>
    <row r="206" spans="1:6" ht="9" customHeight="1" thickTop="1" x14ac:dyDescent="0.2">
      <c r="A206" s="572"/>
      <c r="B206" s="815"/>
      <c r="C206" s="251"/>
      <c r="D206" s="251"/>
      <c r="E206" s="251"/>
      <c r="F206" s="256"/>
    </row>
    <row r="207" spans="1:6" x14ac:dyDescent="0.2">
      <c r="A207" s="340" t="s">
        <v>335</v>
      </c>
      <c r="B207" s="456" t="s">
        <v>458</v>
      </c>
      <c r="C207" s="593"/>
      <c r="D207" s="148"/>
      <c r="E207" s="312"/>
      <c r="F207" s="199"/>
    </row>
    <row r="208" spans="1:6" x14ac:dyDescent="0.2">
      <c r="A208" s="339" t="s">
        <v>336</v>
      </c>
      <c r="B208" s="216" t="s">
        <v>1124</v>
      </c>
      <c r="C208" s="315"/>
      <c r="D208" s="145"/>
      <c r="E208" s="310"/>
      <c r="F208" s="145">
        <f>E208+D208+C208</f>
        <v>0</v>
      </c>
    </row>
    <row r="209" spans="1:6" x14ac:dyDescent="0.2">
      <c r="A209" s="339" t="s">
        <v>337</v>
      </c>
      <c r="B209" s="666" t="s">
        <v>640</v>
      </c>
      <c r="C209" s="808"/>
      <c r="D209" s="150"/>
      <c r="E209" s="311"/>
      <c r="F209" s="145">
        <f t="shared" ref="F209:F215" si="11">E209+D209+C209</f>
        <v>0</v>
      </c>
    </row>
    <row r="210" spans="1:6" x14ac:dyDescent="0.2">
      <c r="A210" s="339" t="s">
        <v>338</v>
      </c>
      <c r="B210" s="666" t="s">
        <v>639</v>
      </c>
      <c r="C210" s="808"/>
      <c r="D210" s="150"/>
      <c r="E210" s="311"/>
      <c r="F210" s="145">
        <f t="shared" si="11"/>
        <v>0</v>
      </c>
    </row>
    <row r="211" spans="1:6" x14ac:dyDescent="0.2">
      <c r="A211" s="339" t="s">
        <v>339</v>
      </c>
      <c r="B211" s="666" t="s">
        <v>641</v>
      </c>
      <c r="C211" s="808"/>
      <c r="D211" s="150"/>
      <c r="E211" s="311"/>
      <c r="F211" s="145">
        <f t="shared" si="11"/>
        <v>0</v>
      </c>
    </row>
    <row r="212" spans="1:6" x14ac:dyDescent="0.2">
      <c r="A212" s="339" t="s">
        <v>340</v>
      </c>
      <c r="B212" s="803" t="s">
        <v>642</v>
      </c>
      <c r="C212" s="808"/>
      <c r="D212" s="150"/>
      <c r="E212" s="311"/>
      <c r="F212" s="145">
        <f t="shared" si="11"/>
        <v>0</v>
      </c>
    </row>
    <row r="213" spans="1:6" x14ac:dyDescent="0.2">
      <c r="A213" s="339" t="s">
        <v>341</v>
      </c>
      <c r="B213" s="804" t="s">
        <v>645</v>
      </c>
      <c r="C213" s="808"/>
      <c r="D213" s="150"/>
      <c r="E213" s="311"/>
      <c r="F213" s="145">
        <f t="shared" si="11"/>
        <v>0</v>
      </c>
    </row>
    <row r="214" spans="1:6" x14ac:dyDescent="0.2">
      <c r="A214" s="339" t="s">
        <v>342</v>
      </c>
      <c r="B214" s="805" t="s">
        <v>644</v>
      </c>
      <c r="C214" s="808"/>
      <c r="D214" s="150"/>
      <c r="E214" s="311"/>
      <c r="F214" s="145">
        <f t="shared" si="11"/>
        <v>0</v>
      </c>
    </row>
    <row r="215" spans="1:6" ht="13.5" thickBot="1" x14ac:dyDescent="0.25">
      <c r="A215" s="339" t="s">
        <v>343</v>
      </c>
      <c r="B215" s="350" t="s">
        <v>643</v>
      </c>
      <c r="C215" s="808"/>
      <c r="D215" s="150"/>
      <c r="E215" s="311"/>
      <c r="F215" s="145">
        <f t="shared" si="11"/>
        <v>0</v>
      </c>
    </row>
    <row r="216" spans="1:6" ht="13.5" thickBot="1" x14ac:dyDescent="0.25">
      <c r="A216" s="363" t="s">
        <v>344</v>
      </c>
      <c r="B216" s="298" t="s">
        <v>459</v>
      </c>
      <c r="C216" s="809">
        <f>SUM(C208:C215)</f>
        <v>0</v>
      </c>
      <c r="D216" s="809">
        <f>SUM(D208:D215)</f>
        <v>0</v>
      </c>
      <c r="E216" s="809">
        <f>SUM(E208:E215)</f>
        <v>0</v>
      </c>
      <c r="F216" s="904">
        <f>SUM(F208:F215)</f>
        <v>0</v>
      </c>
    </row>
    <row r="217" spans="1:6" x14ac:dyDescent="0.2">
      <c r="A217" s="572"/>
      <c r="B217" s="43"/>
      <c r="C217" s="821"/>
      <c r="D217" s="823"/>
      <c r="E217" s="782"/>
      <c r="F217" s="662"/>
    </row>
    <row r="218" spans="1:6" ht="13.5" thickBot="1" x14ac:dyDescent="0.25">
      <c r="A218" s="426" t="s">
        <v>345</v>
      </c>
      <c r="B218" s="1299" t="s">
        <v>460</v>
      </c>
      <c r="C218" s="943">
        <f>C205+C216</f>
        <v>2530334.7999999998</v>
      </c>
      <c r="D218" s="944">
        <f>D205+D216</f>
        <v>0</v>
      </c>
      <c r="E218" s="943">
        <f>E205+E216</f>
        <v>0</v>
      </c>
      <c r="F218" s="943">
        <f>F205+F216</f>
        <v>2530334.7999999998</v>
      </c>
    </row>
    <row r="219" spans="1:6" x14ac:dyDescent="0.2">
      <c r="A219" s="1647">
        <v>5</v>
      </c>
      <c r="B219" s="1647"/>
      <c r="C219" s="1647"/>
      <c r="D219" s="1647"/>
      <c r="E219" s="1647"/>
      <c r="F219" s="1647"/>
    </row>
    <row r="220" spans="1:6" x14ac:dyDescent="0.2">
      <c r="A220" s="1626" t="s">
        <v>1376</v>
      </c>
      <c r="B220" s="1626"/>
      <c r="C220" s="1626"/>
      <c r="D220" s="1626"/>
      <c r="E220" s="1626"/>
    </row>
    <row r="221" spans="1:6" x14ac:dyDescent="0.2">
      <c r="A221" s="352"/>
      <c r="B221" s="352"/>
      <c r="C221" s="352"/>
      <c r="D221" s="352"/>
      <c r="E221" s="352"/>
    </row>
    <row r="222" spans="1:6" ht="14.25" x14ac:dyDescent="0.2">
      <c r="A222" s="1785" t="s">
        <v>1206</v>
      </c>
      <c r="B222" s="1786"/>
      <c r="C222" s="1786"/>
      <c r="D222" s="1786"/>
      <c r="E222" s="1786"/>
      <c r="F222" s="1786"/>
    </row>
    <row r="223" spans="1:6" ht="15.75" x14ac:dyDescent="0.25">
      <c r="B223" s="21"/>
      <c r="C223" s="21"/>
      <c r="D223" s="21"/>
      <c r="E223" s="21"/>
    </row>
    <row r="224" spans="1:6" ht="15.75" x14ac:dyDescent="0.25">
      <c r="B224" s="21" t="s">
        <v>493</v>
      </c>
      <c r="C224" s="21"/>
      <c r="D224" s="21"/>
      <c r="E224" s="21"/>
    </row>
    <row r="225" spans="1:6" ht="13.5" thickBot="1" x14ac:dyDescent="0.25">
      <c r="B225" s="1"/>
      <c r="C225" s="1"/>
      <c r="D225" s="1"/>
      <c r="E225" s="22" t="s">
        <v>8</v>
      </c>
    </row>
    <row r="226" spans="1:6" ht="45.75" customHeight="1" thickBot="1" x14ac:dyDescent="0.3">
      <c r="A226" s="367" t="s">
        <v>298</v>
      </c>
      <c r="B226" s="577" t="s">
        <v>13</v>
      </c>
      <c r="C226" s="355" t="s">
        <v>488</v>
      </c>
      <c r="D226" s="356" t="s">
        <v>489</v>
      </c>
      <c r="E226" s="355" t="s">
        <v>484</v>
      </c>
      <c r="F226" s="356" t="s">
        <v>483</v>
      </c>
    </row>
    <row r="227" spans="1:6" x14ac:dyDescent="0.2">
      <c r="A227" s="578" t="s">
        <v>299</v>
      </c>
      <c r="B227" s="579" t="s">
        <v>300</v>
      </c>
      <c r="C227" s="588" t="s">
        <v>301</v>
      </c>
      <c r="D227" s="589" t="s">
        <v>302</v>
      </c>
      <c r="E227" s="763" t="s">
        <v>322</v>
      </c>
      <c r="F227" s="764" t="s">
        <v>347</v>
      </c>
    </row>
    <row r="228" spans="1:6" x14ac:dyDescent="0.2">
      <c r="A228" s="340" t="s">
        <v>303</v>
      </c>
      <c r="B228" s="347" t="s">
        <v>246</v>
      </c>
      <c r="C228" s="310"/>
      <c r="D228" s="145"/>
      <c r="E228" s="310"/>
      <c r="F228" s="131"/>
    </row>
    <row r="229" spans="1:6" x14ac:dyDescent="0.2">
      <c r="A229" s="339" t="s">
        <v>304</v>
      </c>
      <c r="B229" s="192" t="s">
        <v>601</v>
      </c>
      <c r="C229" s="310"/>
      <c r="D229" s="145"/>
      <c r="E229" s="310"/>
      <c r="F229" s="145">
        <f>SUM(C229:E229)</f>
        <v>0</v>
      </c>
    </row>
    <row r="230" spans="1:6" x14ac:dyDescent="0.2">
      <c r="A230" s="339" t="s">
        <v>305</v>
      </c>
      <c r="B230" s="215" t="s">
        <v>603</v>
      </c>
      <c r="C230" s="310"/>
      <c r="D230" s="145"/>
      <c r="E230" s="310"/>
      <c r="F230" s="145">
        <f>SUM(C230:E230)</f>
        <v>0</v>
      </c>
    </row>
    <row r="231" spans="1:6" x14ac:dyDescent="0.2">
      <c r="A231" s="339" t="s">
        <v>306</v>
      </c>
      <c r="B231" s="215" t="s">
        <v>602</v>
      </c>
      <c r="C231" s="310"/>
      <c r="D231" s="145"/>
      <c r="E231" s="310"/>
      <c r="F231" s="145">
        <f>SUM(C231:E231)</f>
        <v>0</v>
      </c>
    </row>
    <row r="232" spans="1:6" x14ac:dyDescent="0.2">
      <c r="A232" s="339" t="s">
        <v>307</v>
      </c>
      <c r="B232" s="215" t="s">
        <v>604</v>
      </c>
      <c r="C232" s="310"/>
      <c r="D232" s="145"/>
      <c r="E232" s="310"/>
      <c r="F232" s="145">
        <f>SUM(C232:E232)</f>
        <v>0</v>
      </c>
    </row>
    <row r="233" spans="1:6" x14ac:dyDescent="0.2">
      <c r="A233" s="339" t="s">
        <v>308</v>
      </c>
      <c r="B233" s="215" t="s">
        <v>605</v>
      </c>
      <c r="C233" s="310"/>
      <c r="D233" s="145"/>
      <c r="E233" s="310"/>
      <c r="F233" s="145">
        <f>SUM(C233:E233)</f>
        <v>0</v>
      </c>
    </row>
    <row r="234" spans="1:6" x14ac:dyDescent="0.2">
      <c r="A234" s="339" t="s">
        <v>309</v>
      </c>
      <c r="B234" s="215" t="s">
        <v>606</v>
      </c>
      <c r="C234" s="310">
        <f>C235+C236+C237+C238+C239+C240+C241</f>
        <v>0</v>
      </c>
      <c r="D234" s="310">
        <f>D235+D236+D237+D238+D239+D240+D241</f>
        <v>0</v>
      </c>
      <c r="E234" s="310">
        <f>E235+E236+E237+E238+E239+E240+E241</f>
        <v>0</v>
      </c>
      <c r="F234" s="145">
        <f>F235+F236+F237+F238+F239+F240+F241</f>
        <v>0</v>
      </c>
    </row>
    <row r="235" spans="1:6" x14ac:dyDescent="0.2">
      <c r="A235" s="339" t="s">
        <v>310</v>
      </c>
      <c r="B235" s="215" t="s">
        <v>610</v>
      </c>
      <c r="C235" s="310">
        <v>0</v>
      </c>
      <c r="D235" s="145">
        <v>0</v>
      </c>
      <c r="E235" s="310">
        <v>0</v>
      </c>
      <c r="F235" s="145">
        <f>E235+D235+C235</f>
        <v>0</v>
      </c>
    </row>
    <row r="236" spans="1:6" x14ac:dyDescent="0.2">
      <c r="A236" s="339" t="s">
        <v>311</v>
      </c>
      <c r="B236" s="215" t="s">
        <v>611</v>
      </c>
      <c r="C236" s="310"/>
      <c r="D236" s="145"/>
      <c r="E236" s="310"/>
      <c r="F236" s="145">
        <f t="shared" ref="F236:F242" si="12">E236+D236+C236</f>
        <v>0</v>
      </c>
    </row>
    <row r="237" spans="1:6" x14ac:dyDescent="0.2">
      <c r="A237" s="339" t="s">
        <v>312</v>
      </c>
      <c r="B237" s="215" t="s">
        <v>612</v>
      </c>
      <c r="C237" s="310"/>
      <c r="D237" s="145"/>
      <c r="E237" s="310"/>
      <c r="F237" s="145">
        <f t="shared" si="12"/>
        <v>0</v>
      </c>
    </row>
    <row r="238" spans="1:6" x14ac:dyDescent="0.2">
      <c r="A238" s="339" t="s">
        <v>313</v>
      </c>
      <c r="B238" s="348" t="s">
        <v>608</v>
      </c>
      <c r="C238" s="246"/>
      <c r="D238" s="145"/>
      <c r="E238" s="310"/>
      <c r="F238" s="145">
        <f t="shared" si="12"/>
        <v>0</v>
      </c>
    </row>
    <row r="239" spans="1:6" x14ac:dyDescent="0.2">
      <c r="A239" s="339" t="s">
        <v>314</v>
      </c>
      <c r="B239" s="801" t="s">
        <v>609</v>
      </c>
      <c r="C239" s="313"/>
      <c r="D239" s="150"/>
      <c r="E239" s="310"/>
      <c r="F239" s="145">
        <f t="shared" si="12"/>
        <v>0</v>
      </c>
    </row>
    <row r="240" spans="1:6" x14ac:dyDescent="0.2">
      <c r="A240" s="339" t="s">
        <v>315</v>
      </c>
      <c r="B240" s="802" t="s">
        <v>1082</v>
      </c>
      <c r="C240" s="313"/>
      <c r="D240" s="146"/>
      <c r="E240" s="310"/>
      <c r="F240" s="145">
        <f t="shared" si="12"/>
        <v>0</v>
      </c>
    </row>
    <row r="241" spans="1:6" x14ac:dyDescent="0.2">
      <c r="A241" s="339" t="s">
        <v>316</v>
      </c>
      <c r="B241" s="292" t="s">
        <v>841</v>
      </c>
      <c r="C241" s="313"/>
      <c r="D241" s="146"/>
      <c r="E241" s="310"/>
      <c r="F241" s="150"/>
    </row>
    <row r="242" spans="1:6" ht="13.5" thickBot="1" x14ac:dyDescent="0.25">
      <c r="A242" s="339" t="s">
        <v>317</v>
      </c>
      <c r="B242" s="217" t="s">
        <v>614</v>
      </c>
      <c r="C242" s="311"/>
      <c r="D242" s="150"/>
      <c r="E242" s="310"/>
      <c r="F242" s="308">
        <f t="shared" si="12"/>
        <v>0</v>
      </c>
    </row>
    <row r="243" spans="1:6" ht="13.5" thickBot="1" x14ac:dyDescent="0.25">
      <c r="A243" s="582" t="s">
        <v>318</v>
      </c>
      <c r="B243" s="583" t="s">
        <v>6</v>
      </c>
      <c r="C243" s="591">
        <f>C229+C230+C231+C232+C234+C242</f>
        <v>0</v>
      </c>
      <c r="D243" s="591">
        <f>D229+D230+D231+D232+D234+D242</f>
        <v>0</v>
      </c>
      <c r="E243" s="591">
        <f>E229+E230+E231+E232+E234+E242</f>
        <v>0</v>
      </c>
      <c r="F243" s="592">
        <f>F229+F230+F231+F232+F234+F242</f>
        <v>0</v>
      </c>
    </row>
    <row r="244" spans="1:6" ht="9.75" customHeight="1" thickTop="1" x14ac:dyDescent="0.2">
      <c r="A244" s="572"/>
      <c r="B244" s="347"/>
      <c r="C244" s="245"/>
      <c r="D244" s="245"/>
      <c r="E244" s="245"/>
      <c r="F244" s="153"/>
    </row>
    <row r="245" spans="1:6" x14ac:dyDescent="0.2">
      <c r="A245" s="340" t="s">
        <v>319</v>
      </c>
      <c r="B245" s="349" t="s">
        <v>247</v>
      </c>
      <c r="C245" s="312"/>
      <c r="D245" s="148"/>
      <c r="E245" s="312"/>
      <c r="F245" s="199"/>
    </row>
    <row r="246" spans="1:6" x14ac:dyDescent="0.2">
      <c r="A246" s="340" t="s">
        <v>320</v>
      </c>
      <c r="B246" s="215" t="s">
        <v>615</v>
      </c>
      <c r="C246" s="310"/>
      <c r="D246" s="145"/>
      <c r="E246" s="310"/>
      <c r="F246" s="145">
        <f>SUM(C246:E246)</f>
        <v>0</v>
      </c>
    </row>
    <row r="247" spans="1:6" x14ac:dyDescent="0.2">
      <c r="A247" s="340" t="s">
        <v>321</v>
      </c>
      <c r="B247" s="215" t="s">
        <v>616</v>
      </c>
      <c r="C247" s="310"/>
      <c r="D247" s="145"/>
      <c r="E247" s="310"/>
      <c r="F247" s="145">
        <f>SUM(C247:E247)</f>
        <v>0</v>
      </c>
    </row>
    <row r="248" spans="1:6" x14ac:dyDescent="0.2">
      <c r="A248" s="340" t="s">
        <v>323</v>
      </c>
      <c r="B248" s="215" t="s">
        <v>617</v>
      </c>
      <c r="C248" s="310">
        <f>SUM(C249:C255)</f>
        <v>0</v>
      </c>
      <c r="D248" s="310">
        <f>SUM(D249:D255)</f>
        <v>23600</v>
      </c>
      <c r="E248" s="310">
        <f>SUM(E249:E255)</f>
        <v>0</v>
      </c>
      <c r="F248" s="145">
        <f>SUM(F249:F255)</f>
        <v>23600</v>
      </c>
    </row>
    <row r="249" spans="1:6" x14ac:dyDescent="0.2">
      <c r="A249" s="340" t="s">
        <v>324</v>
      </c>
      <c r="B249" s="348" t="s">
        <v>618</v>
      </c>
      <c r="C249" s="310"/>
      <c r="D249" s="145"/>
      <c r="E249" s="310"/>
      <c r="F249" s="145">
        <f>SUM(C249:E249)</f>
        <v>0</v>
      </c>
    </row>
    <row r="250" spans="1:6" x14ac:dyDescent="0.2">
      <c r="A250" s="340" t="s">
        <v>325</v>
      </c>
      <c r="B250" s="348" t="s">
        <v>619</v>
      </c>
      <c r="C250" s="310"/>
      <c r="D250" s="145"/>
      <c r="E250" s="310"/>
      <c r="F250" s="145">
        <f t="shared" ref="F250:F255" si="13">SUM(C250:E250)</f>
        <v>0</v>
      </c>
    </row>
    <row r="251" spans="1:6" x14ac:dyDescent="0.2">
      <c r="A251" s="340" t="s">
        <v>326</v>
      </c>
      <c r="B251" s="348" t="s">
        <v>620</v>
      </c>
      <c r="C251" s="310"/>
      <c r="D251" s="145"/>
      <c r="E251" s="310"/>
      <c r="F251" s="145">
        <f t="shared" si="13"/>
        <v>0</v>
      </c>
    </row>
    <row r="252" spans="1:6" x14ac:dyDescent="0.2">
      <c r="A252" s="340" t="s">
        <v>327</v>
      </c>
      <c r="B252" s="348" t="s">
        <v>621</v>
      </c>
      <c r="C252" s="310"/>
      <c r="D252" s="145"/>
      <c r="E252" s="310"/>
      <c r="F252" s="145">
        <f t="shared" si="13"/>
        <v>0</v>
      </c>
    </row>
    <row r="253" spans="1:6" x14ac:dyDescent="0.2">
      <c r="A253" s="340" t="s">
        <v>328</v>
      </c>
      <c r="B253" s="801" t="s">
        <v>622</v>
      </c>
      <c r="C253" s="310"/>
      <c r="D253" s="145">
        <f>'11 12 sz_melléklet'!C41</f>
        <v>15000</v>
      </c>
      <c r="E253" s="310"/>
      <c r="F253" s="145">
        <f t="shared" si="13"/>
        <v>15000</v>
      </c>
    </row>
    <row r="254" spans="1:6" x14ac:dyDescent="0.2">
      <c r="A254" s="340" t="s">
        <v>329</v>
      </c>
      <c r="B254" s="292" t="s">
        <v>623</v>
      </c>
      <c r="C254" s="310"/>
      <c r="D254" s="145">
        <f>'4_sz_ melléklet'!D94</f>
        <v>8600</v>
      </c>
      <c r="E254" s="310"/>
      <c r="F254" s="145">
        <f t="shared" si="13"/>
        <v>8600</v>
      </c>
    </row>
    <row r="255" spans="1:6" x14ac:dyDescent="0.2">
      <c r="A255" s="340" t="s">
        <v>330</v>
      </c>
      <c r="B255" s="1038" t="s">
        <v>624</v>
      </c>
      <c r="C255" s="310"/>
      <c r="D255" s="145"/>
      <c r="E255" s="310"/>
      <c r="F255" s="145">
        <f t="shared" si="13"/>
        <v>0</v>
      </c>
    </row>
    <row r="256" spans="1:6" x14ac:dyDescent="0.2">
      <c r="A256" s="340" t="s">
        <v>331</v>
      </c>
      <c r="B256" s="215"/>
      <c r="C256" s="310"/>
      <c r="D256" s="145"/>
      <c r="E256" s="310"/>
      <c r="F256" s="145"/>
    </row>
    <row r="257" spans="1:6" ht="13.5" thickBot="1" x14ac:dyDescent="0.25">
      <c r="A257" s="340" t="s">
        <v>332</v>
      </c>
      <c r="B257" s="217"/>
      <c r="C257" s="313"/>
      <c r="D257" s="313"/>
      <c r="E257" s="313"/>
      <c r="F257" s="146"/>
    </row>
    <row r="258" spans="1:6" ht="13.5" thickBot="1" x14ac:dyDescent="0.25">
      <c r="A258" s="582" t="s">
        <v>333</v>
      </c>
      <c r="B258" s="583" t="s">
        <v>7</v>
      </c>
      <c r="C258" s="591">
        <f>C246+C247+C248+C256+C257</f>
        <v>0</v>
      </c>
      <c r="D258" s="591">
        <f>D246+D247+D248+D256+D257</f>
        <v>23600</v>
      </c>
      <c r="E258" s="591">
        <f>E246+E247+E248+E256+E257</f>
        <v>0</v>
      </c>
      <c r="F258" s="592">
        <f>F246+F247+F248+F256+F257</f>
        <v>23600</v>
      </c>
    </row>
    <row r="259" spans="1:6" ht="27" thickTop="1" thickBot="1" x14ac:dyDescent="0.25">
      <c r="A259" s="582" t="s">
        <v>334</v>
      </c>
      <c r="B259" s="587" t="s">
        <v>457</v>
      </c>
      <c r="C259" s="594">
        <f>C243+C258</f>
        <v>0</v>
      </c>
      <c r="D259" s="594">
        <f>D243+D258</f>
        <v>23600</v>
      </c>
      <c r="E259" s="594">
        <f>E243+E258</f>
        <v>0</v>
      </c>
      <c r="F259" s="595">
        <f>F243+F258</f>
        <v>23600</v>
      </c>
    </row>
    <row r="260" spans="1:6" ht="9.75" customHeight="1" thickTop="1" x14ac:dyDescent="0.2">
      <c r="A260" s="572"/>
      <c r="B260" s="815"/>
      <c r="C260" s="251"/>
      <c r="D260" s="251"/>
      <c r="E260" s="251"/>
      <c r="F260" s="256"/>
    </row>
    <row r="261" spans="1:6" x14ac:dyDescent="0.2">
      <c r="A261" s="340" t="s">
        <v>335</v>
      </c>
      <c r="B261" s="456" t="s">
        <v>458</v>
      </c>
      <c r="C261" s="593"/>
      <c r="D261" s="148"/>
      <c r="E261" s="312"/>
      <c r="F261" s="199"/>
    </row>
    <row r="262" spans="1:6" x14ac:dyDescent="0.2">
      <c r="A262" s="339" t="s">
        <v>336</v>
      </c>
      <c r="B262" s="216" t="s">
        <v>1124</v>
      </c>
      <c r="C262" s="315"/>
      <c r="D262" s="145"/>
      <c r="E262" s="310"/>
      <c r="F262" s="145">
        <f>SUM(C262:E262)</f>
        <v>0</v>
      </c>
    </row>
    <row r="263" spans="1:6" x14ac:dyDescent="0.2">
      <c r="A263" s="339" t="s">
        <v>337</v>
      </c>
      <c r="B263" s="666" t="s">
        <v>640</v>
      </c>
      <c r="C263" s="808"/>
      <c r="D263" s="150"/>
      <c r="E263" s="311"/>
      <c r="F263" s="145">
        <f t="shared" ref="F263:F269" si="14">SUM(C263:E263)</f>
        <v>0</v>
      </c>
    </row>
    <row r="264" spans="1:6" x14ac:dyDescent="0.2">
      <c r="A264" s="339" t="s">
        <v>338</v>
      </c>
      <c r="B264" s="666" t="s">
        <v>639</v>
      </c>
      <c r="C264" s="808"/>
      <c r="D264" s="150"/>
      <c r="E264" s="311"/>
      <c r="F264" s="145">
        <f t="shared" si="14"/>
        <v>0</v>
      </c>
    </row>
    <row r="265" spans="1:6" x14ac:dyDescent="0.2">
      <c r="A265" s="339" t="s">
        <v>339</v>
      </c>
      <c r="B265" s="666" t="s">
        <v>641</v>
      </c>
      <c r="C265" s="808"/>
      <c r="D265" s="150"/>
      <c r="E265" s="311"/>
      <c r="F265" s="145">
        <f t="shared" si="14"/>
        <v>0</v>
      </c>
    </row>
    <row r="266" spans="1:6" x14ac:dyDescent="0.2">
      <c r="A266" s="339" t="s">
        <v>340</v>
      </c>
      <c r="B266" s="803" t="s">
        <v>642</v>
      </c>
      <c r="C266" s="808"/>
      <c r="D266" s="150"/>
      <c r="E266" s="311"/>
      <c r="F266" s="145">
        <f t="shared" si="14"/>
        <v>0</v>
      </c>
    </row>
    <row r="267" spans="1:6" x14ac:dyDescent="0.2">
      <c r="A267" s="339" t="s">
        <v>341</v>
      </c>
      <c r="B267" s="804" t="s">
        <v>645</v>
      </c>
      <c r="C267" s="808"/>
      <c r="D267" s="150"/>
      <c r="E267" s="311"/>
      <c r="F267" s="145">
        <f t="shared" si="14"/>
        <v>0</v>
      </c>
    </row>
    <row r="268" spans="1:6" x14ac:dyDescent="0.2">
      <c r="A268" s="339" t="s">
        <v>342</v>
      </c>
      <c r="B268" s="805" t="s">
        <v>644</v>
      </c>
      <c r="C268" s="808"/>
      <c r="D268" s="150"/>
      <c r="E268" s="311"/>
      <c r="F268" s="145">
        <f t="shared" si="14"/>
        <v>0</v>
      </c>
    </row>
    <row r="269" spans="1:6" ht="13.5" thickBot="1" x14ac:dyDescent="0.25">
      <c r="A269" s="339" t="s">
        <v>343</v>
      </c>
      <c r="B269" s="350" t="s">
        <v>643</v>
      </c>
      <c r="C269" s="808"/>
      <c r="D269" s="150"/>
      <c r="E269" s="311"/>
      <c r="F269" s="145">
        <f t="shared" si="14"/>
        <v>0</v>
      </c>
    </row>
    <row r="270" spans="1:6" ht="13.5" thickBot="1" x14ac:dyDescent="0.25">
      <c r="A270" s="363" t="s">
        <v>344</v>
      </c>
      <c r="B270" s="298" t="s">
        <v>459</v>
      </c>
      <c r="C270" s="809">
        <f>SUM(C262:C269)</f>
        <v>0</v>
      </c>
      <c r="D270" s="809">
        <f>SUM(D262:D269)</f>
        <v>0</v>
      </c>
      <c r="E270" s="809">
        <f>SUM(E262:E269)</f>
        <v>0</v>
      </c>
      <c r="F270" s="904">
        <f>SUM(F262:F269)</f>
        <v>0</v>
      </c>
    </row>
    <row r="271" spans="1:6" x14ac:dyDescent="0.2">
      <c r="A271" s="572"/>
      <c r="B271" s="43"/>
      <c r="C271" s="821"/>
      <c r="D271" s="823"/>
      <c r="E271" s="782"/>
      <c r="F271" s="662"/>
    </row>
    <row r="272" spans="1:6" ht="13.5" thickBot="1" x14ac:dyDescent="0.25">
      <c r="A272" s="426" t="s">
        <v>345</v>
      </c>
      <c r="B272" s="1299" t="s">
        <v>460</v>
      </c>
      <c r="C272" s="943">
        <f>C259+C270</f>
        <v>0</v>
      </c>
      <c r="D272" s="944">
        <f>D259+D270</f>
        <v>23600</v>
      </c>
      <c r="E272" s="943">
        <f>E259+E270</f>
        <v>0</v>
      </c>
      <c r="F272" s="943">
        <f>F259+F270</f>
        <v>23600</v>
      </c>
    </row>
    <row r="273" spans="1:6" x14ac:dyDescent="0.2">
      <c r="A273" s="361"/>
      <c r="B273" s="793"/>
      <c r="C273" s="664"/>
      <c r="D273" s="664"/>
      <c r="E273" s="664"/>
      <c r="F273" s="664"/>
    </row>
    <row r="274" spans="1:6" x14ac:dyDescent="0.2">
      <c r="A274" s="1647">
        <v>6</v>
      </c>
      <c r="B274" s="1647"/>
      <c r="C274" s="1647"/>
      <c r="D274" s="1647"/>
      <c r="E274" s="1647"/>
      <c r="F274" s="1647"/>
    </row>
    <row r="275" spans="1:6" x14ac:dyDescent="0.2">
      <c r="A275" s="1626" t="s">
        <v>1376</v>
      </c>
      <c r="B275" s="1626"/>
      <c r="C275" s="1626"/>
      <c r="D275" s="1626"/>
      <c r="E275" s="1626"/>
    </row>
    <row r="276" spans="1:6" x14ac:dyDescent="0.2">
      <c r="A276" s="352"/>
      <c r="B276" s="352"/>
      <c r="C276" s="352"/>
      <c r="D276" s="352"/>
      <c r="E276" s="352"/>
    </row>
    <row r="277" spans="1:6" ht="14.25" x14ac:dyDescent="0.2">
      <c r="A277" s="1785" t="s">
        <v>1206</v>
      </c>
      <c r="B277" s="1786"/>
      <c r="C277" s="1786"/>
      <c r="D277" s="1786"/>
      <c r="E277" s="1786"/>
      <c r="F277" s="1786"/>
    </row>
    <row r="278" spans="1:6" ht="10.5" customHeight="1" x14ac:dyDescent="0.25">
      <c r="B278" s="21"/>
      <c r="C278" s="21"/>
      <c r="D278" s="21"/>
      <c r="E278" s="21"/>
    </row>
    <row r="279" spans="1:6" ht="15.75" x14ac:dyDescent="0.25">
      <c r="B279" s="21" t="s">
        <v>494</v>
      </c>
      <c r="C279" s="21"/>
      <c r="D279" s="21"/>
      <c r="E279" s="21"/>
    </row>
    <row r="280" spans="1:6" ht="13.5" thickBot="1" x14ac:dyDescent="0.25">
      <c r="B280" s="1"/>
      <c r="C280" s="1"/>
      <c r="D280" s="1"/>
      <c r="E280" s="22" t="s">
        <v>8</v>
      </c>
    </row>
    <row r="281" spans="1:6" ht="48.75" thickBot="1" x14ac:dyDescent="0.3">
      <c r="A281" s="367" t="s">
        <v>298</v>
      </c>
      <c r="B281" s="577" t="s">
        <v>13</v>
      </c>
      <c r="C281" s="355" t="s">
        <v>488</v>
      </c>
      <c r="D281" s="356" t="s">
        <v>489</v>
      </c>
      <c r="E281" s="355" t="s">
        <v>484</v>
      </c>
      <c r="F281" s="356" t="s">
        <v>483</v>
      </c>
    </row>
    <row r="282" spans="1:6" x14ac:dyDescent="0.2">
      <c r="A282" s="578" t="s">
        <v>299</v>
      </c>
      <c r="B282" s="579" t="s">
        <v>300</v>
      </c>
      <c r="C282" s="588" t="s">
        <v>301</v>
      </c>
      <c r="D282" s="589" t="s">
        <v>302</v>
      </c>
      <c r="E282" s="763" t="s">
        <v>322</v>
      </c>
      <c r="F282" s="764" t="s">
        <v>347</v>
      </c>
    </row>
    <row r="283" spans="1:6" x14ac:dyDescent="0.2">
      <c r="A283" s="340" t="s">
        <v>303</v>
      </c>
      <c r="B283" s="347" t="s">
        <v>246</v>
      </c>
      <c r="C283" s="310"/>
      <c r="D283" s="145"/>
      <c r="E283" s="310"/>
      <c r="F283" s="131"/>
    </row>
    <row r="284" spans="1:6" x14ac:dyDescent="0.2">
      <c r="A284" s="339" t="s">
        <v>304</v>
      </c>
      <c r="B284" s="192" t="s">
        <v>601</v>
      </c>
      <c r="C284" s="310"/>
      <c r="D284" s="145"/>
      <c r="E284" s="310"/>
      <c r="F284" s="145">
        <f>SUM(C284:E284)</f>
        <v>0</v>
      </c>
    </row>
    <row r="285" spans="1:6" x14ac:dyDescent="0.2">
      <c r="A285" s="339" t="s">
        <v>305</v>
      </c>
      <c r="B285" s="215" t="s">
        <v>603</v>
      </c>
      <c r="C285" s="310"/>
      <c r="D285" s="145"/>
      <c r="E285" s="310"/>
      <c r="F285" s="145">
        <f>SUM(C285:E285)</f>
        <v>0</v>
      </c>
    </row>
    <row r="286" spans="1:6" x14ac:dyDescent="0.2">
      <c r="A286" s="339" t="s">
        <v>306</v>
      </c>
      <c r="B286" s="215" t="s">
        <v>602</v>
      </c>
      <c r="C286" s="310"/>
      <c r="D286" s="145"/>
      <c r="E286" s="310"/>
      <c r="F286" s="145">
        <f>SUM(C286:E286)</f>
        <v>0</v>
      </c>
    </row>
    <row r="287" spans="1:6" x14ac:dyDescent="0.2">
      <c r="A287" s="339" t="s">
        <v>307</v>
      </c>
      <c r="B287" s="215" t="s">
        <v>604</v>
      </c>
      <c r="C287" s="310"/>
      <c r="D287" s="145"/>
      <c r="E287" s="310"/>
      <c r="F287" s="145">
        <f>SUM(C287:E287)</f>
        <v>0</v>
      </c>
    </row>
    <row r="288" spans="1:6" x14ac:dyDescent="0.2">
      <c r="A288" s="339" t="s">
        <v>308</v>
      </c>
      <c r="B288" s="215" t="s">
        <v>605</v>
      </c>
      <c r="C288" s="310"/>
      <c r="D288" s="145"/>
      <c r="E288" s="310"/>
      <c r="F288" s="145">
        <f>SUM(C288:E288)</f>
        <v>0</v>
      </c>
    </row>
    <row r="289" spans="1:6" x14ac:dyDescent="0.2">
      <c r="A289" s="339" t="s">
        <v>309</v>
      </c>
      <c r="B289" s="215" t="s">
        <v>606</v>
      </c>
      <c r="C289" s="310">
        <f>C290+C291+C292+C293+C294+C295+C296</f>
        <v>19000</v>
      </c>
      <c r="D289" s="310">
        <f>D290+D291+D292+D293+D294+D295+D296</f>
        <v>0</v>
      </c>
      <c r="E289" s="310">
        <f>E290+E291+E292+E293+E294+E295+E296</f>
        <v>0</v>
      </c>
      <c r="F289" s="145">
        <f>F290+F291+F292+F293+F294+F295+F296</f>
        <v>19000</v>
      </c>
    </row>
    <row r="290" spans="1:6" x14ac:dyDescent="0.2">
      <c r="A290" s="339" t="s">
        <v>310</v>
      </c>
      <c r="B290" s="215" t="s">
        <v>610</v>
      </c>
      <c r="C290" s="310">
        <v>0</v>
      </c>
      <c r="D290" s="145">
        <v>0</v>
      </c>
      <c r="E290" s="310">
        <v>0</v>
      </c>
      <c r="F290" s="145">
        <f>E290+D290+C290</f>
        <v>0</v>
      </c>
    </row>
    <row r="291" spans="1:6" x14ac:dyDescent="0.2">
      <c r="A291" s="339" t="s">
        <v>311</v>
      </c>
      <c r="B291" s="215" t="s">
        <v>611</v>
      </c>
      <c r="C291" s="310"/>
      <c r="D291" s="145"/>
      <c r="E291" s="310"/>
      <c r="F291" s="145">
        <f t="shared" ref="F291:F297" si="15">E291+D291+C291</f>
        <v>0</v>
      </c>
    </row>
    <row r="292" spans="1:6" x14ac:dyDescent="0.2">
      <c r="A292" s="339" t="s">
        <v>312</v>
      </c>
      <c r="B292" s="215" t="s">
        <v>612</v>
      </c>
      <c r="C292" s="310"/>
      <c r="D292" s="145"/>
      <c r="E292" s="310"/>
      <c r="F292" s="145">
        <f t="shared" si="15"/>
        <v>0</v>
      </c>
    </row>
    <row r="293" spans="1:6" x14ac:dyDescent="0.2">
      <c r="A293" s="339" t="s">
        <v>313</v>
      </c>
      <c r="B293" s="348" t="s">
        <v>608</v>
      </c>
      <c r="C293" s="310">
        <f>'6 7_sz_melléklet'!E37+'6 7_sz_melléklet'!E38</f>
        <v>19000</v>
      </c>
      <c r="D293" s="149"/>
      <c r="E293" s="310"/>
      <c r="F293" s="145">
        <f t="shared" si="15"/>
        <v>19000</v>
      </c>
    </row>
    <row r="294" spans="1:6" x14ac:dyDescent="0.2">
      <c r="A294" s="339" t="s">
        <v>314</v>
      </c>
      <c r="B294" s="801" t="s">
        <v>609</v>
      </c>
      <c r="C294" s="313"/>
      <c r="D294" s="146"/>
      <c r="E294" s="310"/>
      <c r="F294" s="145">
        <f t="shared" si="15"/>
        <v>0</v>
      </c>
    </row>
    <row r="295" spans="1:6" x14ac:dyDescent="0.2">
      <c r="A295" s="339" t="s">
        <v>315</v>
      </c>
      <c r="B295" s="802" t="s">
        <v>1082</v>
      </c>
      <c r="C295" s="313"/>
      <c r="D295" s="146"/>
      <c r="E295" s="310"/>
      <c r="F295" s="145">
        <f t="shared" si="15"/>
        <v>0</v>
      </c>
    </row>
    <row r="296" spans="1:6" x14ac:dyDescent="0.2">
      <c r="A296" s="339" t="s">
        <v>316</v>
      </c>
      <c r="B296" s="292" t="s">
        <v>841</v>
      </c>
      <c r="C296" s="313"/>
      <c r="D296" s="146"/>
      <c r="E296" s="310"/>
      <c r="F296" s="150"/>
    </row>
    <row r="297" spans="1:6" ht="13.5" thickBot="1" x14ac:dyDescent="0.25">
      <c r="A297" s="339" t="s">
        <v>317</v>
      </c>
      <c r="B297" s="217" t="s">
        <v>614</v>
      </c>
      <c r="C297" s="311"/>
      <c r="D297" s="150"/>
      <c r="E297" s="310"/>
      <c r="F297" s="308">
        <f t="shared" si="15"/>
        <v>0</v>
      </c>
    </row>
    <row r="298" spans="1:6" ht="13.5" thickBot="1" x14ac:dyDescent="0.25">
      <c r="A298" s="582" t="s">
        <v>318</v>
      </c>
      <c r="B298" s="583" t="s">
        <v>6</v>
      </c>
      <c r="C298" s="591">
        <f>C284+C285+C286+C287+C289+C297</f>
        <v>19000</v>
      </c>
      <c r="D298" s="591">
        <f>D284+D285+D286+D287+D289+D297</f>
        <v>0</v>
      </c>
      <c r="E298" s="591">
        <f>E284+E285+E286+E287+E289+E297</f>
        <v>0</v>
      </c>
      <c r="F298" s="592">
        <f>F284+F285+F286+F287+F289+F297</f>
        <v>19000</v>
      </c>
    </row>
    <row r="299" spans="1:6" ht="6" customHeight="1" thickTop="1" x14ac:dyDescent="0.2">
      <c r="A299" s="572"/>
      <c r="B299" s="347"/>
      <c r="C299" s="245"/>
      <c r="D299" s="245"/>
      <c r="E299" s="245"/>
      <c r="F299" s="153"/>
    </row>
    <row r="300" spans="1:6" x14ac:dyDescent="0.2">
      <c r="A300" s="340" t="s">
        <v>319</v>
      </c>
      <c r="B300" s="349" t="s">
        <v>247</v>
      </c>
      <c r="C300" s="312"/>
      <c r="D300" s="148"/>
      <c r="E300" s="312"/>
      <c r="F300" s="199"/>
    </row>
    <row r="301" spans="1:6" x14ac:dyDescent="0.2">
      <c r="A301" s="340" t="s">
        <v>320</v>
      </c>
      <c r="B301" s="215" t="s">
        <v>615</v>
      </c>
      <c r="C301" s="310"/>
      <c r="D301" s="145"/>
      <c r="E301" s="310"/>
      <c r="F301" s="145">
        <f>SUM(C301:E301)</f>
        <v>0</v>
      </c>
    </row>
    <row r="302" spans="1:6" x14ac:dyDescent="0.2">
      <c r="A302" s="340" t="s">
        <v>321</v>
      </c>
      <c r="B302" s="215" t="s">
        <v>616</v>
      </c>
      <c r="C302" s="310"/>
      <c r="D302" s="145"/>
      <c r="E302" s="310"/>
      <c r="F302" s="145">
        <f>SUM(C302:E302)</f>
        <v>0</v>
      </c>
    </row>
    <row r="303" spans="1:6" x14ac:dyDescent="0.2">
      <c r="A303" s="340" t="s">
        <v>323</v>
      </c>
      <c r="B303" s="215" t="s">
        <v>617</v>
      </c>
      <c r="C303" s="246">
        <f>SUM(C304:C310)</f>
        <v>0</v>
      </c>
      <c r="D303" s="246">
        <f>SUM(D304:D310)</f>
        <v>0</v>
      </c>
      <c r="E303" s="246">
        <f>SUM(E304:E310)</f>
        <v>0</v>
      </c>
      <c r="F303" s="149">
        <f>SUM(F304:F310)</f>
        <v>0</v>
      </c>
    </row>
    <row r="304" spans="1:6" x14ac:dyDescent="0.2">
      <c r="A304" s="340" t="s">
        <v>324</v>
      </c>
      <c r="B304" s="348" t="s">
        <v>618</v>
      </c>
      <c r="C304" s="310"/>
      <c r="D304" s="145"/>
      <c r="E304" s="310"/>
      <c r="F304" s="145">
        <f>SUM(C304:E304)</f>
        <v>0</v>
      </c>
    </row>
    <row r="305" spans="1:6" x14ac:dyDescent="0.2">
      <c r="A305" s="340" t="s">
        <v>325</v>
      </c>
      <c r="B305" s="348" t="s">
        <v>619</v>
      </c>
      <c r="C305" s="310"/>
      <c r="D305" s="145"/>
      <c r="E305" s="310"/>
      <c r="F305" s="145">
        <f t="shared" ref="F305:F310" si="16">SUM(C305:E305)</f>
        <v>0</v>
      </c>
    </row>
    <row r="306" spans="1:6" x14ac:dyDescent="0.2">
      <c r="A306" s="340" t="s">
        <v>326</v>
      </c>
      <c r="B306" s="348" t="s">
        <v>620</v>
      </c>
      <c r="C306" s="310"/>
      <c r="D306" s="145"/>
      <c r="E306" s="310"/>
      <c r="F306" s="145">
        <f t="shared" si="16"/>
        <v>0</v>
      </c>
    </row>
    <row r="307" spans="1:6" x14ac:dyDescent="0.2">
      <c r="A307" s="340" t="s">
        <v>327</v>
      </c>
      <c r="B307" s="348" t="s">
        <v>621</v>
      </c>
      <c r="C307" s="310"/>
      <c r="D307" s="145"/>
      <c r="E307" s="310"/>
      <c r="F307" s="145">
        <f t="shared" si="16"/>
        <v>0</v>
      </c>
    </row>
    <row r="308" spans="1:6" x14ac:dyDescent="0.2">
      <c r="A308" s="340" t="s">
        <v>328</v>
      </c>
      <c r="B308" s="801" t="s">
        <v>622</v>
      </c>
      <c r="C308" s="310"/>
      <c r="D308" s="145"/>
      <c r="E308" s="310"/>
      <c r="F308" s="145">
        <f t="shared" si="16"/>
        <v>0</v>
      </c>
    </row>
    <row r="309" spans="1:6" x14ac:dyDescent="0.2">
      <c r="A309" s="340" t="s">
        <v>329</v>
      </c>
      <c r="B309" s="292" t="s">
        <v>623</v>
      </c>
      <c r="C309" s="310"/>
      <c r="D309" s="145"/>
      <c r="E309" s="310"/>
      <c r="F309" s="145">
        <f t="shared" si="16"/>
        <v>0</v>
      </c>
    </row>
    <row r="310" spans="1:6" x14ac:dyDescent="0.2">
      <c r="A310" s="340" t="s">
        <v>330</v>
      </c>
      <c r="B310" s="1038" t="s">
        <v>624</v>
      </c>
      <c r="C310" s="310"/>
      <c r="D310" s="145"/>
      <c r="E310" s="310"/>
      <c r="F310" s="145">
        <f t="shared" si="16"/>
        <v>0</v>
      </c>
    </row>
    <row r="311" spans="1:6" x14ac:dyDescent="0.2">
      <c r="A311" s="340" t="s">
        <v>331</v>
      </c>
      <c r="B311" s="215"/>
      <c r="C311" s="310"/>
      <c r="D311" s="145"/>
      <c r="E311" s="310"/>
      <c r="F311" s="145"/>
    </row>
    <row r="312" spans="1:6" ht="13.5" thickBot="1" x14ac:dyDescent="0.25">
      <c r="A312" s="340" t="s">
        <v>332</v>
      </c>
      <c r="B312" s="217"/>
      <c r="C312" s="313"/>
      <c r="D312" s="313"/>
      <c r="E312" s="313"/>
      <c r="F312" s="146"/>
    </row>
    <row r="313" spans="1:6" ht="13.5" thickBot="1" x14ac:dyDescent="0.25">
      <c r="A313" s="582" t="s">
        <v>333</v>
      </c>
      <c r="B313" s="583" t="s">
        <v>7</v>
      </c>
      <c r="C313" s="591">
        <f>C301+C302+C303+C311+C312</f>
        <v>0</v>
      </c>
      <c r="D313" s="591">
        <f>D301+D302+D303+D311+D312</f>
        <v>0</v>
      </c>
      <c r="E313" s="591">
        <f>E301+E302+E303+E311+E312</f>
        <v>0</v>
      </c>
      <c r="F313" s="592">
        <f>F301+F302+F303+F311+F312</f>
        <v>0</v>
      </c>
    </row>
    <row r="314" spans="1:6" ht="27" thickTop="1" thickBot="1" x14ac:dyDescent="0.25">
      <c r="A314" s="582" t="s">
        <v>334</v>
      </c>
      <c r="B314" s="587" t="s">
        <v>457</v>
      </c>
      <c r="C314" s="594">
        <f>C298+C313</f>
        <v>19000</v>
      </c>
      <c r="D314" s="594">
        <f>D298+D313</f>
        <v>0</v>
      </c>
      <c r="E314" s="594">
        <f>E298+E313</f>
        <v>0</v>
      </c>
      <c r="F314" s="595">
        <f>F298+F313</f>
        <v>19000</v>
      </c>
    </row>
    <row r="315" spans="1:6" ht="9.75" customHeight="1" thickTop="1" x14ac:dyDescent="0.2">
      <c r="A315" s="572"/>
      <c r="B315" s="815"/>
      <c r="C315" s="251"/>
      <c r="D315" s="251"/>
      <c r="E315" s="251"/>
      <c r="F315" s="256"/>
    </row>
    <row r="316" spans="1:6" x14ac:dyDescent="0.2">
      <c r="A316" s="340" t="s">
        <v>335</v>
      </c>
      <c r="B316" s="456" t="s">
        <v>458</v>
      </c>
      <c r="C316" s="593"/>
      <c r="D316" s="148"/>
      <c r="E316" s="312"/>
      <c r="F316" s="199"/>
    </row>
    <row r="317" spans="1:6" x14ac:dyDescent="0.2">
      <c r="A317" s="339" t="s">
        <v>336</v>
      </c>
      <c r="B317" s="216" t="s">
        <v>1124</v>
      </c>
      <c r="C317" s="315"/>
      <c r="D317" s="145"/>
      <c r="E317" s="310"/>
      <c r="F317" s="131"/>
    </row>
    <row r="318" spans="1:6" x14ac:dyDescent="0.2">
      <c r="A318" s="339" t="s">
        <v>337</v>
      </c>
      <c r="B318" s="666" t="s">
        <v>640</v>
      </c>
      <c r="C318" s="808"/>
      <c r="D318" s="150"/>
      <c r="E318" s="311"/>
      <c r="F318" s="307"/>
    </row>
    <row r="319" spans="1:6" x14ac:dyDescent="0.2">
      <c r="A319" s="339" t="s">
        <v>338</v>
      </c>
      <c r="B319" s="666" t="s">
        <v>639</v>
      </c>
      <c r="C319" s="808"/>
      <c r="D319" s="150"/>
      <c r="E319" s="311"/>
      <c r="F319" s="307"/>
    </row>
    <row r="320" spans="1:6" x14ac:dyDescent="0.2">
      <c r="A320" s="339" t="s">
        <v>339</v>
      </c>
      <c r="B320" s="666" t="s">
        <v>641</v>
      </c>
      <c r="C320" s="808"/>
      <c r="D320" s="150"/>
      <c r="E320" s="311"/>
      <c r="F320" s="307"/>
    </row>
    <row r="321" spans="1:6" x14ac:dyDescent="0.2">
      <c r="A321" s="339" t="s">
        <v>340</v>
      </c>
      <c r="B321" s="803" t="s">
        <v>642</v>
      </c>
      <c r="C321" s="808"/>
      <c r="D321" s="150"/>
      <c r="E321" s="311"/>
      <c r="F321" s="307"/>
    </row>
    <row r="322" spans="1:6" x14ac:dyDescent="0.2">
      <c r="A322" s="339" t="s">
        <v>341</v>
      </c>
      <c r="B322" s="804" t="s">
        <v>645</v>
      </c>
      <c r="C322" s="808"/>
      <c r="D322" s="150"/>
      <c r="E322" s="311"/>
      <c r="F322" s="307"/>
    </row>
    <row r="323" spans="1:6" x14ac:dyDescent="0.2">
      <c r="A323" s="339" t="s">
        <v>342</v>
      </c>
      <c r="B323" s="805" t="s">
        <v>644</v>
      </c>
      <c r="C323" s="808"/>
      <c r="D323" s="150"/>
      <c r="E323" s="311"/>
      <c r="F323" s="307"/>
    </row>
    <row r="324" spans="1:6" ht="13.5" thickBot="1" x14ac:dyDescent="0.25">
      <c r="A324" s="339" t="s">
        <v>343</v>
      </c>
      <c r="B324" s="350" t="s">
        <v>643</v>
      </c>
      <c r="C324" s="808"/>
      <c r="D324" s="150"/>
      <c r="E324" s="311"/>
      <c r="F324" s="307"/>
    </row>
    <row r="325" spans="1:6" ht="13.5" thickBot="1" x14ac:dyDescent="0.25">
      <c r="A325" s="363" t="s">
        <v>344</v>
      </c>
      <c r="B325" s="298" t="s">
        <v>459</v>
      </c>
      <c r="C325" s="809">
        <f>SUM(C317:C324)</f>
        <v>0</v>
      </c>
      <c r="D325" s="809">
        <f>SUM(D317:D324)</f>
        <v>0</v>
      </c>
      <c r="E325" s="809">
        <f>SUM(E317:E324)</f>
        <v>0</v>
      </c>
      <c r="F325" s="904">
        <f>SUM(F317:F324)</f>
        <v>0</v>
      </c>
    </row>
    <row r="326" spans="1:6" x14ac:dyDescent="0.2">
      <c r="A326" s="572"/>
      <c r="B326" s="43"/>
      <c r="C326" s="821"/>
      <c r="D326" s="823"/>
      <c r="E326" s="782"/>
      <c r="F326" s="662"/>
    </row>
    <row r="327" spans="1:6" ht="13.5" thickBot="1" x14ac:dyDescent="0.25">
      <c r="A327" s="426" t="s">
        <v>345</v>
      </c>
      <c r="B327" s="1299" t="s">
        <v>460</v>
      </c>
      <c r="C327" s="943">
        <f>C314+C325</f>
        <v>19000</v>
      </c>
      <c r="D327" s="944">
        <f>D314+D325</f>
        <v>0</v>
      </c>
      <c r="E327" s="943">
        <f>E314+E325</f>
        <v>0</v>
      </c>
      <c r="F327" s="943">
        <f>F314+F325</f>
        <v>19000</v>
      </c>
    </row>
    <row r="328" spans="1:6" x14ac:dyDescent="0.2">
      <c r="A328" s="361"/>
      <c r="B328" s="793"/>
      <c r="C328" s="664"/>
      <c r="D328" s="664"/>
      <c r="E328" s="664"/>
      <c r="F328" s="664"/>
    </row>
    <row r="329" spans="1:6" x14ac:dyDescent="0.2">
      <c r="A329" s="1647">
        <v>7</v>
      </c>
      <c r="B329" s="1647"/>
      <c r="C329" s="1647"/>
      <c r="D329" s="1647"/>
      <c r="E329" s="1647"/>
      <c r="F329" s="1647"/>
    </row>
    <row r="330" spans="1:6" x14ac:dyDescent="0.2">
      <c r="A330" s="1626" t="s">
        <v>1376</v>
      </c>
      <c r="B330" s="1626"/>
      <c r="C330" s="1626"/>
      <c r="D330" s="1626"/>
      <c r="E330" s="1626"/>
    </row>
    <row r="331" spans="1:6" x14ac:dyDescent="0.2">
      <c r="A331" s="352"/>
      <c r="B331" s="352"/>
      <c r="C331" s="352"/>
      <c r="D331" s="352"/>
      <c r="E331" s="352"/>
    </row>
    <row r="332" spans="1:6" ht="14.25" x14ac:dyDescent="0.2">
      <c r="A332" s="1785" t="s">
        <v>1206</v>
      </c>
      <c r="B332" s="1786"/>
      <c r="C332" s="1786"/>
      <c r="D332" s="1786"/>
      <c r="E332" s="1786"/>
      <c r="F332" s="1786"/>
    </row>
    <row r="333" spans="1:6" ht="11.25" customHeight="1" x14ac:dyDescent="0.25">
      <c r="B333" s="21"/>
      <c r="C333" s="21"/>
      <c r="D333" s="21"/>
      <c r="E333" s="21"/>
    </row>
    <row r="334" spans="1:6" ht="15.75" x14ac:dyDescent="0.25">
      <c r="B334" s="21" t="s">
        <v>495</v>
      </c>
      <c r="C334" s="21"/>
      <c r="D334" s="21"/>
      <c r="E334" s="21"/>
    </row>
    <row r="335" spans="1:6" ht="13.5" thickBot="1" x14ac:dyDescent="0.25">
      <c r="B335" s="1"/>
      <c r="C335" s="1"/>
      <c r="D335" s="1"/>
      <c r="E335" s="22" t="s">
        <v>8</v>
      </c>
    </row>
    <row r="336" spans="1:6" ht="48.75" thickBot="1" x14ac:dyDescent="0.3">
      <c r="A336" s="367" t="s">
        <v>298</v>
      </c>
      <c r="B336" s="577" t="s">
        <v>13</v>
      </c>
      <c r="C336" s="355" t="s">
        <v>488</v>
      </c>
      <c r="D336" s="356" t="s">
        <v>489</v>
      </c>
      <c r="E336" s="355" t="s">
        <v>484</v>
      </c>
      <c r="F336" s="356" t="s">
        <v>483</v>
      </c>
    </row>
    <row r="337" spans="1:6" x14ac:dyDescent="0.2">
      <c r="A337" s="578" t="s">
        <v>299</v>
      </c>
      <c r="B337" s="579" t="s">
        <v>300</v>
      </c>
      <c r="C337" s="588" t="s">
        <v>301</v>
      </c>
      <c r="D337" s="589" t="s">
        <v>302</v>
      </c>
      <c r="E337" s="763" t="s">
        <v>322</v>
      </c>
      <c r="F337" s="764" t="s">
        <v>347</v>
      </c>
    </row>
    <row r="338" spans="1:6" x14ac:dyDescent="0.2">
      <c r="A338" s="340" t="s">
        <v>303</v>
      </c>
      <c r="B338" s="347" t="s">
        <v>246</v>
      </c>
      <c r="C338" s="310"/>
      <c r="D338" s="145"/>
      <c r="E338" s="310"/>
      <c r="F338" s="131"/>
    </row>
    <row r="339" spans="1:6" x14ac:dyDescent="0.2">
      <c r="A339" s="339" t="s">
        <v>304</v>
      </c>
      <c r="B339" s="192" t="s">
        <v>601</v>
      </c>
      <c r="C339" s="310">
        <f>'4_sz_ melléklet'!C128</f>
        <v>98279</v>
      </c>
      <c r="D339" s="145"/>
      <c r="E339" s="310"/>
      <c r="F339" s="145">
        <f>SUM(C339:E339)</f>
        <v>98279</v>
      </c>
    </row>
    <row r="340" spans="1:6" x14ac:dyDescent="0.2">
      <c r="A340" s="339" t="s">
        <v>305</v>
      </c>
      <c r="B340" s="215" t="s">
        <v>603</v>
      </c>
      <c r="C340" s="310">
        <f>'4_sz_ melléklet'!C129</f>
        <v>7815</v>
      </c>
      <c r="D340" s="145"/>
      <c r="E340" s="310"/>
      <c r="F340" s="145">
        <f>SUM(C340:E340)</f>
        <v>7815</v>
      </c>
    </row>
    <row r="341" spans="1:6" x14ac:dyDescent="0.2">
      <c r="A341" s="339" t="s">
        <v>306</v>
      </c>
      <c r="B341" s="215" t="s">
        <v>602</v>
      </c>
      <c r="C341" s="310">
        <f>'4_sz_ melléklet'!C130</f>
        <v>24500</v>
      </c>
      <c r="D341" s="145"/>
      <c r="E341" s="310"/>
      <c r="F341" s="145">
        <f>SUM(C341:E341)</f>
        <v>24500</v>
      </c>
    </row>
    <row r="342" spans="1:6" x14ac:dyDescent="0.2">
      <c r="A342" s="339" t="s">
        <v>307</v>
      </c>
      <c r="B342" s="215" t="s">
        <v>604</v>
      </c>
      <c r="C342" s="310"/>
      <c r="D342" s="145"/>
      <c r="E342" s="310"/>
      <c r="F342" s="145">
        <f>SUM(C342:E342)</f>
        <v>0</v>
      </c>
    </row>
    <row r="343" spans="1:6" x14ac:dyDescent="0.2">
      <c r="A343" s="339" t="s">
        <v>308</v>
      </c>
      <c r="B343" s="215" t="s">
        <v>605</v>
      </c>
      <c r="C343" s="310"/>
      <c r="D343" s="145"/>
      <c r="E343" s="310"/>
      <c r="F343" s="145">
        <f>SUM(C343:E343)</f>
        <v>0</v>
      </c>
    </row>
    <row r="344" spans="1:6" x14ac:dyDescent="0.2">
      <c r="A344" s="339" t="s">
        <v>309</v>
      </c>
      <c r="B344" s="215" t="s">
        <v>606</v>
      </c>
      <c r="C344" s="310">
        <f>C345+C346+C347+C348+C349+C350+C351</f>
        <v>0</v>
      </c>
      <c r="D344" s="310">
        <f>D345+D346+D347+D348+D349+D350+D351</f>
        <v>0</v>
      </c>
      <c r="E344" s="310">
        <f>E345+E346+E347+E348+E349+E350+E351</f>
        <v>0</v>
      </c>
      <c r="F344" s="145">
        <f>F345+F346+F347+F348+F349+F350+F351</f>
        <v>0</v>
      </c>
    </row>
    <row r="345" spans="1:6" x14ac:dyDescent="0.2">
      <c r="A345" s="339" t="s">
        <v>310</v>
      </c>
      <c r="B345" s="215" t="s">
        <v>610</v>
      </c>
      <c r="C345" s="310">
        <v>0</v>
      </c>
      <c r="D345" s="145">
        <v>0</v>
      </c>
      <c r="E345" s="310">
        <v>0</v>
      </c>
      <c r="F345" s="145">
        <f>E345+D345+C345</f>
        <v>0</v>
      </c>
    </row>
    <row r="346" spans="1:6" x14ac:dyDescent="0.2">
      <c r="A346" s="339" t="s">
        <v>311</v>
      </c>
      <c r="B346" s="215" t="s">
        <v>611</v>
      </c>
      <c r="C346" s="310"/>
      <c r="D346" s="145"/>
      <c r="E346" s="310"/>
      <c r="F346" s="145">
        <f t="shared" ref="F346:F352" si="17">E346+D346+C346</f>
        <v>0</v>
      </c>
    </row>
    <row r="347" spans="1:6" x14ac:dyDescent="0.2">
      <c r="A347" s="339" t="s">
        <v>312</v>
      </c>
      <c r="B347" s="215" t="s">
        <v>612</v>
      </c>
      <c r="C347" s="310"/>
      <c r="D347" s="145"/>
      <c r="E347" s="310"/>
      <c r="F347" s="145">
        <f t="shared" si="17"/>
        <v>0</v>
      </c>
    </row>
    <row r="348" spans="1:6" x14ac:dyDescent="0.2">
      <c r="A348" s="339" t="s">
        <v>313</v>
      </c>
      <c r="B348" s="348" t="s">
        <v>608</v>
      </c>
      <c r="C348" s="246"/>
      <c r="D348" s="149"/>
      <c r="E348" s="310"/>
      <c r="F348" s="145">
        <f t="shared" si="17"/>
        <v>0</v>
      </c>
    </row>
    <row r="349" spans="1:6" x14ac:dyDescent="0.2">
      <c r="A349" s="339" t="s">
        <v>314</v>
      </c>
      <c r="B349" s="801" t="s">
        <v>609</v>
      </c>
      <c r="C349" s="313"/>
      <c r="D349" s="146"/>
      <c r="E349" s="310"/>
      <c r="F349" s="145">
        <f t="shared" si="17"/>
        <v>0</v>
      </c>
    </row>
    <row r="350" spans="1:6" x14ac:dyDescent="0.2">
      <c r="A350" s="339" t="s">
        <v>315</v>
      </c>
      <c r="B350" s="802" t="s">
        <v>1082</v>
      </c>
      <c r="C350" s="313"/>
      <c r="D350" s="146"/>
      <c r="E350" s="310"/>
      <c r="F350" s="145">
        <f t="shared" si="17"/>
        <v>0</v>
      </c>
    </row>
    <row r="351" spans="1:6" x14ac:dyDescent="0.2">
      <c r="A351" s="339" t="s">
        <v>316</v>
      </c>
      <c r="B351" s="292" t="s">
        <v>841</v>
      </c>
      <c r="C351" s="313"/>
      <c r="D351" s="146"/>
      <c r="E351" s="310"/>
      <c r="F351" s="150"/>
    </row>
    <row r="352" spans="1:6" ht="13.5" thickBot="1" x14ac:dyDescent="0.25">
      <c r="A352" s="339" t="s">
        <v>317</v>
      </c>
      <c r="B352" s="217" t="s">
        <v>614</v>
      </c>
      <c r="C352" s="311"/>
      <c r="D352" s="150"/>
      <c r="E352" s="310"/>
      <c r="F352" s="308">
        <f t="shared" si="17"/>
        <v>0</v>
      </c>
    </row>
    <row r="353" spans="1:6" ht="13.5" thickBot="1" x14ac:dyDescent="0.25">
      <c r="A353" s="582" t="s">
        <v>318</v>
      </c>
      <c r="B353" s="583" t="s">
        <v>6</v>
      </c>
      <c r="C353" s="591">
        <f>C339+C340+C341+C342+C344+C352</f>
        <v>130594</v>
      </c>
      <c r="D353" s="591">
        <f>D339+D340+D341+D342+D344+D352</f>
        <v>0</v>
      </c>
      <c r="E353" s="591">
        <f>E339+E340+E341+E342+E344+E352</f>
        <v>0</v>
      </c>
      <c r="F353" s="592">
        <f>F339+F340+F341+F342+F344+F352</f>
        <v>130594</v>
      </c>
    </row>
    <row r="354" spans="1:6" ht="9.75" customHeight="1" thickTop="1" x14ac:dyDescent="0.2">
      <c r="A354" s="572"/>
      <c r="B354" s="347"/>
      <c r="C354" s="245"/>
      <c r="D354" s="245"/>
      <c r="E354" s="245"/>
      <c r="F354" s="153"/>
    </row>
    <row r="355" spans="1:6" x14ac:dyDescent="0.2">
      <c r="A355" s="340" t="s">
        <v>319</v>
      </c>
      <c r="B355" s="349" t="s">
        <v>247</v>
      </c>
      <c r="C355" s="312"/>
      <c r="D355" s="148"/>
      <c r="E355" s="312"/>
      <c r="F355" s="199"/>
    </row>
    <row r="356" spans="1:6" x14ac:dyDescent="0.2">
      <c r="A356" s="340" t="s">
        <v>320</v>
      </c>
      <c r="B356" s="215" t="s">
        <v>615</v>
      </c>
      <c r="C356" s="310">
        <f>'33_sz_ melléklet'!C136</f>
        <v>9566</v>
      </c>
      <c r="D356" s="145"/>
      <c r="E356" s="310"/>
      <c r="F356" s="145">
        <f>SUM(C356:E356)</f>
        <v>9566</v>
      </c>
    </row>
    <row r="357" spans="1:6" x14ac:dyDescent="0.2">
      <c r="A357" s="340" t="s">
        <v>321</v>
      </c>
      <c r="B357" s="215" t="s">
        <v>616</v>
      </c>
      <c r="C357" s="310"/>
      <c r="D357" s="145"/>
      <c r="E357" s="310"/>
      <c r="F357" s="145">
        <f>SUM(C357:E357)</f>
        <v>0</v>
      </c>
    </row>
    <row r="358" spans="1:6" x14ac:dyDescent="0.2">
      <c r="A358" s="340" t="s">
        <v>323</v>
      </c>
      <c r="B358" s="215" t="s">
        <v>617</v>
      </c>
      <c r="C358" s="246">
        <f>SUM(C359:C365)</f>
        <v>0</v>
      </c>
      <c r="D358" s="246">
        <f>SUM(D359:D365)</f>
        <v>0</v>
      </c>
      <c r="E358" s="246">
        <f>SUM(E359:E365)</f>
        <v>0</v>
      </c>
      <c r="F358" s="149">
        <f>SUM(F359:F365)</f>
        <v>0</v>
      </c>
    </row>
    <row r="359" spans="1:6" x14ac:dyDescent="0.2">
      <c r="A359" s="340" t="s">
        <v>324</v>
      </c>
      <c r="B359" s="348" t="s">
        <v>618</v>
      </c>
      <c r="C359" s="310"/>
      <c r="D359" s="145"/>
      <c r="E359" s="310"/>
      <c r="F359" s="145">
        <f>SUM(C359:E359)</f>
        <v>0</v>
      </c>
    </row>
    <row r="360" spans="1:6" x14ac:dyDescent="0.2">
      <c r="A360" s="340" t="s">
        <v>325</v>
      </c>
      <c r="B360" s="348" t="s">
        <v>619</v>
      </c>
      <c r="C360" s="310"/>
      <c r="D360" s="145"/>
      <c r="E360" s="310"/>
      <c r="F360" s="145">
        <f t="shared" ref="F360:F366" si="18">SUM(C360:E360)</f>
        <v>0</v>
      </c>
    </row>
    <row r="361" spans="1:6" x14ac:dyDescent="0.2">
      <c r="A361" s="340" t="s">
        <v>326</v>
      </c>
      <c r="B361" s="348" t="s">
        <v>620</v>
      </c>
      <c r="C361" s="310"/>
      <c r="D361" s="145"/>
      <c r="E361" s="310"/>
      <c r="F361" s="145">
        <f t="shared" si="18"/>
        <v>0</v>
      </c>
    </row>
    <row r="362" spans="1:6" x14ac:dyDescent="0.2">
      <c r="A362" s="340" t="s">
        <v>327</v>
      </c>
      <c r="B362" s="348" t="s">
        <v>621</v>
      </c>
      <c r="C362" s="310"/>
      <c r="D362" s="145"/>
      <c r="E362" s="310"/>
      <c r="F362" s="145">
        <f t="shared" si="18"/>
        <v>0</v>
      </c>
    </row>
    <row r="363" spans="1:6" x14ac:dyDescent="0.2">
      <c r="A363" s="340" t="s">
        <v>328</v>
      </c>
      <c r="B363" s="801" t="s">
        <v>622</v>
      </c>
      <c r="C363" s="310"/>
      <c r="D363" s="145"/>
      <c r="E363" s="310"/>
      <c r="F363" s="145">
        <f t="shared" si="18"/>
        <v>0</v>
      </c>
    </row>
    <row r="364" spans="1:6" x14ac:dyDescent="0.2">
      <c r="A364" s="340" t="s">
        <v>329</v>
      </c>
      <c r="B364" s="292" t="s">
        <v>623</v>
      </c>
      <c r="C364" s="310"/>
      <c r="D364" s="145"/>
      <c r="E364" s="310"/>
      <c r="F364" s="145">
        <f t="shared" si="18"/>
        <v>0</v>
      </c>
    </row>
    <row r="365" spans="1:6" x14ac:dyDescent="0.2">
      <c r="A365" s="340" t="s">
        <v>330</v>
      </c>
      <c r="B365" s="1038" t="s">
        <v>624</v>
      </c>
      <c r="C365" s="310"/>
      <c r="D365" s="145"/>
      <c r="E365" s="310"/>
      <c r="F365" s="145">
        <f t="shared" si="18"/>
        <v>0</v>
      </c>
    </row>
    <row r="366" spans="1:6" x14ac:dyDescent="0.2">
      <c r="A366" s="340" t="s">
        <v>331</v>
      </c>
      <c r="B366" s="215"/>
      <c r="C366" s="310"/>
      <c r="D366" s="145"/>
      <c r="E366" s="310"/>
      <c r="F366" s="145">
        <f t="shared" si="18"/>
        <v>0</v>
      </c>
    </row>
    <row r="367" spans="1:6" ht="13.5" thickBot="1" x14ac:dyDescent="0.25">
      <c r="A367" s="340" t="s">
        <v>332</v>
      </c>
      <c r="B367" s="217"/>
      <c r="C367" s="313">
        <f>-C342</f>
        <v>0</v>
      </c>
      <c r="D367" s="313">
        <f>-D342</f>
        <v>0</v>
      </c>
      <c r="E367" s="313">
        <f>-E342</f>
        <v>0</v>
      </c>
      <c r="F367" s="146">
        <f>-F342</f>
        <v>0</v>
      </c>
    </row>
    <row r="368" spans="1:6" ht="13.5" thickBot="1" x14ac:dyDescent="0.25">
      <c r="A368" s="582" t="s">
        <v>333</v>
      </c>
      <c r="B368" s="583" t="s">
        <v>7</v>
      </c>
      <c r="C368" s="591">
        <f>C356+C357+C358+C366+C367</f>
        <v>9566</v>
      </c>
      <c r="D368" s="591">
        <f>D356+D357+D358+D366+D367</f>
        <v>0</v>
      </c>
      <c r="E368" s="591">
        <f>E356+E357+E358+E366+E367</f>
        <v>0</v>
      </c>
      <c r="F368" s="592">
        <f>F356+F357+F358+F366+F367</f>
        <v>9566</v>
      </c>
    </row>
    <row r="369" spans="1:6" ht="27" thickTop="1" thickBot="1" x14ac:dyDescent="0.25">
      <c r="A369" s="582" t="s">
        <v>334</v>
      </c>
      <c r="B369" s="587" t="s">
        <v>457</v>
      </c>
      <c r="C369" s="594">
        <f>C353+C368</f>
        <v>140160</v>
      </c>
      <c r="D369" s="594">
        <f>D353+D368</f>
        <v>0</v>
      </c>
      <c r="E369" s="594">
        <f>E353+E368</f>
        <v>0</v>
      </c>
      <c r="F369" s="595">
        <f>F353+F368</f>
        <v>140160</v>
      </c>
    </row>
    <row r="370" spans="1:6" ht="7.5" customHeight="1" thickTop="1" x14ac:dyDescent="0.2">
      <c r="A370" s="572"/>
      <c r="B370" s="815"/>
      <c r="C370" s="251"/>
      <c r="D370" s="251"/>
      <c r="E370" s="251"/>
      <c r="F370" s="256"/>
    </row>
    <row r="371" spans="1:6" x14ac:dyDescent="0.2">
      <c r="A371" s="340" t="s">
        <v>335</v>
      </c>
      <c r="B371" s="456" t="s">
        <v>458</v>
      </c>
      <c r="C371" s="593"/>
      <c r="D371" s="148"/>
      <c r="E371" s="312"/>
      <c r="F371" s="199"/>
    </row>
    <row r="372" spans="1:6" x14ac:dyDescent="0.2">
      <c r="A372" s="339" t="s">
        <v>336</v>
      </c>
      <c r="B372" s="216" t="s">
        <v>1124</v>
      </c>
      <c r="C372" s="315"/>
      <c r="D372" s="145"/>
      <c r="E372" s="310"/>
      <c r="F372" s="145">
        <f t="shared" ref="F372:F379" si="19">SUM(C372:E372)</f>
        <v>0</v>
      </c>
    </row>
    <row r="373" spans="1:6" x14ac:dyDescent="0.2">
      <c r="A373" s="339" t="s">
        <v>337</v>
      </c>
      <c r="B373" s="666" t="s">
        <v>640</v>
      </c>
      <c r="C373" s="808"/>
      <c r="D373" s="150"/>
      <c r="E373" s="311"/>
      <c r="F373" s="145">
        <f t="shared" si="19"/>
        <v>0</v>
      </c>
    </row>
    <row r="374" spans="1:6" x14ac:dyDescent="0.2">
      <c r="A374" s="339" t="s">
        <v>338</v>
      </c>
      <c r="B374" s="666" t="s">
        <v>639</v>
      </c>
      <c r="C374" s="808"/>
      <c r="D374" s="150"/>
      <c r="E374" s="311"/>
      <c r="F374" s="145">
        <f t="shared" si="19"/>
        <v>0</v>
      </c>
    </row>
    <row r="375" spans="1:6" x14ac:dyDescent="0.2">
      <c r="A375" s="339" t="s">
        <v>339</v>
      </c>
      <c r="B375" s="666" t="s">
        <v>641</v>
      </c>
      <c r="C375" s="808"/>
      <c r="D375" s="150"/>
      <c r="E375" s="311"/>
      <c r="F375" s="145">
        <f t="shared" si="19"/>
        <v>0</v>
      </c>
    </row>
    <row r="376" spans="1:6" x14ac:dyDescent="0.2">
      <c r="A376" s="339" t="s">
        <v>340</v>
      </c>
      <c r="B376" s="803" t="s">
        <v>642</v>
      </c>
      <c r="C376" s="808"/>
      <c r="D376" s="150"/>
      <c r="E376" s="311"/>
      <c r="F376" s="145">
        <f t="shared" si="19"/>
        <v>0</v>
      </c>
    </row>
    <row r="377" spans="1:6" x14ac:dyDescent="0.2">
      <c r="A377" s="339" t="s">
        <v>341</v>
      </c>
      <c r="B377" s="804" t="s">
        <v>645</v>
      </c>
      <c r="C377" s="808"/>
      <c r="D377" s="150"/>
      <c r="E377" s="311"/>
      <c r="F377" s="145">
        <f t="shared" si="19"/>
        <v>0</v>
      </c>
    </row>
    <row r="378" spans="1:6" x14ac:dyDescent="0.2">
      <c r="A378" s="339" t="s">
        <v>342</v>
      </c>
      <c r="B378" s="805" t="s">
        <v>644</v>
      </c>
      <c r="C378" s="808"/>
      <c r="D378" s="150"/>
      <c r="E378" s="311"/>
      <c r="F378" s="145">
        <f t="shared" si="19"/>
        <v>0</v>
      </c>
    </row>
    <row r="379" spans="1:6" ht="13.5" thickBot="1" x14ac:dyDescent="0.25">
      <c r="A379" s="339" t="s">
        <v>343</v>
      </c>
      <c r="B379" s="350" t="s">
        <v>643</v>
      </c>
      <c r="C379" s="808"/>
      <c r="D379" s="150"/>
      <c r="E379" s="311"/>
      <c r="F379" s="145">
        <f t="shared" si="19"/>
        <v>0</v>
      </c>
    </row>
    <row r="380" spans="1:6" ht="13.5" thickBot="1" x14ac:dyDescent="0.25">
      <c r="A380" s="363" t="s">
        <v>344</v>
      </c>
      <c r="B380" s="298" t="s">
        <v>459</v>
      </c>
      <c r="C380" s="809">
        <f>SUM(C372:C379)</f>
        <v>0</v>
      </c>
      <c r="D380" s="809">
        <f>SUM(D372:D379)</f>
        <v>0</v>
      </c>
      <c r="E380" s="809">
        <f>SUM(E372:E379)</f>
        <v>0</v>
      </c>
      <c r="F380" s="904">
        <f>SUM(F372:F379)</f>
        <v>0</v>
      </c>
    </row>
    <row r="381" spans="1:6" x14ac:dyDescent="0.2">
      <c r="A381" s="572"/>
      <c r="B381" s="43"/>
      <c r="C381" s="821"/>
      <c r="D381" s="823"/>
      <c r="E381" s="782"/>
      <c r="F381" s="662"/>
    </row>
    <row r="382" spans="1:6" ht="13.5" thickBot="1" x14ac:dyDescent="0.25">
      <c r="A382" s="426" t="s">
        <v>345</v>
      </c>
      <c r="B382" s="1299" t="s">
        <v>460</v>
      </c>
      <c r="C382" s="943">
        <f>C369+C380</f>
        <v>140160</v>
      </c>
      <c r="D382" s="944">
        <f>D369+D380</f>
        <v>0</v>
      </c>
      <c r="E382" s="943">
        <f>E369+E380</f>
        <v>0</v>
      </c>
      <c r="F382" s="943">
        <f>F369+F380</f>
        <v>140160</v>
      </c>
    </row>
    <row r="383" spans="1:6" x14ac:dyDescent="0.2">
      <c r="A383" s="361"/>
      <c r="B383" s="793"/>
      <c r="C383" s="664"/>
      <c r="D383" s="664"/>
      <c r="E383" s="664"/>
      <c r="F383" s="664"/>
    </row>
    <row r="384" spans="1:6" x14ac:dyDescent="0.2">
      <c r="A384" s="1647">
        <v>8</v>
      </c>
      <c r="B384" s="1647"/>
      <c r="C384" s="1647"/>
      <c r="D384" s="1647"/>
      <c r="E384" s="1647"/>
      <c r="F384" s="1647"/>
    </row>
    <row r="385" spans="1:6" x14ac:dyDescent="0.2">
      <c r="A385" s="1626" t="s">
        <v>1376</v>
      </c>
      <c r="B385" s="1626"/>
      <c r="C385" s="1626"/>
      <c r="D385" s="1626"/>
      <c r="E385" s="1626"/>
    </row>
    <row r="386" spans="1:6" x14ac:dyDescent="0.2">
      <c r="A386" s="352"/>
      <c r="B386" s="352"/>
      <c r="C386" s="352"/>
      <c r="D386" s="352"/>
      <c r="E386" s="352"/>
    </row>
    <row r="387" spans="1:6" ht="14.25" x14ac:dyDescent="0.2">
      <c r="A387" s="1785" t="s">
        <v>1206</v>
      </c>
      <c r="B387" s="1786"/>
      <c r="C387" s="1786"/>
      <c r="D387" s="1786"/>
      <c r="E387" s="1786"/>
      <c r="F387" s="1786"/>
    </row>
    <row r="388" spans="1:6" ht="12.75" customHeight="1" x14ac:dyDescent="0.25">
      <c r="B388" s="21"/>
      <c r="C388" s="21"/>
      <c r="D388" s="21"/>
      <c r="E388" s="21"/>
    </row>
    <row r="389" spans="1:6" ht="15.75" x14ac:dyDescent="0.25">
      <c r="A389" s="1646" t="s">
        <v>862</v>
      </c>
      <c r="B389" s="1656"/>
      <c r="C389" s="1656"/>
      <c r="D389" s="21"/>
      <c r="E389" s="21"/>
    </row>
    <row r="390" spans="1:6" ht="13.5" thickBot="1" x14ac:dyDescent="0.25">
      <c r="B390" s="1"/>
      <c r="C390" s="1"/>
      <c r="D390" s="1"/>
      <c r="E390" s="22" t="s">
        <v>8</v>
      </c>
    </row>
    <row r="391" spans="1:6" ht="48.75" thickBot="1" x14ac:dyDescent="0.3">
      <c r="A391" s="367" t="s">
        <v>298</v>
      </c>
      <c r="B391" s="577" t="s">
        <v>13</v>
      </c>
      <c r="C391" s="355" t="s">
        <v>488</v>
      </c>
      <c r="D391" s="356" t="s">
        <v>489</v>
      </c>
      <c r="E391" s="355" t="s">
        <v>484</v>
      </c>
      <c r="F391" s="356" t="s">
        <v>483</v>
      </c>
    </row>
    <row r="392" spans="1:6" x14ac:dyDescent="0.2">
      <c r="A392" s="578" t="s">
        <v>299</v>
      </c>
      <c r="B392" s="579" t="s">
        <v>300</v>
      </c>
      <c r="C392" s="588" t="s">
        <v>301</v>
      </c>
      <c r="D392" s="589" t="s">
        <v>302</v>
      </c>
      <c r="E392" s="763" t="s">
        <v>322</v>
      </c>
      <c r="F392" s="764" t="s">
        <v>347</v>
      </c>
    </row>
    <row r="393" spans="1:6" x14ac:dyDescent="0.2">
      <c r="A393" s="340" t="s">
        <v>303</v>
      </c>
      <c r="B393" s="347" t="s">
        <v>246</v>
      </c>
      <c r="C393" s="310"/>
      <c r="D393" s="145"/>
      <c r="E393" s="310"/>
      <c r="F393" s="131"/>
    </row>
    <row r="394" spans="1:6" x14ac:dyDescent="0.2">
      <c r="A394" s="339" t="s">
        <v>304</v>
      </c>
      <c r="B394" s="192" t="s">
        <v>601</v>
      </c>
      <c r="C394" s="310">
        <v>4224</v>
      </c>
      <c r="D394" s="145"/>
      <c r="E394" s="310"/>
      <c r="F394" s="145">
        <f>SUM(C394:E394)</f>
        <v>4224</v>
      </c>
    </row>
    <row r="395" spans="1:6" x14ac:dyDescent="0.2">
      <c r="A395" s="339" t="s">
        <v>305</v>
      </c>
      <c r="B395" s="215" t="s">
        <v>603</v>
      </c>
      <c r="C395" s="310">
        <f>'4_sz_ melléklet'!D129</f>
        <v>739</v>
      </c>
      <c r="D395" s="145"/>
      <c r="E395" s="310"/>
      <c r="F395" s="145">
        <f>SUM(C395:E395)</f>
        <v>739</v>
      </c>
    </row>
    <row r="396" spans="1:6" x14ac:dyDescent="0.2">
      <c r="A396" s="339" t="s">
        <v>306</v>
      </c>
      <c r="B396" s="215" t="s">
        <v>602</v>
      </c>
      <c r="C396" s="310">
        <f>'4_sz_ melléklet'!D130</f>
        <v>9204</v>
      </c>
      <c r="D396" s="145"/>
      <c r="E396" s="310"/>
      <c r="F396" s="145">
        <f>SUM(C396:E396)</f>
        <v>9204</v>
      </c>
    </row>
    <row r="397" spans="1:6" x14ac:dyDescent="0.2">
      <c r="A397" s="339" t="s">
        <v>307</v>
      </c>
      <c r="B397" s="215" t="s">
        <v>604</v>
      </c>
      <c r="C397" s="310"/>
      <c r="D397" s="145"/>
      <c r="E397" s="310"/>
      <c r="F397" s="145">
        <f>SUM(C397:E397)</f>
        <v>0</v>
      </c>
    </row>
    <row r="398" spans="1:6" x14ac:dyDescent="0.2">
      <c r="A398" s="339" t="s">
        <v>308</v>
      </c>
      <c r="B398" s="215" t="s">
        <v>605</v>
      </c>
      <c r="C398" s="310"/>
      <c r="D398" s="145"/>
      <c r="E398" s="310"/>
      <c r="F398" s="145">
        <f>SUM(C398:E398)</f>
        <v>0</v>
      </c>
    </row>
    <row r="399" spans="1:6" x14ac:dyDescent="0.2">
      <c r="A399" s="339" t="s">
        <v>309</v>
      </c>
      <c r="B399" s="215" t="s">
        <v>606</v>
      </c>
      <c r="C399" s="310">
        <f>C400+C401+C402+C403+C404+C405+C406</f>
        <v>0</v>
      </c>
      <c r="D399" s="310">
        <f>D400+D401+D402+D403+D404+D405+D406</f>
        <v>0</v>
      </c>
      <c r="E399" s="310">
        <f>E400+E401+E402+E403+E404+E405+E406</f>
        <v>0</v>
      </c>
      <c r="F399" s="145">
        <f>F400+F401+F402+F403+F404+F405+F406</f>
        <v>0</v>
      </c>
    </row>
    <row r="400" spans="1:6" x14ac:dyDescent="0.2">
      <c r="A400" s="339" t="s">
        <v>310</v>
      </c>
      <c r="B400" s="215" t="s">
        <v>610</v>
      </c>
      <c r="C400" s="310">
        <v>0</v>
      </c>
      <c r="D400" s="145">
        <v>0</v>
      </c>
      <c r="E400" s="310">
        <v>0</v>
      </c>
      <c r="F400" s="145">
        <f>E400+D400+C400</f>
        <v>0</v>
      </c>
    </row>
    <row r="401" spans="1:6" x14ac:dyDescent="0.2">
      <c r="A401" s="339" t="s">
        <v>311</v>
      </c>
      <c r="B401" s="215" t="s">
        <v>611</v>
      </c>
      <c r="C401" s="310"/>
      <c r="D401" s="145"/>
      <c r="E401" s="310"/>
      <c r="F401" s="145">
        <f t="shared" ref="F401:F407" si="20">E401+D401+C401</f>
        <v>0</v>
      </c>
    </row>
    <row r="402" spans="1:6" x14ac:dyDescent="0.2">
      <c r="A402" s="339" t="s">
        <v>312</v>
      </c>
      <c r="B402" s="215" t="s">
        <v>612</v>
      </c>
      <c r="C402" s="310"/>
      <c r="D402" s="145"/>
      <c r="E402" s="310"/>
      <c r="F402" s="145">
        <f t="shared" si="20"/>
        <v>0</v>
      </c>
    </row>
    <row r="403" spans="1:6" x14ac:dyDescent="0.2">
      <c r="A403" s="339" t="s">
        <v>313</v>
      </c>
      <c r="B403" s="348" t="s">
        <v>608</v>
      </c>
      <c r="C403" s="246"/>
      <c r="D403" s="149"/>
      <c r="E403" s="310"/>
      <c r="F403" s="145">
        <f t="shared" si="20"/>
        <v>0</v>
      </c>
    </row>
    <row r="404" spans="1:6" x14ac:dyDescent="0.2">
      <c r="A404" s="339" t="s">
        <v>314</v>
      </c>
      <c r="B404" s="801" t="s">
        <v>609</v>
      </c>
      <c r="C404" s="313"/>
      <c r="D404" s="146"/>
      <c r="E404" s="310"/>
      <c r="F404" s="145">
        <f t="shared" si="20"/>
        <v>0</v>
      </c>
    </row>
    <row r="405" spans="1:6" x14ac:dyDescent="0.2">
      <c r="A405" s="339" t="s">
        <v>315</v>
      </c>
      <c r="B405" s="802" t="s">
        <v>1082</v>
      </c>
      <c r="C405" s="313"/>
      <c r="D405" s="146"/>
      <c r="E405" s="310"/>
      <c r="F405" s="145">
        <f t="shared" si="20"/>
        <v>0</v>
      </c>
    </row>
    <row r="406" spans="1:6" x14ac:dyDescent="0.2">
      <c r="A406" s="339" t="s">
        <v>316</v>
      </c>
      <c r="B406" s="292" t="s">
        <v>841</v>
      </c>
      <c r="C406" s="313"/>
      <c r="D406" s="146"/>
      <c r="E406" s="310"/>
      <c r="F406" s="150"/>
    </row>
    <row r="407" spans="1:6" ht="13.5" thickBot="1" x14ac:dyDescent="0.25">
      <c r="A407" s="339" t="s">
        <v>317</v>
      </c>
      <c r="B407" s="217" t="s">
        <v>614</v>
      </c>
      <c r="C407" s="311"/>
      <c r="D407" s="150"/>
      <c r="E407" s="310"/>
      <c r="F407" s="308">
        <f t="shared" si="20"/>
        <v>0</v>
      </c>
    </row>
    <row r="408" spans="1:6" ht="13.5" thickBot="1" x14ac:dyDescent="0.25">
      <c r="A408" s="582" t="s">
        <v>318</v>
      </c>
      <c r="B408" s="583" t="s">
        <v>6</v>
      </c>
      <c r="C408" s="591">
        <f>C394+C395+C396+C397+C399+C407</f>
        <v>14167</v>
      </c>
      <c r="D408" s="591">
        <f>D394+D395+D396+D397+D399+D407</f>
        <v>0</v>
      </c>
      <c r="E408" s="591">
        <f>E394+E395+E396+E397+E399+E407</f>
        <v>0</v>
      </c>
      <c r="F408" s="592">
        <f>F394+F395+F396+F397+F399+F407</f>
        <v>14167</v>
      </c>
    </row>
    <row r="409" spans="1:6" ht="7.5" customHeight="1" thickTop="1" x14ac:dyDescent="0.2">
      <c r="A409" s="572"/>
      <c r="B409" s="347"/>
      <c r="C409" s="245"/>
      <c r="D409" s="245"/>
      <c r="E409" s="245"/>
      <c r="F409" s="153"/>
    </row>
    <row r="410" spans="1:6" x14ac:dyDescent="0.2">
      <c r="A410" s="340" t="s">
        <v>319</v>
      </c>
      <c r="B410" s="349" t="s">
        <v>247</v>
      </c>
      <c r="C410" s="312"/>
      <c r="D410" s="148"/>
      <c r="E410" s="312"/>
      <c r="F410" s="199"/>
    </row>
    <row r="411" spans="1:6" x14ac:dyDescent="0.2">
      <c r="A411" s="340" t="s">
        <v>320</v>
      </c>
      <c r="B411" s="215" t="s">
        <v>615</v>
      </c>
      <c r="C411" s="310">
        <f>'4_sz_ melléklet'!D145</f>
        <v>402052</v>
      </c>
      <c r="D411" s="145"/>
      <c r="E411" s="310"/>
      <c r="F411" s="145">
        <f>SUM(C411:E411)</f>
        <v>402052</v>
      </c>
    </row>
    <row r="412" spans="1:6" x14ac:dyDescent="0.2">
      <c r="A412" s="340" t="s">
        <v>321</v>
      </c>
      <c r="B412" s="215" t="s">
        <v>616</v>
      </c>
      <c r="C412" s="310">
        <f>'4_sz_ melléklet'!D146</f>
        <v>12300</v>
      </c>
      <c r="D412" s="145"/>
      <c r="E412" s="310"/>
      <c r="F412" s="145">
        <f>SUM(C412:E412)</f>
        <v>12300</v>
      </c>
    </row>
    <row r="413" spans="1:6" x14ac:dyDescent="0.2">
      <c r="A413" s="340" t="s">
        <v>323</v>
      </c>
      <c r="B413" s="215" t="s">
        <v>617</v>
      </c>
      <c r="C413" s="246">
        <f>C414+C415+C416+C417+C418+C419+C420</f>
        <v>0</v>
      </c>
      <c r="D413" s="246">
        <f>D414+D415+D416+D417+D418+D419+D420</f>
        <v>0</v>
      </c>
      <c r="E413" s="246">
        <f>E414+E415+E416+E417+E418+E419+E420</f>
        <v>0</v>
      </c>
      <c r="F413" s="149">
        <f>F414+F415+F416+F417+F418+F419+F420</f>
        <v>0</v>
      </c>
    </row>
    <row r="414" spans="1:6" x14ac:dyDescent="0.2">
      <c r="A414" s="340" t="s">
        <v>324</v>
      </c>
      <c r="B414" s="348" t="s">
        <v>618</v>
      </c>
      <c r="C414" s="310"/>
      <c r="D414" s="145"/>
      <c r="E414" s="310"/>
      <c r="F414" s="145">
        <f>SUM(C414:E414)</f>
        <v>0</v>
      </c>
    </row>
    <row r="415" spans="1:6" x14ac:dyDescent="0.2">
      <c r="A415" s="340" t="s">
        <v>325</v>
      </c>
      <c r="B415" s="348" t="s">
        <v>619</v>
      </c>
      <c r="C415" s="310"/>
      <c r="D415" s="145"/>
      <c r="E415" s="310"/>
      <c r="F415" s="145">
        <f t="shared" ref="F415:F421" si="21">SUM(C415:E415)</f>
        <v>0</v>
      </c>
    </row>
    <row r="416" spans="1:6" x14ac:dyDescent="0.2">
      <c r="A416" s="340" t="s">
        <v>326</v>
      </c>
      <c r="B416" s="348" t="s">
        <v>620</v>
      </c>
      <c r="C416" s="310"/>
      <c r="D416" s="145"/>
      <c r="E416" s="310"/>
      <c r="F416" s="145">
        <f t="shared" si="21"/>
        <v>0</v>
      </c>
    </row>
    <row r="417" spans="1:6" x14ac:dyDescent="0.2">
      <c r="A417" s="340" t="s">
        <v>327</v>
      </c>
      <c r="B417" s="348" t="s">
        <v>621</v>
      </c>
      <c r="C417" s="310"/>
      <c r="D417" s="145"/>
      <c r="E417" s="310"/>
      <c r="F417" s="145">
        <f t="shared" si="21"/>
        <v>0</v>
      </c>
    </row>
    <row r="418" spans="1:6" x14ac:dyDescent="0.2">
      <c r="A418" s="340" t="s">
        <v>328</v>
      </c>
      <c r="B418" s="801" t="s">
        <v>622</v>
      </c>
      <c r="C418" s="310"/>
      <c r="D418" s="145"/>
      <c r="E418" s="310"/>
      <c r="F418" s="145">
        <f t="shared" si="21"/>
        <v>0</v>
      </c>
    </row>
    <row r="419" spans="1:6" x14ac:dyDescent="0.2">
      <c r="A419" s="340" t="s">
        <v>329</v>
      </c>
      <c r="B419" s="292" t="s">
        <v>623</v>
      </c>
      <c r="C419" s="310"/>
      <c r="D419" s="145"/>
      <c r="E419" s="310"/>
      <c r="F419" s="145">
        <f t="shared" si="21"/>
        <v>0</v>
      </c>
    </row>
    <row r="420" spans="1:6" x14ac:dyDescent="0.2">
      <c r="A420" s="340" t="s">
        <v>330</v>
      </c>
      <c r="B420" s="1038" t="s">
        <v>624</v>
      </c>
      <c r="C420" s="310"/>
      <c r="D420" s="145"/>
      <c r="E420" s="310"/>
      <c r="F420" s="145">
        <f t="shared" si="21"/>
        <v>0</v>
      </c>
    </row>
    <row r="421" spans="1:6" x14ac:dyDescent="0.2">
      <c r="A421" s="340" t="s">
        <v>331</v>
      </c>
      <c r="B421" s="215"/>
      <c r="C421" s="310"/>
      <c r="D421" s="145"/>
      <c r="E421" s="310"/>
      <c r="F421" s="145">
        <f t="shared" si="21"/>
        <v>0</v>
      </c>
    </row>
    <row r="422" spans="1:6" ht="13.5" thickBot="1" x14ac:dyDescent="0.25">
      <c r="A422" s="340" t="s">
        <v>332</v>
      </c>
      <c r="B422" s="217"/>
      <c r="C422" s="313">
        <f>-C397</f>
        <v>0</v>
      </c>
      <c r="D422" s="313">
        <f>-D397</f>
        <v>0</v>
      </c>
      <c r="E422" s="313">
        <f>-E397</f>
        <v>0</v>
      </c>
      <c r="F422" s="146">
        <f>-F397</f>
        <v>0</v>
      </c>
    </row>
    <row r="423" spans="1:6" ht="13.5" thickBot="1" x14ac:dyDescent="0.25">
      <c r="A423" s="582" t="s">
        <v>333</v>
      </c>
      <c r="B423" s="583" t="s">
        <v>7</v>
      </c>
      <c r="C423" s="591">
        <f>C411+C412+C413+C421+C422</f>
        <v>414352</v>
      </c>
      <c r="D423" s="591">
        <f>D411+D412+D413+D421+D422</f>
        <v>0</v>
      </c>
      <c r="E423" s="591">
        <f>E411+E412+E413+E421+E422</f>
        <v>0</v>
      </c>
      <c r="F423" s="592">
        <f>F411+F412+F413+F421+F422</f>
        <v>414352</v>
      </c>
    </row>
    <row r="424" spans="1:6" ht="27" thickTop="1" thickBot="1" x14ac:dyDescent="0.25">
      <c r="A424" s="582" t="s">
        <v>334</v>
      </c>
      <c r="B424" s="587" t="s">
        <v>457</v>
      </c>
      <c r="C424" s="594">
        <f>C408+C423</f>
        <v>428519</v>
      </c>
      <c r="D424" s="594">
        <f>D408+D423</f>
        <v>0</v>
      </c>
      <c r="E424" s="594">
        <f>E408+E423</f>
        <v>0</v>
      </c>
      <c r="F424" s="595">
        <f>F408+F423</f>
        <v>428519</v>
      </c>
    </row>
    <row r="425" spans="1:6" ht="11.25" customHeight="1" thickTop="1" x14ac:dyDescent="0.2">
      <c r="A425" s="572"/>
      <c r="B425" s="815"/>
      <c r="C425" s="251"/>
      <c r="D425" s="251"/>
      <c r="E425" s="251"/>
      <c r="F425" s="256"/>
    </row>
    <row r="426" spans="1:6" x14ac:dyDescent="0.2">
      <c r="A426" s="340" t="s">
        <v>335</v>
      </c>
      <c r="B426" s="456" t="s">
        <v>458</v>
      </c>
      <c r="C426" s="593"/>
      <c r="D426" s="148"/>
      <c r="E426" s="312"/>
      <c r="F426" s="199"/>
    </row>
    <row r="427" spans="1:6" x14ac:dyDescent="0.2">
      <c r="A427" s="339" t="s">
        <v>336</v>
      </c>
      <c r="B427" s="216" t="s">
        <v>1124</v>
      </c>
      <c r="C427" s="315"/>
      <c r="D427" s="145"/>
      <c r="E427" s="310"/>
      <c r="F427" s="145">
        <f t="shared" ref="F427:F434" si="22">SUM(C427:E427)</f>
        <v>0</v>
      </c>
    </row>
    <row r="428" spans="1:6" x14ac:dyDescent="0.2">
      <c r="A428" s="339" t="s">
        <v>337</v>
      </c>
      <c r="B428" s="666" t="s">
        <v>640</v>
      </c>
      <c r="C428" s="808"/>
      <c r="D428" s="150"/>
      <c r="E428" s="311"/>
      <c r="F428" s="145">
        <f t="shared" si="22"/>
        <v>0</v>
      </c>
    </row>
    <row r="429" spans="1:6" x14ac:dyDescent="0.2">
      <c r="A429" s="339" t="s">
        <v>338</v>
      </c>
      <c r="B429" s="666" t="s">
        <v>639</v>
      </c>
      <c r="C429" s="808"/>
      <c r="D429" s="150"/>
      <c r="E429" s="311"/>
      <c r="F429" s="145">
        <f t="shared" si="22"/>
        <v>0</v>
      </c>
    </row>
    <row r="430" spans="1:6" x14ac:dyDescent="0.2">
      <c r="A430" s="339" t="s">
        <v>339</v>
      </c>
      <c r="B430" s="666" t="s">
        <v>641</v>
      </c>
      <c r="C430" s="808"/>
      <c r="D430" s="150"/>
      <c r="E430" s="311"/>
      <c r="F430" s="145">
        <f t="shared" si="22"/>
        <v>0</v>
      </c>
    </row>
    <row r="431" spans="1:6" x14ac:dyDescent="0.2">
      <c r="A431" s="339" t="s">
        <v>340</v>
      </c>
      <c r="B431" s="803" t="s">
        <v>642</v>
      </c>
      <c r="C431" s="808"/>
      <c r="D431" s="150"/>
      <c r="E431" s="311"/>
      <c r="F431" s="145">
        <f t="shared" si="22"/>
        <v>0</v>
      </c>
    </row>
    <row r="432" spans="1:6" x14ac:dyDescent="0.2">
      <c r="A432" s="339" t="s">
        <v>341</v>
      </c>
      <c r="B432" s="804" t="s">
        <v>645</v>
      </c>
      <c r="C432" s="808"/>
      <c r="D432" s="150"/>
      <c r="E432" s="311"/>
      <c r="F432" s="145">
        <f t="shared" si="22"/>
        <v>0</v>
      </c>
    </row>
    <row r="433" spans="1:6" x14ac:dyDescent="0.2">
      <c r="A433" s="339" t="s">
        <v>342</v>
      </c>
      <c r="B433" s="805" t="s">
        <v>644</v>
      </c>
      <c r="C433" s="808"/>
      <c r="D433" s="150"/>
      <c r="E433" s="311"/>
      <c r="F433" s="145">
        <f t="shared" si="22"/>
        <v>0</v>
      </c>
    </row>
    <row r="434" spans="1:6" ht="13.5" thickBot="1" x14ac:dyDescent="0.25">
      <c r="A434" s="339" t="s">
        <v>343</v>
      </c>
      <c r="B434" s="350" t="s">
        <v>643</v>
      </c>
      <c r="C434" s="808"/>
      <c r="D434" s="150"/>
      <c r="E434" s="311"/>
      <c r="F434" s="145">
        <f t="shared" si="22"/>
        <v>0</v>
      </c>
    </row>
    <row r="435" spans="1:6" ht="13.5" thickBot="1" x14ac:dyDescent="0.25">
      <c r="A435" s="363" t="s">
        <v>344</v>
      </c>
      <c r="B435" s="298" t="s">
        <v>459</v>
      </c>
      <c r="C435" s="809">
        <f>SUM(C427:C434)</f>
        <v>0</v>
      </c>
      <c r="D435" s="809">
        <f>SUM(D427:D434)</f>
        <v>0</v>
      </c>
      <c r="E435" s="809">
        <f>SUM(E427:E434)</f>
        <v>0</v>
      </c>
      <c r="F435" s="904">
        <f>SUM(F427:F434)</f>
        <v>0</v>
      </c>
    </row>
    <row r="436" spans="1:6" x14ac:dyDescent="0.2">
      <c r="A436" s="572"/>
      <c r="B436" s="43"/>
      <c r="C436" s="821"/>
      <c r="D436" s="823"/>
      <c r="E436" s="782"/>
      <c r="F436" s="662"/>
    </row>
    <row r="437" spans="1:6" ht="13.5" thickBot="1" x14ac:dyDescent="0.25">
      <c r="A437" s="426" t="s">
        <v>345</v>
      </c>
      <c r="B437" s="1299" t="s">
        <v>460</v>
      </c>
      <c r="C437" s="943">
        <f>C424+C435</f>
        <v>428519</v>
      </c>
      <c r="D437" s="944">
        <f>D424+D435</f>
        <v>0</v>
      </c>
      <c r="E437" s="943">
        <f>E424+E435</f>
        <v>0</v>
      </c>
      <c r="F437" s="943">
        <f>F424+F435</f>
        <v>428519</v>
      </c>
    </row>
    <row r="438" spans="1:6" x14ac:dyDescent="0.2">
      <c r="A438" s="361"/>
      <c r="B438" s="793"/>
      <c r="C438" s="664"/>
      <c r="D438" s="664"/>
      <c r="E438" s="664"/>
      <c r="F438" s="664"/>
    </row>
    <row r="439" spans="1:6" x14ac:dyDescent="0.2">
      <c r="A439" s="1647">
        <v>9</v>
      </c>
      <c r="B439" s="1647"/>
      <c r="C439" s="1647"/>
      <c r="D439" s="1647"/>
      <c r="E439" s="1647"/>
      <c r="F439" s="1647"/>
    </row>
    <row r="440" spans="1:6" x14ac:dyDescent="0.2">
      <c r="A440" s="1626" t="s">
        <v>1376</v>
      </c>
      <c r="B440" s="1626"/>
      <c r="C440" s="1626"/>
      <c r="D440" s="1626"/>
      <c r="E440" s="1626"/>
    </row>
    <row r="441" spans="1:6" x14ac:dyDescent="0.2">
      <c r="A441" s="352"/>
      <c r="B441" s="352"/>
      <c r="C441" s="352"/>
      <c r="D441" s="352"/>
      <c r="E441" s="352"/>
    </row>
    <row r="442" spans="1:6" ht="14.25" x14ac:dyDescent="0.2">
      <c r="A442" s="1785" t="s">
        <v>1206</v>
      </c>
      <c r="B442" s="1786"/>
      <c r="C442" s="1786"/>
      <c r="D442" s="1786"/>
      <c r="E442" s="1786"/>
      <c r="F442" s="1786"/>
    </row>
    <row r="443" spans="1:6" ht="12" customHeight="1" x14ac:dyDescent="0.25">
      <c r="B443" s="21"/>
      <c r="C443" s="21"/>
      <c r="D443" s="21"/>
      <c r="E443" s="21"/>
    </row>
    <row r="444" spans="1:6" ht="15.75" x14ac:dyDescent="0.25">
      <c r="B444" s="21" t="s">
        <v>496</v>
      </c>
      <c r="C444" s="21"/>
      <c r="D444" s="21"/>
      <c r="E444" s="21"/>
    </row>
    <row r="445" spans="1:6" ht="13.5" thickBot="1" x14ac:dyDescent="0.25">
      <c r="B445" s="1"/>
      <c r="C445" s="1"/>
      <c r="D445" s="1"/>
      <c r="E445" s="22" t="s">
        <v>8</v>
      </c>
    </row>
    <row r="446" spans="1:6" ht="48.75" thickBot="1" x14ac:dyDescent="0.3">
      <c r="A446" s="367" t="s">
        <v>298</v>
      </c>
      <c r="B446" s="577" t="s">
        <v>13</v>
      </c>
      <c r="C446" s="355" t="s">
        <v>488</v>
      </c>
      <c r="D446" s="356" t="s">
        <v>489</v>
      </c>
      <c r="E446" s="355" t="s">
        <v>484</v>
      </c>
      <c r="F446" s="356" t="s">
        <v>483</v>
      </c>
    </row>
    <row r="447" spans="1:6" x14ac:dyDescent="0.2">
      <c r="A447" s="578" t="s">
        <v>299</v>
      </c>
      <c r="B447" s="579" t="s">
        <v>300</v>
      </c>
      <c r="C447" s="588" t="s">
        <v>301</v>
      </c>
      <c r="D447" s="589" t="s">
        <v>302</v>
      </c>
      <c r="E447" s="763" t="s">
        <v>322</v>
      </c>
      <c r="F447" s="764" t="s">
        <v>347</v>
      </c>
    </row>
    <row r="448" spans="1:6" x14ac:dyDescent="0.2">
      <c r="A448" s="340" t="s">
        <v>303</v>
      </c>
      <c r="B448" s="347" t="s">
        <v>246</v>
      </c>
      <c r="C448" s="310"/>
      <c r="D448" s="145"/>
      <c r="E448" s="310"/>
      <c r="F448" s="131"/>
    </row>
    <row r="449" spans="1:6" x14ac:dyDescent="0.2">
      <c r="A449" s="339" t="s">
        <v>304</v>
      </c>
      <c r="B449" s="192" t="s">
        <v>601</v>
      </c>
      <c r="C449" s="310">
        <f>'4_sz_ melléklet'!E128</f>
        <v>0</v>
      </c>
      <c r="D449" s="145"/>
      <c r="E449" s="310"/>
      <c r="F449" s="145">
        <f>SUM(C449:E449)</f>
        <v>0</v>
      </c>
    </row>
    <row r="450" spans="1:6" x14ac:dyDescent="0.2">
      <c r="A450" s="339" t="s">
        <v>305</v>
      </c>
      <c r="B450" s="215" t="s">
        <v>603</v>
      </c>
      <c r="C450" s="310">
        <f>'4_sz_ melléklet'!E129</f>
        <v>0</v>
      </c>
      <c r="D450" s="145"/>
      <c r="E450" s="310"/>
      <c r="F450" s="145">
        <f>SUM(C450:E450)</f>
        <v>0</v>
      </c>
    </row>
    <row r="451" spans="1:6" x14ac:dyDescent="0.2">
      <c r="A451" s="339" t="s">
        <v>306</v>
      </c>
      <c r="B451" s="215" t="s">
        <v>602</v>
      </c>
      <c r="C451" s="310">
        <f>'4_sz_ melléklet'!E130</f>
        <v>90645</v>
      </c>
      <c r="D451" s="145"/>
      <c r="E451" s="310"/>
      <c r="F451" s="145">
        <f>SUM(C451:E451)</f>
        <v>90645</v>
      </c>
    </row>
    <row r="452" spans="1:6" x14ac:dyDescent="0.2">
      <c r="A452" s="339" t="s">
        <v>307</v>
      </c>
      <c r="B452" s="215" t="s">
        <v>604</v>
      </c>
      <c r="C452" s="310"/>
      <c r="D452" s="145"/>
      <c r="E452" s="310"/>
      <c r="F452" s="145">
        <f>SUM(C452:E452)</f>
        <v>0</v>
      </c>
    </row>
    <row r="453" spans="1:6" x14ac:dyDescent="0.2">
      <c r="A453" s="339" t="s">
        <v>308</v>
      </c>
      <c r="B453" s="215" t="s">
        <v>605</v>
      </c>
      <c r="C453" s="310"/>
      <c r="D453" s="145"/>
      <c r="E453" s="310"/>
      <c r="F453" s="145">
        <f>SUM(C453:E453)</f>
        <v>0</v>
      </c>
    </row>
    <row r="454" spans="1:6" x14ac:dyDescent="0.2">
      <c r="A454" s="339" t="s">
        <v>309</v>
      </c>
      <c r="B454" s="215" t="s">
        <v>606</v>
      </c>
      <c r="C454" s="310">
        <f>C455+C456+C457+C458+C459+C460+C461</f>
        <v>0</v>
      </c>
      <c r="D454" s="310">
        <f>D455+D456+D457+D458+D459+D460+D461</f>
        <v>0</v>
      </c>
      <c r="E454" s="310">
        <f>E455+E456+E457+E458+E459+E460+E461</f>
        <v>0</v>
      </c>
      <c r="F454" s="145">
        <f>F455+F456+F457+F458+F459+F460+F461</f>
        <v>0</v>
      </c>
    </row>
    <row r="455" spans="1:6" x14ac:dyDescent="0.2">
      <c r="A455" s="339" t="s">
        <v>310</v>
      </c>
      <c r="B455" s="215" t="s">
        <v>610</v>
      </c>
      <c r="C455" s="310">
        <v>0</v>
      </c>
      <c r="D455" s="145">
        <v>0</v>
      </c>
      <c r="E455" s="310">
        <v>0</v>
      </c>
      <c r="F455" s="145">
        <f>E455+D455+C455</f>
        <v>0</v>
      </c>
    </row>
    <row r="456" spans="1:6" x14ac:dyDescent="0.2">
      <c r="A456" s="339" t="s">
        <v>311</v>
      </c>
      <c r="B456" s="215" t="s">
        <v>611</v>
      </c>
      <c r="C456" s="310"/>
      <c r="D456" s="145"/>
      <c r="E456" s="310"/>
      <c r="F456" s="145">
        <f t="shared" ref="F456:F462" si="23">E456+D456+C456</f>
        <v>0</v>
      </c>
    </row>
    <row r="457" spans="1:6" x14ac:dyDescent="0.2">
      <c r="A457" s="339" t="s">
        <v>312</v>
      </c>
      <c r="B457" s="215" t="s">
        <v>612</v>
      </c>
      <c r="C457" s="310"/>
      <c r="D457" s="145"/>
      <c r="E457" s="310"/>
      <c r="F457" s="145">
        <f t="shared" si="23"/>
        <v>0</v>
      </c>
    </row>
    <row r="458" spans="1:6" x14ac:dyDescent="0.2">
      <c r="A458" s="339" t="s">
        <v>313</v>
      </c>
      <c r="B458" s="348" t="s">
        <v>608</v>
      </c>
      <c r="C458" s="246"/>
      <c r="D458" s="149"/>
      <c r="E458" s="310"/>
      <c r="F458" s="145">
        <f t="shared" si="23"/>
        <v>0</v>
      </c>
    </row>
    <row r="459" spans="1:6" x14ac:dyDescent="0.2">
      <c r="A459" s="339" t="s">
        <v>314</v>
      </c>
      <c r="B459" s="801" t="s">
        <v>609</v>
      </c>
      <c r="C459" s="313"/>
      <c r="D459" s="146"/>
      <c r="E459" s="310"/>
      <c r="F459" s="145">
        <f t="shared" si="23"/>
        <v>0</v>
      </c>
    </row>
    <row r="460" spans="1:6" x14ac:dyDescent="0.2">
      <c r="A460" s="339" t="s">
        <v>315</v>
      </c>
      <c r="B460" s="802" t="s">
        <v>1082</v>
      </c>
      <c r="C460" s="313"/>
      <c r="D460" s="146"/>
      <c r="E460" s="310"/>
      <c r="F460" s="145">
        <f t="shared" si="23"/>
        <v>0</v>
      </c>
    </row>
    <row r="461" spans="1:6" x14ac:dyDescent="0.2">
      <c r="A461" s="339" t="s">
        <v>316</v>
      </c>
      <c r="B461" s="292" t="s">
        <v>841</v>
      </c>
      <c r="C461" s="313"/>
      <c r="D461" s="146"/>
      <c r="E461" s="310"/>
      <c r="F461" s="150"/>
    </row>
    <row r="462" spans="1:6" ht="13.5" thickBot="1" x14ac:dyDescent="0.25">
      <c r="A462" s="339" t="s">
        <v>317</v>
      </c>
      <c r="B462" s="217" t="s">
        <v>614</v>
      </c>
      <c r="C462" s="311"/>
      <c r="D462" s="150"/>
      <c r="E462" s="310"/>
      <c r="F462" s="308">
        <f t="shared" si="23"/>
        <v>0</v>
      </c>
    </row>
    <row r="463" spans="1:6" ht="13.5" thickBot="1" x14ac:dyDescent="0.25">
      <c r="A463" s="582" t="s">
        <v>318</v>
      </c>
      <c r="B463" s="583" t="s">
        <v>6</v>
      </c>
      <c r="C463" s="591">
        <f>C449+C450+C451+C452+C454+C462</f>
        <v>90645</v>
      </c>
      <c r="D463" s="591">
        <f>D449+D450+D451+D452+D454+D462</f>
        <v>0</v>
      </c>
      <c r="E463" s="591">
        <f>E449+E450+E451+E452+E454+E462</f>
        <v>0</v>
      </c>
      <c r="F463" s="592">
        <f>F449+F450+F451+F452+F454+F462</f>
        <v>90645</v>
      </c>
    </row>
    <row r="464" spans="1:6" ht="7.5" customHeight="1" thickTop="1" x14ac:dyDescent="0.2">
      <c r="A464" s="572"/>
      <c r="B464" s="347"/>
      <c r="C464" s="245"/>
      <c r="D464" s="245"/>
      <c r="E464" s="245"/>
      <c r="F464" s="153"/>
    </row>
    <row r="465" spans="1:6" x14ac:dyDescent="0.2">
      <c r="A465" s="340" t="s">
        <v>319</v>
      </c>
      <c r="B465" s="349" t="s">
        <v>247</v>
      </c>
      <c r="C465" s="312"/>
      <c r="D465" s="148"/>
      <c r="E465" s="312"/>
      <c r="F465" s="199"/>
    </row>
    <row r="466" spans="1:6" x14ac:dyDescent="0.2">
      <c r="A466" s="340" t="s">
        <v>320</v>
      </c>
      <c r="B466" s="215" t="s">
        <v>615</v>
      </c>
      <c r="C466" s="310">
        <f>'4_sz_ melléklet'!E145</f>
        <v>0</v>
      </c>
      <c r="D466" s="145"/>
      <c r="E466" s="310"/>
      <c r="F466" s="145">
        <f>SUM(C466:E466)</f>
        <v>0</v>
      </c>
    </row>
    <row r="467" spans="1:6" x14ac:dyDescent="0.2">
      <c r="A467" s="340" t="s">
        <v>321</v>
      </c>
      <c r="B467" s="215" t="s">
        <v>616</v>
      </c>
      <c r="C467" s="310"/>
      <c r="D467" s="145"/>
      <c r="E467" s="310"/>
      <c r="F467" s="145">
        <f>SUM(C467:E467)</f>
        <v>0</v>
      </c>
    </row>
    <row r="468" spans="1:6" x14ac:dyDescent="0.2">
      <c r="A468" s="340" t="s">
        <v>323</v>
      </c>
      <c r="B468" s="215" t="s">
        <v>617</v>
      </c>
      <c r="C468" s="246">
        <f>C469+C470+C471+C472+C473+C474+C475</f>
        <v>0</v>
      </c>
      <c r="D468" s="246">
        <f>D469+D470+D471+D472+D473+D474+D475</f>
        <v>0</v>
      </c>
      <c r="E468" s="246">
        <f>E469+E470+E471+E472+E473+E474+E475</f>
        <v>0</v>
      </c>
      <c r="F468" s="149">
        <f>F469+F470+F471+F472+F473+F474+F475</f>
        <v>0</v>
      </c>
    </row>
    <row r="469" spans="1:6" x14ac:dyDescent="0.2">
      <c r="A469" s="340" t="s">
        <v>324</v>
      </c>
      <c r="B469" s="348" t="s">
        <v>618</v>
      </c>
      <c r="C469" s="310"/>
      <c r="D469" s="145"/>
      <c r="E469" s="310"/>
      <c r="F469" s="145">
        <f>SUM(C469:E469)</f>
        <v>0</v>
      </c>
    </row>
    <row r="470" spans="1:6" x14ac:dyDescent="0.2">
      <c r="A470" s="340" t="s">
        <v>325</v>
      </c>
      <c r="B470" s="348" t="s">
        <v>619</v>
      </c>
      <c r="C470" s="310"/>
      <c r="D470" s="145"/>
      <c r="E470" s="310"/>
      <c r="F470" s="145">
        <f t="shared" ref="F470:F475" si="24">SUM(C470:E470)</f>
        <v>0</v>
      </c>
    </row>
    <row r="471" spans="1:6" x14ac:dyDescent="0.2">
      <c r="A471" s="340" t="s">
        <v>326</v>
      </c>
      <c r="B471" s="348" t="s">
        <v>620</v>
      </c>
      <c r="C471" s="310"/>
      <c r="D471" s="145"/>
      <c r="E471" s="310"/>
      <c r="F471" s="145">
        <f t="shared" si="24"/>
        <v>0</v>
      </c>
    </row>
    <row r="472" spans="1:6" x14ac:dyDescent="0.2">
      <c r="A472" s="340" t="s">
        <v>327</v>
      </c>
      <c r="B472" s="348" t="s">
        <v>621</v>
      </c>
      <c r="C472" s="310"/>
      <c r="D472" s="145"/>
      <c r="E472" s="310"/>
      <c r="F472" s="145">
        <f t="shared" si="24"/>
        <v>0</v>
      </c>
    </row>
    <row r="473" spans="1:6" x14ac:dyDescent="0.2">
      <c r="A473" s="340" t="s">
        <v>328</v>
      </c>
      <c r="B473" s="801" t="s">
        <v>622</v>
      </c>
      <c r="C473" s="310"/>
      <c r="D473" s="145"/>
      <c r="E473" s="310"/>
      <c r="F473" s="145">
        <f t="shared" si="24"/>
        <v>0</v>
      </c>
    </row>
    <row r="474" spans="1:6" x14ac:dyDescent="0.2">
      <c r="A474" s="340" t="s">
        <v>329</v>
      </c>
      <c r="B474" s="292" t="s">
        <v>623</v>
      </c>
      <c r="C474" s="310"/>
      <c r="D474" s="145"/>
      <c r="E474" s="310"/>
      <c r="F474" s="145">
        <f t="shared" si="24"/>
        <v>0</v>
      </c>
    </row>
    <row r="475" spans="1:6" x14ac:dyDescent="0.2">
      <c r="A475" s="340" t="s">
        <v>330</v>
      </c>
      <c r="B475" s="1038" t="s">
        <v>624</v>
      </c>
      <c r="C475" s="310"/>
      <c r="D475" s="145"/>
      <c r="E475" s="310"/>
      <c r="F475" s="145">
        <f t="shared" si="24"/>
        <v>0</v>
      </c>
    </row>
    <row r="476" spans="1:6" x14ac:dyDescent="0.2">
      <c r="A476" s="340" t="s">
        <v>331</v>
      </c>
      <c r="B476" s="215"/>
      <c r="C476" s="310"/>
      <c r="D476" s="145"/>
      <c r="E476" s="310"/>
      <c r="F476" s="145"/>
    </row>
    <row r="477" spans="1:6" ht="13.5" thickBot="1" x14ac:dyDescent="0.25">
      <c r="A477" s="340" t="s">
        <v>332</v>
      </c>
      <c r="B477" s="217"/>
      <c r="C477" s="313"/>
      <c r="D477" s="313"/>
      <c r="E477" s="313"/>
      <c r="F477" s="146"/>
    </row>
    <row r="478" spans="1:6" ht="13.5" thickBot="1" x14ac:dyDescent="0.25">
      <c r="A478" s="582" t="s">
        <v>333</v>
      </c>
      <c r="B478" s="583" t="s">
        <v>7</v>
      </c>
      <c r="C478" s="591">
        <f>C466+C467+C468+C476+C477</f>
        <v>0</v>
      </c>
      <c r="D478" s="591">
        <f>D466+D467+D468+D476+D477</f>
        <v>0</v>
      </c>
      <c r="E478" s="591">
        <f>E466+E467+E468+E476+E477</f>
        <v>0</v>
      </c>
      <c r="F478" s="592">
        <f>F466+F467+F468+F476+F477</f>
        <v>0</v>
      </c>
    </row>
    <row r="479" spans="1:6" ht="27" thickTop="1" thickBot="1" x14ac:dyDescent="0.25">
      <c r="A479" s="582" t="s">
        <v>334</v>
      </c>
      <c r="B479" s="587" t="s">
        <v>457</v>
      </c>
      <c r="C479" s="594">
        <f>C463+C478</f>
        <v>90645</v>
      </c>
      <c r="D479" s="594">
        <f>D463+D478</f>
        <v>0</v>
      </c>
      <c r="E479" s="594">
        <f>E463+E478</f>
        <v>0</v>
      </c>
      <c r="F479" s="595">
        <f>F463+F478</f>
        <v>90645</v>
      </c>
    </row>
    <row r="480" spans="1:6" ht="9.75" customHeight="1" thickTop="1" x14ac:dyDescent="0.2">
      <c r="A480" s="572"/>
      <c r="B480" s="815"/>
      <c r="C480" s="251"/>
      <c r="D480" s="251"/>
      <c r="E480" s="251"/>
      <c r="F480" s="256"/>
    </row>
    <row r="481" spans="1:6" x14ac:dyDescent="0.2">
      <c r="A481" s="340" t="s">
        <v>335</v>
      </c>
      <c r="B481" s="456" t="s">
        <v>458</v>
      </c>
      <c r="C481" s="593"/>
      <c r="D481" s="148"/>
      <c r="E481" s="312"/>
      <c r="F481" s="199"/>
    </row>
    <row r="482" spans="1:6" x14ac:dyDescent="0.2">
      <c r="A482" s="339" t="s">
        <v>336</v>
      </c>
      <c r="B482" s="216" t="s">
        <v>1124</v>
      </c>
      <c r="C482" s="315"/>
      <c r="D482" s="145"/>
      <c r="E482" s="310"/>
      <c r="F482" s="145">
        <f>SUM(C482:E482)</f>
        <v>0</v>
      </c>
    </row>
    <row r="483" spans="1:6" x14ac:dyDescent="0.2">
      <c r="A483" s="339" t="s">
        <v>337</v>
      </c>
      <c r="B483" s="666" t="s">
        <v>640</v>
      </c>
      <c r="C483" s="808"/>
      <c r="D483" s="150"/>
      <c r="E483" s="311"/>
      <c r="F483" s="145">
        <f t="shared" ref="F483:F489" si="25">SUM(C483:E483)</f>
        <v>0</v>
      </c>
    </row>
    <row r="484" spans="1:6" x14ac:dyDescent="0.2">
      <c r="A484" s="339" t="s">
        <v>338</v>
      </c>
      <c r="B484" s="666" t="s">
        <v>639</v>
      </c>
      <c r="C484" s="808"/>
      <c r="D484" s="150"/>
      <c r="E484" s="311"/>
      <c r="F484" s="145">
        <f t="shared" si="25"/>
        <v>0</v>
      </c>
    </row>
    <row r="485" spans="1:6" x14ac:dyDescent="0.2">
      <c r="A485" s="339" t="s">
        <v>339</v>
      </c>
      <c r="B485" s="666" t="s">
        <v>641</v>
      </c>
      <c r="C485" s="808"/>
      <c r="D485" s="150"/>
      <c r="E485" s="311"/>
      <c r="F485" s="145">
        <f t="shared" si="25"/>
        <v>0</v>
      </c>
    </row>
    <row r="486" spans="1:6" x14ac:dyDescent="0.2">
      <c r="A486" s="339" t="s">
        <v>340</v>
      </c>
      <c r="B486" s="803" t="s">
        <v>642</v>
      </c>
      <c r="C486" s="808"/>
      <c r="D486" s="150"/>
      <c r="E486" s="311"/>
      <c r="F486" s="145">
        <f t="shared" si="25"/>
        <v>0</v>
      </c>
    </row>
    <row r="487" spans="1:6" x14ac:dyDescent="0.2">
      <c r="A487" s="339" t="s">
        <v>341</v>
      </c>
      <c r="B487" s="804" t="s">
        <v>645</v>
      </c>
      <c r="C487" s="808"/>
      <c r="D487" s="150"/>
      <c r="E487" s="311"/>
      <c r="F487" s="145">
        <f t="shared" si="25"/>
        <v>0</v>
      </c>
    </row>
    <row r="488" spans="1:6" x14ac:dyDescent="0.2">
      <c r="A488" s="339" t="s">
        <v>342</v>
      </c>
      <c r="B488" s="805" t="s">
        <v>644</v>
      </c>
      <c r="C488" s="808"/>
      <c r="D488" s="150"/>
      <c r="E488" s="311"/>
      <c r="F488" s="145">
        <f t="shared" si="25"/>
        <v>0</v>
      </c>
    </row>
    <row r="489" spans="1:6" ht="13.5" thickBot="1" x14ac:dyDescent="0.25">
      <c r="A489" s="339" t="s">
        <v>343</v>
      </c>
      <c r="B489" s="350" t="s">
        <v>643</v>
      </c>
      <c r="C489" s="808"/>
      <c r="D489" s="150"/>
      <c r="E489" s="311"/>
      <c r="F489" s="145">
        <f t="shared" si="25"/>
        <v>0</v>
      </c>
    </row>
    <row r="490" spans="1:6" ht="13.5" thickBot="1" x14ac:dyDescent="0.25">
      <c r="A490" s="363" t="s">
        <v>344</v>
      </c>
      <c r="B490" s="298" t="s">
        <v>459</v>
      </c>
      <c r="C490" s="809">
        <f>SUM(C482:C489)</f>
        <v>0</v>
      </c>
      <c r="D490" s="809">
        <f>SUM(D482:D489)</f>
        <v>0</v>
      </c>
      <c r="E490" s="809">
        <f>SUM(E482:E489)</f>
        <v>0</v>
      </c>
      <c r="F490" s="904">
        <f>SUM(F482:F489)</f>
        <v>0</v>
      </c>
    </row>
    <row r="491" spans="1:6" x14ac:dyDescent="0.2">
      <c r="A491" s="572"/>
      <c r="B491" s="43"/>
      <c r="C491" s="821"/>
      <c r="D491" s="823"/>
      <c r="E491" s="782"/>
      <c r="F491" s="662"/>
    </row>
    <row r="492" spans="1:6" ht="13.5" thickBot="1" x14ac:dyDescent="0.25">
      <c r="A492" s="426" t="s">
        <v>345</v>
      </c>
      <c r="B492" s="1299" t="s">
        <v>460</v>
      </c>
      <c r="C492" s="943">
        <f>C479+C490</f>
        <v>90645</v>
      </c>
      <c r="D492" s="944">
        <f>D479+D490</f>
        <v>0</v>
      </c>
      <c r="E492" s="943">
        <f>E479+E490</f>
        <v>0</v>
      </c>
      <c r="F492" s="943">
        <f>F479+F490</f>
        <v>90645</v>
      </c>
    </row>
    <row r="493" spans="1:6" x14ac:dyDescent="0.2">
      <c r="A493" s="361"/>
      <c r="B493" s="793"/>
      <c r="C493" s="664"/>
      <c r="D493" s="664"/>
      <c r="E493" s="664"/>
      <c r="F493" s="664"/>
    </row>
    <row r="494" spans="1:6" x14ac:dyDescent="0.2">
      <c r="A494" s="1647">
        <v>10</v>
      </c>
      <c r="B494" s="1647"/>
      <c r="C494" s="1647"/>
      <c r="D494" s="1647"/>
      <c r="E494" s="1647"/>
      <c r="F494" s="1647"/>
    </row>
    <row r="495" spans="1:6" x14ac:dyDescent="0.2">
      <c r="A495" s="1626" t="s">
        <v>1376</v>
      </c>
      <c r="B495" s="1626"/>
      <c r="C495" s="1626"/>
      <c r="D495" s="1626"/>
      <c r="E495" s="1626"/>
    </row>
    <row r="496" spans="1:6" x14ac:dyDescent="0.2">
      <c r="A496" s="352"/>
      <c r="B496" s="352"/>
      <c r="C496" s="352"/>
      <c r="D496" s="352"/>
      <c r="E496" s="352"/>
    </row>
    <row r="497" spans="1:6" ht="14.25" x14ac:dyDescent="0.2">
      <c r="A497" s="1785" t="s">
        <v>1206</v>
      </c>
      <c r="B497" s="1786"/>
      <c r="C497" s="1786"/>
      <c r="D497" s="1786"/>
      <c r="E497" s="1786"/>
      <c r="F497" s="1786"/>
    </row>
    <row r="498" spans="1:6" ht="12.75" customHeight="1" x14ac:dyDescent="0.25">
      <c r="B498" s="21"/>
      <c r="C498" s="21"/>
      <c r="D498" s="21"/>
      <c r="E498" s="21"/>
    </row>
    <row r="499" spans="1:6" ht="15.75" x14ac:dyDescent="0.25">
      <c r="B499" s="21" t="s">
        <v>497</v>
      </c>
      <c r="C499" s="21"/>
      <c r="D499" s="21"/>
      <c r="E499" s="21"/>
    </row>
    <row r="500" spans="1:6" ht="13.5" thickBot="1" x14ac:dyDescent="0.25">
      <c r="B500" s="1"/>
      <c r="C500" s="1"/>
      <c r="D500" s="1"/>
      <c r="E500" s="22" t="s">
        <v>8</v>
      </c>
    </row>
    <row r="501" spans="1:6" ht="48.75" thickBot="1" x14ac:dyDescent="0.3">
      <c r="A501" s="367" t="s">
        <v>298</v>
      </c>
      <c r="B501" s="577" t="s">
        <v>13</v>
      </c>
      <c r="C501" s="355" t="s">
        <v>488</v>
      </c>
      <c r="D501" s="356" t="s">
        <v>489</v>
      </c>
      <c r="E501" s="355" t="s">
        <v>484</v>
      </c>
      <c r="F501" s="356" t="s">
        <v>483</v>
      </c>
    </row>
    <row r="502" spans="1:6" x14ac:dyDescent="0.2">
      <c r="A502" s="578" t="s">
        <v>299</v>
      </c>
      <c r="B502" s="579" t="s">
        <v>300</v>
      </c>
      <c r="C502" s="588" t="s">
        <v>301</v>
      </c>
      <c r="D502" s="589" t="s">
        <v>302</v>
      </c>
      <c r="E502" s="763" t="s">
        <v>322</v>
      </c>
      <c r="F502" s="764" t="s">
        <v>347</v>
      </c>
    </row>
    <row r="503" spans="1:6" x14ac:dyDescent="0.2">
      <c r="A503" s="340" t="s">
        <v>303</v>
      </c>
      <c r="B503" s="347" t="s">
        <v>246</v>
      </c>
      <c r="C503" s="310"/>
      <c r="D503" s="145"/>
      <c r="E503" s="310"/>
      <c r="F503" s="131"/>
    </row>
    <row r="504" spans="1:6" x14ac:dyDescent="0.2">
      <c r="A504" s="339" t="s">
        <v>304</v>
      </c>
      <c r="B504" s="192" t="s">
        <v>601</v>
      </c>
      <c r="C504" s="310"/>
      <c r="D504" s="145"/>
      <c r="E504" s="310"/>
      <c r="F504" s="145">
        <f>SUM(C504:E504)</f>
        <v>0</v>
      </c>
    </row>
    <row r="505" spans="1:6" x14ac:dyDescent="0.2">
      <c r="A505" s="339" t="s">
        <v>305</v>
      </c>
      <c r="B505" s="215" t="s">
        <v>603</v>
      </c>
      <c r="C505" s="310"/>
      <c r="D505" s="145"/>
      <c r="E505" s="310"/>
      <c r="F505" s="145">
        <f>SUM(C505:E505)</f>
        <v>0</v>
      </c>
    </row>
    <row r="506" spans="1:6" x14ac:dyDescent="0.2">
      <c r="A506" s="339" t="s">
        <v>306</v>
      </c>
      <c r="B506" s="215" t="s">
        <v>602</v>
      </c>
      <c r="C506" s="310">
        <f>'4_sz_ melléklet'!C189</f>
        <v>25891</v>
      </c>
      <c r="D506" s="145"/>
      <c r="E506" s="310"/>
      <c r="F506" s="145">
        <f>SUM(C506:E506)</f>
        <v>25891</v>
      </c>
    </row>
    <row r="507" spans="1:6" x14ac:dyDescent="0.2">
      <c r="A507" s="339" t="s">
        <v>307</v>
      </c>
      <c r="B507" s="215" t="s">
        <v>604</v>
      </c>
      <c r="C507" s="310"/>
      <c r="D507" s="145"/>
      <c r="E507" s="310"/>
      <c r="F507" s="145">
        <f>SUM(C507:E507)</f>
        <v>0</v>
      </c>
    </row>
    <row r="508" spans="1:6" x14ac:dyDescent="0.2">
      <c r="A508" s="339" t="s">
        <v>308</v>
      </c>
      <c r="B508" s="215" t="s">
        <v>605</v>
      </c>
      <c r="C508" s="310"/>
      <c r="D508" s="145"/>
      <c r="E508" s="310"/>
      <c r="F508" s="145">
        <f>SUM(C508:E508)</f>
        <v>0</v>
      </c>
    </row>
    <row r="509" spans="1:6" x14ac:dyDescent="0.2">
      <c r="A509" s="339" t="s">
        <v>309</v>
      </c>
      <c r="B509" s="215" t="s">
        <v>606</v>
      </c>
      <c r="C509" s="310">
        <f>C510+C511+C512+C513+C514+C515+C516</f>
        <v>0</v>
      </c>
      <c r="D509" s="310">
        <f>D510+D511+D512+D513+D514+D515+D516</f>
        <v>0</v>
      </c>
      <c r="E509" s="310">
        <f>E510+E511+E512+E513+E514+E515+E516</f>
        <v>0</v>
      </c>
      <c r="F509" s="145">
        <f>F510+F511+F512+F513+F514+F515+F516</f>
        <v>0</v>
      </c>
    </row>
    <row r="510" spans="1:6" x14ac:dyDescent="0.2">
      <c r="A510" s="339" t="s">
        <v>310</v>
      </c>
      <c r="B510" s="215" t="s">
        <v>610</v>
      </c>
      <c r="C510" s="310">
        <v>0</v>
      </c>
      <c r="D510" s="145">
        <v>0</v>
      </c>
      <c r="E510" s="310">
        <v>0</v>
      </c>
      <c r="F510" s="145">
        <f>E510+D510+C510</f>
        <v>0</v>
      </c>
    </row>
    <row r="511" spans="1:6" x14ac:dyDescent="0.2">
      <c r="A511" s="339" t="s">
        <v>311</v>
      </c>
      <c r="B511" s="215" t="s">
        <v>611</v>
      </c>
      <c r="C511" s="310"/>
      <c r="D511" s="145"/>
      <c r="E511" s="310"/>
      <c r="F511" s="145">
        <f t="shared" ref="F511:F517" si="26">E511+D511+C511</f>
        <v>0</v>
      </c>
    </row>
    <row r="512" spans="1:6" x14ac:dyDescent="0.2">
      <c r="A512" s="339" t="s">
        <v>312</v>
      </c>
      <c r="B512" s="215" t="s">
        <v>612</v>
      </c>
      <c r="C512" s="310"/>
      <c r="D512" s="145"/>
      <c r="E512" s="310"/>
      <c r="F512" s="145">
        <f t="shared" si="26"/>
        <v>0</v>
      </c>
    </row>
    <row r="513" spans="1:6" x14ac:dyDescent="0.2">
      <c r="A513" s="339" t="s">
        <v>313</v>
      </c>
      <c r="B513" s="348" t="s">
        <v>608</v>
      </c>
      <c r="C513" s="246"/>
      <c r="D513" s="149"/>
      <c r="E513" s="310"/>
      <c r="F513" s="145">
        <f t="shared" si="26"/>
        <v>0</v>
      </c>
    </row>
    <row r="514" spans="1:6" x14ac:dyDescent="0.2">
      <c r="A514" s="339" t="s">
        <v>314</v>
      </c>
      <c r="B514" s="801" t="s">
        <v>609</v>
      </c>
      <c r="C514" s="313"/>
      <c r="D514" s="146"/>
      <c r="E514" s="310"/>
      <c r="F514" s="145">
        <f t="shared" si="26"/>
        <v>0</v>
      </c>
    </row>
    <row r="515" spans="1:6" x14ac:dyDescent="0.2">
      <c r="A515" s="339" t="s">
        <v>315</v>
      </c>
      <c r="B515" s="802" t="s">
        <v>1082</v>
      </c>
      <c r="C515" s="313"/>
      <c r="D515" s="146"/>
      <c r="E515" s="310"/>
      <c r="F515" s="145">
        <f t="shared" si="26"/>
        <v>0</v>
      </c>
    </row>
    <row r="516" spans="1:6" x14ac:dyDescent="0.2">
      <c r="A516" s="339" t="s">
        <v>316</v>
      </c>
      <c r="B516" s="292" t="s">
        <v>841</v>
      </c>
      <c r="C516" s="313"/>
      <c r="D516" s="146"/>
      <c r="E516" s="310"/>
      <c r="F516" s="150"/>
    </row>
    <row r="517" spans="1:6" ht="13.5" thickBot="1" x14ac:dyDescent="0.25">
      <c r="A517" s="339" t="s">
        <v>317</v>
      </c>
      <c r="B517" s="217" t="s">
        <v>614</v>
      </c>
      <c r="C517" s="311"/>
      <c r="D517" s="150"/>
      <c r="E517" s="310"/>
      <c r="F517" s="308">
        <f t="shared" si="26"/>
        <v>0</v>
      </c>
    </row>
    <row r="518" spans="1:6" ht="13.5" thickBot="1" x14ac:dyDescent="0.25">
      <c r="A518" s="582" t="s">
        <v>318</v>
      </c>
      <c r="B518" s="583" t="s">
        <v>6</v>
      </c>
      <c r="C518" s="591">
        <f>C504+C505+C506+C507+C509+C517</f>
        <v>25891</v>
      </c>
      <c r="D518" s="591">
        <f>D504+D505+D506+D507+D509+D517</f>
        <v>0</v>
      </c>
      <c r="E518" s="591">
        <f>E504+E505+E506+E507+E509+E517</f>
        <v>0</v>
      </c>
      <c r="F518" s="592">
        <f>F504+F505+F506+F507+F509+F517</f>
        <v>25891</v>
      </c>
    </row>
    <row r="519" spans="1:6" ht="8.25" customHeight="1" thickTop="1" x14ac:dyDescent="0.2">
      <c r="A519" s="572"/>
      <c r="B519" s="347"/>
      <c r="C519" s="245"/>
      <c r="D519" s="245"/>
      <c r="E519" s="245"/>
      <c r="F519" s="153"/>
    </row>
    <row r="520" spans="1:6" x14ac:dyDescent="0.2">
      <c r="A520" s="340" t="s">
        <v>319</v>
      </c>
      <c r="B520" s="349" t="s">
        <v>247</v>
      </c>
      <c r="C520" s="312"/>
      <c r="D520" s="148"/>
      <c r="E520" s="312"/>
      <c r="F520" s="199"/>
    </row>
    <row r="521" spans="1:6" x14ac:dyDescent="0.2">
      <c r="A521" s="340" t="s">
        <v>320</v>
      </c>
      <c r="B521" s="215" t="s">
        <v>615</v>
      </c>
      <c r="C521" s="310">
        <f>'33_sz_ melléklet'!C115</f>
        <v>226033</v>
      </c>
      <c r="D521" s="145"/>
      <c r="E521" s="310"/>
      <c r="F521" s="145">
        <f>SUM(C521:E521)</f>
        <v>226033</v>
      </c>
    </row>
    <row r="522" spans="1:6" x14ac:dyDescent="0.2">
      <c r="A522" s="340" t="s">
        <v>321</v>
      </c>
      <c r="B522" s="215" t="s">
        <v>616</v>
      </c>
      <c r="C522" s="310">
        <f>'32_sz_ melléklet'!C34</f>
        <v>139700</v>
      </c>
      <c r="D522" s="145"/>
      <c r="E522" s="310"/>
      <c r="F522" s="145">
        <f>SUM(C522:E522)</f>
        <v>139700</v>
      </c>
    </row>
    <row r="523" spans="1:6" x14ac:dyDescent="0.2">
      <c r="A523" s="340" t="s">
        <v>323</v>
      </c>
      <c r="B523" s="215" t="s">
        <v>617</v>
      </c>
      <c r="C523" s="246">
        <f>C524+C525+C526+C527+C528+C529+C530</f>
        <v>0</v>
      </c>
      <c r="D523" s="246">
        <f>D524+D525+D526+D527+D528+D529+D530</f>
        <v>0</v>
      </c>
      <c r="E523" s="246">
        <f>E524+E525+E526+E527+E528+E529+E530</f>
        <v>0</v>
      </c>
      <c r="F523" s="149">
        <f>F524+F525+F526+F527+F528+F529+F530</f>
        <v>0</v>
      </c>
    </row>
    <row r="524" spans="1:6" x14ac:dyDescent="0.2">
      <c r="A524" s="340" t="s">
        <v>324</v>
      </c>
      <c r="B524" s="348" t="s">
        <v>618</v>
      </c>
      <c r="C524" s="310"/>
      <c r="D524" s="145"/>
      <c r="E524" s="310"/>
      <c r="F524" s="145">
        <f>SUM(C524:E524)</f>
        <v>0</v>
      </c>
    </row>
    <row r="525" spans="1:6" x14ac:dyDescent="0.2">
      <c r="A525" s="340" t="s">
        <v>325</v>
      </c>
      <c r="B525" s="348" t="s">
        <v>619</v>
      </c>
      <c r="C525" s="310"/>
      <c r="D525" s="145"/>
      <c r="E525" s="310"/>
      <c r="F525" s="145">
        <f t="shared" ref="F525:F530" si="27">SUM(C525:E525)</f>
        <v>0</v>
      </c>
    </row>
    <row r="526" spans="1:6" x14ac:dyDescent="0.2">
      <c r="A526" s="340" t="s">
        <v>326</v>
      </c>
      <c r="B526" s="348" t="s">
        <v>620</v>
      </c>
      <c r="C526" s="310"/>
      <c r="D526" s="145"/>
      <c r="E526" s="310"/>
      <c r="F526" s="145">
        <f t="shared" si="27"/>
        <v>0</v>
      </c>
    </row>
    <row r="527" spans="1:6" x14ac:dyDescent="0.2">
      <c r="A527" s="340" t="s">
        <v>327</v>
      </c>
      <c r="B527" s="348" t="s">
        <v>621</v>
      </c>
      <c r="C527" s="310"/>
      <c r="D527" s="145"/>
      <c r="E527" s="310"/>
      <c r="F527" s="145">
        <f t="shared" si="27"/>
        <v>0</v>
      </c>
    </row>
    <row r="528" spans="1:6" x14ac:dyDescent="0.2">
      <c r="A528" s="340" t="s">
        <v>328</v>
      </c>
      <c r="B528" s="801" t="s">
        <v>622</v>
      </c>
      <c r="C528" s="310"/>
      <c r="D528" s="145"/>
      <c r="E528" s="310"/>
      <c r="F528" s="145">
        <f t="shared" si="27"/>
        <v>0</v>
      </c>
    </row>
    <row r="529" spans="1:6" x14ac:dyDescent="0.2">
      <c r="A529" s="340" t="s">
        <v>329</v>
      </c>
      <c r="B529" s="292" t="s">
        <v>623</v>
      </c>
      <c r="C529" s="310"/>
      <c r="D529" s="145"/>
      <c r="E529" s="310"/>
      <c r="F529" s="145">
        <f t="shared" si="27"/>
        <v>0</v>
      </c>
    </row>
    <row r="530" spans="1:6" x14ac:dyDescent="0.2">
      <c r="A530" s="340" t="s">
        <v>330</v>
      </c>
      <c r="B530" s="1038" t="s">
        <v>624</v>
      </c>
      <c r="C530" s="310"/>
      <c r="D530" s="145"/>
      <c r="E530" s="310"/>
      <c r="F530" s="145">
        <f t="shared" si="27"/>
        <v>0</v>
      </c>
    </row>
    <row r="531" spans="1:6" x14ac:dyDescent="0.2">
      <c r="A531" s="340" t="s">
        <v>331</v>
      </c>
      <c r="B531" s="215"/>
      <c r="C531" s="310"/>
      <c r="D531" s="145"/>
      <c r="E531" s="310"/>
      <c r="F531" s="145"/>
    </row>
    <row r="532" spans="1:6" ht="13.5" thickBot="1" x14ac:dyDescent="0.25">
      <c r="A532" s="340" t="s">
        <v>332</v>
      </c>
      <c r="B532" s="217"/>
      <c r="C532" s="313"/>
      <c r="D532" s="313"/>
      <c r="E532" s="313"/>
      <c r="F532" s="146"/>
    </row>
    <row r="533" spans="1:6" ht="13.5" thickBot="1" x14ac:dyDescent="0.25">
      <c r="A533" s="582" t="s">
        <v>333</v>
      </c>
      <c r="B533" s="583" t="s">
        <v>7</v>
      </c>
      <c r="C533" s="591">
        <f>C521+C522+C523+C531+C532</f>
        <v>365733</v>
      </c>
      <c r="D533" s="591">
        <f>D521+D522+D523+D531+D532</f>
        <v>0</v>
      </c>
      <c r="E533" s="591">
        <f>E521+E522+E523+E531+E532</f>
        <v>0</v>
      </c>
      <c r="F533" s="592">
        <f>F521+F522+F523+F531+F532</f>
        <v>365733</v>
      </c>
    </row>
    <row r="534" spans="1:6" ht="27" thickTop="1" thickBot="1" x14ac:dyDescent="0.25">
      <c r="A534" s="582" t="s">
        <v>334</v>
      </c>
      <c r="B534" s="587" t="s">
        <v>457</v>
      </c>
      <c r="C534" s="594">
        <f>C518+C533</f>
        <v>391624</v>
      </c>
      <c r="D534" s="594">
        <f>D518+D533</f>
        <v>0</v>
      </c>
      <c r="E534" s="594">
        <f>E518+E533</f>
        <v>0</v>
      </c>
      <c r="F534" s="595">
        <f>F518+F533</f>
        <v>391624</v>
      </c>
    </row>
    <row r="535" spans="1:6" ht="9.75" customHeight="1" thickTop="1" x14ac:dyDescent="0.2">
      <c r="A535" s="572"/>
      <c r="B535" s="815"/>
      <c r="C535" s="251"/>
      <c r="D535" s="251"/>
      <c r="E535" s="251"/>
      <c r="F535" s="256"/>
    </row>
    <row r="536" spans="1:6" x14ac:dyDescent="0.2">
      <c r="A536" s="340" t="s">
        <v>335</v>
      </c>
      <c r="B536" s="456" t="s">
        <v>458</v>
      </c>
      <c r="C536" s="593"/>
      <c r="D536" s="148"/>
      <c r="E536" s="312"/>
      <c r="F536" s="199"/>
    </row>
    <row r="537" spans="1:6" x14ac:dyDescent="0.2">
      <c r="A537" s="339" t="s">
        <v>336</v>
      </c>
      <c r="B537" s="216" t="s">
        <v>1124</v>
      </c>
      <c r="C537" s="315"/>
      <c r="D537" s="145"/>
      <c r="E537" s="310"/>
      <c r="F537" s="145">
        <f>SUM(C537:E537)</f>
        <v>0</v>
      </c>
    </row>
    <row r="538" spans="1:6" x14ac:dyDescent="0.2">
      <c r="A538" s="339" t="s">
        <v>337</v>
      </c>
      <c r="B538" s="666" t="s">
        <v>640</v>
      </c>
      <c r="C538" s="808"/>
      <c r="D538" s="150"/>
      <c r="E538" s="311"/>
      <c r="F538" s="145">
        <f t="shared" ref="F538:F544" si="28">SUM(C538:E538)</f>
        <v>0</v>
      </c>
    </row>
    <row r="539" spans="1:6" x14ac:dyDescent="0.2">
      <c r="A539" s="339" t="s">
        <v>338</v>
      </c>
      <c r="B539" s="666" t="s">
        <v>639</v>
      </c>
      <c r="C539" s="808"/>
      <c r="D539" s="150"/>
      <c r="E539" s="311"/>
      <c r="F539" s="145">
        <f t="shared" si="28"/>
        <v>0</v>
      </c>
    </row>
    <row r="540" spans="1:6" x14ac:dyDescent="0.2">
      <c r="A540" s="339" t="s">
        <v>339</v>
      </c>
      <c r="B540" s="666" t="s">
        <v>641</v>
      </c>
      <c r="C540" s="808"/>
      <c r="D540" s="150"/>
      <c r="E540" s="311"/>
      <c r="F540" s="145">
        <f t="shared" si="28"/>
        <v>0</v>
      </c>
    </row>
    <row r="541" spans="1:6" x14ac:dyDescent="0.2">
      <c r="A541" s="339" t="s">
        <v>340</v>
      </c>
      <c r="B541" s="803" t="s">
        <v>642</v>
      </c>
      <c r="C541" s="808"/>
      <c r="D541" s="150"/>
      <c r="E541" s="311"/>
      <c r="F541" s="145">
        <f t="shared" si="28"/>
        <v>0</v>
      </c>
    </row>
    <row r="542" spans="1:6" x14ac:dyDescent="0.2">
      <c r="A542" s="339" t="s">
        <v>341</v>
      </c>
      <c r="B542" s="804" t="s">
        <v>645</v>
      </c>
      <c r="C542" s="808"/>
      <c r="D542" s="150"/>
      <c r="E542" s="311"/>
      <c r="F542" s="145">
        <f t="shared" si="28"/>
        <v>0</v>
      </c>
    </row>
    <row r="543" spans="1:6" x14ac:dyDescent="0.2">
      <c r="A543" s="339" t="s">
        <v>342</v>
      </c>
      <c r="B543" s="805" t="s">
        <v>644</v>
      </c>
      <c r="C543" s="808"/>
      <c r="D543" s="150"/>
      <c r="E543" s="311"/>
      <c r="F543" s="145">
        <f t="shared" si="28"/>
        <v>0</v>
      </c>
    </row>
    <row r="544" spans="1:6" ht="13.5" thickBot="1" x14ac:dyDescent="0.25">
      <c r="A544" s="339" t="s">
        <v>343</v>
      </c>
      <c r="B544" s="350" t="s">
        <v>643</v>
      </c>
      <c r="C544" s="808"/>
      <c r="D544" s="150"/>
      <c r="E544" s="311"/>
      <c r="F544" s="145">
        <f t="shared" si="28"/>
        <v>0</v>
      </c>
    </row>
    <row r="545" spans="1:6" ht="13.5" thickBot="1" x14ac:dyDescent="0.25">
      <c r="A545" s="363" t="s">
        <v>344</v>
      </c>
      <c r="B545" s="298" t="s">
        <v>459</v>
      </c>
      <c r="C545" s="809">
        <f>SUM(C537:C544)</f>
        <v>0</v>
      </c>
      <c r="D545" s="809">
        <f>SUM(D537:D544)</f>
        <v>0</v>
      </c>
      <c r="E545" s="809">
        <f>SUM(E537:E544)</f>
        <v>0</v>
      </c>
      <c r="F545" s="904">
        <f>SUM(F537:F544)</f>
        <v>0</v>
      </c>
    </row>
    <row r="546" spans="1:6" ht="9.75" customHeight="1" x14ac:dyDescent="0.2">
      <c r="A546" s="572"/>
      <c r="B546" s="43"/>
      <c r="C546" s="821"/>
      <c r="D546" s="823"/>
      <c r="E546" s="782"/>
      <c r="F546" s="662"/>
    </row>
    <row r="547" spans="1:6" ht="13.5" thickBot="1" x14ac:dyDescent="0.25">
      <c r="A547" s="426" t="s">
        <v>345</v>
      </c>
      <c r="B547" s="1299" t="s">
        <v>460</v>
      </c>
      <c r="C547" s="943">
        <f>C534+C545</f>
        <v>391624</v>
      </c>
      <c r="D547" s="944">
        <f>D534+D545</f>
        <v>0</v>
      </c>
      <c r="E547" s="943">
        <f>E534+E545</f>
        <v>0</v>
      </c>
      <c r="F547" s="943">
        <f>F534+F545</f>
        <v>391624</v>
      </c>
    </row>
    <row r="548" spans="1:6" x14ac:dyDescent="0.2">
      <c r="A548" s="361"/>
      <c r="B548" s="793"/>
      <c r="C548" s="664"/>
      <c r="D548" s="664"/>
      <c r="E548" s="664"/>
      <c r="F548" s="664"/>
    </row>
    <row r="549" spans="1:6" x14ac:dyDescent="0.2">
      <c r="A549" s="1647">
        <v>11</v>
      </c>
      <c r="B549" s="1647"/>
      <c r="C549" s="1647"/>
      <c r="D549" s="1647"/>
      <c r="E549" s="1647"/>
      <c r="F549" s="1647"/>
    </row>
    <row r="550" spans="1:6" x14ac:dyDescent="0.2">
      <c r="A550" s="1626" t="s">
        <v>1376</v>
      </c>
      <c r="B550" s="1626"/>
      <c r="C550" s="1626"/>
      <c r="D550" s="1626"/>
      <c r="E550" s="1626"/>
    </row>
    <row r="551" spans="1:6" x14ac:dyDescent="0.2">
      <c r="A551" s="352"/>
      <c r="B551" s="352"/>
      <c r="C551" s="352"/>
      <c r="D551" s="352"/>
      <c r="E551" s="352"/>
    </row>
    <row r="552" spans="1:6" ht="14.25" x14ac:dyDescent="0.2">
      <c r="A552" s="1785" t="s">
        <v>1206</v>
      </c>
      <c r="B552" s="1786"/>
      <c r="C552" s="1786"/>
      <c r="D552" s="1786"/>
      <c r="E552" s="1786"/>
      <c r="F552" s="1786"/>
    </row>
    <row r="553" spans="1:6" ht="10.5" customHeight="1" x14ac:dyDescent="0.25">
      <c r="B553" s="21"/>
      <c r="C553" s="21"/>
      <c r="D553" s="21"/>
      <c r="E553" s="21"/>
    </row>
    <row r="554" spans="1:6" ht="15.75" x14ac:dyDescent="0.25">
      <c r="B554" s="21" t="s">
        <v>498</v>
      </c>
      <c r="C554" s="21"/>
      <c r="D554" s="21"/>
      <c r="E554" s="21"/>
    </row>
    <row r="555" spans="1:6" ht="13.5" thickBot="1" x14ac:dyDescent="0.25">
      <c r="B555" s="1"/>
      <c r="C555" s="1"/>
      <c r="D555" s="1"/>
      <c r="E555" s="22" t="s">
        <v>8</v>
      </c>
    </row>
    <row r="556" spans="1:6" ht="48.75" thickBot="1" x14ac:dyDescent="0.3">
      <c r="A556" s="367" t="s">
        <v>298</v>
      </c>
      <c r="B556" s="577" t="s">
        <v>13</v>
      </c>
      <c r="C556" s="355" t="s">
        <v>488</v>
      </c>
      <c r="D556" s="356" t="s">
        <v>489</v>
      </c>
      <c r="E556" s="355" t="s">
        <v>484</v>
      </c>
      <c r="F556" s="356" t="s">
        <v>483</v>
      </c>
    </row>
    <row r="557" spans="1:6" x14ac:dyDescent="0.2">
      <c r="A557" s="578" t="s">
        <v>299</v>
      </c>
      <c r="B557" s="579" t="s">
        <v>300</v>
      </c>
      <c r="C557" s="588" t="s">
        <v>301</v>
      </c>
      <c r="D557" s="589" t="s">
        <v>302</v>
      </c>
      <c r="E557" s="763" t="s">
        <v>322</v>
      </c>
      <c r="F557" s="764" t="s">
        <v>347</v>
      </c>
    </row>
    <row r="558" spans="1:6" x14ac:dyDescent="0.2">
      <c r="A558" s="340" t="s">
        <v>303</v>
      </c>
      <c r="B558" s="347" t="s">
        <v>246</v>
      </c>
      <c r="C558" s="310"/>
      <c r="D558" s="145"/>
      <c r="E558" s="310"/>
      <c r="F558" s="131"/>
    </row>
    <row r="559" spans="1:6" x14ac:dyDescent="0.2">
      <c r="A559" s="339" t="s">
        <v>304</v>
      </c>
      <c r="B559" s="192" t="s">
        <v>601</v>
      </c>
      <c r="C559" s="310"/>
      <c r="D559" s="145"/>
      <c r="E559" s="310"/>
      <c r="F559" s="145">
        <f>SUM(C559:E559)</f>
        <v>0</v>
      </c>
    </row>
    <row r="560" spans="1:6" x14ac:dyDescent="0.2">
      <c r="A560" s="339" t="s">
        <v>305</v>
      </c>
      <c r="B560" s="215" t="s">
        <v>603</v>
      </c>
      <c r="C560" s="310"/>
      <c r="D560" s="145"/>
      <c r="E560" s="310"/>
      <c r="F560" s="145">
        <f>SUM(C560:E560)</f>
        <v>0</v>
      </c>
    </row>
    <row r="561" spans="1:6" x14ac:dyDescent="0.2">
      <c r="A561" s="339" t="s">
        <v>306</v>
      </c>
      <c r="B561" s="215" t="s">
        <v>602</v>
      </c>
      <c r="C561" s="310"/>
      <c r="D561" s="145"/>
      <c r="E561" s="310"/>
      <c r="F561" s="145">
        <f>SUM(C561:E561)</f>
        <v>0</v>
      </c>
    </row>
    <row r="562" spans="1:6" x14ac:dyDescent="0.2">
      <c r="A562" s="339" t="s">
        <v>307</v>
      </c>
      <c r="B562" s="215" t="s">
        <v>604</v>
      </c>
      <c r="C562" s="310"/>
      <c r="D562" s="145"/>
      <c r="E562" s="310"/>
      <c r="F562" s="145">
        <f>SUM(C562:E562)</f>
        <v>0</v>
      </c>
    </row>
    <row r="563" spans="1:6" x14ac:dyDescent="0.2">
      <c r="A563" s="339" t="s">
        <v>308</v>
      </c>
      <c r="B563" s="215" t="s">
        <v>605</v>
      </c>
      <c r="C563" s="310"/>
      <c r="D563" s="145"/>
      <c r="E563" s="310"/>
      <c r="F563" s="145">
        <f>SUM(C563:E563)</f>
        <v>0</v>
      </c>
    </row>
    <row r="564" spans="1:6" x14ac:dyDescent="0.2">
      <c r="A564" s="339" t="s">
        <v>309</v>
      </c>
      <c r="B564" s="215" t="s">
        <v>606</v>
      </c>
      <c r="C564" s="310">
        <f>C565+C566+C567+C568+C569+C570+C571</f>
        <v>0</v>
      </c>
      <c r="D564" s="310">
        <f>D565+D566+D567+D568+D569+D570+D571</f>
        <v>0</v>
      </c>
      <c r="E564" s="310">
        <f>E565+E566+E567+E568+E569+E570+E571</f>
        <v>0</v>
      </c>
      <c r="F564" s="145">
        <f>F565+F566+F567+F568+F569+F570+F571</f>
        <v>0</v>
      </c>
    </row>
    <row r="565" spans="1:6" x14ac:dyDescent="0.2">
      <c r="A565" s="339" t="s">
        <v>310</v>
      </c>
      <c r="B565" s="215" t="s">
        <v>610</v>
      </c>
      <c r="C565" s="310">
        <v>0</v>
      </c>
      <c r="D565" s="145">
        <v>0</v>
      </c>
      <c r="E565" s="310">
        <v>0</v>
      </c>
      <c r="F565" s="145">
        <f>E565+D565+C565</f>
        <v>0</v>
      </c>
    </row>
    <row r="566" spans="1:6" x14ac:dyDescent="0.2">
      <c r="A566" s="339" t="s">
        <v>311</v>
      </c>
      <c r="B566" s="215" t="s">
        <v>611</v>
      </c>
      <c r="C566" s="310"/>
      <c r="D566" s="145"/>
      <c r="E566" s="310"/>
      <c r="F566" s="145">
        <f t="shared" ref="F566:F572" si="29">E566+D566+C566</f>
        <v>0</v>
      </c>
    </row>
    <row r="567" spans="1:6" x14ac:dyDescent="0.2">
      <c r="A567" s="339" t="s">
        <v>312</v>
      </c>
      <c r="B567" s="215" t="s">
        <v>612</v>
      </c>
      <c r="C567" s="310"/>
      <c r="D567" s="145"/>
      <c r="E567" s="310"/>
      <c r="F567" s="145">
        <f t="shared" si="29"/>
        <v>0</v>
      </c>
    </row>
    <row r="568" spans="1:6" x14ac:dyDescent="0.2">
      <c r="A568" s="339" t="s">
        <v>313</v>
      </c>
      <c r="B568" s="348" t="s">
        <v>608</v>
      </c>
      <c r="C568" s="246"/>
      <c r="D568" s="149"/>
      <c r="E568" s="310"/>
      <c r="F568" s="145">
        <f t="shared" si="29"/>
        <v>0</v>
      </c>
    </row>
    <row r="569" spans="1:6" x14ac:dyDescent="0.2">
      <c r="A569" s="339" t="s">
        <v>314</v>
      </c>
      <c r="B569" s="801" t="s">
        <v>609</v>
      </c>
      <c r="C569" s="313"/>
      <c r="D569" s="146"/>
      <c r="E569" s="310"/>
      <c r="F569" s="145">
        <f t="shared" si="29"/>
        <v>0</v>
      </c>
    </row>
    <row r="570" spans="1:6" x14ac:dyDescent="0.2">
      <c r="A570" s="339" t="s">
        <v>315</v>
      </c>
      <c r="B570" s="802" t="s">
        <v>1082</v>
      </c>
      <c r="C570" s="313"/>
      <c r="D570" s="146"/>
      <c r="E570" s="310"/>
      <c r="F570" s="145">
        <f t="shared" si="29"/>
        <v>0</v>
      </c>
    </row>
    <row r="571" spans="1:6" x14ac:dyDescent="0.2">
      <c r="A571" s="339" t="s">
        <v>316</v>
      </c>
      <c r="B571" s="292" t="s">
        <v>841</v>
      </c>
      <c r="C571" s="313"/>
      <c r="D571" s="146"/>
      <c r="E571" s="310"/>
      <c r="F571" s="150"/>
    </row>
    <row r="572" spans="1:6" ht="13.5" thickBot="1" x14ac:dyDescent="0.25">
      <c r="A572" s="339" t="s">
        <v>317</v>
      </c>
      <c r="B572" s="217" t="s">
        <v>614</v>
      </c>
      <c r="C572" s="311"/>
      <c r="D572" s="150"/>
      <c r="E572" s="310"/>
      <c r="F572" s="308">
        <f t="shared" si="29"/>
        <v>0</v>
      </c>
    </row>
    <row r="573" spans="1:6" ht="13.5" thickBot="1" x14ac:dyDescent="0.25">
      <c r="A573" s="582" t="s">
        <v>318</v>
      </c>
      <c r="B573" s="583" t="s">
        <v>6</v>
      </c>
      <c r="C573" s="591">
        <f>C559+C560+C561+C562+C564+C572</f>
        <v>0</v>
      </c>
      <c r="D573" s="591">
        <f>D559+D560+D561+D562+D564+D572</f>
        <v>0</v>
      </c>
      <c r="E573" s="591">
        <f>E559+E560+E561+E562+E564+E572</f>
        <v>0</v>
      </c>
      <c r="F573" s="592">
        <f>F559+F560+F561+F562+F564+F572</f>
        <v>0</v>
      </c>
    </row>
    <row r="574" spans="1:6" ht="9.75" customHeight="1" thickTop="1" x14ac:dyDescent="0.2">
      <c r="A574" s="572"/>
      <c r="B574" s="347"/>
      <c r="C574" s="245"/>
      <c r="D574" s="245"/>
      <c r="E574" s="245"/>
      <c r="F574" s="153"/>
    </row>
    <row r="575" spans="1:6" x14ac:dyDescent="0.2">
      <c r="A575" s="340" t="s">
        <v>319</v>
      </c>
      <c r="B575" s="349" t="s">
        <v>247</v>
      </c>
      <c r="C575" s="312"/>
      <c r="D575" s="148"/>
      <c r="E575" s="312"/>
      <c r="F575" s="199"/>
    </row>
    <row r="576" spans="1:6" x14ac:dyDescent="0.2">
      <c r="A576" s="340" t="s">
        <v>320</v>
      </c>
      <c r="B576" s="215" t="s">
        <v>615</v>
      </c>
      <c r="C576" s="310">
        <f>'33_sz_ melléklet'!C170</f>
        <v>0</v>
      </c>
      <c r="D576" s="145"/>
      <c r="E576" s="310"/>
      <c r="F576" s="145">
        <f>SUM(C576:E576)</f>
        <v>0</v>
      </c>
    </row>
    <row r="577" spans="1:6" x14ac:dyDescent="0.2">
      <c r="A577" s="340" t="s">
        <v>321</v>
      </c>
      <c r="B577" s="215" t="s">
        <v>616</v>
      </c>
      <c r="C577" s="310">
        <f>'32_sz_ melléklet'!C35</f>
        <v>34796</v>
      </c>
      <c r="D577" s="145"/>
      <c r="E577" s="310"/>
      <c r="F577" s="145">
        <f>SUM(C577:E577)</f>
        <v>34796</v>
      </c>
    </row>
    <row r="578" spans="1:6" x14ac:dyDescent="0.2">
      <c r="A578" s="340" t="s">
        <v>323</v>
      </c>
      <c r="B578" s="215" t="s">
        <v>617</v>
      </c>
      <c r="C578" s="310">
        <f>C579+C580+C581+C582+C583+C584+C585</f>
        <v>0</v>
      </c>
      <c r="D578" s="246">
        <f>D579+D580+D581+D582+D583+D584+D585</f>
        <v>0</v>
      </c>
      <c r="E578" s="246">
        <f>E579+E580+E581+E582+E583+E584+E585</f>
        <v>0</v>
      </c>
      <c r="F578" s="145">
        <f>SUM(C578:E578)</f>
        <v>0</v>
      </c>
    </row>
    <row r="579" spans="1:6" x14ac:dyDescent="0.2">
      <c r="A579" s="340" t="s">
        <v>324</v>
      </c>
      <c r="B579" s="348" t="s">
        <v>618</v>
      </c>
      <c r="C579" s="310"/>
      <c r="D579" s="145"/>
      <c r="E579" s="310"/>
      <c r="F579" s="145">
        <f>SUM(C579:E579)</f>
        <v>0</v>
      </c>
    </row>
    <row r="580" spans="1:6" x14ac:dyDescent="0.2">
      <c r="A580" s="340" t="s">
        <v>325</v>
      </c>
      <c r="B580" s="348" t="s">
        <v>619</v>
      </c>
      <c r="C580" s="310"/>
      <c r="D580" s="145"/>
      <c r="E580" s="310"/>
      <c r="F580" s="145">
        <f t="shared" ref="F580:F585" si="30">SUM(C580:E580)</f>
        <v>0</v>
      </c>
    </row>
    <row r="581" spans="1:6" x14ac:dyDescent="0.2">
      <c r="A581" s="340" t="s">
        <v>326</v>
      </c>
      <c r="B581" s="348" t="s">
        <v>620</v>
      </c>
      <c r="C581" s="310"/>
      <c r="D581" s="145"/>
      <c r="E581" s="310"/>
      <c r="F581" s="145">
        <f t="shared" si="30"/>
        <v>0</v>
      </c>
    </row>
    <row r="582" spans="1:6" x14ac:dyDescent="0.2">
      <c r="A582" s="340" t="s">
        <v>327</v>
      </c>
      <c r="B582" s="348" t="s">
        <v>621</v>
      </c>
      <c r="C582" s="310"/>
      <c r="D582" s="145"/>
      <c r="E582" s="310"/>
      <c r="F582" s="145">
        <f t="shared" si="30"/>
        <v>0</v>
      </c>
    </row>
    <row r="583" spans="1:6" x14ac:dyDescent="0.2">
      <c r="A583" s="340" t="s">
        <v>328</v>
      </c>
      <c r="B583" s="801" t="s">
        <v>622</v>
      </c>
      <c r="C583" s="310"/>
      <c r="D583" s="145"/>
      <c r="E583" s="310"/>
      <c r="F583" s="145">
        <f t="shared" si="30"/>
        <v>0</v>
      </c>
    </row>
    <row r="584" spans="1:6" x14ac:dyDescent="0.2">
      <c r="A584" s="340" t="s">
        <v>329</v>
      </c>
      <c r="B584" s="292" t="s">
        <v>623</v>
      </c>
      <c r="C584" s="310"/>
      <c r="D584" s="145"/>
      <c r="E584" s="310"/>
      <c r="F584" s="145">
        <f t="shared" si="30"/>
        <v>0</v>
      </c>
    </row>
    <row r="585" spans="1:6" x14ac:dyDescent="0.2">
      <c r="A585" s="340" t="s">
        <v>330</v>
      </c>
      <c r="B585" s="1038" t="s">
        <v>624</v>
      </c>
      <c r="C585" s="310"/>
      <c r="D585" s="145"/>
      <c r="E585" s="310"/>
      <c r="F585" s="145">
        <f t="shared" si="30"/>
        <v>0</v>
      </c>
    </row>
    <row r="586" spans="1:6" x14ac:dyDescent="0.2">
      <c r="A586" s="340" t="s">
        <v>331</v>
      </c>
      <c r="B586" s="215"/>
      <c r="C586" s="310"/>
      <c r="D586" s="145"/>
      <c r="E586" s="310"/>
      <c r="F586" s="145"/>
    </row>
    <row r="587" spans="1:6" ht="13.5" thickBot="1" x14ac:dyDescent="0.25">
      <c r="A587" s="340" t="s">
        <v>332</v>
      </c>
      <c r="B587" s="217"/>
      <c r="C587" s="311"/>
      <c r="D587" s="311"/>
      <c r="E587" s="311"/>
      <c r="F587" s="150"/>
    </row>
    <row r="588" spans="1:6" ht="13.5" thickBot="1" x14ac:dyDescent="0.25">
      <c r="A588" s="582" t="s">
        <v>333</v>
      </c>
      <c r="B588" s="583" t="s">
        <v>7</v>
      </c>
      <c r="C588" s="591">
        <f>C576+C577+C578+C586+C587</f>
        <v>34796</v>
      </c>
      <c r="D588" s="591">
        <f>D576+D577+D578+D586+D587</f>
        <v>0</v>
      </c>
      <c r="E588" s="591">
        <f>E576+E577+E578+E586+E587</f>
        <v>0</v>
      </c>
      <c r="F588" s="592">
        <f>F576+F577+F578+F586+F587</f>
        <v>34796</v>
      </c>
    </row>
    <row r="589" spans="1:6" ht="27" thickTop="1" thickBot="1" x14ac:dyDescent="0.25">
      <c r="A589" s="582" t="s">
        <v>334</v>
      </c>
      <c r="B589" s="587" t="s">
        <v>457</v>
      </c>
      <c r="C589" s="594">
        <f>C573+C588</f>
        <v>34796</v>
      </c>
      <c r="D589" s="594">
        <f>D573+D588</f>
        <v>0</v>
      </c>
      <c r="E589" s="594">
        <f>E573+E588</f>
        <v>0</v>
      </c>
      <c r="F589" s="595">
        <f>F573+F588</f>
        <v>34796</v>
      </c>
    </row>
    <row r="590" spans="1:6" ht="7.5" customHeight="1" thickTop="1" x14ac:dyDescent="0.2">
      <c r="A590" s="572"/>
      <c r="B590" s="815"/>
      <c r="C590" s="251"/>
      <c r="D590" s="251"/>
      <c r="E590" s="251"/>
      <c r="F590" s="256"/>
    </row>
    <row r="591" spans="1:6" x14ac:dyDescent="0.2">
      <c r="A591" s="340" t="s">
        <v>335</v>
      </c>
      <c r="B591" s="456" t="s">
        <v>458</v>
      </c>
      <c r="C591" s="593"/>
      <c r="D591" s="148"/>
      <c r="E591" s="312"/>
      <c r="F591" s="199"/>
    </row>
    <row r="592" spans="1:6" x14ac:dyDescent="0.2">
      <c r="A592" s="339" t="s">
        <v>336</v>
      </c>
      <c r="B592" s="216" t="s">
        <v>1124</v>
      </c>
      <c r="C592" s="315"/>
      <c r="D592" s="145"/>
      <c r="E592" s="310"/>
      <c r="F592" s="145">
        <f>SUM(C592:E592)</f>
        <v>0</v>
      </c>
    </row>
    <row r="593" spans="1:6" x14ac:dyDescent="0.2">
      <c r="A593" s="339" t="s">
        <v>337</v>
      </c>
      <c r="B593" s="666" t="s">
        <v>640</v>
      </c>
      <c r="C593" s="808"/>
      <c r="D593" s="150"/>
      <c r="E593" s="311"/>
      <c r="F593" s="145">
        <f t="shared" ref="F593:F599" si="31">SUM(C593:E593)</f>
        <v>0</v>
      </c>
    </row>
    <row r="594" spans="1:6" x14ac:dyDescent="0.2">
      <c r="A594" s="339" t="s">
        <v>338</v>
      </c>
      <c r="B594" s="666" t="s">
        <v>639</v>
      </c>
      <c r="C594" s="808"/>
      <c r="D594" s="150"/>
      <c r="E594" s="311"/>
      <c r="F594" s="145">
        <f t="shared" si="31"/>
        <v>0</v>
      </c>
    </row>
    <row r="595" spans="1:6" x14ac:dyDescent="0.2">
      <c r="A595" s="339" t="s">
        <v>339</v>
      </c>
      <c r="B595" s="666" t="s">
        <v>641</v>
      </c>
      <c r="C595" s="808"/>
      <c r="D595" s="150"/>
      <c r="E595" s="311"/>
      <c r="F595" s="145">
        <f t="shared" si="31"/>
        <v>0</v>
      </c>
    </row>
    <row r="596" spans="1:6" x14ac:dyDescent="0.2">
      <c r="A596" s="339" t="s">
        <v>340</v>
      </c>
      <c r="B596" s="803" t="s">
        <v>642</v>
      </c>
      <c r="C596" s="808"/>
      <c r="D596" s="150"/>
      <c r="E596" s="311"/>
      <c r="F596" s="145">
        <f t="shared" si="31"/>
        <v>0</v>
      </c>
    </row>
    <row r="597" spans="1:6" x14ac:dyDescent="0.2">
      <c r="A597" s="339" t="s">
        <v>341</v>
      </c>
      <c r="B597" s="804" t="s">
        <v>645</v>
      </c>
      <c r="C597" s="808"/>
      <c r="D597" s="150"/>
      <c r="E597" s="311"/>
      <c r="F597" s="145">
        <f t="shared" si="31"/>
        <v>0</v>
      </c>
    </row>
    <row r="598" spans="1:6" x14ac:dyDescent="0.2">
      <c r="A598" s="339" t="s">
        <v>342</v>
      </c>
      <c r="B598" s="805" t="s">
        <v>644</v>
      </c>
      <c r="C598" s="808"/>
      <c r="D598" s="150"/>
      <c r="E598" s="311"/>
      <c r="F598" s="145">
        <f t="shared" si="31"/>
        <v>0</v>
      </c>
    </row>
    <row r="599" spans="1:6" ht="13.5" thickBot="1" x14ac:dyDescent="0.25">
      <c r="A599" s="339" t="s">
        <v>343</v>
      </c>
      <c r="B599" s="350" t="s">
        <v>643</v>
      </c>
      <c r="C599" s="808"/>
      <c r="D599" s="150"/>
      <c r="E599" s="311"/>
      <c r="F599" s="145">
        <f t="shared" si="31"/>
        <v>0</v>
      </c>
    </row>
    <row r="600" spans="1:6" ht="13.5" thickBot="1" x14ac:dyDescent="0.25">
      <c r="A600" s="363" t="s">
        <v>344</v>
      </c>
      <c r="B600" s="298" t="s">
        <v>459</v>
      </c>
      <c r="C600" s="809">
        <f>SUM(C592:C599)</f>
        <v>0</v>
      </c>
      <c r="D600" s="809">
        <f>SUM(D592:D599)</f>
        <v>0</v>
      </c>
      <c r="E600" s="809">
        <f>SUM(E592:E599)</f>
        <v>0</v>
      </c>
      <c r="F600" s="904">
        <f>SUM(F592:F599)</f>
        <v>0</v>
      </c>
    </row>
    <row r="601" spans="1:6" x14ac:dyDescent="0.2">
      <c r="A601" s="572"/>
      <c r="B601" s="43"/>
      <c r="C601" s="821"/>
      <c r="D601" s="823"/>
      <c r="E601" s="782"/>
      <c r="F601" s="662"/>
    </row>
    <row r="602" spans="1:6" ht="13.5" thickBot="1" x14ac:dyDescent="0.25">
      <c r="A602" s="426" t="s">
        <v>345</v>
      </c>
      <c r="B602" s="1299" t="s">
        <v>460</v>
      </c>
      <c r="C602" s="943">
        <f>C589+C600</f>
        <v>34796</v>
      </c>
      <c r="D602" s="944">
        <f>D589+D600</f>
        <v>0</v>
      </c>
      <c r="E602" s="943">
        <f>E589+E600</f>
        <v>0</v>
      </c>
      <c r="F602" s="943">
        <f>F589+F600</f>
        <v>34796</v>
      </c>
    </row>
    <row r="603" spans="1:6" x14ac:dyDescent="0.2">
      <c r="A603" s="361"/>
      <c r="B603" s="793"/>
      <c r="C603" s="664"/>
      <c r="D603" s="664"/>
      <c r="E603" s="664"/>
      <c r="F603" s="664"/>
    </row>
    <row r="604" spans="1:6" x14ac:dyDescent="0.2">
      <c r="A604" s="1647">
        <v>12</v>
      </c>
      <c r="B604" s="1647"/>
      <c r="C604" s="1647"/>
      <c r="D604" s="1647"/>
      <c r="E604" s="1647"/>
      <c r="F604" s="1647"/>
    </row>
    <row r="605" spans="1:6" x14ac:dyDescent="0.2">
      <c r="A605" s="1626" t="s">
        <v>1376</v>
      </c>
      <c r="B605" s="1626"/>
      <c r="C605" s="1626"/>
      <c r="D605" s="1626"/>
      <c r="E605" s="1626"/>
    </row>
    <row r="606" spans="1:6" x14ac:dyDescent="0.2">
      <c r="A606" s="352"/>
      <c r="B606" s="352"/>
      <c r="C606" s="352"/>
      <c r="D606" s="352"/>
      <c r="E606" s="352"/>
    </row>
    <row r="607" spans="1:6" ht="14.25" x14ac:dyDescent="0.2">
      <c r="A607" s="1785" t="s">
        <v>1206</v>
      </c>
      <c r="B607" s="1786"/>
      <c r="C607" s="1786"/>
      <c r="D607" s="1786"/>
      <c r="E607" s="1786"/>
      <c r="F607" s="1786"/>
    </row>
    <row r="608" spans="1:6" ht="8.25" customHeight="1" x14ac:dyDescent="0.25">
      <c r="B608" s="21"/>
      <c r="C608" s="21"/>
      <c r="D608" s="21"/>
      <c r="E608" s="21"/>
    </row>
    <row r="609" spans="1:6" ht="15.75" x14ac:dyDescent="0.25">
      <c r="B609" s="21" t="s">
        <v>454</v>
      </c>
      <c r="C609" s="21"/>
      <c r="D609" s="21"/>
      <c r="E609" s="21"/>
    </row>
    <row r="610" spans="1:6" ht="13.5" thickBot="1" x14ac:dyDescent="0.25">
      <c r="B610" s="1"/>
      <c r="C610" s="1"/>
      <c r="D610" s="1"/>
      <c r="E610" s="22" t="s">
        <v>8</v>
      </c>
    </row>
    <row r="611" spans="1:6" ht="48.75" thickBot="1" x14ac:dyDescent="0.3">
      <c r="A611" s="367" t="s">
        <v>298</v>
      </c>
      <c r="B611" s="577" t="s">
        <v>13</v>
      </c>
      <c r="C611" s="355" t="s">
        <v>488</v>
      </c>
      <c r="D611" s="356" t="s">
        <v>489</v>
      </c>
      <c r="E611" s="355" t="s">
        <v>484</v>
      </c>
      <c r="F611" s="356" t="s">
        <v>483</v>
      </c>
    </row>
    <row r="612" spans="1:6" x14ac:dyDescent="0.2">
      <c r="A612" s="578" t="s">
        <v>299</v>
      </c>
      <c r="B612" s="579" t="s">
        <v>300</v>
      </c>
      <c r="C612" s="588" t="s">
        <v>301</v>
      </c>
      <c r="D612" s="589" t="s">
        <v>302</v>
      </c>
      <c r="E612" s="763" t="s">
        <v>322</v>
      </c>
      <c r="F612" s="764" t="s">
        <v>347</v>
      </c>
    </row>
    <row r="613" spans="1:6" x14ac:dyDescent="0.2">
      <c r="A613" s="340" t="s">
        <v>303</v>
      </c>
      <c r="B613" s="347" t="s">
        <v>246</v>
      </c>
      <c r="C613" s="310"/>
      <c r="D613" s="145"/>
      <c r="E613" s="310"/>
      <c r="F613" s="131"/>
    </row>
    <row r="614" spans="1:6" x14ac:dyDescent="0.2">
      <c r="A614" s="339" t="s">
        <v>304</v>
      </c>
      <c r="B614" s="192" t="s">
        <v>601</v>
      </c>
      <c r="C614" s="310"/>
      <c r="D614" s="145"/>
      <c r="E614" s="310"/>
      <c r="F614" s="145">
        <f>SUM(C614:E614)</f>
        <v>0</v>
      </c>
    </row>
    <row r="615" spans="1:6" x14ac:dyDescent="0.2">
      <c r="A615" s="339" t="s">
        <v>305</v>
      </c>
      <c r="B615" s="215" t="s">
        <v>603</v>
      </c>
      <c r="C615" s="310"/>
      <c r="D615" s="145"/>
      <c r="E615" s="310"/>
      <c r="F615" s="145">
        <f>SUM(C615:E615)</f>
        <v>0</v>
      </c>
    </row>
    <row r="616" spans="1:6" x14ac:dyDescent="0.2">
      <c r="A616" s="339" t="s">
        <v>306</v>
      </c>
      <c r="B616" s="215" t="s">
        <v>602</v>
      </c>
      <c r="C616" s="310">
        <f>'4_sz_ melléklet'!E189</f>
        <v>27000</v>
      </c>
      <c r="D616" s="145"/>
      <c r="E616" s="310"/>
      <c r="F616" s="145">
        <f>SUM(C616:E616)</f>
        <v>27000</v>
      </c>
    </row>
    <row r="617" spans="1:6" x14ac:dyDescent="0.2">
      <c r="A617" s="339" t="s">
        <v>307</v>
      </c>
      <c r="B617" s="215" t="s">
        <v>604</v>
      </c>
      <c r="C617" s="310"/>
      <c r="D617" s="145"/>
      <c r="E617" s="310"/>
      <c r="F617" s="145">
        <f>SUM(C617:E617)</f>
        <v>0</v>
      </c>
    </row>
    <row r="618" spans="1:6" x14ac:dyDescent="0.2">
      <c r="A618" s="339" t="s">
        <v>308</v>
      </c>
      <c r="B618" s="215" t="s">
        <v>605</v>
      </c>
      <c r="C618" s="310"/>
      <c r="D618" s="145"/>
      <c r="E618" s="310"/>
      <c r="F618" s="145">
        <f>SUM(C618:E618)</f>
        <v>0</v>
      </c>
    </row>
    <row r="619" spans="1:6" x14ac:dyDescent="0.2">
      <c r="A619" s="339" t="s">
        <v>309</v>
      </c>
      <c r="B619" s="215" t="s">
        <v>606</v>
      </c>
      <c r="C619" s="310">
        <f>C620+C621+C622+C623+C624+C625+C626</f>
        <v>0</v>
      </c>
      <c r="D619" s="310">
        <f>D620+D621+D622+D623+D624+D625+D626</f>
        <v>0</v>
      </c>
      <c r="E619" s="310">
        <f>E620+E621+E622+E623+E624+E625+E626</f>
        <v>0</v>
      </c>
      <c r="F619" s="145">
        <f>F620+F621+F622+F623+F624+F625+F626</f>
        <v>0</v>
      </c>
    </row>
    <row r="620" spans="1:6" x14ac:dyDescent="0.2">
      <c r="A620" s="339" t="s">
        <v>310</v>
      </c>
      <c r="B620" s="215" t="s">
        <v>610</v>
      </c>
      <c r="C620" s="310">
        <v>0</v>
      </c>
      <c r="D620" s="145">
        <v>0</v>
      </c>
      <c r="E620" s="310">
        <v>0</v>
      </c>
      <c r="F620" s="145">
        <f>E620+D620+C620</f>
        <v>0</v>
      </c>
    </row>
    <row r="621" spans="1:6" x14ac:dyDescent="0.2">
      <c r="A621" s="339" t="s">
        <v>311</v>
      </c>
      <c r="B621" s="215" t="s">
        <v>611</v>
      </c>
      <c r="C621" s="310"/>
      <c r="D621" s="145"/>
      <c r="E621" s="310"/>
      <c r="F621" s="145">
        <f t="shared" ref="F621:F627" si="32">E621+D621+C621</f>
        <v>0</v>
      </c>
    </row>
    <row r="622" spans="1:6" x14ac:dyDescent="0.2">
      <c r="A622" s="339" t="s">
        <v>312</v>
      </c>
      <c r="B622" s="215" t="s">
        <v>612</v>
      </c>
      <c r="C622" s="310"/>
      <c r="D622" s="145"/>
      <c r="E622" s="310"/>
      <c r="F622" s="145">
        <f t="shared" si="32"/>
        <v>0</v>
      </c>
    </row>
    <row r="623" spans="1:6" x14ac:dyDescent="0.2">
      <c r="A623" s="339" t="s">
        <v>313</v>
      </c>
      <c r="B623" s="348" t="s">
        <v>608</v>
      </c>
      <c r="C623" s="246"/>
      <c r="D623" s="149"/>
      <c r="E623" s="310"/>
      <c r="F623" s="145">
        <f t="shared" si="32"/>
        <v>0</v>
      </c>
    </row>
    <row r="624" spans="1:6" x14ac:dyDescent="0.2">
      <c r="A624" s="339" t="s">
        <v>314</v>
      </c>
      <c r="B624" s="801" t="s">
        <v>609</v>
      </c>
      <c r="C624" s="313"/>
      <c r="D624" s="146"/>
      <c r="E624" s="310"/>
      <c r="F624" s="145">
        <f t="shared" si="32"/>
        <v>0</v>
      </c>
    </row>
    <row r="625" spans="1:6" x14ac:dyDescent="0.2">
      <c r="A625" s="339" t="s">
        <v>315</v>
      </c>
      <c r="B625" s="802" t="s">
        <v>1082</v>
      </c>
      <c r="C625" s="313"/>
      <c r="D625" s="146"/>
      <c r="E625" s="310"/>
      <c r="F625" s="145">
        <f t="shared" si="32"/>
        <v>0</v>
      </c>
    </row>
    <row r="626" spans="1:6" x14ac:dyDescent="0.2">
      <c r="A626" s="339" t="s">
        <v>316</v>
      </c>
      <c r="B626" s="292" t="s">
        <v>841</v>
      </c>
      <c r="C626" s="313"/>
      <c r="D626" s="146"/>
      <c r="E626" s="310"/>
      <c r="F626" s="150"/>
    </row>
    <row r="627" spans="1:6" ht="13.5" thickBot="1" x14ac:dyDescent="0.25">
      <c r="A627" s="339" t="s">
        <v>317</v>
      </c>
      <c r="B627" s="217" t="s">
        <v>614</v>
      </c>
      <c r="C627" s="311"/>
      <c r="D627" s="150"/>
      <c r="E627" s="310"/>
      <c r="F627" s="308">
        <f t="shared" si="32"/>
        <v>0</v>
      </c>
    </row>
    <row r="628" spans="1:6" ht="13.5" thickBot="1" x14ac:dyDescent="0.25">
      <c r="A628" s="582" t="s">
        <v>318</v>
      </c>
      <c r="B628" s="583" t="s">
        <v>6</v>
      </c>
      <c r="C628" s="591">
        <f>C614+C615+C616+C617+C619+C627</f>
        <v>27000</v>
      </c>
      <c r="D628" s="591">
        <f>D614+D615+D616+D617+D619+D627</f>
        <v>0</v>
      </c>
      <c r="E628" s="591">
        <f>E614+E615+E616+E617+E619+E627</f>
        <v>0</v>
      </c>
      <c r="F628" s="592">
        <f>F614+F615+F616+F617+F619+F627</f>
        <v>27000</v>
      </c>
    </row>
    <row r="629" spans="1:6" ht="8.25" customHeight="1" thickTop="1" x14ac:dyDescent="0.2">
      <c r="A629" s="572"/>
      <c r="B629" s="347"/>
      <c r="C629" s="245"/>
      <c r="D629" s="245"/>
      <c r="E629" s="245"/>
      <c r="F629" s="153"/>
    </row>
    <row r="630" spans="1:6" x14ac:dyDescent="0.2">
      <c r="A630" s="340" t="s">
        <v>319</v>
      </c>
      <c r="B630" s="349" t="s">
        <v>247</v>
      </c>
      <c r="C630" s="312"/>
      <c r="D630" s="148"/>
      <c r="E630" s="312"/>
      <c r="F630" s="199"/>
    </row>
    <row r="631" spans="1:6" x14ac:dyDescent="0.2">
      <c r="A631" s="340" t="s">
        <v>320</v>
      </c>
      <c r="B631" s="215" t="s">
        <v>615</v>
      </c>
      <c r="C631" s="310">
        <f>'33_sz_ melléklet'!C80</f>
        <v>2000</v>
      </c>
      <c r="D631" s="145"/>
      <c r="E631" s="310"/>
      <c r="F631" s="145">
        <f>SUM(C631:E631)</f>
        <v>2000</v>
      </c>
    </row>
    <row r="632" spans="1:6" x14ac:dyDescent="0.2">
      <c r="A632" s="340" t="s">
        <v>321</v>
      </c>
      <c r="B632" s="215" t="s">
        <v>616</v>
      </c>
      <c r="C632" s="310"/>
      <c r="D632" s="145"/>
      <c r="E632" s="310"/>
      <c r="F632" s="145">
        <f>SUM(C632:E632)</f>
        <v>0</v>
      </c>
    </row>
    <row r="633" spans="1:6" x14ac:dyDescent="0.2">
      <c r="A633" s="340" t="s">
        <v>323</v>
      </c>
      <c r="B633" s="215" t="s">
        <v>617</v>
      </c>
      <c r="C633" s="310">
        <f>C634+C635+C636+C637+C638+C639+C640</f>
        <v>0</v>
      </c>
      <c r="D633" s="310">
        <f>D634+D635+D636+D637+D638+D639+D640</f>
        <v>0</v>
      </c>
      <c r="E633" s="310">
        <f>E634+E635+E636+E637+E638+E639+E640</f>
        <v>0</v>
      </c>
      <c r="F633" s="145">
        <f>F634+F635+F636+F637+F638+F639+F640</f>
        <v>0</v>
      </c>
    </row>
    <row r="634" spans="1:6" x14ac:dyDescent="0.2">
      <c r="A634" s="340" t="s">
        <v>324</v>
      </c>
      <c r="B634" s="348" t="s">
        <v>618</v>
      </c>
      <c r="C634" s="310"/>
      <c r="D634" s="145"/>
      <c r="E634" s="310"/>
      <c r="F634" s="145">
        <f>SUM(C634:E634)</f>
        <v>0</v>
      </c>
    </row>
    <row r="635" spans="1:6" x14ac:dyDescent="0.2">
      <c r="A635" s="340" t="s">
        <v>325</v>
      </c>
      <c r="B635" s="348" t="s">
        <v>619</v>
      </c>
      <c r="C635" s="310"/>
      <c r="D635" s="145"/>
      <c r="E635" s="310"/>
      <c r="F635" s="145">
        <f t="shared" ref="F635:F640" si="33">SUM(C635:E635)</f>
        <v>0</v>
      </c>
    </row>
    <row r="636" spans="1:6" x14ac:dyDescent="0.2">
      <c r="A636" s="340" t="s">
        <v>326</v>
      </c>
      <c r="B636" s="348" t="s">
        <v>620</v>
      </c>
      <c r="C636" s="310"/>
      <c r="D636" s="145"/>
      <c r="E636" s="310"/>
      <c r="F636" s="145">
        <f t="shared" si="33"/>
        <v>0</v>
      </c>
    </row>
    <row r="637" spans="1:6" x14ac:dyDescent="0.2">
      <c r="A637" s="340" t="s">
        <v>327</v>
      </c>
      <c r="B637" s="348" t="s">
        <v>621</v>
      </c>
      <c r="C637" s="310"/>
      <c r="D637" s="145"/>
      <c r="E637" s="310"/>
      <c r="F637" s="145">
        <f t="shared" si="33"/>
        <v>0</v>
      </c>
    </row>
    <row r="638" spans="1:6" x14ac:dyDescent="0.2">
      <c r="A638" s="340" t="s">
        <v>328</v>
      </c>
      <c r="B638" s="801" t="s">
        <v>622</v>
      </c>
      <c r="C638" s="310"/>
      <c r="D638" s="145"/>
      <c r="E638" s="310"/>
      <c r="F638" s="145">
        <f t="shared" si="33"/>
        <v>0</v>
      </c>
    </row>
    <row r="639" spans="1:6" x14ac:dyDescent="0.2">
      <c r="A639" s="340" t="s">
        <v>329</v>
      </c>
      <c r="B639" s="292" t="s">
        <v>623</v>
      </c>
      <c r="C639" s="310"/>
      <c r="D639" s="145"/>
      <c r="E639" s="310"/>
      <c r="F639" s="145">
        <f t="shared" si="33"/>
        <v>0</v>
      </c>
    </row>
    <row r="640" spans="1:6" x14ac:dyDescent="0.2">
      <c r="A640" s="340" t="s">
        <v>330</v>
      </c>
      <c r="B640" s="1038" t="s">
        <v>624</v>
      </c>
      <c r="C640" s="310"/>
      <c r="D640" s="145"/>
      <c r="E640" s="310"/>
      <c r="F640" s="145">
        <f t="shared" si="33"/>
        <v>0</v>
      </c>
    </row>
    <row r="641" spans="1:6" x14ac:dyDescent="0.2">
      <c r="A641" s="340" t="s">
        <v>331</v>
      </c>
      <c r="B641" s="215"/>
      <c r="C641" s="310"/>
      <c r="D641" s="145"/>
      <c r="E641" s="310"/>
      <c r="F641" s="145"/>
    </row>
    <row r="642" spans="1:6" ht="13.5" thickBot="1" x14ac:dyDescent="0.25">
      <c r="A642" s="340" t="s">
        <v>332</v>
      </c>
      <c r="B642" s="217"/>
      <c r="C642" s="313"/>
      <c r="D642" s="313"/>
      <c r="E642" s="313"/>
      <c r="F642" s="146"/>
    </row>
    <row r="643" spans="1:6" ht="13.5" thickBot="1" x14ac:dyDescent="0.25">
      <c r="A643" s="582" t="s">
        <v>333</v>
      </c>
      <c r="B643" s="583" t="s">
        <v>7</v>
      </c>
      <c r="C643" s="591">
        <f>C631+C632+C633+C641+C642</f>
        <v>2000</v>
      </c>
      <c r="D643" s="591">
        <f>D631+D632+D633+D641+D642</f>
        <v>0</v>
      </c>
      <c r="E643" s="591">
        <f>E631+E632+E633+E641+E642</f>
        <v>0</v>
      </c>
      <c r="F643" s="592">
        <f>F631+F632+F633+F641+F642</f>
        <v>2000</v>
      </c>
    </row>
    <row r="644" spans="1:6" ht="27" thickTop="1" thickBot="1" x14ac:dyDescent="0.25">
      <c r="A644" s="582" t="s">
        <v>334</v>
      </c>
      <c r="B644" s="587" t="s">
        <v>457</v>
      </c>
      <c r="C644" s="594">
        <f>C628+C643</f>
        <v>29000</v>
      </c>
      <c r="D644" s="594">
        <f>D628+D643</f>
        <v>0</v>
      </c>
      <c r="E644" s="594">
        <f>E628+E643</f>
        <v>0</v>
      </c>
      <c r="F644" s="595">
        <f>F628+F643</f>
        <v>29000</v>
      </c>
    </row>
    <row r="645" spans="1:6" ht="9" customHeight="1" thickTop="1" x14ac:dyDescent="0.2">
      <c r="A645" s="572"/>
      <c r="B645" s="815"/>
      <c r="C645" s="251"/>
      <c r="D645" s="251"/>
      <c r="E645" s="251"/>
      <c r="F645" s="256"/>
    </row>
    <row r="646" spans="1:6" x14ac:dyDescent="0.2">
      <c r="A646" s="340" t="s">
        <v>335</v>
      </c>
      <c r="B646" s="456" t="s">
        <v>458</v>
      </c>
      <c r="C646" s="593"/>
      <c r="D646" s="148"/>
      <c r="E646" s="312"/>
      <c r="F646" s="199"/>
    </row>
    <row r="647" spans="1:6" x14ac:dyDescent="0.2">
      <c r="A647" s="339" t="s">
        <v>336</v>
      </c>
      <c r="B647" s="216" t="s">
        <v>1124</v>
      </c>
      <c r="C647" s="315"/>
      <c r="D647" s="145"/>
      <c r="E647" s="310"/>
      <c r="F647" s="145">
        <f>SUM(C647:E647)</f>
        <v>0</v>
      </c>
    </row>
    <row r="648" spans="1:6" x14ac:dyDescent="0.2">
      <c r="A648" s="339" t="s">
        <v>337</v>
      </c>
      <c r="B648" s="666" t="s">
        <v>640</v>
      </c>
      <c r="C648" s="808"/>
      <c r="D648" s="150"/>
      <c r="E648" s="311"/>
      <c r="F648" s="145">
        <f t="shared" ref="F648:F654" si="34">SUM(C648:E648)</f>
        <v>0</v>
      </c>
    </row>
    <row r="649" spans="1:6" x14ac:dyDescent="0.2">
      <c r="A649" s="339" t="s">
        <v>338</v>
      </c>
      <c r="B649" s="666" t="s">
        <v>639</v>
      </c>
      <c r="C649" s="808"/>
      <c r="D649" s="150"/>
      <c r="E649" s="311"/>
      <c r="F649" s="145">
        <f t="shared" si="34"/>
        <v>0</v>
      </c>
    </row>
    <row r="650" spans="1:6" x14ac:dyDescent="0.2">
      <c r="A650" s="339" t="s">
        <v>339</v>
      </c>
      <c r="B650" s="666" t="s">
        <v>641</v>
      </c>
      <c r="C650" s="808"/>
      <c r="D650" s="150"/>
      <c r="E650" s="311"/>
      <c r="F650" s="145">
        <f t="shared" si="34"/>
        <v>0</v>
      </c>
    </row>
    <row r="651" spans="1:6" x14ac:dyDescent="0.2">
      <c r="A651" s="339" t="s">
        <v>340</v>
      </c>
      <c r="B651" s="803" t="s">
        <v>642</v>
      </c>
      <c r="C651" s="808"/>
      <c r="D651" s="150"/>
      <c r="E651" s="311"/>
      <c r="F651" s="145">
        <f t="shared" si="34"/>
        <v>0</v>
      </c>
    </row>
    <row r="652" spans="1:6" x14ac:dyDescent="0.2">
      <c r="A652" s="339" t="s">
        <v>341</v>
      </c>
      <c r="B652" s="804" t="s">
        <v>645</v>
      </c>
      <c r="C652" s="808"/>
      <c r="D652" s="150"/>
      <c r="E652" s="311"/>
      <c r="F652" s="145">
        <f t="shared" si="34"/>
        <v>0</v>
      </c>
    </row>
    <row r="653" spans="1:6" x14ac:dyDescent="0.2">
      <c r="A653" s="339" t="s">
        <v>342</v>
      </c>
      <c r="B653" s="805" t="s">
        <v>644</v>
      </c>
      <c r="C653" s="808"/>
      <c r="D653" s="150"/>
      <c r="E653" s="311"/>
      <c r="F653" s="145">
        <f t="shared" si="34"/>
        <v>0</v>
      </c>
    </row>
    <row r="654" spans="1:6" ht="13.5" thickBot="1" x14ac:dyDescent="0.25">
      <c r="A654" s="339" t="s">
        <v>343</v>
      </c>
      <c r="B654" s="350" t="s">
        <v>643</v>
      </c>
      <c r="C654" s="808"/>
      <c r="D654" s="150"/>
      <c r="E654" s="311"/>
      <c r="F654" s="145">
        <f t="shared" si="34"/>
        <v>0</v>
      </c>
    </row>
    <row r="655" spans="1:6" ht="13.5" thickBot="1" x14ac:dyDescent="0.25">
      <c r="A655" s="363" t="s">
        <v>344</v>
      </c>
      <c r="B655" s="298" t="s">
        <v>459</v>
      </c>
      <c r="C655" s="809">
        <f>SUM(C647:C654)</f>
        <v>0</v>
      </c>
      <c r="D655" s="809">
        <f>SUM(D647:D654)</f>
        <v>0</v>
      </c>
      <c r="E655" s="809">
        <f>SUM(E647:E654)</f>
        <v>0</v>
      </c>
      <c r="F655" s="904">
        <f>SUM(F647:F654)</f>
        <v>0</v>
      </c>
    </row>
    <row r="656" spans="1:6" x14ac:dyDescent="0.2">
      <c r="A656" s="572"/>
      <c r="B656" s="43"/>
      <c r="C656" s="821"/>
      <c r="D656" s="823"/>
      <c r="E656" s="782"/>
      <c r="F656" s="662"/>
    </row>
    <row r="657" spans="1:6" ht="13.5" thickBot="1" x14ac:dyDescent="0.25">
      <c r="A657" s="426" t="s">
        <v>345</v>
      </c>
      <c r="B657" s="1299" t="s">
        <v>460</v>
      </c>
      <c r="C657" s="943">
        <f>C644+C655</f>
        <v>29000</v>
      </c>
      <c r="D657" s="944">
        <f>D644+D655</f>
        <v>0</v>
      </c>
      <c r="E657" s="943">
        <f>E644+E655</f>
        <v>0</v>
      </c>
      <c r="F657" s="943">
        <f>F644+F655</f>
        <v>29000</v>
      </c>
    </row>
    <row r="658" spans="1:6" x14ac:dyDescent="0.2">
      <c r="A658" s="361"/>
      <c r="B658" s="793"/>
      <c r="C658" s="664"/>
      <c r="D658" s="664"/>
      <c r="E658" s="664"/>
      <c r="F658" s="664"/>
    </row>
    <row r="659" spans="1:6" x14ac:dyDescent="0.2">
      <c r="A659" s="1647">
        <v>13</v>
      </c>
      <c r="B659" s="1647"/>
      <c r="C659" s="1647"/>
      <c r="D659" s="1647"/>
      <c r="E659" s="1647"/>
      <c r="F659" s="1647"/>
    </row>
    <row r="660" spans="1:6" x14ac:dyDescent="0.2">
      <c r="A660" s="1626" t="s">
        <v>1376</v>
      </c>
      <c r="B660" s="1626"/>
      <c r="C660" s="1626"/>
      <c r="D660" s="1626"/>
      <c r="E660" s="1626"/>
    </row>
    <row r="661" spans="1:6" x14ac:dyDescent="0.2">
      <c r="A661" s="352"/>
      <c r="B661" s="352"/>
      <c r="C661" s="352"/>
      <c r="D661" s="352"/>
      <c r="E661" s="352"/>
    </row>
    <row r="662" spans="1:6" ht="14.25" x14ac:dyDescent="0.2">
      <c r="A662" s="1785" t="s">
        <v>1206</v>
      </c>
      <c r="B662" s="1786"/>
      <c r="C662" s="1786"/>
      <c r="D662" s="1786"/>
      <c r="E662" s="1786"/>
      <c r="F662" s="1786"/>
    </row>
    <row r="663" spans="1:6" ht="12" customHeight="1" x14ac:dyDescent="0.25">
      <c r="B663" s="21"/>
      <c r="C663" s="21"/>
      <c r="D663" s="21"/>
      <c r="E663" s="21"/>
    </row>
    <row r="664" spans="1:6" ht="15.75" x14ac:dyDescent="0.25">
      <c r="B664" s="21" t="s">
        <v>828</v>
      </c>
      <c r="C664" s="21"/>
      <c r="D664" s="21"/>
      <c r="E664" s="21"/>
    </row>
    <row r="665" spans="1:6" ht="13.5" thickBot="1" x14ac:dyDescent="0.25">
      <c r="B665" s="1"/>
      <c r="C665" s="1"/>
      <c r="D665" s="1"/>
      <c r="E665" s="22" t="s">
        <v>8</v>
      </c>
    </row>
    <row r="666" spans="1:6" ht="48.75" thickBot="1" x14ac:dyDescent="0.3">
      <c r="A666" s="367" t="s">
        <v>298</v>
      </c>
      <c r="B666" s="577" t="s">
        <v>13</v>
      </c>
      <c r="C666" s="355" t="s">
        <v>488</v>
      </c>
      <c r="D666" s="356" t="s">
        <v>489</v>
      </c>
      <c r="E666" s="355" t="s">
        <v>484</v>
      </c>
      <c r="F666" s="356" t="s">
        <v>483</v>
      </c>
    </row>
    <row r="667" spans="1:6" x14ac:dyDescent="0.2">
      <c r="A667" s="578" t="s">
        <v>299</v>
      </c>
      <c r="B667" s="579" t="s">
        <v>300</v>
      </c>
      <c r="C667" s="588" t="s">
        <v>301</v>
      </c>
      <c r="D667" s="589" t="s">
        <v>302</v>
      </c>
      <c r="E667" s="763" t="s">
        <v>322</v>
      </c>
      <c r="F667" s="764" t="s">
        <v>347</v>
      </c>
    </row>
    <row r="668" spans="1:6" x14ac:dyDescent="0.2">
      <c r="A668" s="340" t="s">
        <v>303</v>
      </c>
      <c r="B668" s="347" t="s">
        <v>246</v>
      </c>
      <c r="C668" s="310"/>
      <c r="D668" s="145"/>
      <c r="E668" s="310"/>
      <c r="F668" s="131"/>
    </row>
    <row r="669" spans="1:6" x14ac:dyDescent="0.2">
      <c r="A669" s="339" t="s">
        <v>304</v>
      </c>
      <c r="B669" s="192" t="s">
        <v>601</v>
      </c>
      <c r="C669" s="310">
        <f>'4_sz_ melléklet'!C246</f>
        <v>2251</v>
      </c>
      <c r="D669" s="145"/>
      <c r="E669" s="310"/>
      <c r="F669" s="145">
        <f>SUM(C669:E669)</f>
        <v>2251</v>
      </c>
    </row>
    <row r="670" spans="1:6" x14ac:dyDescent="0.2">
      <c r="A670" s="339" t="s">
        <v>305</v>
      </c>
      <c r="B670" s="215" t="s">
        <v>603</v>
      </c>
      <c r="C670" s="310">
        <f>'4_sz_ melléklet'!C247</f>
        <v>342</v>
      </c>
      <c r="D670" s="145"/>
      <c r="E670" s="310"/>
      <c r="F670" s="145">
        <f>SUM(C670:E670)</f>
        <v>342</v>
      </c>
    </row>
    <row r="671" spans="1:6" x14ac:dyDescent="0.2">
      <c r="A671" s="339" t="s">
        <v>306</v>
      </c>
      <c r="B671" s="215" t="s">
        <v>602</v>
      </c>
      <c r="C671" s="310">
        <f>'4_sz_ melléklet'!C248</f>
        <v>156609</v>
      </c>
      <c r="D671" s="145"/>
      <c r="E671" s="310"/>
      <c r="F671" s="145">
        <f>SUM(C671:E671)</f>
        <v>156609</v>
      </c>
    </row>
    <row r="672" spans="1:6" x14ac:dyDescent="0.2">
      <c r="A672" s="339" t="s">
        <v>307</v>
      </c>
      <c r="B672" s="215" t="s">
        <v>604</v>
      </c>
      <c r="C672" s="310"/>
      <c r="D672" s="145"/>
      <c r="E672" s="310"/>
      <c r="F672" s="145">
        <f>SUM(C672:E672)</f>
        <v>0</v>
      </c>
    </row>
    <row r="673" spans="1:6" x14ac:dyDescent="0.2">
      <c r="A673" s="339" t="s">
        <v>308</v>
      </c>
      <c r="B673" s="215" t="s">
        <v>605</v>
      </c>
      <c r="C673" s="310"/>
      <c r="D673" s="145"/>
      <c r="E673" s="310"/>
      <c r="F673" s="145">
        <f>SUM(C673:E673)</f>
        <v>0</v>
      </c>
    </row>
    <row r="674" spans="1:6" x14ac:dyDescent="0.2">
      <c r="A674" s="339" t="s">
        <v>309</v>
      </c>
      <c r="B674" s="215" t="s">
        <v>606</v>
      </c>
      <c r="C674" s="310">
        <f>C675+C676+C677+C678+C679+C680+C681</f>
        <v>0</v>
      </c>
      <c r="D674" s="310">
        <f>D675+D676+D677+D678+D679+D680+D681</f>
        <v>0</v>
      </c>
      <c r="E674" s="310">
        <f>E675+E676+E677+E678+E679+E680+E681</f>
        <v>0</v>
      </c>
      <c r="F674" s="145">
        <f>F675+F676+F677+F678+F679+F680+F681</f>
        <v>0</v>
      </c>
    </row>
    <row r="675" spans="1:6" x14ac:dyDescent="0.2">
      <c r="A675" s="339" t="s">
        <v>310</v>
      </c>
      <c r="B675" s="215" t="s">
        <v>610</v>
      </c>
      <c r="C675" s="310">
        <v>0</v>
      </c>
      <c r="D675" s="145">
        <v>0</v>
      </c>
      <c r="E675" s="310">
        <v>0</v>
      </c>
      <c r="F675" s="145">
        <f>E675+D675+C675</f>
        <v>0</v>
      </c>
    </row>
    <row r="676" spans="1:6" x14ac:dyDescent="0.2">
      <c r="A676" s="339" t="s">
        <v>311</v>
      </c>
      <c r="B676" s="215" t="s">
        <v>611</v>
      </c>
      <c r="C676" s="310"/>
      <c r="D676" s="145"/>
      <c r="E676" s="310"/>
      <c r="F676" s="145">
        <f t="shared" ref="F676:F682" si="35">E676+D676+C676</f>
        <v>0</v>
      </c>
    </row>
    <row r="677" spans="1:6" x14ac:dyDescent="0.2">
      <c r="A677" s="339" t="s">
        <v>312</v>
      </c>
      <c r="B677" s="215" t="s">
        <v>612</v>
      </c>
      <c r="C677" s="310"/>
      <c r="D677" s="145"/>
      <c r="E677" s="310"/>
      <c r="F677" s="145">
        <f t="shared" si="35"/>
        <v>0</v>
      </c>
    </row>
    <row r="678" spans="1:6" x14ac:dyDescent="0.2">
      <c r="A678" s="339" t="s">
        <v>313</v>
      </c>
      <c r="B678" s="348" t="s">
        <v>608</v>
      </c>
      <c r="C678" s="246"/>
      <c r="D678" s="149"/>
      <c r="E678" s="310"/>
      <c r="F678" s="145">
        <f t="shared" si="35"/>
        <v>0</v>
      </c>
    </row>
    <row r="679" spans="1:6" x14ac:dyDescent="0.2">
      <c r="A679" s="339" t="s">
        <v>314</v>
      </c>
      <c r="B679" s="801" t="s">
        <v>609</v>
      </c>
      <c r="C679" s="313"/>
      <c r="D679" s="146"/>
      <c r="E679" s="310"/>
      <c r="F679" s="145">
        <f t="shared" si="35"/>
        <v>0</v>
      </c>
    </row>
    <row r="680" spans="1:6" x14ac:dyDescent="0.2">
      <c r="A680" s="339" t="s">
        <v>315</v>
      </c>
      <c r="B680" s="802" t="s">
        <v>1082</v>
      </c>
      <c r="C680" s="313"/>
      <c r="D680" s="146"/>
      <c r="E680" s="310"/>
      <c r="F680" s="145">
        <f t="shared" si="35"/>
        <v>0</v>
      </c>
    </row>
    <row r="681" spans="1:6" x14ac:dyDescent="0.2">
      <c r="A681" s="339" t="s">
        <v>316</v>
      </c>
      <c r="B681" s="292" t="s">
        <v>841</v>
      </c>
      <c r="C681" s="313"/>
      <c r="D681" s="146"/>
      <c r="E681" s="310"/>
      <c r="F681" s="150"/>
    </row>
    <row r="682" spans="1:6" ht="13.5" thickBot="1" x14ac:dyDescent="0.25">
      <c r="A682" s="339" t="s">
        <v>317</v>
      </c>
      <c r="B682" s="217" t="s">
        <v>614</v>
      </c>
      <c r="C682" s="311"/>
      <c r="D682" s="150"/>
      <c r="E682" s="310"/>
      <c r="F682" s="308">
        <f t="shared" si="35"/>
        <v>0</v>
      </c>
    </row>
    <row r="683" spans="1:6" ht="13.5" thickBot="1" x14ac:dyDescent="0.25">
      <c r="A683" s="582" t="s">
        <v>318</v>
      </c>
      <c r="B683" s="583" t="s">
        <v>6</v>
      </c>
      <c r="C683" s="591">
        <f>C669+C670+C671+C672+C674+C682</f>
        <v>159202</v>
      </c>
      <c r="D683" s="591">
        <f>D669+D670+D671+D672+D674+D682</f>
        <v>0</v>
      </c>
      <c r="E683" s="591">
        <f>E669+E670+E671+E672+E674+E682</f>
        <v>0</v>
      </c>
      <c r="F683" s="592">
        <f>F669+F670+F671+F672+F674+F682</f>
        <v>159202</v>
      </c>
    </row>
    <row r="684" spans="1:6" ht="9" customHeight="1" thickTop="1" x14ac:dyDescent="0.2">
      <c r="A684" s="572"/>
      <c r="B684" s="347"/>
      <c r="C684" s="245"/>
      <c r="D684" s="245"/>
      <c r="E684" s="245"/>
      <c r="F684" s="153"/>
    </row>
    <row r="685" spans="1:6" x14ac:dyDescent="0.2">
      <c r="A685" s="340" t="s">
        <v>319</v>
      </c>
      <c r="B685" s="349" t="s">
        <v>247</v>
      </c>
      <c r="C685" s="312"/>
      <c r="D685" s="148"/>
      <c r="E685" s="312"/>
      <c r="F685" s="199"/>
    </row>
    <row r="686" spans="1:6" x14ac:dyDescent="0.2">
      <c r="A686" s="340" t="s">
        <v>320</v>
      </c>
      <c r="B686" s="215" t="s">
        <v>615</v>
      </c>
      <c r="C686" s="310">
        <f>'33_sz_ melléklet'!C95</f>
        <v>411304</v>
      </c>
      <c r="D686" s="145"/>
      <c r="E686" s="310"/>
      <c r="F686" s="145">
        <f>SUM(C686:E686)</f>
        <v>411304</v>
      </c>
    </row>
    <row r="687" spans="1:6" x14ac:dyDescent="0.2">
      <c r="A687" s="340" t="s">
        <v>321</v>
      </c>
      <c r="B687" s="215" t="s">
        <v>616</v>
      </c>
      <c r="C687" s="310">
        <f>'4_sz_ melléklet'!C264</f>
        <v>60599</v>
      </c>
      <c r="D687" s="145"/>
      <c r="E687" s="310"/>
      <c r="F687" s="145">
        <f>SUM(C687:E687)</f>
        <v>60599</v>
      </c>
    </row>
    <row r="688" spans="1:6" x14ac:dyDescent="0.2">
      <c r="A688" s="340" t="s">
        <v>323</v>
      </c>
      <c r="B688" s="215" t="s">
        <v>617</v>
      </c>
      <c r="C688" s="310">
        <f>C689+C690+C691+C692+C693+C694+C695</f>
        <v>0</v>
      </c>
      <c r="D688" s="310">
        <f>D689+D690+D691+D692+D693+D694+D695</f>
        <v>0</v>
      </c>
      <c r="E688" s="310">
        <f>E689+E690+E691+E692+E693+E694+E695</f>
        <v>0</v>
      </c>
      <c r="F688" s="145">
        <f>F689+F690+F691+F692+F693+F694+F695</f>
        <v>0</v>
      </c>
    </row>
    <row r="689" spans="1:6" x14ac:dyDescent="0.2">
      <c r="A689" s="340" t="s">
        <v>324</v>
      </c>
      <c r="B689" s="348" t="s">
        <v>618</v>
      </c>
      <c r="C689" s="310"/>
      <c r="D689" s="145"/>
      <c r="E689" s="310"/>
      <c r="F689" s="145">
        <f>SUM(C689:E689)</f>
        <v>0</v>
      </c>
    </row>
    <row r="690" spans="1:6" x14ac:dyDescent="0.2">
      <c r="A690" s="340" t="s">
        <v>325</v>
      </c>
      <c r="B690" s="348" t="s">
        <v>619</v>
      </c>
      <c r="C690" s="310"/>
      <c r="D690" s="145"/>
      <c r="E690" s="310"/>
      <c r="F690" s="145">
        <f t="shared" ref="F690:F695" si="36">SUM(C690:E690)</f>
        <v>0</v>
      </c>
    </row>
    <row r="691" spans="1:6" x14ac:dyDescent="0.2">
      <c r="A691" s="340" t="s">
        <v>326</v>
      </c>
      <c r="B691" s="348" t="s">
        <v>620</v>
      </c>
      <c r="C691" s="310"/>
      <c r="D691" s="145"/>
      <c r="E691" s="310"/>
      <c r="F691" s="145">
        <f t="shared" si="36"/>
        <v>0</v>
      </c>
    </row>
    <row r="692" spans="1:6" x14ac:dyDescent="0.2">
      <c r="A692" s="340" t="s">
        <v>327</v>
      </c>
      <c r="B692" s="348" t="s">
        <v>621</v>
      </c>
      <c r="C692" s="310"/>
      <c r="D692" s="145"/>
      <c r="E692" s="310"/>
      <c r="F692" s="145">
        <f t="shared" si="36"/>
        <v>0</v>
      </c>
    </row>
    <row r="693" spans="1:6" x14ac:dyDescent="0.2">
      <c r="A693" s="340" t="s">
        <v>328</v>
      </c>
      <c r="B693" s="801" t="s">
        <v>622</v>
      </c>
      <c r="C693" s="310"/>
      <c r="D693" s="145"/>
      <c r="E693" s="310"/>
      <c r="F693" s="145">
        <f t="shared" si="36"/>
        <v>0</v>
      </c>
    </row>
    <row r="694" spans="1:6" x14ac:dyDescent="0.2">
      <c r="A694" s="340" t="s">
        <v>329</v>
      </c>
      <c r="B694" s="292" t="s">
        <v>623</v>
      </c>
      <c r="C694" s="310"/>
      <c r="D694" s="145"/>
      <c r="E694" s="310"/>
      <c r="F694" s="145">
        <f t="shared" si="36"/>
        <v>0</v>
      </c>
    </row>
    <row r="695" spans="1:6" x14ac:dyDescent="0.2">
      <c r="A695" s="340" t="s">
        <v>330</v>
      </c>
      <c r="B695" s="1038" t="s">
        <v>624</v>
      </c>
      <c r="C695" s="310"/>
      <c r="D695" s="145"/>
      <c r="E695" s="310"/>
      <c r="F695" s="145">
        <f t="shared" si="36"/>
        <v>0</v>
      </c>
    </row>
    <row r="696" spans="1:6" x14ac:dyDescent="0.2">
      <c r="A696" s="340" t="s">
        <v>331</v>
      </c>
      <c r="B696" s="215"/>
      <c r="C696" s="310"/>
      <c r="D696" s="145"/>
      <c r="E696" s="310"/>
      <c r="F696" s="145"/>
    </row>
    <row r="697" spans="1:6" ht="13.5" thickBot="1" x14ac:dyDescent="0.25">
      <c r="A697" s="340" t="s">
        <v>332</v>
      </c>
      <c r="B697" s="217"/>
      <c r="C697" s="313"/>
      <c r="D697" s="313"/>
      <c r="E697" s="313"/>
      <c r="F697" s="146"/>
    </row>
    <row r="698" spans="1:6" ht="13.5" thickBot="1" x14ac:dyDescent="0.25">
      <c r="A698" s="582" t="s">
        <v>333</v>
      </c>
      <c r="B698" s="583" t="s">
        <v>7</v>
      </c>
      <c r="C698" s="591">
        <f>C686+C687+C688+C696+C697</f>
        <v>471903</v>
      </c>
      <c r="D698" s="591">
        <f>D686+D687+D688+D696+D697</f>
        <v>0</v>
      </c>
      <c r="E698" s="591">
        <f>E686+E687+E688+E696+E697</f>
        <v>0</v>
      </c>
      <c r="F698" s="592">
        <f>F686+F687+F688+F696+F697</f>
        <v>471903</v>
      </c>
    </row>
    <row r="699" spans="1:6" ht="27" thickTop="1" thickBot="1" x14ac:dyDescent="0.25">
      <c r="A699" s="582" t="s">
        <v>334</v>
      </c>
      <c r="B699" s="587" t="s">
        <v>457</v>
      </c>
      <c r="C699" s="594">
        <f>C683+C698</f>
        <v>631105</v>
      </c>
      <c r="D699" s="594">
        <f>D683+D698</f>
        <v>0</v>
      </c>
      <c r="E699" s="594">
        <f>E683+E698</f>
        <v>0</v>
      </c>
      <c r="F699" s="595">
        <f>F683+F698</f>
        <v>631105</v>
      </c>
    </row>
    <row r="700" spans="1:6" ht="8.25" customHeight="1" thickTop="1" x14ac:dyDescent="0.2">
      <c r="A700" s="572"/>
      <c r="B700" s="815"/>
      <c r="C700" s="251"/>
      <c r="D700" s="251"/>
      <c r="E700" s="251"/>
      <c r="F700" s="256"/>
    </row>
    <row r="701" spans="1:6" x14ac:dyDescent="0.2">
      <c r="A701" s="340" t="s">
        <v>335</v>
      </c>
      <c r="B701" s="456" t="s">
        <v>458</v>
      </c>
      <c r="C701" s="593"/>
      <c r="D701" s="148"/>
      <c r="E701" s="312"/>
      <c r="F701" s="199"/>
    </row>
    <row r="702" spans="1:6" x14ac:dyDescent="0.2">
      <c r="A702" s="339" t="s">
        <v>336</v>
      </c>
      <c r="B702" s="216" t="s">
        <v>1124</v>
      </c>
      <c r="C702" s="315"/>
      <c r="D702" s="145"/>
      <c r="E702" s="310"/>
      <c r="F702" s="145">
        <f>SUM(C702:E702)</f>
        <v>0</v>
      </c>
    </row>
    <row r="703" spans="1:6" x14ac:dyDescent="0.2">
      <c r="A703" s="339" t="s">
        <v>337</v>
      </c>
      <c r="B703" s="666" t="s">
        <v>640</v>
      </c>
      <c r="C703" s="808"/>
      <c r="D703" s="150"/>
      <c r="E703" s="311"/>
      <c r="F703" s="145">
        <f t="shared" ref="F703:F709" si="37">SUM(C703:E703)</f>
        <v>0</v>
      </c>
    </row>
    <row r="704" spans="1:6" x14ac:dyDescent="0.2">
      <c r="A704" s="339" t="s">
        <v>338</v>
      </c>
      <c r="B704" s="666" t="s">
        <v>639</v>
      </c>
      <c r="C704" s="808"/>
      <c r="D704" s="150"/>
      <c r="E704" s="311"/>
      <c r="F704" s="145">
        <f t="shared" si="37"/>
        <v>0</v>
      </c>
    </row>
    <row r="705" spans="1:6" x14ac:dyDescent="0.2">
      <c r="A705" s="339" t="s">
        <v>339</v>
      </c>
      <c r="B705" s="666" t="s">
        <v>641</v>
      </c>
      <c r="C705" s="808"/>
      <c r="D705" s="150"/>
      <c r="E705" s="311"/>
      <c r="F705" s="145">
        <f t="shared" si="37"/>
        <v>0</v>
      </c>
    </row>
    <row r="706" spans="1:6" x14ac:dyDescent="0.2">
      <c r="A706" s="339" t="s">
        <v>340</v>
      </c>
      <c r="B706" s="803" t="s">
        <v>642</v>
      </c>
      <c r="C706" s="808"/>
      <c r="D706" s="150"/>
      <c r="E706" s="311"/>
      <c r="F706" s="145">
        <f t="shared" si="37"/>
        <v>0</v>
      </c>
    </row>
    <row r="707" spans="1:6" x14ac:dyDescent="0.2">
      <c r="A707" s="339" t="s">
        <v>341</v>
      </c>
      <c r="B707" s="804" t="s">
        <v>645</v>
      </c>
      <c r="C707" s="808"/>
      <c r="D707" s="150"/>
      <c r="E707" s="311"/>
      <c r="F707" s="145">
        <f t="shared" si="37"/>
        <v>0</v>
      </c>
    </row>
    <row r="708" spans="1:6" x14ac:dyDescent="0.2">
      <c r="A708" s="339" t="s">
        <v>342</v>
      </c>
      <c r="B708" s="805" t="s">
        <v>644</v>
      </c>
      <c r="C708" s="808"/>
      <c r="D708" s="150"/>
      <c r="E708" s="311"/>
      <c r="F708" s="145">
        <f t="shared" si="37"/>
        <v>0</v>
      </c>
    </row>
    <row r="709" spans="1:6" ht="13.5" thickBot="1" x14ac:dyDescent="0.25">
      <c r="A709" s="339" t="s">
        <v>343</v>
      </c>
      <c r="B709" s="350" t="s">
        <v>643</v>
      </c>
      <c r="C709" s="808"/>
      <c r="D709" s="150"/>
      <c r="E709" s="311"/>
      <c r="F709" s="145">
        <f t="shared" si="37"/>
        <v>0</v>
      </c>
    </row>
    <row r="710" spans="1:6" ht="13.5" thickBot="1" x14ac:dyDescent="0.25">
      <c r="A710" s="363" t="s">
        <v>344</v>
      </c>
      <c r="B710" s="298" t="s">
        <v>459</v>
      </c>
      <c r="C710" s="809">
        <f>SUM(C702:C709)</f>
        <v>0</v>
      </c>
      <c r="D710" s="809">
        <f>SUM(D702:D709)</f>
        <v>0</v>
      </c>
      <c r="E710" s="809">
        <f>SUM(E702:E709)</f>
        <v>0</v>
      </c>
      <c r="F710" s="904">
        <f>SUM(F702:F709)</f>
        <v>0</v>
      </c>
    </row>
    <row r="711" spans="1:6" x14ac:dyDescent="0.2">
      <c r="A711" s="572"/>
      <c r="B711" s="43"/>
      <c r="C711" s="821"/>
      <c r="D711" s="823"/>
      <c r="E711" s="782"/>
      <c r="F711" s="662"/>
    </row>
    <row r="712" spans="1:6" ht="13.5" thickBot="1" x14ac:dyDescent="0.25">
      <c r="A712" s="426" t="s">
        <v>345</v>
      </c>
      <c r="B712" s="1299" t="s">
        <v>460</v>
      </c>
      <c r="C712" s="943">
        <f>C699+C710</f>
        <v>631105</v>
      </c>
      <c r="D712" s="944">
        <f>D699+D710</f>
        <v>0</v>
      </c>
      <c r="E712" s="943">
        <f>E699+E710</f>
        <v>0</v>
      </c>
      <c r="F712" s="943">
        <f>F699+F710</f>
        <v>631105</v>
      </c>
    </row>
    <row r="713" spans="1:6" x14ac:dyDescent="0.2">
      <c r="A713" s="361"/>
      <c r="B713" s="793"/>
      <c r="C713" s="664"/>
      <c r="D713" s="664"/>
      <c r="E713" s="664"/>
      <c r="F713" s="664"/>
    </row>
    <row r="714" spans="1:6" x14ac:dyDescent="0.2">
      <c r="A714" s="1647">
        <v>14</v>
      </c>
      <c r="B714" s="1647"/>
      <c r="C714" s="1647"/>
      <c r="D714" s="1647"/>
      <c r="E714" s="1647"/>
      <c r="F714" s="1647"/>
    </row>
    <row r="715" spans="1:6" x14ac:dyDescent="0.2">
      <c r="A715" s="1626" t="s">
        <v>1376</v>
      </c>
      <c r="B715" s="1626"/>
      <c r="C715" s="1626"/>
      <c r="D715" s="1626"/>
      <c r="E715" s="1626"/>
    </row>
    <row r="716" spans="1:6" x14ac:dyDescent="0.2">
      <c r="A716" s="352"/>
      <c r="B716" s="352"/>
      <c r="C716" s="352"/>
      <c r="D716" s="352"/>
      <c r="E716" s="352"/>
    </row>
    <row r="717" spans="1:6" ht="14.25" x14ac:dyDescent="0.2">
      <c r="A717" s="1785" t="s">
        <v>1206</v>
      </c>
      <c r="B717" s="1786"/>
      <c r="C717" s="1786"/>
      <c r="D717" s="1786"/>
      <c r="E717" s="1786"/>
      <c r="F717" s="1786"/>
    </row>
    <row r="718" spans="1:6" ht="12" customHeight="1" x14ac:dyDescent="0.25">
      <c r="B718" s="21"/>
      <c r="C718" s="21"/>
      <c r="D718" s="21"/>
      <c r="E718" s="21"/>
    </row>
    <row r="719" spans="1:6" ht="15.75" x14ac:dyDescent="0.25">
      <c r="B719" s="21" t="s">
        <v>501</v>
      </c>
      <c r="C719" s="21"/>
      <c r="D719" s="21"/>
      <c r="E719" s="21"/>
    </row>
    <row r="720" spans="1:6" ht="13.5" thickBot="1" x14ac:dyDescent="0.25">
      <c r="B720" s="1"/>
      <c r="C720" s="1"/>
      <c r="D720" s="1"/>
      <c r="E720" s="22" t="s">
        <v>8</v>
      </c>
    </row>
    <row r="721" spans="1:6" ht="48.75" thickBot="1" x14ac:dyDescent="0.3">
      <c r="A721" s="367" t="s">
        <v>298</v>
      </c>
      <c r="B721" s="577" t="s">
        <v>13</v>
      </c>
      <c r="C721" s="355" t="s">
        <v>499</v>
      </c>
      <c r="D721" s="356" t="s">
        <v>500</v>
      </c>
      <c r="E721" s="355" t="s">
        <v>484</v>
      </c>
      <c r="F721" s="356" t="s">
        <v>483</v>
      </c>
    </row>
    <row r="722" spans="1:6" x14ac:dyDescent="0.2">
      <c r="A722" s="578" t="s">
        <v>299</v>
      </c>
      <c r="B722" s="579" t="s">
        <v>300</v>
      </c>
      <c r="C722" s="588" t="s">
        <v>301</v>
      </c>
      <c r="D722" s="589" t="s">
        <v>302</v>
      </c>
      <c r="E722" s="763" t="s">
        <v>322</v>
      </c>
      <c r="F722" s="764" t="s">
        <v>347</v>
      </c>
    </row>
    <row r="723" spans="1:6" x14ac:dyDescent="0.2">
      <c r="A723" s="340" t="s">
        <v>303</v>
      </c>
      <c r="B723" s="347" t="s">
        <v>246</v>
      </c>
      <c r="C723" s="310"/>
      <c r="D723" s="145"/>
      <c r="E723" s="310"/>
      <c r="F723" s="131"/>
    </row>
    <row r="724" spans="1:6" x14ac:dyDescent="0.2">
      <c r="A724" s="339" t="s">
        <v>304</v>
      </c>
      <c r="B724" s="192" t="s">
        <v>601</v>
      </c>
      <c r="C724" s="310"/>
      <c r="D724" s="145"/>
      <c r="E724" s="310"/>
      <c r="F724" s="145">
        <f>SUM(C724:E724)</f>
        <v>0</v>
      </c>
    </row>
    <row r="725" spans="1:6" x14ac:dyDescent="0.2">
      <c r="A725" s="339" t="s">
        <v>305</v>
      </c>
      <c r="B725" s="215" t="s">
        <v>603</v>
      </c>
      <c r="C725" s="310"/>
      <c r="D725" s="145"/>
      <c r="E725" s="310"/>
      <c r="F725" s="145">
        <f>SUM(C725:E725)</f>
        <v>0</v>
      </c>
    </row>
    <row r="726" spans="1:6" x14ac:dyDescent="0.2">
      <c r="A726" s="339" t="s">
        <v>306</v>
      </c>
      <c r="B726" s="215" t="s">
        <v>602</v>
      </c>
      <c r="C726" s="310">
        <v>1542</v>
      </c>
      <c r="D726" s="145">
        <v>936</v>
      </c>
      <c r="E726" s="310"/>
      <c r="F726" s="145">
        <f>SUM(C726:E726)</f>
        <v>2478</v>
      </c>
    </row>
    <row r="727" spans="1:6" x14ac:dyDescent="0.2">
      <c r="A727" s="339" t="s">
        <v>307</v>
      </c>
      <c r="B727" s="215" t="s">
        <v>604</v>
      </c>
      <c r="C727" s="310"/>
      <c r="D727" s="145"/>
      <c r="E727" s="310"/>
      <c r="F727" s="145">
        <f>SUM(C727:E727)</f>
        <v>0</v>
      </c>
    </row>
    <row r="728" spans="1:6" x14ac:dyDescent="0.2">
      <c r="A728" s="339" t="s">
        <v>308</v>
      </c>
      <c r="B728" s="215" t="s">
        <v>605</v>
      </c>
      <c r="C728" s="310"/>
      <c r="D728" s="145"/>
      <c r="E728" s="310"/>
      <c r="F728" s="145">
        <f>SUM(C728:E728)</f>
        <v>0</v>
      </c>
    </row>
    <row r="729" spans="1:6" x14ac:dyDescent="0.2">
      <c r="A729" s="339" t="s">
        <v>309</v>
      </c>
      <c r="B729" s="215" t="s">
        <v>606</v>
      </c>
      <c r="C729" s="310">
        <f>C730+C731+C732+C733+C734+C735+C736</f>
        <v>0</v>
      </c>
      <c r="D729" s="310">
        <f>D730+D731+D732+D733+D734+D735+D736</f>
        <v>0</v>
      </c>
      <c r="E729" s="310">
        <f>E730+E731+E732+E733+E734+E735+E736</f>
        <v>0</v>
      </c>
      <c r="F729" s="145">
        <f>F730+F731+F732+F733+F734+F735+F736</f>
        <v>0</v>
      </c>
    </row>
    <row r="730" spans="1:6" x14ac:dyDescent="0.2">
      <c r="A730" s="339" t="s">
        <v>310</v>
      </c>
      <c r="B730" s="215" t="s">
        <v>610</v>
      </c>
      <c r="C730" s="310">
        <v>0</v>
      </c>
      <c r="D730" s="145">
        <v>0</v>
      </c>
      <c r="E730" s="310">
        <v>0</v>
      </c>
      <c r="F730" s="145">
        <f>E730+D730+C730</f>
        <v>0</v>
      </c>
    </row>
    <row r="731" spans="1:6" x14ac:dyDescent="0.2">
      <c r="A731" s="339" t="s">
        <v>311</v>
      </c>
      <c r="B731" s="215" t="s">
        <v>611</v>
      </c>
      <c r="C731" s="310"/>
      <c r="D731" s="145"/>
      <c r="E731" s="310"/>
      <c r="F731" s="145">
        <f t="shared" ref="F731:F737" si="38">E731+D731+C731</f>
        <v>0</v>
      </c>
    </row>
    <row r="732" spans="1:6" x14ac:dyDescent="0.2">
      <c r="A732" s="339" t="s">
        <v>312</v>
      </c>
      <c r="B732" s="215" t="s">
        <v>612</v>
      </c>
      <c r="C732" s="310"/>
      <c r="D732" s="145"/>
      <c r="E732" s="310"/>
      <c r="F732" s="145">
        <f t="shared" si="38"/>
        <v>0</v>
      </c>
    </row>
    <row r="733" spans="1:6" x14ac:dyDescent="0.2">
      <c r="A733" s="339" t="s">
        <v>313</v>
      </c>
      <c r="B733" s="348" t="s">
        <v>608</v>
      </c>
      <c r="C733" s="246"/>
      <c r="D733" s="149"/>
      <c r="E733" s="310"/>
      <c r="F733" s="145">
        <f t="shared" si="38"/>
        <v>0</v>
      </c>
    </row>
    <row r="734" spans="1:6" x14ac:dyDescent="0.2">
      <c r="A734" s="339" t="s">
        <v>314</v>
      </c>
      <c r="B734" s="801" t="s">
        <v>609</v>
      </c>
      <c r="C734" s="313"/>
      <c r="D734" s="146"/>
      <c r="E734" s="310"/>
      <c r="F734" s="145">
        <f t="shared" si="38"/>
        <v>0</v>
      </c>
    </row>
    <row r="735" spans="1:6" x14ac:dyDescent="0.2">
      <c r="A735" s="339" t="s">
        <v>315</v>
      </c>
      <c r="B735" s="802" t="s">
        <v>1082</v>
      </c>
      <c r="C735" s="313"/>
      <c r="D735" s="146"/>
      <c r="E735" s="310"/>
      <c r="F735" s="145">
        <f t="shared" si="38"/>
        <v>0</v>
      </c>
    </row>
    <row r="736" spans="1:6" x14ac:dyDescent="0.2">
      <c r="A736" s="339" t="s">
        <v>316</v>
      </c>
      <c r="B736" s="292" t="s">
        <v>841</v>
      </c>
      <c r="C736" s="313"/>
      <c r="D736" s="146"/>
      <c r="E736" s="310"/>
      <c r="F736" s="150"/>
    </row>
    <row r="737" spans="1:6" ht="13.5" thickBot="1" x14ac:dyDescent="0.25">
      <c r="A737" s="339" t="s">
        <v>317</v>
      </c>
      <c r="B737" s="217" t="s">
        <v>614</v>
      </c>
      <c r="C737" s="311"/>
      <c r="D737" s="150"/>
      <c r="E737" s="310"/>
      <c r="F737" s="308">
        <f t="shared" si="38"/>
        <v>0</v>
      </c>
    </row>
    <row r="738" spans="1:6" ht="13.5" thickBot="1" x14ac:dyDescent="0.25">
      <c r="A738" s="582" t="s">
        <v>318</v>
      </c>
      <c r="B738" s="583" t="s">
        <v>6</v>
      </c>
      <c r="C738" s="591">
        <f>C724+C725+C726+C727+C729+C737</f>
        <v>1542</v>
      </c>
      <c r="D738" s="591">
        <f>D724+D725+D726+D727+D729+D737</f>
        <v>936</v>
      </c>
      <c r="E738" s="591">
        <f>E724+E725+E726+E727+E729+E737</f>
        <v>0</v>
      </c>
      <c r="F738" s="592">
        <f>F724+F725+F726+F727+F729+F737</f>
        <v>2478</v>
      </c>
    </row>
    <row r="739" spans="1:6" ht="9" customHeight="1" thickTop="1" x14ac:dyDescent="0.2">
      <c r="A739" s="572"/>
      <c r="B739" s="347"/>
      <c r="C739" s="245"/>
      <c r="D739" s="245"/>
      <c r="E739" s="245"/>
      <c r="F739" s="153"/>
    </row>
    <row r="740" spans="1:6" x14ac:dyDescent="0.2">
      <c r="A740" s="340" t="s">
        <v>319</v>
      </c>
      <c r="B740" s="349" t="s">
        <v>247</v>
      </c>
      <c r="C740" s="312"/>
      <c r="D740" s="148"/>
      <c r="E740" s="312"/>
      <c r="F740" s="199"/>
    </row>
    <row r="741" spans="1:6" x14ac:dyDescent="0.2">
      <c r="A741" s="340" t="s">
        <v>320</v>
      </c>
      <c r="B741" s="215" t="s">
        <v>615</v>
      </c>
      <c r="C741" s="310"/>
      <c r="D741" s="145"/>
      <c r="E741" s="310"/>
      <c r="F741" s="145">
        <f>SUM(C741:E741)</f>
        <v>0</v>
      </c>
    </row>
    <row r="742" spans="1:6" x14ac:dyDescent="0.2">
      <c r="A742" s="340" t="s">
        <v>321</v>
      </c>
      <c r="B742" s="215" t="s">
        <v>616</v>
      </c>
      <c r="C742" s="310"/>
      <c r="D742" s="145"/>
      <c r="E742" s="310"/>
      <c r="F742" s="145">
        <f>SUM(C742:E742)</f>
        <v>0</v>
      </c>
    </row>
    <row r="743" spans="1:6" x14ac:dyDescent="0.2">
      <c r="A743" s="340" t="s">
        <v>323</v>
      </c>
      <c r="B743" s="215" t="s">
        <v>617</v>
      </c>
      <c r="C743" s="310">
        <f>C744+C745+C746+C747+C748+C749+C750</f>
        <v>0</v>
      </c>
      <c r="D743" s="310">
        <f>D744+D745+D746+D747+D748+D749+D750</f>
        <v>0</v>
      </c>
      <c r="E743" s="310">
        <f>E744+E745+E746+E747+E748+E749+E750</f>
        <v>0</v>
      </c>
      <c r="F743" s="145">
        <f>F744+F745+F746+F747+F748+F749+F750</f>
        <v>0</v>
      </c>
    </row>
    <row r="744" spans="1:6" x14ac:dyDescent="0.2">
      <c r="A744" s="340" t="s">
        <v>324</v>
      </c>
      <c r="B744" s="348" t="s">
        <v>618</v>
      </c>
      <c r="C744" s="310"/>
      <c r="D744" s="145"/>
      <c r="E744" s="310"/>
      <c r="F744" s="145">
        <f>SUM(C744:E744)</f>
        <v>0</v>
      </c>
    </row>
    <row r="745" spans="1:6" x14ac:dyDescent="0.2">
      <c r="A745" s="340" t="s">
        <v>325</v>
      </c>
      <c r="B745" s="348" t="s">
        <v>619</v>
      </c>
      <c r="C745" s="310"/>
      <c r="D745" s="145"/>
      <c r="E745" s="310"/>
      <c r="F745" s="145">
        <f t="shared" ref="F745:F751" si="39">SUM(C745:E745)</f>
        <v>0</v>
      </c>
    </row>
    <row r="746" spans="1:6" x14ac:dyDescent="0.2">
      <c r="A746" s="340" t="s">
        <v>326</v>
      </c>
      <c r="B746" s="348" t="s">
        <v>620</v>
      </c>
      <c r="C746" s="310"/>
      <c r="D746" s="145"/>
      <c r="E746" s="310"/>
      <c r="F746" s="145">
        <f t="shared" si="39"/>
        <v>0</v>
      </c>
    </row>
    <row r="747" spans="1:6" x14ac:dyDescent="0.2">
      <c r="A747" s="340" t="s">
        <v>327</v>
      </c>
      <c r="B747" s="348" t="s">
        <v>621</v>
      </c>
      <c r="C747" s="310"/>
      <c r="D747" s="145"/>
      <c r="E747" s="310"/>
      <c r="F747" s="145">
        <f t="shared" si="39"/>
        <v>0</v>
      </c>
    </row>
    <row r="748" spans="1:6" x14ac:dyDescent="0.2">
      <c r="A748" s="340" t="s">
        <v>328</v>
      </c>
      <c r="B748" s="801" t="s">
        <v>622</v>
      </c>
      <c r="C748" s="310"/>
      <c r="D748" s="145"/>
      <c r="E748" s="310"/>
      <c r="F748" s="145">
        <f t="shared" si="39"/>
        <v>0</v>
      </c>
    </row>
    <row r="749" spans="1:6" x14ac:dyDescent="0.2">
      <c r="A749" s="340" t="s">
        <v>329</v>
      </c>
      <c r="B749" s="292" t="s">
        <v>623</v>
      </c>
      <c r="C749" s="310"/>
      <c r="D749" s="145"/>
      <c r="E749" s="310"/>
      <c r="F749" s="145">
        <f t="shared" si="39"/>
        <v>0</v>
      </c>
    </row>
    <row r="750" spans="1:6" x14ac:dyDescent="0.2">
      <c r="A750" s="340" t="s">
        <v>330</v>
      </c>
      <c r="B750" s="1038" t="s">
        <v>624</v>
      </c>
      <c r="C750" s="310"/>
      <c r="D750" s="145"/>
      <c r="E750" s="310"/>
      <c r="F750" s="145">
        <f t="shared" si="39"/>
        <v>0</v>
      </c>
    </row>
    <row r="751" spans="1:6" x14ac:dyDescent="0.2">
      <c r="A751" s="340" t="s">
        <v>331</v>
      </c>
      <c r="B751" s="215"/>
      <c r="C751" s="310"/>
      <c r="D751" s="145"/>
      <c r="E751" s="310"/>
      <c r="F751" s="145">
        <f t="shared" si="39"/>
        <v>0</v>
      </c>
    </row>
    <row r="752" spans="1:6" ht="13.5" thickBot="1" x14ac:dyDescent="0.25">
      <c r="A752" s="340" t="s">
        <v>332</v>
      </c>
      <c r="B752" s="217"/>
      <c r="C752" s="313">
        <f>-C727</f>
        <v>0</v>
      </c>
      <c r="D752" s="313">
        <f>-D727</f>
        <v>0</v>
      </c>
      <c r="E752" s="313">
        <f>-E727</f>
        <v>0</v>
      </c>
      <c r="F752" s="146">
        <f>-F727</f>
        <v>0</v>
      </c>
    </row>
    <row r="753" spans="1:6" ht="13.5" thickBot="1" x14ac:dyDescent="0.25">
      <c r="A753" s="582" t="s">
        <v>333</v>
      </c>
      <c r="B753" s="583" t="s">
        <v>7</v>
      </c>
      <c r="C753" s="591">
        <f>C741+C742+C743+C751+C752</f>
        <v>0</v>
      </c>
      <c r="D753" s="591">
        <f>D741+D742+D743+D751+D752</f>
        <v>0</v>
      </c>
      <c r="E753" s="591">
        <f>E741+E742+E743+E751+E752</f>
        <v>0</v>
      </c>
      <c r="F753" s="592">
        <f>F741+F742+F743+F751+F752</f>
        <v>0</v>
      </c>
    </row>
    <row r="754" spans="1:6" ht="27" thickTop="1" thickBot="1" x14ac:dyDescent="0.25">
      <c r="A754" s="582" t="s">
        <v>334</v>
      </c>
      <c r="B754" s="587" t="s">
        <v>457</v>
      </c>
      <c r="C754" s="594">
        <f>C738+C753</f>
        <v>1542</v>
      </c>
      <c r="D754" s="594">
        <f>D738+D753</f>
        <v>936</v>
      </c>
      <c r="E754" s="594">
        <f>E738+E753</f>
        <v>0</v>
      </c>
      <c r="F754" s="595">
        <f>F738+F753</f>
        <v>2478</v>
      </c>
    </row>
    <row r="755" spans="1:6" ht="9" customHeight="1" thickTop="1" x14ac:dyDescent="0.2">
      <c r="A755" s="572"/>
      <c r="B755" s="815"/>
      <c r="C755" s="251"/>
      <c r="D755" s="251"/>
      <c r="E755" s="251"/>
      <c r="F755" s="256"/>
    </row>
    <row r="756" spans="1:6" x14ac:dyDescent="0.2">
      <c r="A756" s="340" t="s">
        <v>335</v>
      </c>
      <c r="B756" s="456" t="s">
        <v>458</v>
      </c>
      <c r="C756" s="593"/>
      <c r="D756" s="148"/>
      <c r="E756" s="312"/>
      <c r="F756" s="199"/>
    </row>
    <row r="757" spans="1:6" x14ac:dyDescent="0.2">
      <c r="A757" s="339" t="s">
        <v>336</v>
      </c>
      <c r="B757" s="216" t="s">
        <v>1124</v>
      </c>
      <c r="C757" s="315"/>
      <c r="D757" s="145"/>
      <c r="E757" s="310"/>
      <c r="F757" s="145">
        <f>SUM(C757:E757)</f>
        <v>0</v>
      </c>
    </row>
    <row r="758" spans="1:6" x14ac:dyDescent="0.2">
      <c r="A758" s="339" t="s">
        <v>337</v>
      </c>
      <c r="B758" s="666" t="s">
        <v>640</v>
      </c>
      <c r="C758" s="808"/>
      <c r="D758" s="150"/>
      <c r="E758" s="311"/>
      <c r="F758" s="145">
        <f t="shared" ref="F758:F764" si="40">SUM(C758:E758)</f>
        <v>0</v>
      </c>
    </row>
    <row r="759" spans="1:6" x14ac:dyDescent="0.2">
      <c r="A759" s="339" t="s">
        <v>338</v>
      </c>
      <c r="B759" s="666" t="s">
        <v>639</v>
      </c>
      <c r="C759" s="808"/>
      <c r="D759" s="150"/>
      <c r="E759" s="311"/>
      <c r="F759" s="145">
        <f t="shared" si="40"/>
        <v>0</v>
      </c>
    </row>
    <row r="760" spans="1:6" x14ac:dyDescent="0.2">
      <c r="A760" s="339" t="s">
        <v>339</v>
      </c>
      <c r="B760" s="666" t="s">
        <v>641</v>
      </c>
      <c r="C760" s="808"/>
      <c r="D760" s="150"/>
      <c r="E760" s="311"/>
      <c r="F760" s="145">
        <f t="shared" si="40"/>
        <v>0</v>
      </c>
    </row>
    <row r="761" spans="1:6" x14ac:dyDescent="0.2">
      <c r="A761" s="339" t="s">
        <v>340</v>
      </c>
      <c r="B761" s="803" t="s">
        <v>642</v>
      </c>
      <c r="C761" s="808"/>
      <c r="D761" s="150"/>
      <c r="E761" s="311"/>
      <c r="F761" s="145">
        <f t="shared" si="40"/>
        <v>0</v>
      </c>
    </row>
    <row r="762" spans="1:6" x14ac:dyDescent="0.2">
      <c r="A762" s="339" t="s">
        <v>341</v>
      </c>
      <c r="B762" s="804" t="s">
        <v>645</v>
      </c>
      <c r="C762" s="808"/>
      <c r="D762" s="150"/>
      <c r="E762" s="311"/>
      <c r="F762" s="145">
        <f t="shared" si="40"/>
        <v>0</v>
      </c>
    </row>
    <row r="763" spans="1:6" x14ac:dyDescent="0.2">
      <c r="A763" s="339" t="s">
        <v>342</v>
      </c>
      <c r="B763" s="805" t="s">
        <v>644</v>
      </c>
      <c r="C763" s="808"/>
      <c r="D763" s="150"/>
      <c r="E763" s="311"/>
      <c r="F763" s="145">
        <f t="shared" si="40"/>
        <v>0</v>
      </c>
    </row>
    <row r="764" spans="1:6" ht="13.5" thickBot="1" x14ac:dyDescent="0.25">
      <c r="A764" s="339" t="s">
        <v>343</v>
      </c>
      <c r="B764" s="350" t="s">
        <v>643</v>
      </c>
      <c r="C764" s="808"/>
      <c r="D764" s="150"/>
      <c r="E764" s="311"/>
      <c r="F764" s="145">
        <f t="shared" si="40"/>
        <v>0</v>
      </c>
    </row>
    <row r="765" spans="1:6" ht="13.5" thickBot="1" x14ac:dyDescent="0.25">
      <c r="A765" s="363" t="s">
        <v>344</v>
      </c>
      <c r="B765" s="298" t="s">
        <v>459</v>
      </c>
      <c r="C765" s="809">
        <f>SUM(C757:C764)</f>
        <v>0</v>
      </c>
      <c r="D765" s="809">
        <f>SUM(D757:D764)</f>
        <v>0</v>
      </c>
      <c r="E765" s="809">
        <f>SUM(E757:E764)</f>
        <v>0</v>
      </c>
      <c r="F765" s="904">
        <f>SUM(F757:F764)</f>
        <v>0</v>
      </c>
    </row>
    <row r="766" spans="1:6" ht="9" customHeight="1" x14ac:dyDescent="0.2">
      <c r="A766" s="572"/>
      <c r="B766" s="43"/>
      <c r="C766" s="821"/>
      <c r="D766" s="823"/>
      <c r="E766" s="782"/>
      <c r="F766" s="662"/>
    </row>
    <row r="767" spans="1:6" ht="13.5" thickBot="1" x14ac:dyDescent="0.25">
      <c r="A767" s="426" t="s">
        <v>345</v>
      </c>
      <c r="B767" s="1299" t="s">
        <v>460</v>
      </c>
      <c r="C767" s="943">
        <f>C754+C765</f>
        <v>1542</v>
      </c>
      <c r="D767" s="944">
        <f>D754+D765</f>
        <v>936</v>
      </c>
      <c r="E767" s="943">
        <f>E754+E765</f>
        <v>0</v>
      </c>
      <c r="F767" s="943">
        <f>F754+F765</f>
        <v>2478</v>
      </c>
    </row>
    <row r="768" spans="1:6" x14ac:dyDescent="0.2">
      <c r="A768" s="361"/>
      <c r="B768" s="793"/>
      <c r="C768" s="664"/>
      <c r="D768" s="664"/>
      <c r="E768" s="664"/>
      <c r="F768" s="664"/>
    </row>
    <row r="769" spans="1:6" x14ac:dyDescent="0.2">
      <c r="A769" s="1647">
        <v>15</v>
      </c>
      <c r="B769" s="1647"/>
      <c r="C769" s="1647"/>
      <c r="D769" s="1647"/>
      <c r="E769" s="1647"/>
      <c r="F769" s="1647"/>
    </row>
    <row r="770" spans="1:6" x14ac:dyDescent="0.2">
      <c r="A770" s="1626" t="s">
        <v>1376</v>
      </c>
      <c r="B770" s="1626"/>
      <c r="C770" s="1626"/>
      <c r="D770" s="1626"/>
      <c r="E770" s="1626"/>
    </row>
    <row r="771" spans="1:6" x14ac:dyDescent="0.2">
      <c r="A771" s="352"/>
      <c r="B771" s="352"/>
      <c r="C771" s="352"/>
      <c r="D771" s="352"/>
      <c r="E771" s="352"/>
    </row>
    <row r="772" spans="1:6" ht="14.25" x14ac:dyDescent="0.2">
      <c r="A772" s="1785" t="s">
        <v>1206</v>
      </c>
      <c r="B772" s="1786"/>
      <c r="C772" s="1786"/>
      <c r="D772" s="1786"/>
      <c r="E772" s="1786"/>
      <c r="F772" s="1786"/>
    </row>
    <row r="773" spans="1:6" ht="10.5" customHeight="1" x14ac:dyDescent="0.25">
      <c r="B773" s="21"/>
      <c r="C773" s="21"/>
      <c r="D773" s="21"/>
      <c r="E773" s="21"/>
    </row>
    <row r="774" spans="1:6" ht="15.75" x14ac:dyDescent="0.25">
      <c r="B774" s="21" t="s">
        <v>502</v>
      </c>
      <c r="C774" s="21"/>
      <c r="D774" s="21"/>
      <c r="E774" s="21"/>
    </row>
    <row r="775" spans="1:6" ht="13.5" thickBot="1" x14ac:dyDescent="0.25">
      <c r="B775" s="1"/>
      <c r="C775" s="1"/>
      <c r="D775" s="1"/>
      <c r="E775" s="22" t="s">
        <v>8</v>
      </c>
    </row>
    <row r="776" spans="1:6" ht="48.75" thickBot="1" x14ac:dyDescent="0.3">
      <c r="A776" s="367" t="s">
        <v>298</v>
      </c>
      <c r="B776" s="577" t="s">
        <v>13</v>
      </c>
      <c r="C776" s="355" t="s">
        <v>488</v>
      </c>
      <c r="D776" s="356" t="s">
        <v>489</v>
      </c>
      <c r="E776" s="355" t="s">
        <v>484</v>
      </c>
      <c r="F776" s="356" t="s">
        <v>483</v>
      </c>
    </row>
    <row r="777" spans="1:6" x14ac:dyDescent="0.2">
      <c r="A777" s="578" t="s">
        <v>299</v>
      </c>
      <c r="B777" s="579" t="s">
        <v>300</v>
      </c>
      <c r="C777" s="588" t="s">
        <v>301</v>
      </c>
      <c r="D777" s="589" t="s">
        <v>302</v>
      </c>
      <c r="E777" s="763" t="s">
        <v>322</v>
      </c>
      <c r="F777" s="764" t="s">
        <v>347</v>
      </c>
    </row>
    <row r="778" spans="1:6" x14ac:dyDescent="0.2">
      <c r="A778" s="340" t="s">
        <v>303</v>
      </c>
      <c r="B778" s="347" t="s">
        <v>246</v>
      </c>
      <c r="C778" s="310"/>
      <c r="D778" s="145"/>
      <c r="E778" s="310"/>
      <c r="F778" s="131"/>
    </row>
    <row r="779" spans="1:6" x14ac:dyDescent="0.2">
      <c r="A779" s="339" t="s">
        <v>304</v>
      </c>
      <c r="B779" s="192" t="s">
        <v>601</v>
      </c>
      <c r="C779" s="310">
        <f>'4_sz_ melléklet'!E246</f>
        <v>1050</v>
      </c>
      <c r="D779" s="145"/>
      <c r="E779" s="310"/>
      <c r="F779" s="145">
        <f>SUM(C779:E779)</f>
        <v>1050</v>
      </c>
    </row>
    <row r="780" spans="1:6" x14ac:dyDescent="0.2">
      <c r="A780" s="339" t="s">
        <v>305</v>
      </c>
      <c r="B780" s="215" t="s">
        <v>603</v>
      </c>
      <c r="C780" s="310">
        <f>'4_sz_ melléklet'!E247</f>
        <v>1557</v>
      </c>
      <c r="D780" s="145"/>
      <c r="E780" s="310"/>
      <c r="F780" s="145">
        <f>SUM(C780:E780)</f>
        <v>1557</v>
      </c>
    </row>
    <row r="781" spans="1:6" x14ac:dyDescent="0.2">
      <c r="A781" s="339" t="s">
        <v>306</v>
      </c>
      <c r="B781" s="215" t="s">
        <v>602</v>
      </c>
      <c r="C781" s="310">
        <f>'4_sz_ melléklet'!E248</f>
        <v>10146</v>
      </c>
      <c r="D781" s="145"/>
      <c r="E781" s="310"/>
      <c r="F781" s="145">
        <f>SUM(C781:E781)</f>
        <v>10146</v>
      </c>
    </row>
    <row r="782" spans="1:6" x14ac:dyDescent="0.2">
      <c r="A782" s="339" t="s">
        <v>307</v>
      </c>
      <c r="B782" s="215" t="s">
        <v>604</v>
      </c>
      <c r="C782" s="310"/>
      <c r="D782" s="145"/>
      <c r="E782" s="310"/>
      <c r="F782" s="145">
        <f>SUM(C782:E782)</f>
        <v>0</v>
      </c>
    </row>
    <row r="783" spans="1:6" x14ac:dyDescent="0.2">
      <c r="A783" s="339" t="s">
        <v>308</v>
      </c>
      <c r="B783" s="215" t="s">
        <v>605</v>
      </c>
      <c r="C783" s="310"/>
      <c r="D783" s="145"/>
      <c r="E783" s="310"/>
      <c r="F783" s="145">
        <f>SUM(C783:E783)</f>
        <v>0</v>
      </c>
    </row>
    <row r="784" spans="1:6" x14ac:dyDescent="0.2">
      <c r="A784" s="339" t="s">
        <v>309</v>
      </c>
      <c r="B784" s="215" t="s">
        <v>606</v>
      </c>
      <c r="C784" s="310">
        <f>C785+C786+C787+C788+C789+C790+C791</f>
        <v>91512</v>
      </c>
      <c r="D784" s="310">
        <f>D785+D786+D787+D788+D789+D790+D791</f>
        <v>8359</v>
      </c>
      <c r="E784" s="310">
        <f>E785+E786+E787+E788+E789+E790+E791</f>
        <v>0</v>
      </c>
      <c r="F784" s="145">
        <f>F785+F786+F787+F788+F789+F790+F791</f>
        <v>99871</v>
      </c>
    </row>
    <row r="785" spans="1:6" x14ac:dyDescent="0.2">
      <c r="A785" s="339" t="s">
        <v>310</v>
      </c>
      <c r="B785" s="215" t="s">
        <v>610</v>
      </c>
      <c r="C785" s="310">
        <v>0</v>
      </c>
      <c r="D785" s="145">
        <v>0</v>
      </c>
      <c r="E785" s="310">
        <v>0</v>
      </c>
      <c r="F785" s="145">
        <f>E785+D785+C785</f>
        <v>0</v>
      </c>
    </row>
    <row r="786" spans="1:6" x14ac:dyDescent="0.2">
      <c r="A786" s="339" t="s">
        <v>311</v>
      </c>
      <c r="B786" s="215" t="s">
        <v>611</v>
      </c>
      <c r="C786" s="310"/>
      <c r="D786" s="145"/>
      <c r="E786" s="310"/>
      <c r="F786" s="145">
        <f t="shared" ref="F786:F792" si="41">E786+D786+C786</f>
        <v>0</v>
      </c>
    </row>
    <row r="787" spans="1:6" x14ac:dyDescent="0.2">
      <c r="A787" s="339" t="s">
        <v>312</v>
      </c>
      <c r="B787" s="215" t="s">
        <v>612</v>
      </c>
      <c r="C787" s="310"/>
      <c r="D787" s="145"/>
      <c r="E787" s="310"/>
      <c r="F787" s="145">
        <f t="shared" si="41"/>
        <v>0</v>
      </c>
    </row>
    <row r="788" spans="1:6" x14ac:dyDescent="0.2">
      <c r="A788" s="339" t="s">
        <v>313</v>
      </c>
      <c r="B788" s="348" t="s">
        <v>608</v>
      </c>
      <c r="C788" s="310">
        <f>'6 7_sz_melléklet'!E33</f>
        <v>91512</v>
      </c>
      <c r="D788" s="145">
        <f>'6 7_sz_melléklet'!E30+'6 7_sz_melléklet'!F49</f>
        <v>8359</v>
      </c>
      <c r="E788" s="310"/>
      <c r="F788" s="145">
        <f t="shared" si="41"/>
        <v>99871</v>
      </c>
    </row>
    <row r="789" spans="1:6" x14ac:dyDescent="0.2">
      <c r="A789" s="339" t="s">
        <v>314</v>
      </c>
      <c r="B789" s="801" t="s">
        <v>609</v>
      </c>
      <c r="C789" s="311"/>
      <c r="D789" s="150"/>
      <c r="E789" s="310"/>
      <c r="F789" s="145">
        <f t="shared" si="41"/>
        <v>0</v>
      </c>
    </row>
    <row r="790" spans="1:6" x14ac:dyDescent="0.2">
      <c r="A790" s="339" t="s">
        <v>315</v>
      </c>
      <c r="B790" s="802" t="s">
        <v>1082</v>
      </c>
      <c r="C790" s="313"/>
      <c r="D790" s="146"/>
      <c r="E790" s="310"/>
      <c r="F790" s="145">
        <f t="shared" si="41"/>
        <v>0</v>
      </c>
    </row>
    <row r="791" spans="1:6" x14ac:dyDescent="0.2">
      <c r="A791" s="339" t="s">
        <v>316</v>
      </c>
      <c r="B791" s="292" t="s">
        <v>841</v>
      </c>
      <c r="C791" s="313"/>
      <c r="D791" s="146"/>
      <c r="E791" s="310"/>
      <c r="F791" s="150"/>
    </row>
    <row r="792" spans="1:6" ht="13.5" thickBot="1" x14ac:dyDescent="0.25">
      <c r="A792" s="339" t="s">
        <v>317</v>
      </c>
      <c r="B792" s="217" t="s">
        <v>614</v>
      </c>
      <c r="C792" s="311"/>
      <c r="D792" s="150"/>
      <c r="E792" s="310"/>
      <c r="F792" s="308">
        <f t="shared" si="41"/>
        <v>0</v>
      </c>
    </row>
    <row r="793" spans="1:6" ht="13.5" thickBot="1" x14ac:dyDescent="0.25">
      <c r="A793" s="582" t="s">
        <v>318</v>
      </c>
      <c r="B793" s="583" t="s">
        <v>6</v>
      </c>
      <c r="C793" s="591">
        <f>C779+C780+C781+C782+C784+C792</f>
        <v>104265</v>
      </c>
      <c r="D793" s="591">
        <f>D779+D780+D781+D782+D784+D792</f>
        <v>8359</v>
      </c>
      <c r="E793" s="591">
        <f>E779+E780+E781+E782+E784+E792</f>
        <v>0</v>
      </c>
      <c r="F793" s="592">
        <f>F779+F780+F781+F782+F784+F792</f>
        <v>112624</v>
      </c>
    </row>
    <row r="794" spans="1:6" ht="9.75" customHeight="1" thickTop="1" x14ac:dyDescent="0.2">
      <c r="A794" s="572"/>
      <c r="B794" s="347"/>
      <c r="C794" s="245"/>
      <c r="D794" s="245"/>
      <c r="E794" s="245"/>
      <c r="F794" s="153"/>
    </row>
    <row r="795" spans="1:6" x14ac:dyDescent="0.2">
      <c r="A795" s="340" t="s">
        <v>319</v>
      </c>
      <c r="B795" s="349" t="s">
        <v>247</v>
      </c>
      <c r="C795" s="312"/>
      <c r="D795" s="148"/>
      <c r="E795" s="312"/>
      <c r="F795" s="199"/>
    </row>
    <row r="796" spans="1:6" x14ac:dyDescent="0.2">
      <c r="A796" s="340" t="s">
        <v>320</v>
      </c>
      <c r="B796" s="215" t="s">
        <v>615</v>
      </c>
      <c r="C796" s="310">
        <f>'4_sz_ melléklet'!E263</f>
        <v>49283</v>
      </c>
      <c r="D796" s="145"/>
      <c r="E796" s="310"/>
      <c r="F796" s="145">
        <f>SUM(C796:E796)</f>
        <v>49283</v>
      </c>
    </row>
    <row r="797" spans="1:6" x14ac:dyDescent="0.2">
      <c r="A797" s="340" t="s">
        <v>321</v>
      </c>
      <c r="B797" s="215" t="s">
        <v>616</v>
      </c>
      <c r="C797" s="310"/>
      <c r="D797" s="145"/>
      <c r="E797" s="310"/>
      <c r="F797" s="145">
        <f>SUM(C797:E797)</f>
        <v>0</v>
      </c>
    </row>
    <row r="798" spans="1:6" x14ac:dyDescent="0.2">
      <c r="A798" s="340" t="s">
        <v>323</v>
      </c>
      <c r="B798" s="215" t="s">
        <v>617</v>
      </c>
      <c r="C798" s="310">
        <f>C799+C800+C801+C802+C803+C804+C805</f>
        <v>0</v>
      </c>
      <c r="D798" s="310">
        <f>D799+D800+D801+D802+D803+D804+D805</f>
        <v>0</v>
      </c>
      <c r="E798" s="310">
        <f>E799+E800+E801+E802+E803+E804+E805</f>
        <v>0</v>
      </c>
      <c r="F798" s="145">
        <f>F799+F800+F801+F802+F803+F804+F805</f>
        <v>0</v>
      </c>
    </row>
    <row r="799" spans="1:6" x14ac:dyDescent="0.2">
      <c r="A799" s="340" t="s">
        <v>324</v>
      </c>
      <c r="B799" s="348" t="s">
        <v>618</v>
      </c>
      <c r="C799" s="310"/>
      <c r="D799" s="145"/>
      <c r="E799" s="310"/>
      <c r="F799" s="145">
        <f>SUM(C799:E799)</f>
        <v>0</v>
      </c>
    </row>
    <row r="800" spans="1:6" x14ac:dyDescent="0.2">
      <c r="A800" s="340" t="s">
        <v>325</v>
      </c>
      <c r="B800" s="348" t="s">
        <v>619</v>
      </c>
      <c r="C800" s="310"/>
      <c r="D800" s="145"/>
      <c r="E800" s="310"/>
      <c r="F800" s="145">
        <f t="shared" ref="F800:F806" si="42">SUM(C800:E800)</f>
        <v>0</v>
      </c>
    </row>
    <row r="801" spans="1:6" x14ac:dyDescent="0.2">
      <c r="A801" s="340" t="s">
        <v>326</v>
      </c>
      <c r="B801" s="348" t="s">
        <v>620</v>
      </c>
      <c r="C801" s="310"/>
      <c r="D801" s="145"/>
      <c r="E801" s="310"/>
      <c r="F801" s="145">
        <f t="shared" si="42"/>
        <v>0</v>
      </c>
    </row>
    <row r="802" spans="1:6" x14ac:dyDescent="0.2">
      <c r="A802" s="340" t="s">
        <v>327</v>
      </c>
      <c r="B802" s="348" t="s">
        <v>621</v>
      </c>
      <c r="C802" s="310"/>
      <c r="D802" s="145"/>
      <c r="E802" s="310"/>
      <c r="F802" s="145">
        <f t="shared" si="42"/>
        <v>0</v>
      </c>
    </row>
    <row r="803" spans="1:6" x14ac:dyDescent="0.2">
      <c r="A803" s="340" t="s">
        <v>328</v>
      </c>
      <c r="B803" s="801" t="s">
        <v>622</v>
      </c>
      <c r="C803" s="310"/>
      <c r="D803" s="145"/>
      <c r="E803" s="310"/>
      <c r="F803" s="145">
        <f t="shared" si="42"/>
        <v>0</v>
      </c>
    </row>
    <row r="804" spans="1:6" x14ac:dyDescent="0.2">
      <c r="A804" s="340" t="s">
        <v>329</v>
      </c>
      <c r="B804" s="292" t="s">
        <v>623</v>
      </c>
      <c r="C804" s="310"/>
      <c r="D804" s="145"/>
      <c r="E804" s="310"/>
      <c r="F804" s="145">
        <f t="shared" si="42"/>
        <v>0</v>
      </c>
    </row>
    <row r="805" spans="1:6" x14ac:dyDescent="0.2">
      <c r="A805" s="340" t="s">
        <v>330</v>
      </c>
      <c r="B805" s="1038" t="s">
        <v>624</v>
      </c>
      <c r="C805" s="310"/>
      <c r="D805" s="145"/>
      <c r="E805" s="310"/>
      <c r="F805" s="145">
        <f t="shared" si="42"/>
        <v>0</v>
      </c>
    </row>
    <row r="806" spans="1:6" x14ac:dyDescent="0.2">
      <c r="A806" s="340" t="s">
        <v>331</v>
      </c>
      <c r="B806" s="215"/>
      <c r="C806" s="310"/>
      <c r="D806" s="145"/>
      <c r="E806" s="310"/>
      <c r="F806" s="145">
        <f t="shared" si="42"/>
        <v>0</v>
      </c>
    </row>
    <row r="807" spans="1:6" ht="13.5" thickBot="1" x14ac:dyDescent="0.25">
      <c r="A807" s="340" t="s">
        <v>332</v>
      </c>
      <c r="B807" s="217"/>
      <c r="C807" s="313">
        <f>-C782</f>
        <v>0</v>
      </c>
      <c r="D807" s="313">
        <f>-D782</f>
        <v>0</v>
      </c>
      <c r="E807" s="313">
        <f>-E782</f>
        <v>0</v>
      </c>
      <c r="F807" s="146">
        <f>-F782</f>
        <v>0</v>
      </c>
    </row>
    <row r="808" spans="1:6" ht="13.5" thickBot="1" x14ac:dyDescent="0.25">
      <c r="A808" s="582" t="s">
        <v>333</v>
      </c>
      <c r="B808" s="583" t="s">
        <v>7</v>
      </c>
      <c r="C808" s="591">
        <f>C796+C797+C798+C806+C807</f>
        <v>49283</v>
      </c>
      <c r="D808" s="591">
        <f>D796+D797+D798+D806+D807</f>
        <v>0</v>
      </c>
      <c r="E808" s="591">
        <f>E796+E797+E798+E806+E807</f>
        <v>0</v>
      </c>
      <c r="F808" s="592">
        <f>F796+F797+F798+F806+F807</f>
        <v>49283</v>
      </c>
    </row>
    <row r="809" spans="1:6" ht="27" thickTop="1" thickBot="1" x14ac:dyDescent="0.25">
      <c r="A809" s="582" t="s">
        <v>334</v>
      </c>
      <c r="B809" s="587" t="s">
        <v>457</v>
      </c>
      <c r="C809" s="594">
        <f>C793+C808</f>
        <v>153548</v>
      </c>
      <c r="D809" s="594">
        <f>D793+D808</f>
        <v>8359</v>
      </c>
      <c r="E809" s="594">
        <f>E793+E808</f>
        <v>0</v>
      </c>
      <c r="F809" s="595">
        <f>F793+F808</f>
        <v>161907</v>
      </c>
    </row>
    <row r="810" spans="1:6" ht="6.75" customHeight="1" thickTop="1" x14ac:dyDescent="0.2">
      <c r="A810" s="572"/>
      <c r="B810" s="815"/>
      <c r="C810" s="251"/>
      <c r="D810" s="251"/>
      <c r="E810" s="251"/>
      <c r="F810" s="256"/>
    </row>
    <row r="811" spans="1:6" x14ac:dyDescent="0.2">
      <c r="A811" s="340" t="s">
        <v>335</v>
      </c>
      <c r="B811" s="456" t="s">
        <v>458</v>
      </c>
      <c r="C811" s="593"/>
      <c r="D811" s="148"/>
      <c r="E811" s="312"/>
      <c r="F811" s="199"/>
    </row>
    <row r="812" spans="1:6" x14ac:dyDescent="0.2">
      <c r="A812" s="339" t="s">
        <v>336</v>
      </c>
      <c r="B812" s="216" t="s">
        <v>1124</v>
      </c>
      <c r="C812" s="315"/>
      <c r="D812" s="145"/>
      <c r="E812" s="310"/>
      <c r="F812" s="145">
        <f>SUM(C812:E812)</f>
        <v>0</v>
      </c>
    </row>
    <row r="813" spans="1:6" x14ac:dyDescent="0.2">
      <c r="A813" s="339" t="s">
        <v>337</v>
      </c>
      <c r="B813" s="666" t="s">
        <v>640</v>
      </c>
      <c r="C813" s="808"/>
      <c r="D813" s="150"/>
      <c r="E813" s="311"/>
      <c r="F813" s="145">
        <f t="shared" ref="F813:F819" si="43">SUM(C813:E813)</f>
        <v>0</v>
      </c>
    </row>
    <row r="814" spans="1:6" x14ac:dyDescent="0.2">
      <c r="A814" s="339" t="s">
        <v>338</v>
      </c>
      <c r="B814" s="666" t="s">
        <v>639</v>
      </c>
      <c r="C814" s="808"/>
      <c r="D814" s="150"/>
      <c r="E814" s="311"/>
      <c r="F814" s="145">
        <f t="shared" si="43"/>
        <v>0</v>
      </c>
    </row>
    <row r="815" spans="1:6" x14ac:dyDescent="0.2">
      <c r="A815" s="339" t="s">
        <v>339</v>
      </c>
      <c r="B815" s="666" t="s">
        <v>641</v>
      </c>
      <c r="C815" s="808"/>
      <c r="D815" s="150"/>
      <c r="E815" s="311"/>
      <c r="F815" s="145">
        <f t="shared" si="43"/>
        <v>0</v>
      </c>
    </row>
    <row r="816" spans="1:6" x14ac:dyDescent="0.2">
      <c r="A816" s="339" t="s">
        <v>340</v>
      </c>
      <c r="B816" s="803" t="s">
        <v>642</v>
      </c>
      <c r="C816" s="808"/>
      <c r="D816" s="150"/>
      <c r="E816" s="311"/>
      <c r="F816" s="145">
        <f t="shared" si="43"/>
        <v>0</v>
      </c>
    </row>
    <row r="817" spans="1:6" x14ac:dyDescent="0.2">
      <c r="A817" s="339" t="s">
        <v>341</v>
      </c>
      <c r="B817" s="804" t="s">
        <v>645</v>
      </c>
      <c r="C817" s="808"/>
      <c r="D817" s="150"/>
      <c r="E817" s="311"/>
      <c r="F817" s="145">
        <f t="shared" si="43"/>
        <v>0</v>
      </c>
    </row>
    <row r="818" spans="1:6" x14ac:dyDescent="0.2">
      <c r="A818" s="339" t="s">
        <v>342</v>
      </c>
      <c r="B818" s="805" t="s">
        <v>644</v>
      </c>
      <c r="C818" s="808"/>
      <c r="D818" s="150"/>
      <c r="E818" s="311"/>
      <c r="F818" s="145">
        <f t="shared" si="43"/>
        <v>0</v>
      </c>
    </row>
    <row r="819" spans="1:6" ht="13.5" thickBot="1" x14ac:dyDescent="0.25">
      <c r="A819" s="339" t="s">
        <v>343</v>
      </c>
      <c r="B819" s="350" t="s">
        <v>643</v>
      </c>
      <c r="C819" s="808"/>
      <c r="D819" s="150"/>
      <c r="E819" s="311"/>
      <c r="F819" s="145">
        <f t="shared" si="43"/>
        <v>0</v>
      </c>
    </row>
    <row r="820" spans="1:6" ht="13.5" thickBot="1" x14ac:dyDescent="0.25">
      <c r="A820" s="363" t="s">
        <v>344</v>
      </c>
      <c r="B820" s="298" t="s">
        <v>459</v>
      </c>
      <c r="C820" s="809">
        <f>SUM(C812:C819)</f>
        <v>0</v>
      </c>
      <c r="D820" s="809">
        <f>SUM(D812:D819)</f>
        <v>0</v>
      </c>
      <c r="E820" s="809">
        <f>SUM(E812:E819)</f>
        <v>0</v>
      </c>
      <c r="F820" s="904">
        <f>SUM(F812:F819)</f>
        <v>0</v>
      </c>
    </row>
    <row r="821" spans="1:6" x14ac:dyDescent="0.2">
      <c r="A821" s="572"/>
      <c r="B821" s="43"/>
      <c r="C821" s="821"/>
      <c r="D821" s="823"/>
      <c r="E821" s="782"/>
      <c r="F821" s="662"/>
    </row>
    <row r="822" spans="1:6" ht="13.5" thickBot="1" x14ac:dyDescent="0.25">
      <c r="A822" s="426" t="s">
        <v>345</v>
      </c>
      <c r="B822" s="1299" t="s">
        <v>460</v>
      </c>
      <c r="C822" s="943">
        <f>C809+C820</f>
        <v>153548</v>
      </c>
      <c r="D822" s="944">
        <f>D809+D820</f>
        <v>8359</v>
      </c>
      <c r="E822" s="943">
        <f>E809+E820</f>
        <v>0</v>
      </c>
      <c r="F822" s="943">
        <f>F809+F820</f>
        <v>161907</v>
      </c>
    </row>
    <row r="823" spans="1:6" x14ac:dyDescent="0.2">
      <c r="A823" s="361"/>
      <c r="B823" s="793"/>
      <c r="C823" s="664"/>
      <c r="D823" s="664"/>
      <c r="E823" s="664"/>
      <c r="F823" s="664"/>
    </row>
    <row r="824" spans="1:6" x14ac:dyDescent="0.2">
      <c r="A824" s="1647">
        <v>16</v>
      </c>
      <c r="B824" s="1647"/>
      <c r="C824" s="1647"/>
      <c r="D824" s="1647"/>
      <c r="E824" s="1647"/>
      <c r="F824" s="1647"/>
    </row>
    <row r="825" spans="1:6" x14ac:dyDescent="0.2">
      <c r="A825" s="1626" t="s">
        <v>1376</v>
      </c>
      <c r="B825" s="1626"/>
      <c r="C825" s="1626"/>
      <c r="D825" s="1626"/>
      <c r="E825" s="1626"/>
    </row>
    <row r="826" spans="1:6" x14ac:dyDescent="0.2">
      <c r="A826" s="352"/>
      <c r="B826" s="352"/>
      <c r="C826" s="352"/>
      <c r="D826" s="352"/>
      <c r="E826" s="352"/>
    </row>
    <row r="827" spans="1:6" ht="14.25" x14ac:dyDescent="0.2">
      <c r="A827" s="1785" t="s">
        <v>1206</v>
      </c>
      <c r="B827" s="1786"/>
      <c r="C827" s="1786"/>
      <c r="D827" s="1786"/>
      <c r="E827" s="1786"/>
      <c r="F827" s="1786"/>
    </row>
    <row r="828" spans="1:6" ht="12" customHeight="1" x14ac:dyDescent="0.25">
      <c r="B828" s="21"/>
      <c r="C828" s="21"/>
      <c r="D828" s="21"/>
      <c r="E828" s="21"/>
    </row>
    <row r="829" spans="1:6" ht="15.75" x14ac:dyDescent="0.25">
      <c r="B829" s="21" t="s">
        <v>462</v>
      </c>
      <c r="C829" s="21"/>
      <c r="D829" s="21"/>
      <c r="E829" s="21"/>
    </row>
    <row r="830" spans="1:6" ht="13.5" thickBot="1" x14ac:dyDescent="0.25">
      <c r="B830" s="1"/>
      <c r="C830" s="1"/>
      <c r="D830" s="1"/>
      <c r="E830" s="22" t="s">
        <v>8</v>
      </c>
    </row>
    <row r="831" spans="1:6" ht="48.75" thickBot="1" x14ac:dyDescent="0.3">
      <c r="A831" s="367" t="s">
        <v>298</v>
      </c>
      <c r="B831" s="577" t="s">
        <v>13</v>
      </c>
      <c r="C831" s="355" t="s">
        <v>488</v>
      </c>
      <c r="D831" s="356" t="s">
        <v>489</v>
      </c>
      <c r="E831" s="355" t="s">
        <v>484</v>
      </c>
      <c r="F831" s="356" t="s">
        <v>483</v>
      </c>
    </row>
    <row r="832" spans="1:6" x14ac:dyDescent="0.2">
      <c r="A832" s="578" t="s">
        <v>299</v>
      </c>
      <c r="B832" s="579" t="s">
        <v>300</v>
      </c>
      <c r="C832" s="588" t="s">
        <v>301</v>
      </c>
      <c r="D832" s="589" t="s">
        <v>302</v>
      </c>
      <c r="E832" s="763" t="s">
        <v>322</v>
      </c>
      <c r="F832" s="764" t="s">
        <v>347</v>
      </c>
    </row>
    <row r="833" spans="1:6" x14ac:dyDescent="0.2">
      <c r="A833" s="340" t="s">
        <v>303</v>
      </c>
      <c r="B833" s="347" t="s">
        <v>246</v>
      </c>
      <c r="C833" s="310"/>
      <c r="D833" s="145"/>
      <c r="E833" s="310"/>
      <c r="F833" s="131"/>
    </row>
    <row r="834" spans="1:6" x14ac:dyDescent="0.2">
      <c r="A834" s="339" t="s">
        <v>304</v>
      </c>
      <c r="B834" s="192" t="s">
        <v>601</v>
      </c>
      <c r="C834" s="310"/>
      <c r="D834" s="145"/>
      <c r="E834" s="310"/>
      <c r="F834" s="145">
        <f>SUM(C834:E834)</f>
        <v>0</v>
      </c>
    </row>
    <row r="835" spans="1:6" x14ac:dyDescent="0.2">
      <c r="A835" s="339" t="s">
        <v>305</v>
      </c>
      <c r="B835" s="215" t="s">
        <v>603</v>
      </c>
      <c r="C835" s="310"/>
      <c r="D835" s="145"/>
      <c r="E835" s="310"/>
      <c r="F835" s="145">
        <f>SUM(C835:E835)</f>
        <v>0</v>
      </c>
    </row>
    <row r="836" spans="1:6" x14ac:dyDescent="0.2">
      <c r="A836" s="339" t="s">
        <v>306</v>
      </c>
      <c r="B836" s="215" t="s">
        <v>602</v>
      </c>
      <c r="C836" s="310"/>
      <c r="D836" s="145">
        <v>4260</v>
      </c>
      <c r="E836" s="310"/>
      <c r="F836" s="145">
        <f>SUM(C836:E836)</f>
        <v>4260</v>
      </c>
    </row>
    <row r="837" spans="1:6" x14ac:dyDescent="0.2">
      <c r="A837" s="339" t="s">
        <v>307</v>
      </c>
      <c r="B837" s="215" t="s">
        <v>604</v>
      </c>
      <c r="C837" s="310"/>
      <c r="D837" s="145"/>
      <c r="E837" s="310"/>
      <c r="F837" s="145">
        <f>SUM(C837:E837)</f>
        <v>0</v>
      </c>
    </row>
    <row r="838" spans="1:6" x14ac:dyDescent="0.2">
      <c r="A838" s="339" t="s">
        <v>308</v>
      </c>
      <c r="B838" s="215" t="s">
        <v>605</v>
      </c>
      <c r="C838" s="310"/>
      <c r="D838" s="145"/>
      <c r="E838" s="310"/>
      <c r="F838" s="145">
        <f>SUM(C838:E838)</f>
        <v>0</v>
      </c>
    </row>
    <row r="839" spans="1:6" x14ac:dyDescent="0.2">
      <c r="A839" s="339" t="s">
        <v>309</v>
      </c>
      <c r="B839" s="215" t="s">
        <v>606</v>
      </c>
      <c r="C839" s="310">
        <f>C840+C841+C842+C843+C844+C845+C846</f>
        <v>5000</v>
      </c>
      <c r="D839" s="310">
        <f>D840+D841+D842+D843+D844+D845+D846</f>
        <v>0</v>
      </c>
      <c r="E839" s="310">
        <f>E840+E841+E842+E843+E844+E845+E846</f>
        <v>0</v>
      </c>
      <c r="F839" s="145">
        <f>F840+F841+F842+F843+F844+F845+F846</f>
        <v>5000</v>
      </c>
    </row>
    <row r="840" spans="1:6" x14ac:dyDescent="0.2">
      <c r="A840" s="339" t="s">
        <v>310</v>
      </c>
      <c r="B840" s="215" t="s">
        <v>610</v>
      </c>
      <c r="C840" s="310">
        <f>'6 7_sz_melléklet'!E9</f>
        <v>5000</v>
      </c>
      <c r="D840" s="145">
        <v>0</v>
      </c>
      <c r="E840" s="310">
        <v>0</v>
      </c>
      <c r="F840" s="145">
        <f>E840+D840+C840</f>
        <v>5000</v>
      </c>
    </row>
    <row r="841" spans="1:6" x14ac:dyDescent="0.2">
      <c r="A841" s="339" t="s">
        <v>311</v>
      </c>
      <c r="B841" s="215" t="s">
        <v>611</v>
      </c>
      <c r="C841" s="310"/>
      <c r="D841" s="145"/>
      <c r="E841" s="310"/>
      <c r="F841" s="145">
        <f t="shared" ref="F841:F847" si="44">E841+D841+C841</f>
        <v>0</v>
      </c>
    </row>
    <row r="842" spans="1:6" x14ac:dyDescent="0.2">
      <c r="A842" s="339" t="s">
        <v>312</v>
      </c>
      <c r="B842" s="215" t="s">
        <v>612</v>
      </c>
      <c r="C842" s="310"/>
      <c r="D842" s="145"/>
      <c r="E842" s="310"/>
      <c r="F842" s="145">
        <f t="shared" si="44"/>
        <v>0</v>
      </c>
    </row>
    <row r="843" spans="1:6" x14ac:dyDescent="0.2">
      <c r="A843" s="339" t="s">
        <v>313</v>
      </c>
      <c r="B843" s="348" t="s">
        <v>608</v>
      </c>
      <c r="C843" s="246"/>
      <c r="D843" s="149"/>
      <c r="E843" s="310"/>
      <c r="F843" s="145">
        <f t="shared" si="44"/>
        <v>0</v>
      </c>
    </row>
    <row r="844" spans="1:6" x14ac:dyDescent="0.2">
      <c r="A844" s="339" t="s">
        <v>314</v>
      </c>
      <c r="B844" s="801" t="s">
        <v>609</v>
      </c>
      <c r="C844" s="313"/>
      <c r="D844" s="146"/>
      <c r="E844" s="310"/>
      <c r="F844" s="145">
        <f t="shared" si="44"/>
        <v>0</v>
      </c>
    </row>
    <row r="845" spans="1:6" x14ac:dyDescent="0.2">
      <c r="A845" s="339" t="s">
        <v>315</v>
      </c>
      <c r="B845" s="802" t="s">
        <v>1082</v>
      </c>
      <c r="C845" s="313"/>
      <c r="D845" s="146"/>
      <c r="E845" s="310"/>
      <c r="F845" s="145">
        <f t="shared" si="44"/>
        <v>0</v>
      </c>
    </row>
    <row r="846" spans="1:6" x14ac:dyDescent="0.2">
      <c r="A846" s="339" t="s">
        <v>316</v>
      </c>
      <c r="B846" s="292" t="s">
        <v>841</v>
      </c>
      <c r="C846" s="313"/>
      <c r="D846" s="146"/>
      <c r="E846" s="310"/>
      <c r="F846" s="150"/>
    </row>
    <row r="847" spans="1:6" ht="13.5" thickBot="1" x14ac:dyDescent="0.25">
      <c r="A847" s="339" t="s">
        <v>317</v>
      </c>
      <c r="B847" s="217" t="s">
        <v>614</v>
      </c>
      <c r="C847" s="311">
        <f>' 8 10 sz. melléklet'!E25</f>
        <v>80620</v>
      </c>
      <c r="D847" s="150"/>
      <c r="E847" s="310"/>
      <c r="F847" s="308">
        <f t="shared" si="44"/>
        <v>80620</v>
      </c>
    </row>
    <row r="848" spans="1:6" ht="13.5" thickBot="1" x14ac:dyDescent="0.25">
      <c r="A848" s="582" t="s">
        <v>318</v>
      </c>
      <c r="B848" s="583" t="s">
        <v>6</v>
      </c>
      <c r="C848" s="591">
        <f>C834+C835+C836+C837+C839+C847</f>
        <v>85620</v>
      </c>
      <c r="D848" s="591">
        <f>D834+D835+D836+D837+D839+D847</f>
        <v>4260</v>
      </c>
      <c r="E848" s="591">
        <f>E834+E835+E836+E837+E839+E847</f>
        <v>0</v>
      </c>
      <c r="F848" s="592">
        <f>F834+F835+F836+F837+F839+F847</f>
        <v>89880</v>
      </c>
    </row>
    <row r="849" spans="1:6" ht="8.25" customHeight="1" thickTop="1" x14ac:dyDescent="0.2">
      <c r="A849" s="572"/>
      <c r="B849" s="347"/>
      <c r="C849" s="245"/>
      <c r="D849" s="245"/>
      <c r="E849" s="245"/>
      <c r="F849" s="153"/>
    </row>
    <row r="850" spans="1:6" x14ac:dyDescent="0.2">
      <c r="A850" s="340" t="s">
        <v>319</v>
      </c>
      <c r="B850" s="349" t="s">
        <v>247</v>
      </c>
      <c r="C850" s="312"/>
      <c r="D850" s="148"/>
      <c r="E850" s="312"/>
      <c r="F850" s="199"/>
    </row>
    <row r="851" spans="1:6" x14ac:dyDescent="0.2">
      <c r="A851" s="340" t="s">
        <v>320</v>
      </c>
      <c r="B851" s="215" t="s">
        <v>615</v>
      </c>
      <c r="C851" s="310"/>
      <c r="D851" s="145"/>
      <c r="E851" s="310"/>
      <c r="F851" s="145">
        <f>SUM(C851:E851)</f>
        <v>0</v>
      </c>
    </row>
    <row r="852" spans="1:6" x14ac:dyDescent="0.2">
      <c r="A852" s="340" t="s">
        <v>321</v>
      </c>
      <c r="B852" s="215" t="s">
        <v>616</v>
      </c>
      <c r="C852" s="310"/>
      <c r="D852" s="145"/>
      <c r="E852" s="310"/>
      <c r="F852" s="145">
        <f>SUM(C852:E852)</f>
        <v>0</v>
      </c>
    </row>
    <row r="853" spans="1:6" x14ac:dyDescent="0.2">
      <c r="A853" s="340" t="s">
        <v>323</v>
      </c>
      <c r="B853" s="215" t="s">
        <v>617</v>
      </c>
      <c r="C853" s="310">
        <f>C854+C855+C856+C857+C858+C859+C860</f>
        <v>0</v>
      </c>
      <c r="D853" s="310">
        <f>D854+D855+D856+D857+D858+D859+D860</f>
        <v>0</v>
      </c>
      <c r="E853" s="310">
        <f>E854+E855+E856+E857+E858+E859+E860</f>
        <v>0</v>
      </c>
      <c r="F853" s="145">
        <f>F854+F855+F856+F857+F858+F859+F860</f>
        <v>0</v>
      </c>
    </row>
    <row r="854" spans="1:6" x14ac:dyDescent="0.2">
      <c r="A854" s="340" t="s">
        <v>324</v>
      </c>
      <c r="B854" s="348" t="s">
        <v>618</v>
      </c>
      <c r="C854" s="310"/>
      <c r="D854" s="145"/>
      <c r="E854" s="310"/>
      <c r="F854" s="145">
        <f>SUM(C854:E854)</f>
        <v>0</v>
      </c>
    </row>
    <row r="855" spans="1:6" x14ac:dyDescent="0.2">
      <c r="A855" s="340" t="s">
        <v>325</v>
      </c>
      <c r="B855" s="348" t="s">
        <v>619</v>
      </c>
      <c r="C855" s="310"/>
      <c r="D855" s="145"/>
      <c r="E855" s="310"/>
      <c r="F855" s="145">
        <f t="shared" ref="F855:F861" si="45">SUM(C855:E855)</f>
        <v>0</v>
      </c>
    </row>
    <row r="856" spans="1:6" x14ac:dyDescent="0.2">
      <c r="A856" s="340" t="s">
        <v>326</v>
      </c>
      <c r="B856" s="348" t="s">
        <v>620</v>
      </c>
      <c r="C856" s="310"/>
      <c r="D856" s="145"/>
      <c r="E856" s="310"/>
      <c r="F856" s="145">
        <f t="shared" si="45"/>
        <v>0</v>
      </c>
    </row>
    <row r="857" spans="1:6" x14ac:dyDescent="0.2">
      <c r="A857" s="340" t="s">
        <v>327</v>
      </c>
      <c r="B857" s="348" t="s">
        <v>621</v>
      </c>
      <c r="C857" s="310"/>
      <c r="D857" s="145"/>
      <c r="E857" s="310"/>
      <c r="F857" s="145">
        <f t="shared" si="45"/>
        <v>0</v>
      </c>
    </row>
    <row r="858" spans="1:6" x14ac:dyDescent="0.2">
      <c r="A858" s="340" t="s">
        <v>328</v>
      </c>
      <c r="B858" s="801" t="s">
        <v>622</v>
      </c>
      <c r="C858" s="310"/>
      <c r="D858" s="145"/>
      <c r="E858" s="310"/>
      <c r="F858" s="145">
        <f t="shared" si="45"/>
        <v>0</v>
      </c>
    </row>
    <row r="859" spans="1:6" x14ac:dyDescent="0.2">
      <c r="A859" s="340" t="s">
        <v>329</v>
      </c>
      <c r="B859" s="292" t="s">
        <v>623</v>
      </c>
      <c r="C859" s="310"/>
      <c r="D859" s="145"/>
      <c r="E859" s="310"/>
      <c r="F859" s="145">
        <f t="shared" si="45"/>
        <v>0</v>
      </c>
    </row>
    <row r="860" spans="1:6" x14ac:dyDescent="0.2">
      <c r="A860" s="340" t="s">
        <v>330</v>
      </c>
      <c r="B860" s="1038" t="s">
        <v>624</v>
      </c>
      <c r="C860" s="310"/>
      <c r="D860" s="145"/>
      <c r="E860" s="310"/>
      <c r="F860" s="145">
        <f t="shared" si="45"/>
        <v>0</v>
      </c>
    </row>
    <row r="861" spans="1:6" x14ac:dyDescent="0.2">
      <c r="A861" s="340" t="s">
        <v>331</v>
      </c>
      <c r="B861" s="215"/>
      <c r="C861" s="310"/>
      <c r="D861" s="145"/>
      <c r="E861" s="310"/>
      <c r="F861" s="145">
        <f t="shared" si="45"/>
        <v>0</v>
      </c>
    </row>
    <row r="862" spans="1:6" ht="13.5" thickBot="1" x14ac:dyDescent="0.25">
      <c r="A862" s="340" t="s">
        <v>332</v>
      </c>
      <c r="B862" s="217"/>
      <c r="C862" s="313">
        <f>-C837</f>
        <v>0</v>
      </c>
      <c r="D862" s="313">
        <f>-D837</f>
        <v>0</v>
      </c>
      <c r="E862" s="313">
        <f>-E837</f>
        <v>0</v>
      </c>
      <c r="F862" s="146">
        <f>-F837</f>
        <v>0</v>
      </c>
    </row>
    <row r="863" spans="1:6" ht="13.5" thickBot="1" x14ac:dyDescent="0.25">
      <c r="A863" s="582" t="s">
        <v>333</v>
      </c>
      <c r="B863" s="583" t="s">
        <v>7</v>
      </c>
      <c r="C863" s="591">
        <f>C851+C852+C853+C861+C862</f>
        <v>0</v>
      </c>
      <c r="D863" s="591">
        <f>D851+D852+D853+D861+D862</f>
        <v>0</v>
      </c>
      <c r="E863" s="591">
        <f>E851+E852+E853+E861+E862</f>
        <v>0</v>
      </c>
      <c r="F863" s="592">
        <f>F851+F852+F853+F861+F862</f>
        <v>0</v>
      </c>
    </row>
    <row r="864" spans="1:6" ht="27" thickTop="1" thickBot="1" x14ac:dyDescent="0.25">
      <c r="A864" s="582" t="s">
        <v>334</v>
      </c>
      <c r="B864" s="587" t="s">
        <v>457</v>
      </c>
      <c r="C864" s="594">
        <f>C848+C863</f>
        <v>85620</v>
      </c>
      <c r="D864" s="594">
        <f>D848+D863</f>
        <v>4260</v>
      </c>
      <c r="E864" s="594">
        <f>E848+E863</f>
        <v>0</v>
      </c>
      <c r="F864" s="595">
        <f>F848+F863</f>
        <v>89880</v>
      </c>
    </row>
    <row r="865" spans="1:6" ht="8.25" customHeight="1" thickTop="1" x14ac:dyDescent="0.2">
      <c r="A865" s="572"/>
      <c r="B865" s="815"/>
      <c r="C865" s="251"/>
      <c r="D865" s="251"/>
      <c r="E865" s="251"/>
      <c r="F865" s="256"/>
    </row>
    <row r="866" spans="1:6" x14ac:dyDescent="0.2">
      <c r="A866" s="340" t="s">
        <v>335</v>
      </c>
      <c r="B866" s="456" t="s">
        <v>458</v>
      </c>
      <c r="C866" s="593"/>
      <c r="D866" s="148"/>
      <c r="E866" s="312"/>
      <c r="F866" s="199"/>
    </row>
    <row r="867" spans="1:6" x14ac:dyDescent="0.2">
      <c r="A867" s="339" t="s">
        <v>336</v>
      </c>
      <c r="B867" s="216" t="s">
        <v>1124</v>
      </c>
      <c r="C867" s="315"/>
      <c r="D867" s="145"/>
      <c r="E867" s="310"/>
      <c r="F867" s="145">
        <f>SUM(C867:E867)</f>
        <v>0</v>
      </c>
    </row>
    <row r="868" spans="1:6" x14ac:dyDescent="0.2">
      <c r="A868" s="339" t="s">
        <v>337</v>
      </c>
      <c r="B868" s="666" t="s">
        <v>640</v>
      </c>
      <c r="C868" s="808"/>
      <c r="D868" s="150"/>
      <c r="E868" s="311"/>
      <c r="F868" s="145">
        <f t="shared" ref="F868:F874" si="46">SUM(C868:E868)</f>
        <v>0</v>
      </c>
    </row>
    <row r="869" spans="1:6" x14ac:dyDescent="0.2">
      <c r="A869" s="339" t="s">
        <v>338</v>
      </c>
      <c r="B869" s="666" t="s">
        <v>639</v>
      </c>
      <c r="C869" s="808"/>
      <c r="D869" s="150"/>
      <c r="E869" s="311"/>
      <c r="F869" s="145">
        <f t="shared" si="46"/>
        <v>0</v>
      </c>
    </row>
    <row r="870" spans="1:6" x14ac:dyDescent="0.2">
      <c r="A870" s="339" t="s">
        <v>339</v>
      </c>
      <c r="B870" s="666" t="s">
        <v>641</v>
      </c>
      <c r="C870" s="808"/>
      <c r="D870" s="150"/>
      <c r="E870" s="311"/>
      <c r="F870" s="145">
        <f t="shared" si="46"/>
        <v>0</v>
      </c>
    </row>
    <row r="871" spans="1:6" x14ac:dyDescent="0.2">
      <c r="A871" s="339" t="s">
        <v>340</v>
      </c>
      <c r="B871" s="803" t="s">
        <v>642</v>
      </c>
      <c r="C871" s="808"/>
      <c r="D871" s="150"/>
      <c r="E871" s="311"/>
      <c r="F871" s="145">
        <f t="shared" si="46"/>
        <v>0</v>
      </c>
    </row>
    <row r="872" spans="1:6" x14ac:dyDescent="0.2">
      <c r="A872" s="339" t="s">
        <v>341</v>
      </c>
      <c r="B872" s="804" t="s">
        <v>645</v>
      </c>
      <c r="C872" s="808"/>
      <c r="D872" s="150"/>
      <c r="E872" s="311"/>
      <c r="F872" s="145">
        <f t="shared" si="46"/>
        <v>0</v>
      </c>
    </row>
    <row r="873" spans="1:6" x14ac:dyDescent="0.2">
      <c r="A873" s="339" t="s">
        <v>342</v>
      </c>
      <c r="B873" s="805" t="s">
        <v>644</v>
      </c>
      <c r="C873" s="808"/>
      <c r="D873" s="150"/>
      <c r="E873" s="311"/>
      <c r="F873" s="145">
        <f t="shared" si="46"/>
        <v>0</v>
      </c>
    </row>
    <row r="874" spans="1:6" ht="13.5" thickBot="1" x14ac:dyDescent="0.25">
      <c r="A874" s="339" t="s">
        <v>343</v>
      </c>
      <c r="B874" s="350" t="s">
        <v>643</v>
      </c>
      <c r="C874" s="808"/>
      <c r="D874" s="150"/>
      <c r="E874" s="311"/>
      <c r="F874" s="145">
        <f t="shared" si="46"/>
        <v>0</v>
      </c>
    </row>
    <row r="875" spans="1:6" ht="13.5" thickBot="1" x14ac:dyDescent="0.25">
      <c r="A875" s="363" t="s">
        <v>344</v>
      </c>
      <c r="B875" s="298" t="s">
        <v>459</v>
      </c>
      <c r="C875" s="809">
        <f>SUM(C867:C874)</f>
        <v>0</v>
      </c>
      <c r="D875" s="809">
        <f>SUM(D867:D874)</f>
        <v>0</v>
      </c>
      <c r="E875" s="809">
        <f>SUM(E867:E874)</f>
        <v>0</v>
      </c>
      <c r="F875" s="904">
        <f>SUM(F867:F874)</f>
        <v>0</v>
      </c>
    </row>
    <row r="876" spans="1:6" x14ac:dyDescent="0.2">
      <c r="A876" s="572"/>
      <c r="B876" s="43"/>
      <c r="C876" s="821"/>
      <c r="D876" s="823"/>
      <c r="E876" s="782"/>
      <c r="F876" s="662"/>
    </row>
    <row r="877" spans="1:6" ht="13.5" thickBot="1" x14ac:dyDescent="0.25">
      <c r="A877" s="426" t="s">
        <v>345</v>
      </c>
      <c r="B877" s="1299" t="s">
        <v>460</v>
      </c>
      <c r="C877" s="943">
        <f>C864+C875</f>
        <v>85620</v>
      </c>
      <c r="D877" s="944">
        <f>D864+D875</f>
        <v>4260</v>
      </c>
      <c r="E877" s="943">
        <f>E864+E875</f>
        <v>0</v>
      </c>
      <c r="F877" s="943">
        <f>F864+F875</f>
        <v>89880</v>
      </c>
    </row>
    <row r="878" spans="1:6" x14ac:dyDescent="0.2">
      <c r="A878" s="361"/>
      <c r="B878" s="793"/>
      <c r="C878" s="664"/>
      <c r="D878" s="664"/>
      <c r="E878" s="664"/>
      <c r="F878" s="664"/>
    </row>
    <row r="879" spans="1:6" x14ac:dyDescent="0.2">
      <c r="A879" s="1647">
        <v>17</v>
      </c>
      <c r="B879" s="1647"/>
      <c r="C879" s="1647"/>
      <c r="D879" s="1647"/>
      <c r="E879" s="1647"/>
      <c r="F879" s="1647"/>
    </row>
    <row r="880" spans="1:6" x14ac:dyDescent="0.2">
      <c r="A880" s="1626" t="s">
        <v>1376</v>
      </c>
      <c r="B880" s="1626"/>
      <c r="C880" s="1626"/>
      <c r="D880" s="1626"/>
      <c r="E880" s="1626"/>
    </row>
    <row r="881" spans="1:6" x14ac:dyDescent="0.2">
      <c r="A881" s="352"/>
      <c r="B881" s="352"/>
      <c r="C881" s="352"/>
      <c r="D881" s="352"/>
      <c r="E881" s="352"/>
    </row>
    <row r="882" spans="1:6" ht="14.25" x14ac:dyDescent="0.2">
      <c r="A882" s="1785" t="s">
        <v>1206</v>
      </c>
      <c r="B882" s="1786"/>
      <c r="C882" s="1786"/>
      <c r="D882" s="1786"/>
      <c r="E882" s="1786"/>
      <c r="F882" s="1786"/>
    </row>
    <row r="883" spans="1:6" ht="15.75" x14ac:dyDescent="0.25">
      <c r="B883" s="21"/>
      <c r="C883" s="21"/>
      <c r="D883" s="21"/>
      <c r="E883" s="21"/>
    </row>
    <row r="884" spans="1:6" ht="15.75" x14ac:dyDescent="0.25">
      <c r="B884" s="21" t="s">
        <v>503</v>
      </c>
      <c r="C884" s="21"/>
      <c r="D884" s="21"/>
      <c r="E884" s="21"/>
    </row>
    <row r="885" spans="1:6" ht="13.5" thickBot="1" x14ac:dyDescent="0.25">
      <c r="B885" s="1"/>
      <c r="C885" s="1"/>
      <c r="D885" s="1"/>
      <c r="E885" s="22" t="s">
        <v>8</v>
      </c>
    </row>
    <row r="886" spans="1:6" ht="48.75" thickBot="1" x14ac:dyDescent="0.3">
      <c r="A886" s="367" t="s">
        <v>298</v>
      </c>
      <c r="B886" s="577" t="s">
        <v>13</v>
      </c>
      <c r="C886" s="355" t="s">
        <v>488</v>
      </c>
      <c r="D886" s="356" t="s">
        <v>489</v>
      </c>
      <c r="E886" s="355" t="s">
        <v>484</v>
      </c>
      <c r="F886" s="356" t="s">
        <v>483</v>
      </c>
    </row>
    <row r="887" spans="1:6" x14ac:dyDescent="0.2">
      <c r="A887" s="578" t="s">
        <v>299</v>
      </c>
      <c r="B887" s="579" t="s">
        <v>300</v>
      </c>
      <c r="C887" s="588" t="s">
        <v>301</v>
      </c>
      <c r="D887" s="589" t="s">
        <v>302</v>
      </c>
      <c r="E887" s="763" t="s">
        <v>322</v>
      </c>
      <c r="F887" s="764" t="s">
        <v>347</v>
      </c>
    </row>
    <row r="888" spans="1:6" x14ac:dyDescent="0.2">
      <c r="A888" s="340" t="s">
        <v>303</v>
      </c>
      <c r="B888" s="347" t="s">
        <v>246</v>
      </c>
      <c r="C888" s="310"/>
      <c r="D888" s="145"/>
      <c r="E888" s="310"/>
      <c r="F888" s="131"/>
    </row>
    <row r="889" spans="1:6" x14ac:dyDescent="0.2">
      <c r="A889" s="339" t="s">
        <v>304</v>
      </c>
      <c r="B889" s="192" t="s">
        <v>601</v>
      </c>
      <c r="C889" s="310">
        <f>'4_sz_ melléklet'!D305</f>
        <v>0</v>
      </c>
      <c r="D889" s="145"/>
      <c r="E889" s="310"/>
      <c r="F889" s="145">
        <f>SUM(C889:E889)</f>
        <v>0</v>
      </c>
    </row>
    <row r="890" spans="1:6" x14ac:dyDescent="0.2">
      <c r="A890" s="339" t="s">
        <v>305</v>
      </c>
      <c r="B890" s="215" t="s">
        <v>603</v>
      </c>
      <c r="C890" s="310"/>
      <c r="D890" s="145"/>
      <c r="E890" s="310"/>
      <c r="F890" s="145">
        <f>SUM(C890:E890)</f>
        <v>0</v>
      </c>
    </row>
    <row r="891" spans="1:6" x14ac:dyDescent="0.2">
      <c r="A891" s="339" t="s">
        <v>306</v>
      </c>
      <c r="B891" s="215" t="s">
        <v>602</v>
      </c>
      <c r="C891" s="310"/>
      <c r="D891" s="145">
        <f>'4_sz_ melléklet'!D307</f>
        <v>15000</v>
      </c>
      <c r="E891" s="310"/>
      <c r="F891" s="145">
        <f>SUM(C891:E891)</f>
        <v>15000</v>
      </c>
    </row>
    <row r="892" spans="1:6" x14ac:dyDescent="0.2">
      <c r="A892" s="339" t="s">
        <v>307</v>
      </c>
      <c r="B892" s="215" t="s">
        <v>604</v>
      </c>
      <c r="C892" s="310"/>
      <c r="D892" s="145"/>
      <c r="E892" s="310"/>
      <c r="F892" s="145">
        <f>SUM(C892:E892)</f>
        <v>0</v>
      </c>
    </row>
    <row r="893" spans="1:6" x14ac:dyDescent="0.2">
      <c r="A893" s="339" t="s">
        <v>308</v>
      </c>
      <c r="B893" s="215" t="s">
        <v>605</v>
      </c>
      <c r="C893" s="310"/>
      <c r="D893" s="145"/>
      <c r="E893" s="310"/>
      <c r="F893" s="145">
        <f>SUM(C893:E893)</f>
        <v>0</v>
      </c>
    </row>
    <row r="894" spans="1:6" x14ac:dyDescent="0.2">
      <c r="A894" s="339" t="s">
        <v>309</v>
      </c>
      <c r="B894" s="215" t="s">
        <v>606</v>
      </c>
      <c r="C894" s="310">
        <f>C895+C896+C897+C898+C899+C900+C901</f>
        <v>0</v>
      </c>
      <c r="D894" s="310">
        <f>D895+D896+D897+D898+D899+D900+D901</f>
        <v>12000</v>
      </c>
      <c r="E894" s="310">
        <f>E895+E896+E897+E898+E899+E900+E901</f>
        <v>0</v>
      </c>
      <c r="F894" s="145">
        <f>F895+F896+F897+F898+F899+F900+F901</f>
        <v>12000</v>
      </c>
    </row>
    <row r="895" spans="1:6" x14ac:dyDescent="0.2">
      <c r="A895" s="339" t="s">
        <v>310</v>
      </c>
      <c r="B895" s="215" t="s">
        <v>610</v>
      </c>
      <c r="C895" s="310">
        <v>0</v>
      </c>
      <c r="D895" s="145">
        <v>0</v>
      </c>
      <c r="E895" s="310">
        <v>0</v>
      </c>
      <c r="F895" s="145">
        <f>E895+D895+C895</f>
        <v>0</v>
      </c>
    </row>
    <row r="896" spans="1:6" x14ac:dyDescent="0.2">
      <c r="A896" s="339" t="s">
        <v>311</v>
      </c>
      <c r="B896" s="215" t="s">
        <v>611</v>
      </c>
      <c r="C896" s="310"/>
      <c r="D896" s="145"/>
      <c r="E896" s="310"/>
      <c r="F896" s="145">
        <f t="shared" ref="F896:F902" si="47">E896+D896+C896</f>
        <v>0</v>
      </c>
    </row>
    <row r="897" spans="1:6" x14ac:dyDescent="0.2">
      <c r="A897" s="339" t="s">
        <v>312</v>
      </c>
      <c r="B897" s="215" t="s">
        <v>612</v>
      </c>
      <c r="C897" s="310"/>
      <c r="D897" s="145"/>
      <c r="E897" s="310"/>
      <c r="F897" s="145">
        <f t="shared" si="47"/>
        <v>0</v>
      </c>
    </row>
    <row r="898" spans="1:6" x14ac:dyDescent="0.2">
      <c r="A898" s="339" t="s">
        <v>313</v>
      </c>
      <c r="B898" s="348" t="s">
        <v>608</v>
      </c>
      <c r="C898" s="246"/>
      <c r="D898" s="149">
        <f>'6 7_sz_melléklet'!E48</f>
        <v>12000</v>
      </c>
      <c r="E898" s="310"/>
      <c r="F898" s="145">
        <f t="shared" si="47"/>
        <v>12000</v>
      </c>
    </row>
    <row r="899" spans="1:6" x14ac:dyDescent="0.2">
      <c r="A899" s="339" t="s">
        <v>314</v>
      </c>
      <c r="B899" s="801" t="s">
        <v>609</v>
      </c>
      <c r="C899" s="313"/>
      <c r="D899" s="146"/>
      <c r="E899" s="310"/>
      <c r="F899" s="145">
        <f t="shared" si="47"/>
        <v>0</v>
      </c>
    </row>
    <row r="900" spans="1:6" x14ac:dyDescent="0.2">
      <c r="A900" s="339" t="s">
        <v>315</v>
      </c>
      <c r="B900" s="802" t="s">
        <v>1082</v>
      </c>
      <c r="C900" s="313"/>
      <c r="D900" s="146"/>
      <c r="E900" s="310"/>
      <c r="F900" s="145">
        <f t="shared" si="47"/>
        <v>0</v>
      </c>
    </row>
    <row r="901" spans="1:6" x14ac:dyDescent="0.2">
      <c r="A901" s="339" t="s">
        <v>316</v>
      </c>
      <c r="B901" s="292" t="s">
        <v>841</v>
      </c>
      <c r="C901" s="313"/>
      <c r="D901" s="146"/>
      <c r="E901" s="310"/>
      <c r="F901" s="150"/>
    </row>
    <row r="902" spans="1:6" ht="13.5" thickBot="1" x14ac:dyDescent="0.25">
      <c r="A902" s="339" t="s">
        <v>317</v>
      </c>
      <c r="B902" s="217" t="s">
        <v>614</v>
      </c>
      <c r="C902" s="311"/>
      <c r="D902" s="150"/>
      <c r="E902" s="310"/>
      <c r="F902" s="308">
        <f t="shared" si="47"/>
        <v>0</v>
      </c>
    </row>
    <row r="903" spans="1:6" ht="13.5" thickBot="1" x14ac:dyDescent="0.25">
      <c r="A903" s="582" t="s">
        <v>318</v>
      </c>
      <c r="B903" s="583" t="s">
        <v>6</v>
      </c>
      <c r="C903" s="591">
        <f>C889+C890+C891+C892+C894+C902</f>
        <v>0</v>
      </c>
      <c r="D903" s="591">
        <f>D889+D890+D891+D892+D894+D902</f>
        <v>27000</v>
      </c>
      <c r="E903" s="591">
        <f>E889+E890+E891+E892+E894+E902</f>
        <v>0</v>
      </c>
      <c r="F903" s="592">
        <f>F889+F890+F891+F892+F894+F902</f>
        <v>27000</v>
      </c>
    </row>
    <row r="904" spans="1:6" ht="10.5" customHeight="1" thickTop="1" x14ac:dyDescent="0.2">
      <c r="A904" s="572"/>
      <c r="B904" s="347"/>
      <c r="C904" s="245"/>
      <c r="D904" s="245"/>
      <c r="E904" s="245"/>
      <c r="F904" s="153"/>
    </row>
    <row r="905" spans="1:6" x14ac:dyDescent="0.2">
      <c r="A905" s="340" t="s">
        <v>319</v>
      </c>
      <c r="B905" s="349" t="s">
        <v>247</v>
      </c>
      <c r="C905" s="312"/>
      <c r="D905" s="148"/>
      <c r="E905" s="312"/>
      <c r="F905" s="199"/>
    </row>
    <row r="906" spans="1:6" x14ac:dyDescent="0.2">
      <c r="A906" s="340" t="s">
        <v>320</v>
      </c>
      <c r="B906" s="215" t="s">
        <v>615</v>
      </c>
      <c r="C906" s="310"/>
      <c r="D906" s="145">
        <f>'33_sz_ melléklet'!C100</f>
        <v>0</v>
      </c>
      <c r="E906" s="310"/>
      <c r="F906" s="145">
        <f>SUM(C906:E906)</f>
        <v>0</v>
      </c>
    </row>
    <row r="907" spans="1:6" x14ac:dyDescent="0.2">
      <c r="A907" s="340" t="s">
        <v>321</v>
      </c>
      <c r="B907" s="215" t="s">
        <v>616</v>
      </c>
      <c r="C907" s="310">
        <f>'32_sz_ melléklet'!C50</f>
        <v>0</v>
      </c>
      <c r="D907" s="145"/>
      <c r="E907" s="310"/>
      <c r="F907" s="145">
        <f>SUM(C907:E907)</f>
        <v>0</v>
      </c>
    </row>
    <row r="908" spans="1:6" x14ac:dyDescent="0.2">
      <c r="A908" s="340" t="s">
        <v>323</v>
      </c>
      <c r="B908" s="215" t="s">
        <v>617</v>
      </c>
      <c r="C908" s="310">
        <f>C909+C910+C911+C912+C913+C914+C915</f>
        <v>0</v>
      </c>
      <c r="D908" s="310">
        <f>D909+D910+D911+D912+D913+D914+D915</f>
        <v>0</v>
      </c>
      <c r="E908" s="310">
        <f>E909+E910+E911+E912+E913+E914+E915</f>
        <v>0</v>
      </c>
      <c r="F908" s="145">
        <f>F909+F910+F911+F912+F913+F914+F915</f>
        <v>0</v>
      </c>
    </row>
    <row r="909" spans="1:6" x14ac:dyDescent="0.2">
      <c r="A909" s="340" t="s">
        <v>324</v>
      </c>
      <c r="B909" s="348" t="s">
        <v>618</v>
      </c>
      <c r="C909" s="310"/>
      <c r="D909" s="145"/>
      <c r="E909" s="310"/>
      <c r="F909" s="145">
        <f>SUM(C909:E909)</f>
        <v>0</v>
      </c>
    </row>
    <row r="910" spans="1:6" x14ac:dyDescent="0.2">
      <c r="A910" s="340" t="s">
        <v>325</v>
      </c>
      <c r="B910" s="348" t="s">
        <v>619</v>
      </c>
      <c r="C910" s="310"/>
      <c r="D910" s="145"/>
      <c r="E910" s="310"/>
      <c r="F910" s="145">
        <f t="shared" ref="F910:F916" si="48">SUM(C910:E910)</f>
        <v>0</v>
      </c>
    </row>
    <row r="911" spans="1:6" x14ac:dyDescent="0.2">
      <c r="A911" s="340" t="s">
        <v>326</v>
      </c>
      <c r="B911" s="348" t="s">
        <v>620</v>
      </c>
      <c r="C911" s="310"/>
      <c r="D911" s="145"/>
      <c r="E911" s="310"/>
      <c r="F911" s="145">
        <f t="shared" si="48"/>
        <v>0</v>
      </c>
    </row>
    <row r="912" spans="1:6" x14ac:dyDescent="0.2">
      <c r="A912" s="340" t="s">
        <v>327</v>
      </c>
      <c r="B912" s="348" t="s">
        <v>621</v>
      </c>
      <c r="C912" s="310"/>
      <c r="D912" s="145"/>
      <c r="E912" s="310"/>
      <c r="F912" s="145">
        <f t="shared" si="48"/>
        <v>0</v>
      </c>
    </row>
    <row r="913" spans="1:6" x14ac:dyDescent="0.2">
      <c r="A913" s="340" t="s">
        <v>328</v>
      </c>
      <c r="B913" s="801" t="s">
        <v>622</v>
      </c>
      <c r="C913" s="310"/>
      <c r="D913" s="145">
        <f>'11 12 sz_melléklet'!C44</f>
        <v>0</v>
      </c>
      <c r="E913" s="310"/>
      <c r="F913" s="145">
        <f t="shared" si="48"/>
        <v>0</v>
      </c>
    </row>
    <row r="914" spans="1:6" x14ac:dyDescent="0.2">
      <c r="A914" s="340" t="s">
        <v>329</v>
      </c>
      <c r="B914" s="292" t="s">
        <v>623</v>
      </c>
      <c r="C914" s="310"/>
      <c r="D914" s="145"/>
      <c r="E914" s="310"/>
      <c r="F914" s="145">
        <f t="shared" si="48"/>
        <v>0</v>
      </c>
    </row>
    <row r="915" spans="1:6" x14ac:dyDescent="0.2">
      <c r="A915" s="340" t="s">
        <v>330</v>
      </c>
      <c r="B915" s="1038" t="s">
        <v>624</v>
      </c>
      <c r="C915" s="310"/>
      <c r="D915" s="145"/>
      <c r="E915" s="310"/>
      <c r="F915" s="145">
        <f t="shared" si="48"/>
        <v>0</v>
      </c>
    </row>
    <row r="916" spans="1:6" x14ac:dyDescent="0.2">
      <c r="A916" s="340" t="s">
        <v>331</v>
      </c>
      <c r="B916" s="215"/>
      <c r="C916" s="310"/>
      <c r="D916" s="145"/>
      <c r="E916" s="310"/>
      <c r="F916" s="145">
        <f t="shared" si="48"/>
        <v>0</v>
      </c>
    </row>
    <row r="917" spans="1:6" ht="13.5" thickBot="1" x14ac:dyDescent="0.25">
      <c r="A917" s="340" t="s">
        <v>332</v>
      </c>
      <c r="B917" s="217"/>
      <c r="C917" s="313">
        <f>-C892</f>
        <v>0</v>
      </c>
      <c r="D917" s="311">
        <f>-D892</f>
        <v>0</v>
      </c>
      <c r="E917" s="311">
        <f>-E892</f>
        <v>0</v>
      </c>
      <c r="F917" s="150">
        <f>-F892</f>
        <v>0</v>
      </c>
    </row>
    <row r="918" spans="1:6" ht="13.5" thickBot="1" x14ac:dyDescent="0.25">
      <c r="A918" s="582" t="s">
        <v>333</v>
      </c>
      <c r="B918" s="583" t="s">
        <v>7</v>
      </c>
      <c r="C918" s="591">
        <f>C906+C907+C908+C916+C917</f>
        <v>0</v>
      </c>
      <c r="D918" s="591">
        <f>D906+D907+D908+D916+D917</f>
        <v>0</v>
      </c>
      <c r="E918" s="591">
        <f>E906+E907+E908+E916+E917</f>
        <v>0</v>
      </c>
      <c r="F918" s="592">
        <f>F906+F907+F908+F916+F917</f>
        <v>0</v>
      </c>
    </row>
    <row r="919" spans="1:6" ht="27" thickTop="1" thickBot="1" x14ac:dyDescent="0.25">
      <c r="A919" s="582" t="s">
        <v>334</v>
      </c>
      <c r="B919" s="587" t="s">
        <v>457</v>
      </c>
      <c r="C919" s="594">
        <f>C903+C918</f>
        <v>0</v>
      </c>
      <c r="D919" s="594">
        <f>D903+D918</f>
        <v>27000</v>
      </c>
      <c r="E919" s="594">
        <f>E903+E918</f>
        <v>0</v>
      </c>
      <c r="F919" s="595">
        <f>F903+F918</f>
        <v>27000</v>
      </c>
    </row>
    <row r="920" spans="1:6" ht="10.5" customHeight="1" thickTop="1" x14ac:dyDescent="0.2">
      <c r="A920" s="572"/>
      <c r="B920" s="815"/>
      <c r="C920" s="251"/>
      <c r="D920" s="251"/>
      <c r="E920" s="251"/>
      <c r="F920" s="256"/>
    </row>
    <row r="921" spans="1:6" x14ac:dyDescent="0.2">
      <c r="A921" s="340" t="s">
        <v>335</v>
      </c>
      <c r="B921" s="456" t="s">
        <v>458</v>
      </c>
      <c r="C921" s="593"/>
      <c r="D921" s="148"/>
      <c r="E921" s="312"/>
      <c r="F921" s="199"/>
    </row>
    <row r="922" spans="1:6" x14ac:dyDescent="0.2">
      <c r="A922" s="339" t="s">
        <v>336</v>
      </c>
      <c r="B922" s="216" t="s">
        <v>1124</v>
      </c>
      <c r="C922" s="315"/>
      <c r="D922" s="145"/>
      <c r="E922" s="310"/>
      <c r="F922" s="145">
        <f>SUM(C922:E922)</f>
        <v>0</v>
      </c>
    </row>
    <row r="923" spans="1:6" x14ac:dyDescent="0.2">
      <c r="A923" s="339" t="s">
        <v>337</v>
      </c>
      <c r="B923" s="666" t="s">
        <v>640</v>
      </c>
      <c r="C923" s="808"/>
      <c r="D923" s="150"/>
      <c r="E923" s="311"/>
      <c r="F923" s="145">
        <f t="shared" ref="F923:F929" si="49">SUM(C923:E923)</f>
        <v>0</v>
      </c>
    </row>
    <row r="924" spans="1:6" x14ac:dyDescent="0.2">
      <c r="A924" s="339" t="s">
        <v>338</v>
      </c>
      <c r="B924" s="666" t="s">
        <v>639</v>
      </c>
      <c r="C924" s="808"/>
      <c r="D924" s="150"/>
      <c r="E924" s="311"/>
      <c r="F924" s="145">
        <f t="shared" si="49"/>
        <v>0</v>
      </c>
    </row>
    <row r="925" spans="1:6" x14ac:dyDescent="0.2">
      <c r="A925" s="339" t="s">
        <v>339</v>
      </c>
      <c r="B925" s="666" t="s">
        <v>641</v>
      </c>
      <c r="C925" s="808"/>
      <c r="D925" s="150"/>
      <c r="E925" s="311"/>
      <c r="F925" s="145">
        <f t="shared" si="49"/>
        <v>0</v>
      </c>
    </row>
    <row r="926" spans="1:6" x14ac:dyDescent="0.2">
      <c r="A926" s="339" t="s">
        <v>340</v>
      </c>
      <c r="B926" s="803" t="s">
        <v>642</v>
      </c>
      <c r="C926" s="808"/>
      <c r="D926" s="150"/>
      <c r="E926" s="311"/>
      <c r="F926" s="145">
        <f t="shared" si="49"/>
        <v>0</v>
      </c>
    </row>
    <row r="927" spans="1:6" x14ac:dyDescent="0.2">
      <c r="A927" s="339" t="s">
        <v>341</v>
      </c>
      <c r="B927" s="804" t="s">
        <v>645</v>
      </c>
      <c r="C927" s="808"/>
      <c r="D927" s="150"/>
      <c r="E927" s="311"/>
      <c r="F927" s="145">
        <f t="shared" si="49"/>
        <v>0</v>
      </c>
    </row>
    <row r="928" spans="1:6" x14ac:dyDescent="0.2">
      <c r="A928" s="339" t="s">
        <v>342</v>
      </c>
      <c r="B928" s="805" t="s">
        <v>644</v>
      </c>
      <c r="C928" s="808"/>
      <c r="D928" s="150"/>
      <c r="E928" s="311"/>
      <c r="F928" s="145">
        <f t="shared" si="49"/>
        <v>0</v>
      </c>
    </row>
    <row r="929" spans="1:6" ht="13.5" thickBot="1" x14ac:dyDescent="0.25">
      <c r="A929" s="339" t="s">
        <v>343</v>
      </c>
      <c r="B929" s="350" t="s">
        <v>643</v>
      </c>
      <c r="C929" s="808"/>
      <c r="D929" s="150"/>
      <c r="E929" s="311"/>
      <c r="F929" s="145">
        <f t="shared" si="49"/>
        <v>0</v>
      </c>
    </row>
    <row r="930" spans="1:6" ht="13.5" thickBot="1" x14ac:dyDescent="0.25">
      <c r="A930" s="363" t="s">
        <v>344</v>
      </c>
      <c r="B930" s="298" t="s">
        <v>459</v>
      </c>
      <c r="C930" s="809">
        <f>SUM(C922:C929)</f>
        <v>0</v>
      </c>
      <c r="D930" s="809">
        <f>SUM(D922:D929)</f>
        <v>0</v>
      </c>
      <c r="E930" s="809">
        <f>SUM(E922:E929)</f>
        <v>0</v>
      </c>
      <c r="F930" s="904">
        <f>SUM(F922:F929)</f>
        <v>0</v>
      </c>
    </row>
    <row r="931" spans="1:6" x14ac:dyDescent="0.2">
      <c r="A931" s="572"/>
      <c r="B931" s="43"/>
      <c r="C931" s="821"/>
      <c r="D931" s="823"/>
      <c r="E931" s="782"/>
      <c r="F931" s="662"/>
    </row>
    <row r="932" spans="1:6" ht="13.5" thickBot="1" x14ac:dyDescent="0.25">
      <c r="A932" s="426" t="s">
        <v>345</v>
      </c>
      <c r="B932" s="1299" t="s">
        <v>460</v>
      </c>
      <c r="C932" s="943">
        <f>C919+C930</f>
        <v>0</v>
      </c>
      <c r="D932" s="944">
        <f>D919+D930</f>
        <v>27000</v>
      </c>
      <c r="E932" s="943">
        <f>E919+E930</f>
        <v>0</v>
      </c>
      <c r="F932" s="943">
        <f>F919+F930</f>
        <v>27000</v>
      </c>
    </row>
    <row r="933" spans="1:6" x14ac:dyDescent="0.2">
      <c r="A933" s="1647">
        <v>18</v>
      </c>
      <c r="B933" s="1647"/>
      <c r="C933" s="1647"/>
      <c r="D933" s="1647"/>
      <c r="E933" s="1647"/>
      <c r="F933" s="1647"/>
    </row>
    <row r="934" spans="1:6" x14ac:dyDescent="0.2">
      <c r="A934" s="1626" t="s">
        <v>1376</v>
      </c>
      <c r="B934" s="1626"/>
      <c r="C934" s="1626"/>
      <c r="D934" s="1626"/>
      <c r="E934" s="1626"/>
    </row>
    <row r="935" spans="1:6" x14ac:dyDescent="0.2">
      <c r="A935" s="352"/>
      <c r="B935" s="352"/>
      <c r="C935" s="352"/>
      <c r="D935" s="352"/>
      <c r="E935" s="352"/>
    </row>
    <row r="936" spans="1:6" ht="14.25" x14ac:dyDescent="0.2">
      <c r="A936" s="1785" t="s">
        <v>1206</v>
      </c>
      <c r="B936" s="1786"/>
      <c r="C936" s="1786"/>
      <c r="D936" s="1786"/>
      <c r="E936" s="1786"/>
      <c r="F936" s="1786"/>
    </row>
    <row r="937" spans="1:6" ht="15.75" x14ac:dyDescent="0.25">
      <c r="B937" s="21"/>
      <c r="C937" s="21"/>
      <c r="D937" s="21"/>
      <c r="E937" s="21"/>
    </row>
    <row r="938" spans="1:6" ht="15.75" x14ac:dyDescent="0.25">
      <c r="B938" s="21" t="s">
        <v>1005</v>
      </c>
      <c r="C938" s="21"/>
      <c r="D938" s="21"/>
      <c r="E938" s="21"/>
    </row>
    <row r="939" spans="1:6" ht="13.5" thickBot="1" x14ac:dyDescent="0.25">
      <c r="B939" s="1"/>
      <c r="C939" s="1"/>
      <c r="D939" s="1"/>
      <c r="E939" s="22" t="s">
        <v>8</v>
      </c>
    </row>
    <row r="940" spans="1:6" ht="48.75" thickBot="1" x14ac:dyDescent="0.3">
      <c r="A940" s="367" t="s">
        <v>298</v>
      </c>
      <c r="B940" s="577" t="s">
        <v>13</v>
      </c>
      <c r="C940" s="355" t="s">
        <v>488</v>
      </c>
      <c r="D940" s="356" t="s">
        <v>489</v>
      </c>
      <c r="E940" s="355" t="s">
        <v>484</v>
      </c>
      <c r="F940" s="356" t="s">
        <v>483</v>
      </c>
    </row>
    <row r="941" spans="1:6" x14ac:dyDescent="0.2">
      <c r="A941" s="578" t="s">
        <v>299</v>
      </c>
      <c r="B941" s="579" t="s">
        <v>300</v>
      </c>
      <c r="C941" s="588" t="s">
        <v>301</v>
      </c>
      <c r="D941" s="589" t="s">
        <v>302</v>
      </c>
      <c r="E941" s="763" t="s">
        <v>322</v>
      </c>
      <c r="F941" s="764" t="s">
        <v>347</v>
      </c>
    </row>
    <row r="942" spans="1:6" x14ac:dyDescent="0.2">
      <c r="A942" s="340" t="s">
        <v>303</v>
      </c>
      <c r="B942" s="347" t="s">
        <v>246</v>
      </c>
      <c r="C942" s="310"/>
      <c r="D942" s="145"/>
      <c r="E942" s="310"/>
      <c r="F942" s="131"/>
    </row>
    <row r="943" spans="1:6" x14ac:dyDescent="0.2">
      <c r="A943" s="339" t="s">
        <v>304</v>
      </c>
      <c r="B943" s="192" t="s">
        <v>601</v>
      </c>
      <c r="C943" s="310"/>
      <c r="D943" s="145"/>
      <c r="E943" s="310"/>
      <c r="F943" s="145">
        <f>SUM(C943:E943)</f>
        <v>0</v>
      </c>
    </row>
    <row r="944" spans="1:6" x14ac:dyDescent="0.2">
      <c r="A944" s="339" t="s">
        <v>305</v>
      </c>
      <c r="B944" s="215" t="s">
        <v>603</v>
      </c>
      <c r="C944" s="310"/>
      <c r="D944" s="145"/>
      <c r="E944" s="310"/>
      <c r="F944" s="145">
        <f>SUM(C944:E944)</f>
        <v>0</v>
      </c>
    </row>
    <row r="945" spans="1:6" x14ac:dyDescent="0.2">
      <c r="A945" s="339" t="s">
        <v>306</v>
      </c>
      <c r="B945" s="215" t="s">
        <v>602</v>
      </c>
      <c r="C945" s="310"/>
      <c r="D945" s="145"/>
      <c r="E945" s="310"/>
      <c r="F945" s="145">
        <f>SUM(C945:E945)</f>
        <v>0</v>
      </c>
    </row>
    <row r="946" spans="1:6" x14ac:dyDescent="0.2">
      <c r="A946" s="339" t="s">
        <v>307</v>
      </c>
      <c r="B946" s="215" t="s">
        <v>604</v>
      </c>
      <c r="C946" s="310"/>
      <c r="D946" s="145"/>
      <c r="E946" s="310"/>
      <c r="F946" s="145">
        <f>SUM(C946:E946)</f>
        <v>0</v>
      </c>
    </row>
    <row r="947" spans="1:6" x14ac:dyDescent="0.2">
      <c r="A947" s="339" t="s">
        <v>308</v>
      </c>
      <c r="B947" s="215" t="s">
        <v>605</v>
      </c>
      <c r="C947" s="310"/>
      <c r="D947" s="145"/>
      <c r="E947" s="310"/>
      <c r="F947" s="145">
        <f>SUM(C947:E947)</f>
        <v>0</v>
      </c>
    </row>
    <row r="948" spans="1:6" x14ac:dyDescent="0.2">
      <c r="A948" s="339" t="s">
        <v>309</v>
      </c>
      <c r="B948" s="215" t="s">
        <v>606</v>
      </c>
      <c r="C948" s="310">
        <f>C949+C950+C951+C952+C953+C954+C955</f>
        <v>0</v>
      </c>
      <c r="D948" s="310">
        <f>D949+D950+D951+D952+D953+D954+D955</f>
        <v>30385</v>
      </c>
      <c r="E948" s="310">
        <f>E949+E950+E951+E952+E953+E954+E955</f>
        <v>0</v>
      </c>
      <c r="F948" s="145">
        <f>F949+F950+F951+F952+F953+F954+F955</f>
        <v>30385</v>
      </c>
    </row>
    <row r="949" spans="1:6" x14ac:dyDescent="0.2">
      <c r="A949" s="339" t="s">
        <v>310</v>
      </c>
      <c r="B949" s="215" t="s">
        <v>610</v>
      </c>
      <c r="C949" s="310">
        <v>0</v>
      </c>
      <c r="D949" s="145">
        <v>0</v>
      </c>
      <c r="E949" s="310">
        <v>0</v>
      </c>
      <c r="F949" s="145">
        <f>E949+D949+C949</f>
        <v>0</v>
      </c>
    </row>
    <row r="950" spans="1:6" x14ac:dyDescent="0.2">
      <c r="A950" s="339" t="s">
        <v>311</v>
      </c>
      <c r="B950" s="215" t="s">
        <v>611</v>
      </c>
      <c r="C950" s="310"/>
      <c r="D950" s="145"/>
      <c r="E950" s="310"/>
      <c r="F950" s="145">
        <f t="shared" ref="F950:F956" si="50">E950+D950+C950</f>
        <v>0</v>
      </c>
    </row>
    <row r="951" spans="1:6" x14ac:dyDescent="0.2">
      <c r="A951" s="339" t="s">
        <v>312</v>
      </c>
      <c r="B951" s="215" t="s">
        <v>612</v>
      </c>
      <c r="C951" s="310"/>
      <c r="D951" s="145"/>
      <c r="E951" s="310"/>
      <c r="F951" s="145">
        <f t="shared" si="50"/>
        <v>0</v>
      </c>
    </row>
    <row r="952" spans="1:6" x14ac:dyDescent="0.2">
      <c r="A952" s="339" t="s">
        <v>313</v>
      </c>
      <c r="B952" s="348" t="s">
        <v>608</v>
      </c>
      <c r="C952" s="310"/>
      <c r="D952" s="145">
        <f>'6 7_sz_melléklet'!F35</f>
        <v>30385</v>
      </c>
      <c r="E952" s="310"/>
      <c r="F952" s="145">
        <f t="shared" si="50"/>
        <v>30385</v>
      </c>
    </row>
    <row r="953" spans="1:6" x14ac:dyDescent="0.2">
      <c r="A953" s="339" t="s">
        <v>314</v>
      </c>
      <c r="B953" s="801" t="s">
        <v>609</v>
      </c>
      <c r="C953" s="313"/>
      <c r="D953" s="146"/>
      <c r="E953" s="310"/>
      <c r="F953" s="145">
        <f t="shared" si="50"/>
        <v>0</v>
      </c>
    </row>
    <row r="954" spans="1:6" x14ac:dyDescent="0.2">
      <c r="A954" s="339" t="s">
        <v>315</v>
      </c>
      <c r="B954" s="802" t="s">
        <v>1082</v>
      </c>
      <c r="C954" s="313"/>
      <c r="D954" s="146"/>
      <c r="E954" s="310"/>
      <c r="F954" s="145">
        <f t="shared" si="50"/>
        <v>0</v>
      </c>
    </row>
    <row r="955" spans="1:6" x14ac:dyDescent="0.2">
      <c r="A955" s="339" t="s">
        <v>316</v>
      </c>
      <c r="B955" s="292" t="s">
        <v>841</v>
      </c>
      <c r="C955" s="313"/>
      <c r="D955" s="146"/>
      <c r="E955" s="310"/>
      <c r="F955" s="150"/>
    </row>
    <row r="956" spans="1:6" ht="13.5" thickBot="1" x14ac:dyDescent="0.25">
      <c r="A956" s="339" t="s">
        <v>317</v>
      </c>
      <c r="B956" s="217" t="s">
        <v>614</v>
      </c>
      <c r="C956" s="311"/>
      <c r="D956" s="150"/>
      <c r="E956" s="310"/>
      <c r="F956" s="308">
        <f t="shared" si="50"/>
        <v>0</v>
      </c>
    </row>
    <row r="957" spans="1:6" ht="13.5" thickBot="1" x14ac:dyDescent="0.25">
      <c r="A957" s="582" t="s">
        <v>318</v>
      </c>
      <c r="B957" s="583" t="s">
        <v>6</v>
      </c>
      <c r="C957" s="591">
        <f>C943+C944+C945+C946+C948+C956</f>
        <v>0</v>
      </c>
      <c r="D957" s="591">
        <f>D943+D944+D945+D946+D948+D956</f>
        <v>30385</v>
      </c>
      <c r="E957" s="591">
        <f>E943+E944+E945+E946+E948+E956</f>
        <v>0</v>
      </c>
      <c r="F957" s="592">
        <f>F943+F944+F945+F946+F948+F956</f>
        <v>30385</v>
      </c>
    </row>
    <row r="958" spans="1:6" ht="7.5" customHeight="1" thickTop="1" x14ac:dyDescent="0.2">
      <c r="A958" s="572"/>
      <c r="B958" s="347"/>
      <c r="C958" s="245"/>
      <c r="D958" s="245"/>
      <c r="E958" s="245"/>
      <c r="F958" s="153"/>
    </row>
    <row r="959" spans="1:6" x14ac:dyDescent="0.2">
      <c r="A959" s="340" t="s">
        <v>319</v>
      </c>
      <c r="B959" s="349" t="s">
        <v>247</v>
      </c>
      <c r="C959" s="312"/>
      <c r="D959" s="148"/>
      <c r="E959" s="312"/>
      <c r="F959" s="199"/>
    </row>
    <row r="960" spans="1:6" x14ac:dyDescent="0.2">
      <c r="A960" s="340" t="s">
        <v>320</v>
      </c>
      <c r="B960" s="215" t="s">
        <v>615</v>
      </c>
      <c r="C960" s="310"/>
      <c r="D960" s="145"/>
      <c r="E960" s="310"/>
      <c r="F960" s="145">
        <f>SUM(C960:E960)</f>
        <v>0</v>
      </c>
    </row>
    <row r="961" spans="1:6" x14ac:dyDescent="0.2">
      <c r="A961" s="340" t="s">
        <v>321</v>
      </c>
      <c r="B961" s="215" t="s">
        <v>616</v>
      </c>
      <c r="C961" s="310"/>
      <c r="D961" s="145"/>
      <c r="E961" s="310"/>
      <c r="F961" s="145">
        <f>SUM(C961:E961)</f>
        <v>0</v>
      </c>
    </row>
    <row r="962" spans="1:6" x14ac:dyDescent="0.2">
      <c r="A962" s="340" t="s">
        <v>323</v>
      </c>
      <c r="B962" s="215" t="s">
        <v>617</v>
      </c>
      <c r="C962" s="310">
        <f>C963+C964+C965+C966+C967+C968+C969</f>
        <v>0</v>
      </c>
      <c r="D962" s="310">
        <f>D963+D964+D965+D966+D967+D968+D969</f>
        <v>0</v>
      </c>
      <c r="E962" s="310">
        <f>E963+E964+E965+E966+E967+E968+E969</f>
        <v>0</v>
      </c>
      <c r="F962" s="145">
        <f>F963+F964+F965+F966+F967+F968+F969</f>
        <v>0</v>
      </c>
    </row>
    <row r="963" spans="1:6" x14ac:dyDescent="0.2">
      <c r="A963" s="340" t="s">
        <v>324</v>
      </c>
      <c r="B963" s="348" t="s">
        <v>618</v>
      </c>
      <c r="C963" s="310"/>
      <c r="D963" s="145"/>
      <c r="E963" s="310"/>
      <c r="F963" s="145">
        <f>SUM(C963:E963)</f>
        <v>0</v>
      </c>
    </row>
    <row r="964" spans="1:6" x14ac:dyDescent="0.2">
      <c r="A964" s="340" t="s">
        <v>325</v>
      </c>
      <c r="B964" s="348" t="s">
        <v>619</v>
      </c>
      <c r="C964" s="310"/>
      <c r="D964" s="145"/>
      <c r="E964" s="310"/>
      <c r="F964" s="145">
        <f t="shared" ref="F964:F969" si="51">SUM(C964:E964)</f>
        <v>0</v>
      </c>
    </row>
    <row r="965" spans="1:6" x14ac:dyDescent="0.2">
      <c r="A965" s="340" t="s">
        <v>326</v>
      </c>
      <c r="B965" s="348" t="s">
        <v>620</v>
      </c>
      <c r="C965" s="310"/>
      <c r="D965" s="145"/>
      <c r="E965" s="310"/>
      <c r="F965" s="145">
        <f t="shared" si="51"/>
        <v>0</v>
      </c>
    </row>
    <row r="966" spans="1:6" x14ac:dyDescent="0.2">
      <c r="A966" s="340" t="s">
        <v>327</v>
      </c>
      <c r="B966" s="348" t="s">
        <v>621</v>
      </c>
      <c r="C966" s="310"/>
      <c r="D966" s="145"/>
      <c r="E966" s="310"/>
      <c r="F966" s="145">
        <f t="shared" si="51"/>
        <v>0</v>
      </c>
    </row>
    <row r="967" spans="1:6" x14ac:dyDescent="0.2">
      <c r="A967" s="340" t="s">
        <v>328</v>
      </c>
      <c r="B967" s="801" t="s">
        <v>622</v>
      </c>
      <c r="C967" s="310"/>
      <c r="D967" s="145"/>
      <c r="E967" s="310"/>
      <c r="F967" s="145">
        <f t="shared" si="51"/>
        <v>0</v>
      </c>
    </row>
    <row r="968" spans="1:6" x14ac:dyDescent="0.2">
      <c r="A968" s="340" t="s">
        <v>329</v>
      </c>
      <c r="B968" s="292" t="s">
        <v>623</v>
      </c>
      <c r="C968" s="310"/>
      <c r="D968" s="145"/>
      <c r="E968" s="310"/>
      <c r="F968" s="145">
        <f t="shared" si="51"/>
        <v>0</v>
      </c>
    </row>
    <row r="969" spans="1:6" x14ac:dyDescent="0.2">
      <c r="A969" s="340" t="s">
        <v>330</v>
      </c>
      <c r="B969" s="1038" t="s">
        <v>624</v>
      </c>
      <c r="C969" s="310"/>
      <c r="D969" s="145"/>
      <c r="E969" s="310"/>
      <c r="F969" s="145">
        <f t="shared" si="51"/>
        <v>0</v>
      </c>
    </row>
    <row r="970" spans="1:6" x14ac:dyDescent="0.2">
      <c r="A970" s="340" t="s">
        <v>331</v>
      </c>
      <c r="B970" s="215"/>
      <c r="C970" s="310"/>
      <c r="D970" s="145"/>
      <c r="E970" s="310"/>
      <c r="F970" s="145"/>
    </row>
    <row r="971" spans="1:6" ht="13.5" thickBot="1" x14ac:dyDescent="0.25">
      <c r="A971" s="340" t="s">
        <v>332</v>
      </c>
      <c r="B971" s="217"/>
      <c r="C971" s="311"/>
      <c r="D971" s="311"/>
      <c r="E971" s="311"/>
      <c r="F971" s="150"/>
    </row>
    <row r="972" spans="1:6" ht="13.5" thickBot="1" x14ac:dyDescent="0.25">
      <c r="A972" s="582" t="s">
        <v>333</v>
      </c>
      <c r="B972" s="583" t="s">
        <v>7</v>
      </c>
      <c r="C972" s="591">
        <f>C960+C961+C962+C970+C971</f>
        <v>0</v>
      </c>
      <c r="D972" s="591">
        <f>D960+D961+D962+D970+D971</f>
        <v>0</v>
      </c>
      <c r="E972" s="591">
        <f>E960+E961+E962+E970+E971</f>
        <v>0</v>
      </c>
      <c r="F972" s="592">
        <f>F960+F961+F962+F970+F971</f>
        <v>0</v>
      </c>
    </row>
    <row r="973" spans="1:6" ht="27" thickTop="1" thickBot="1" x14ac:dyDescent="0.25">
      <c r="A973" s="582" t="s">
        <v>334</v>
      </c>
      <c r="B973" s="587" t="s">
        <v>457</v>
      </c>
      <c r="C973" s="594">
        <f>C957+C972</f>
        <v>0</v>
      </c>
      <c r="D973" s="594">
        <f>D957+D972</f>
        <v>30385</v>
      </c>
      <c r="E973" s="594">
        <f>E957+E972</f>
        <v>0</v>
      </c>
      <c r="F973" s="595">
        <f>F957+F972</f>
        <v>30385</v>
      </c>
    </row>
    <row r="974" spans="1:6" ht="9" customHeight="1" thickTop="1" x14ac:dyDescent="0.2">
      <c r="A974" s="572"/>
      <c r="B974" s="815"/>
      <c r="C974" s="251"/>
      <c r="D974" s="251"/>
      <c r="E974" s="251"/>
      <c r="F974" s="256"/>
    </row>
    <row r="975" spans="1:6" x14ac:dyDescent="0.2">
      <c r="A975" s="340" t="s">
        <v>335</v>
      </c>
      <c r="B975" s="456" t="s">
        <v>458</v>
      </c>
      <c r="C975" s="593"/>
      <c r="D975" s="148"/>
      <c r="E975" s="312"/>
      <c r="F975" s="199"/>
    </row>
    <row r="976" spans="1:6" x14ac:dyDescent="0.2">
      <c r="A976" s="339" t="s">
        <v>336</v>
      </c>
      <c r="B976" s="216" t="s">
        <v>1124</v>
      </c>
      <c r="C976" s="315"/>
      <c r="D976" s="145"/>
      <c r="E976" s="310"/>
      <c r="F976" s="145">
        <f>SUM(C976:E976)</f>
        <v>0</v>
      </c>
    </row>
    <row r="977" spans="1:6" x14ac:dyDescent="0.2">
      <c r="A977" s="339" t="s">
        <v>337</v>
      </c>
      <c r="B977" s="666" t="s">
        <v>640</v>
      </c>
      <c r="C977" s="808"/>
      <c r="D977" s="150"/>
      <c r="E977" s="311"/>
      <c r="F977" s="145">
        <f t="shared" ref="F977:F983" si="52">SUM(C977:E977)</f>
        <v>0</v>
      </c>
    </row>
    <row r="978" spans="1:6" x14ac:dyDescent="0.2">
      <c r="A978" s="339" t="s">
        <v>338</v>
      </c>
      <c r="B978" s="666" t="s">
        <v>639</v>
      </c>
      <c r="C978" s="808"/>
      <c r="D978" s="150"/>
      <c r="E978" s="311"/>
      <c r="F978" s="145">
        <f t="shared" si="52"/>
        <v>0</v>
      </c>
    </row>
    <row r="979" spans="1:6" x14ac:dyDescent="0.2">
      <c r="A979" s="339" t="s">
        <v>339</v>
      </c>
      <c r="B979" s="666" t="s">
        <v>641</v>
      </c>
      <c r="C979" s="808"/>
      <c r="D979" s="150"/>
      <c r="E979" s="311"/>
      <c r="F979" s="145">
        <f t="shared" si="52"/>
        <v>0</v>
      </c>
    </row>
    <row r="980" spans="1:6" x14ac:dyDescent="0.2">
      <c r="A980" s="339" t="s">
        <v>340</v>
      </c>
      <c r="B980" s="803" t="s">
        <v>642</v>
      </c>
      <c r="C980" s="808"/>
      <c r="D980" s="150"/>
      <c r="E980" s="311"/>
      <c r="F980" s="145">
        <f t="shared" si="52"/>
        <v>0</v>
      </c>
    </row>
    <row r="981" spans="1:6" x14ac:dyDescent="0.2">
      <c r="A981" s="339" t="s">
        <v>341</v>
      </c>
      <c r="B981" s="804" t="s">
        <v>645</v>
      </c>
      <c r="C981" s="808"/>
      <c r="D981" s="150"/>
      <c r="E981" s="311"/>
      <c r="F981" s="145">
        <f t="shared" si="52"/>
        <v>0</v>
      </c>
    </row>
    <row r="982" spans="1:6" x14ac:dyDescent="0.2">
      <c r="A982" s="339" t="s">
        <v>342</v>
      </c>
      <c r="B982" s="805" t="s">
        <v>644</v>
      </c>
      <c r="C982" s="808"/>
      <c r="D982" s="150"/>
      <c r="E982" s="311"/>
      <c r="F982" s="145">
        <f t="shared" si="52"/>
        <v>0</v>
      </c>
    </row>
    <row r="983" spans="1:6" ht="13.5" thickBot="1" x14ac:dyDescent="0.25">
      <c r="A983" s="339" t="s">
        <v>343</v>
      </c>
      <c r="B983" s="350" t="s">
        <v>643</v>
      </c>
      <c r="C983" s="808"/>
      <c r="D983" s="150"/>
      <c r="E983" s="311"/>
      <c r="F983" s="145">
        <f t="shared" si="52"/>
        <v>0</v>
      </c>
    </row>
    <row r="984" spans="1:6" ht="13.5" thickBot="1" x14ac:dyDescent="0.25">
      <c r="A984" s="363" t="s">
        <v>344</v>
      </c>
      <c r="B984" s="298" t="s">
        <v>459</v>
      </c>
      <c r="C984" s="809">
        <f>SUM(C976:C983)</f>
        <v>0</v>
      </c>
      <c r="D984" s="809">
        <f>SUM(D976:D983)</f>
        <v>0</v>
      </c>
      <c r="E984" s="809">
        <f>SUM(E976:E983)</f>
        <v>0</v>
      </c>
      <c r="F984" s="904">
        <f>SUM(F976:F983)</f>
        <v>0</v>
      </c>
    </row>
    <row r="985" spans="1:6" x14ac:dyDescent="0.2">
      <c r="A985" s="572"/>
      <c r="B985" s="43"/>
      <c r="C985" s="821"/>
      <c r="D985" s="823"/>
      <c r="E985" s="782"/>
      <c r="F985" s="662"/>
    </row>
    <row r="986" spans="1:6" ht="13.5" thickBot="1" x14ac:dyDescent="0.25">
      <c r="A986" s="426" t="s">
        <v>345</v>
      </c>
      <c r="B986" s="1299" t="s">
        <v>460</v>
      </c>
      <c r="C986" s="943">
        <f>C973+C984</f>
        <v>0</v>
      </c>
      <c r="D986" s="944">
        <f>D973+D984</f>
        <v>30385</v>
      </c>
      <c r="E986" s="943">
        <f>E973+E984</f>
        <v>0</v>
      </c>
      <c r="F986" s="943">
        <f>F973+F984</f>
        <v>30385</v>
      </c>
    </row>
    <row r="987" spans="1:6" x14ac:dyDescent="0.2">
      <c r="A987" s="361"/>
      <c r="B987" s="793"/>
      <c r="C987" s="664"/>
      <c r="D987" s="664"/>
      <c r="E987" s="664"/>
      <c r="F987" s="664"/>
    </row>
    <row r="988" spans="1:6" x14ac:dyDescent="0.2">
      <c r="A988" s="1647">
        <v>19</v>
      </c>
      <c r="B988" s="1647"/>
      <c r="C988" s="1647"/>
      <c r="D988" s="1647"/>
      <c r="E988" s="1647"/>
      <c r="F988" s="1647"/>
    </row>
    <row r="989" spans="1:6" x14ac:dyDescent="0.2">
      <c r="A989" s="1626" t="s">
        <v>1376</v>
      </c>
      <c r="B989" s="1626"/>
      <c r="C989" s="1626"/>
      <c r="D989" s="1626"/>
      <c r="E989" s="1626"/>
    </row>
    <row r="990" spans="1:6" x14ac:dyDescent="0.2">
      <c r="A990" s="352"/>
      <c r="B990" s="352"/>
      <c r="C990" s="352"/>
      <c r="D990" s="352"/>
      <c r="E990" s="352"/>
    </row>
    <row r="991" spans="1:6" ht="14.25" x14ac:dyDescent="0.2">
      <c r="A991" s="1785" t="s">
        <v>1206</v>
      </c>
      <c r="B991" s="1786"/>
      <c r="C991" s="1786"/>
      <c r="D991" s="1786"/>
      <c r="E991" s="1786"/>
      <c r="F991" s="1786"/>
    </row>
    <row r="992" spans="1:6" ht="15.75" x14ac:dyDescent="0.25">
      <c r="B992" s="21"/>
      <c r="C992" s="21"/>
      <c r="D992" s="21"/>
      <c r="E992" s="21"/>
    </row>
    <row r="993" spans="1:6" ht="15.75" x14ac:dyDescent="0.25">
      <c r="A993" s="1646" t="s">
        <v>1006</v>
      </c>
      <c r="B993" s="1656"/>
      <c r="C993" s="1656"/>
      <c r="D993" s="1656"/>
      <c r="E993" s="21"/>
    </row>
    <row r="994" spans="1:6" ht="13.5" thickBot="1" x14ac:dyDescent="0.25">
      <c r="B994" s="1"/>
      <c r="C994" s="1"/>
      <c r="D994" s="1"/>
      <c r="E994" s="22" t="s">
        <v>8</v>
      </c>
    </row>
    <row r="995" spans="1:6" ht="48.75" thickBot="1" x14ac:dyDescent="0.3">
      <c r="A995" s="367" t="s">
        <v>298</v>
      </c>
      <c r="B995" s="577" t="s">
        <v>13</v>
      </c>
      <c r="C995" s="355" t="s">
        <v>488</v>
      </c>
      <c r="D995" s="356" t="s">
        <v>489</v>
      </c>
      <c r="E995" s="355" t="s">
        <v>484</v>
      </c>
      <c r="F995" s="356" t="s">
        <v>483</v>
      </c>
    </row>
    <row r="996" spans="1:6" x14ac:dyDescent="0.2">
      <c r="A996" s="578" t="s">
        <v>299</v>
      </c>
      <c r="B996" s="579" t="s">
        <v>300</v>
      </c>
      <c r="C996" s="588" t="s">
        <v>301</v>
      </c>
      <c r="D996" s="589" t="s">
        <v>302</v>
      </c>
      <c r="E996" s="763" t="s">
        <v>322</v>
      </c>
      <c r="F996" s="764" t="s">
        <v>347</v>
      </c>
    </row>
    <row r="997" spans="1:6" x14ac:dyDescent="0.2">
      <c r="A997" s="340" t="s">
        <v>303</v>
      </c>
      <c r="B997" s="347" t="s">
        <v>246</v>
      </c>
      <c r="C997" s="310"/>
      <c r="D997" s="145"/>
      <c r="E997" s="310"/>
      <c r="F997" s="131"/>
    </row>
    <row r="998" spans="1:6" x14ac:dyDescent="0.2">
      <c r="A998" s="339" t="s">
        <v>304</v>
      </c>
      <c r="B998" s="192" t="s">
        <v>601</v>
      </c>
      <c r="C998" s="310"/>
      <c r="D998" s="145"/>
      <c r="E998" s="310"/>
      <c r="F998" s="145">
        <f>SUM(C998:E998)</f>
        <v>0</v>
      </c>
    </row>
    <row r="999" spans="1:6" x14ac:dyDescent="0.2">
      <c r="A999" s="339" t="s">
        <v>305</v>
      </c>
      <c r="B999" s="215" t="s">
        <v>603</v>
      </c>
      <c r="C999" s="310"/>
      <c r="D999" s="145"/>
      <c r="E999" s="310"/>
      <c r="F999" s="145">
        <f>SUM(C999:E999)</f>
        <v>0</v>
      </c>
    </row>
    <row r="1000" spans="1:6" x14ac:dyDescent="0.2">
      <c r="A1000" s="339" t="s">
        <v>306</v>
      </c>
      <c r="B1000" s="215" t="s">
        <v>602</v>
      </c>
      <c r="C1000" s="310">
        <f>'4_sz_ melléklet'!C367</f>
        <v>85000</v>
      </c>
      <c r="D1000" s="145"/>
      <c r="E1000" s="310"/>
      <c r="F1000" s="145">
        <f>SUM(C1000:E1000)</f>
        <v>85000</v>
      </c>
    </row>
    <row r="1001" spans="1:6" x14ac:dyDescent="0.2">
      <c r="A1001" s="339" t="s">
        <v>307</v>
      </c>
      <c r="B1001" s="215" t="s">
        <v>604</v>
      </c>
      <c r="C1001" s="310"/>
      <c r="D1001" s="145"/>
      <c r="E1001" s="310"/>
      <c r="F1001" s="145">
        <f>SUM(C1001:E1001)</f>
        <v>0</v>
      </c>
    </row>
    <row r="1002" spans="1:6" x14ac:dyDescent="0.2">
      <c r="A1002" s="339" t="s">
        <v>308</v>
      </c>
      <c r="B1002" s="215" t="s">
        <v>605</v>
      </c>
      <c r="C1002" s="310"/>
      <c r="D1002" s="145"/>
      <c r="E1002" s="310"/>
      <c r="F1002" s="145">
        <f>SUM(C1002:E1002)</f>
        <v>0</v>
      </c>
    </row>
    <row r="1003" spans="1:6" x14ac:dyDescent="0.2">
      <c r="A1003" s="339" t="s">
        <v>309</v>
      </c>
      <c r="B1003" s="215" t="s">
        <v>606</v>
      </c>
      <c r="C1003" s="310">
        <f>C1004+C1005+C1006+C1007+C1008+C1009+C1010</f>
        <v>1000</v>
      </c>
      <c r="D1003" s="310">
        <f>D1004+D1005+D1006+D1007+D1008+D1009+D1010</f>
        <v>0</v>
      </c>
      <c r="E1003" s="310">
        <f>E1004+E1005+E1006+E1007+E1008+E1009+E1010</f>
        <v>0</v>
      </c>
      <c r="F1003" s="145">
        <f>F1004+F1005+F1006+F1007+F1008+F1009+F1010</f>
        <v>1000</v>
      </c>
    </row>
    <row r="1004" spans="1:6" x14ac:dyDescent="0.2">
      <c r="A1004" s="339" t="s">
        <v>310</v>
      </c>
      <c r="B1004" s="215" t="s">
        <v>610</v>
      </c>
      <c r="C1004" s="310">
        <v>0</v>
      </c>
      <c r="D1004" s="145">
        <v>0</v>
      </c>
      <c r="E1004" s="310">
        <v>0</v>
      </c>
      <c r="F1004" s="145">
        <f>E1004+D1004+C1004</f>
        <v>0</v>
      </c>
    </row>
    <row r="1005" spans="1:6" x14ac:dyDescent="0.2">
      <c r="A1005" s="339" t="s">
        <v>311</v>
      </c>
      <c r="B1005" s="215" t="s">
        <v>611</v>
      </c>
      <c r="C1005" s="310"/>
      <c r="D1005" s="145"/>
      <c r="E1005" s="310"/>
      <c r="F1005" s="145">
        <f t="shared" ref="F1005:F1011" si="53">E1005+D1005+C1005</f>
        <v>0</v>
      </c>
    </row>
    <row r="1006" spans="1:6" x14ac:dyDescent="0.2">
      <c r="A1006" s="339" t="s">
        <v>312</v>
      </c>
      <c r="B1006" s="215" t="s">
        <v>612</v>
      </c>
      <c r="C1006" s="310"/>
      <c r="D1006" s="145"/>
      <c r="E1006" s="310"/>
      <c r="F1006" s="145">
        <f t="shared" si="53"/>
        <v>0</v>
      </c>
    </row>
    <row r="1007" spans="1:6" x14ac:dyDescent="0.2">
      <c r="A1007" s="339" t="s">
        <v>313</v>
      </c>
      <c r="B1007" s="348" t="s">
        <v>608</v>
      </c>
      <c r="C1007" s="310">
        <f>'6 7_sz_melléklet'!E45</f>
        <v>1000</v>
      </c>
      <c r="D1007" s="149"/>
      <c r="E1007" s="310"/>
      <c r="F1007" s="145">
        <f t="shared" si="53"/>
        <v>1000</v>
      </c>
    </row>
    <row r="1008" spans="1:6" x14ac:dyDescent="0.2">
      <c r="A1008" s="339" t="s">
        <v>314</v>
      </c>
      <c r="B1008" s="801" t="s">
        <v>609</v>
      </c>
      <c r="C1008" s="313"/>
      <c r="D1008" s="146"/>
      <c r="E1008" s="310"/>
      <c r="F1008" s="145">
        <f t="shared" si="53"/>
        <v>0</v>
      </c>
    </row>
    <row r="1009" spans="1:6" x14ac:dyDescent="0.2">
      <c r="A1009" s="339" t="s">
        <v>315</v>
      </c>
      <c r="B1009" s="802" t="s">
        <v>1082</v>
      </c>
      <c r="C1009" s="313"/>
      <c r="D1009" s="146"/>
      <c r="E1009" s="310"/>
      <c r="F1009" s="145">
        <f t="shared" si="53"/>
        <v>0</v>
      </c>
    </row>
    <row r="1010" spans="1:6" x14ac:dyDescent="0.2">
      <c r="A1010" s="339" t="s">
        <v>316</v>
      </c>
      <c r="B1010" s="292" t="s">
        <v>841</v>
      </c>
      <c r="C1010" s="313"/>
      <c r="D1010" s="146"/>
      <c r="E1010" s="310"/>
      <c r="F1010" s="150"/>
    </row>
    <row r="1011" spans="1:6" ht="13.5" thickBot="1" x14ac:dyDescent="0.25">
      <c r="A1011" s="339" t="s">
        <v>317</v>
      </c>
      <c r="B1011" s="217" t="s">
        <v>614</v>
      </c>
      <c r="C1011" s="311"/>
      <c r="D1011" s="150"/>
      <c r="E1011" s="310"/>
      <c r="F1011" s="308">
        <f t="shared" si="53"/>
        <v>0</v>
      </c>
    </row>
    <row r="1012" spans="1:6" ht="13.5" thickBot="1" x14ac:dyDescent="0.25">
      <c r="A1012" s="582" t="s">
        <v>318</v>
      </c>
      <c r="B1012" s="583" t="s">
        <v>6</v>
      </c>
      <c r="C1012" s="591">
        <f>C998+C999+C1000+C1001+C1003+C1011</f>
        <v>86000</v>
      </c>
      <c r="D1012" s="591">
        <f>D998+D999+D1000+D1001+D1003+D1011</f>
        <v>0</v>
      </c>
      <c r="E1012" s="591">
        <f>E998+E999+E1000+E1001+E1003+E1011</f>
        <v>0</v>
      </c>
      <c r="F1012" s="592">
        <f>F998+F999+F1000+F1001+F1003+F1011</f>
        <v>86000</v>
      </c>
    </row>
    <row r="1013" spans="1:6" ht="9" customHeight="1" thickTop="1" x14ac:dyDescent="0.2">
      <c r="A1013" s="572"/>
      <c r="B1013" s="347"/>
      <c r="C1013" s="245"/>
      <c r="D1013" s="245"/>
      <c r="E1013" s="245"/>
      <c r="F1013" s="153"/>
    </row>
    <row r="1014" spans="1:6" x14ac:dyDescent="0.2">
      <c r="A1014" s="340" t="s">
        <v>319</v>
      </c>
      <c r="B1014" s="349" t="s">
        <v>247</v>
      </c>
      <c r="C1014" s="312"/>
      <c r="D1014" s="148"/>
      <c r="E1014" s="312"/>
      <c r="F1014" s="199"/>
    </row>
    <row r="1015" spans="1:6" x14ac:dyDescent="0.2">
      <c r="A1015" s="340" t="s">
        <v>320</v>
      </c>
      <c r="B1015" s="215" t="s">
        <v>615</v>
      </c>
      <c r="C1015" s="310"/>
      <c r="D1015" s="145"/>
      <c r="E1015" s="310"/>
      <c r="F1015" s="145">
        <f>SUM(C1015:E1015)</f>
        <v>0</v>
      </c>
    </row>
    <row r="1016" spans="1:6" x14ac:dyDescent="0.2">
      <c r="A1016" s="340" t="s">
        <v>321</v>
      </c>
      <c r="B1016" s="215" t="s">
        <v>616</v>
      </c>
      <c r="C1016" s="310"/>
      <c r="D1016" s="145"/>
      <c r="E1016" s="310"/>
      <c r="F1016" s="145">
        <f>SUM(C1016:E1016)</f>
        <v>0</v>
      </c>
    </row>
    <row r="1017" spans="1:6" x14ac:dyDescent="0.2">
      <c r="A1017" s="340" t="s">
        <v>323</v>
      </c>
      <c r="B1017" s="215" t="s">
        <v>617</v>
      </c>
      <c r="C1017" s="310">
        <f>C1018+C1019+C1020+C1021+C1022+C1023+C1024</f>
        <v>1000</v>
      </c>
      <c r="D1017" s="310">
        <f>D1018+D1019+D1020+D1021+D1022+D1023+D1024</f>
        <v>0</v>
      </c>
      <c r="E1017" s="310">
        <f>E1018+E1019+E1020+E1021+E1022+E1023+E1024</f>
        <v>0</v>
      </c>
      <c r="F1017" s="145">
        <f>F1018+F1019+F1020+F1021+F1022+F1023+F1024</f>
        <v>1000</v>
      </c>
    </row>
    <row r="1018" spans="1:6" x14ac:dyDescent="0.2">
      <c r="A1018" s="340" t="s">
        <v>324</v>
      </c>
      <c r="B1018" s="348" t="s">
        <v>618</v>
      </c>
      <c r="C1018" s="310"/>
      <c r="D1018" s="145"/>
      <c r="E1018" s="310"/>
      <c r="F1018" s="145">
        <f>SUM(C1018:E1018)</f>
        <v>0</v>
      </c>
    </row>
    <row r="1019" spans="1:6" x14ac:dyDescent="0.2">
      <c r="A1019" s="340" t="s">
        <v>325</v>
      </c>
      <c r="B1019" s="348" t="s">
        <v>619</v>
      </c>
      <c r="C1019" s="310"/>
      <c r="D1019" s="145"/>
      <c r="E1019" s="310"/>
      <c r="F1019" s="145">
        <f t="shared" ref="F1019:F1025" si="54">SUM(C1019:E1019)</f>
        <v>0</v>
      </c>
    </row>
    <row r="1020" spans="1:6" x14ac:dyDescent="0.2">
      <c r="A1020" s="340" t="s">
        <v>326</v>
      </c>
      <c r="B1020" s="348" t="s">
        <v>620</v>
      </c>
      <c r="C1020" s="310"/>
      <c r="D1020" s="145"/>
      <c r="E1020" s="310"/>
      <c r="F1020" s="145">
        <f t="shared" si="54"/>
        <v>0</v>
      </c>
    </row>
    <row r="1021" spans="1:6" x14ac:dyDescent="0.2">
      <c r="A1021" s="340" t="s">
        <v>327</v>
      </c>
      <c r="B1021" s="348" t="s">
        <v>621</v>
      </c>
      <c r="C1021" s="310">
        <f>' 8 10 sz. melléklet'!F48+' 8 10 sz. melléklet'!F49</f>
        <v>1000</v>
      </c>
      <c r="D1021" s="145"/>
      <c r="E1021" s="310"/>
      <c r="F1021" s="145">
        <f t="shared" si="54"/>
        <v>1000</v>
      </c>
    </row>
    <row r="1022" spans="1:6" x14ac:dyDescent="0.2">
      <c r="A1022" s="340" t="s">
        <v>328</v>
      </c>
      <c r="B1022" s="801" t="s">
        <v>622</v>
      </c>
      <c r="C1022" s="310">
        <v>0</v>
      </c>
      <c r="D1022" s="145"/>
      <c r="E1022" s="310"/>
      <c r="F1022" s="145">
        <f t="shared" si="54"/>
        <v>0</v>
      </c>
    </row>
    <row r="1023" spans="1:6" x14ac:dyDescent="0.2">
      <c r="A1023" s="340" t="s">
        <v>329</v>
      </c>
      <c r="B1023" s="292" t="s">
        <v>623</v>
      </c>
      <c r="C1023" s="310"/>
      <c r="D1023" s="145"/>
      <c r="E1023" s="310"/>
      <c r="F1023" s="145">
        <f t="shared" si="54"/>
        <v>0</v>
      </c>
    </row>
    <row r="1024" spans="1:6" x14ac:dyDescent="0.2">
      <c r="A1024" s="340" t="s">
        <v>330</v>
      </c>
      <c r="B1024" s="1038" t="s">
        <v>624</v>
      </c>
      <c r="C1024" s="310"/>
      <c r="D1024" s="145"/>
      <c r="E1024" s="310"/>
      <c r="F1024" s="145">
        <f t="shared" si="54"/>
        <v>0</v>
      </c>
    </row>
    <row r="1025" spans="1:6" x14ac:dyDescent="0.2">
      <c r="A1025" s="340" t="s">
        <v>331</v>
      </c>
      <c r="B1025" s="215"/>
      <c r="C1025" s="310"/>
      <c r="D1025" s="145"/>
      <c r="E1025" s="310"/>
      <c r="F1025" s="145">
        <f t="shared" si="54"/>
        <v>0</v>
      </c>
    </row>
    <row r="1026" spans="1:6" ht="13.5" thickBot="1" x14ac:dyDescent="0.25">
      <c r="A1026" s="340" t="s">
        <v>332</v>
      </c>
      <c r="B1026" s="217"/>
      <c r="C1026" s="313">
        <f>-C1001</f>
        <v>0</v>
      </c>
      <c r="D1026" s="313">
        <f>-D1001</f>
        <v>0</v>
      </c>
      <c r="E1026" s="313">
        <f>-E1001</f>
        <v>0</v>
      </c>
      <c r="F1026" s="146">
        <f>-F1001</f>
        <v>0</v>
      </c>
    </row>
    <row r="1027" spans="1:6" ht="13.5" thickBot="1" x14ac:dyDescent="0.25">
      <c r="A1027" s="582" t="s">
        <v>333</v>
      </c>
      <c r="B1027" s="583" t="s">
        <v>7</v>
      </c>
      <c r="C1027" s="591">
        <f>C1015+C1016+C1017+C1025+C1026</f>
        <v>1000</v>
      </c>
      <c r="D1027" s="591">
        <f>D1015+D1016+D1017+D1025+D1026</f>
        <v>0</v>
      </c>
      <c r="E1027" s="591">
        <f>E1015+E1016+E1017+E1025+E1026</f>
        <v>0</v>
      </c>
      <c r="F1027" s="592">
        <f>F1015+F1016+F1017+F1025+F1026</f>
        <v>1000</v>
      </c>
    </row>
    <row r="1028" spans="1:6" ht="27" thickTop="1" thickBot="1" x14ac:dyDescent="0.25">
      <c r="A1028" s="582" t="s">
        <v>334</v>
      </c>
      <c r="B1028" s="587" t="s">
        <v>457</v>
      </c>
      <c r="C1028" s="594">
        <f>C1012+C1027</f>
        <v>87000</v>
      </c>
      <c r="D1028" s="594">
        <f>D1012+D1027</f>
        <v>0</v>
      </c>
      <c r="E1028" s="594">
        <f>E1012+E1027</f>
        <v>0</v>
      </c>
      <c r="F1028" s="595">
        <f>F1012+F1027</f>
        <v>87000</v>
      </c>
    </row>
    <row r="1029" spans="1:6" ht="9" customHeight="1" thickTop="1" x14ac:dyDescent="0.2">
      <c r="A1029" s="572"/>
      <c r="B1029" s="815"/>
      <c r="C1029" s="251"/>
      <c r="D1029" s="251"/>
      <c r="E1029" s="251"/>
      <c r="F1029" s="256"/>
    </row>
    <row r="1030" spans="1:6" x14ac:dyDescent="0.2">
      <c r="A1030" s="340" t="s">
        <v>335</v>
      </c>
      <c r="B1030" s="456" t="s">
        <v>458</v>
      </c>
      <c r="C1030" s="593"/>
      <c r="D1030" s="148"/>
      <c r="E1030" s="312"/>
      <c r="F1030" s="199"/>
    </row>
    <row r="1031" spans="1:6" x14ac:dyDescent="0.2">
      <c r="A1031" s="339" t="s">
        <v>336</v>
      </c>
      <c r="B1031" s="216" t="s">
        <v>1124</v>
      </c>
      <c r="C1031" s="315"/>
      <c r="D1031" s="145"/>
      <c r="E1031" s="310"/>
      <c r="F1031" s="145">
        <f>SUM(C1031:E1031)</f>
        <v>0</v>
      </c>
    </row>
    <row r="1032" spans="1:6" x14ac:dyDescent="0.2">
      <c r="A1032" s="339" t="s">
        <v>337</v>
      </c>
      <c r="B1032" s="666" t="s">
        <v>640</v>
      </c>
      <c r="C1032" s="808"/>
      <c r="D1032" s="150"/>
      <c r="E1032" s="311"/>
      <c r="F1032" s="145">
        <f t="shared" ref="F1032:F1038" si="55">SUM(C1032:E1032)</f>
        <v>0</v>
      </c>
    </row>
    <row r="1033" spans="1:6" x14ac:dyDescent="0.2">
      <c r="A1033" s="339" t="s">
        <v>338</v>
      </c>
      <c r="B1033" s="666" t="s">
        <v>639</v>
      </c>
      <c r="C1033" s="808"/>
      <c r="D1033" s="150"/>
      <c r="E1033" s="311"/>
      <c r="F1033" s="145">
        <f t="shared" si="55"/>
        <v>0</v>
      </c>
    </row>
    <row r="1034" spans="1:6" x14ac:dyDescent="0.2">
      <c r="A1034" s="339" t="s">
        <v>339</v>
      </c>
      <c r="B1034" s="666" t="s">
        <v>641</v>
      </c>
      <c r="C1034" s="808"/>
      <c r="D1034" s="150"/>
      <c r="E1034" s="311"/>
      <c r="F1034" s="145">
        <f t="shared" si="55"/>
        <v>0</v>
      </c>
    </row>
    <row r="1035" spans="1:6" x14ac:dyDescent="0.2">
      <c r="A1035" s="339" t="s">
        <v>340</v>
      </c>
      <c r="B1035" s="803" t="s">
        <v>642</v>
      </c>
      <c r="C1035" s="808"/>
      <c r="D1035" s="150"/>
      <c r="E1035" s="311"/>
      <c r="F1035" s="145">
        <f t="shared" si="55"/>
        <v>0</v>
      </c>
    </row>
    <row r="1036" spans="1:6" x14ac:dyDescent="0.2">
      <c r="A1036" s="339" t="s">
        <v>341</v>
      </c>
      <c r="B1036" s="804" t="s">
        <v>645</v>
      </c>
      <c r="C1036" s="808"/>
      <c r="D1036" s="150"/>
      <c r="E1036" s="311"/>
      <c r="F1036" s="145">
        <f t="shared" si="55"/>
        <v>0</v>
      </c>
    </row>
    <row r="1037" spans="1:6" x14ac:dyDescent="0.2">
      <c r="A1037" s="339" t="s">
        <v>342</v>
      </c>
      <c r="B1037" s="805" t="s">
        <v>644</v>
      </c>
      <c r="C1037" s="808"/>
      <c r="D1037" s="150"/>
      <c r="E1037" s="311"/>
      <c r="F1037" s="145">
        <f t="shared" si="55"/>
        <v>0</v>
      </c>
    </row>
    <row r="1038" spans="1:6" ht="13.5" thickBot="1" x14ac:dyDescent="0.25">
      <c r="A1038" s="339" t="s">
        <v>343</v>
      </c>
      <c r="B1038" s="350" t="s">
        <v>643</v>
      </c>
      <c r="C1038" s="808"/>
      <c r="D1038" s="150"/>
      <c r="E1038" s="311"/>
      <c r="F1038" s="145">
        <f t="shared" si="55"/>
        <v>0</v>
      </c>
    </row>
    <row r="1039" spans="1:6" ht="13.5" thickBot="1" x14ac:dyDescent="0.25">
      <c r="A1039" s="363" t="s">
        <v>344</v>
      </c>
      <c r="B1039" s="298" t="s">
        <v>459</v>
      </c>
      <c r="C1039" s="809">
        <f>SUM(C1031:C1038)</f>
        <v>0</v>
      </c>
      <c r="D1039" s="809">
        <f>SUM(D1031:D1038)</f>
        <v>0</v>
      </c>
      <c r="E1039" s="809">
        <f>SUM(E1031:E1038)</f>
        <v>0</v>
      </c>
      <c r="F1039" s="904">
        <f>SUM(F1031:F1038)</f>
        <v>0</v>
      </c>
    </row>
    <row r="1040" spans="1:6" x14ac:dyDescent="0.2">
      <c r="A1040" s="572"/>
      <c r="B1040" s="43"/>
      <c r="C1040" s="821"/>
      <c r="D1040" s="823"/>
      <c r="E1040" s="782"/>
      <c r="F1040" s="662"/>
    </row>
    <row r="1041" spans="1:6" ht="13.5" thickBot="1" x14ac:dyDescent="0.25">
      <c r="A1041" s="426" t="s">
        <v>345</v>
      </c>
      <c r="B1041" s="1299" t="s">
        <v>460</v>
      </c>
      <c r="C1041" s="943">
        <f>C1028+C1039</f>
        <v>87000</v>
      </c>
      <c r="D1041" s="944">
        <f>D1028+D1039</f>
        <v>0</v>
      </c>
      <c r="E1041" s="943">
        <f>E1028+E1039</f>
        <v>0</v>
      </c>
      <c r="F1041" s="943">
        <f>F1028+F1039</f>
        <v>87000</v>
      </c>
    </row>
    <row r="1042" spans="1:6" x14ac:dyDescent="0.2">
      <c r="A1042" s="1647">
        <v>20</v>
      </c>
      <c r="B1042" s="1647"/>
      <c r="C1042" s="1647"/>
      <c r="D1042" s="1647"/>
      <c r="E1042" s="1647"/>
      <c r="F1042" s="1647"/>
    </row>
    <row r="1043" spans="1:6" x14ac:dyDescent="0.2">
      <c r="A1043" s="1626" t="s">
        <v>1376</v>
      </c>
      <c r="B1043" s="1626"/>
      <c r="C1043" s="1626"/>
      <c r="D1043" s="1626"/>
      <c r="E1043" s="1626"/>
    </row>
    <row r="1044" spans="1:6" x14ac:dyDescent="0.2">
      <c r="A1044" s="352"/>
      <c r="B1044" s="352"/>
      <c r="C1044" s="352"/>
      <c r="D1044" s="352"/>
      <c r="E1044" s="352"/>
    </row>
    <row r="1045" spans="1:6" ht="14.25" x14ac:dyDescent="0.2">
      <c r="A1045" s="1785" t="s">
        <v>1206</v>
      </c>
      <c r="B1045" s="1786"/>
      <c r="C1045" s="1786"/>
      <c r="D1045" s="1786"/>
      <c r="E1045" s="1786"/>
      <c r="F1045" s="1786"/>
    </row>
    <row r="1046" spans="1:6" ht="11.25" customHeight="1" x14ac:dyDescent="0.25">
      <c r="B1046" s="21"/>
      <c r="C1046" s="21"/>
      <c r="D1046" s="21"/>
      <c r="E1046" s="21"/>
    </row>
    <row r="1047" spans="1:6" ht="15.75" x14ac:dyDescent="0.25">
      <c r="B1047" s="21" t="s">
        <v>505</v>
      </c>
      <c r="C1047" s="21"/>
      <c r="D1047" s="21"/>
      <c r="E1047" s="21"/>
    </row>
    <row r="1048" spans="1:6" ht="13.5" thickBot="1" x14ac:dyDescent="0.25">
      <c r="B1048" s="1"/>
      <c r="C1048" s="1"/>
      <c r="D1048" s="1"/>
      <c r="E1048" s="22" t="s">
        <v>8</v>
      </c>
    </row>
    <row r="1049" spans="1:6" ht="48.75" thickBot="1" x14ac:dyDescent="0.3">
      <c r="A1049" s="367" t="s">
        <v>298</v>
      </c>
      <c r="B1049" s="577" t="s">
        <v>13</v>
      </c>
      <c r="C1049" s="355" t="s">
        <v>488</v>
      </c>
      <c r="D1049" s="356" t="s">
        <v>489</v>
      </c>
      <c r="E1049" s="355" t="s">
        <v>484</v>
      </c>
      <c r="F1049" s="356" t="s">
        <v>483</v>
      </c>
    </row>
    <row r="1050" spans="1:6" x14ac:dyDescent="0.2">
      <c r="A1050" s="578" t="s">
        <v>299</v>
      </c>
      <c r="B1050" s="579" t="s">
        <v>300</v>
      </c>
      <c r="C1050" s="588" t="s">
        <v>301</v>
      </c>
      <c r="D1050" s="589" t="s">
        <v>302</v>
      </c>
      <c r="E1050" s="763" t="s">
        <v>322</v>
      </c>
      <c r="F1050" s="764" t="s">
        <v>347</v>
      </c>
    </row>
    <row r="1051" spans="1:6" x14ac:dyDescent="0.2">
      <c r="A1051" s="340" t="s">
        <v>303</v>
      </c>
      <c r="B1051" s="347" t="s">
        <v>246</v>
      </c>
      <c r="C1051" s="310"/>
      <c r="D1051" s="145"/>
      <c r="E1051" s="310"/>
      <c r="F1051" s="131"/>
    </row>
    <row r="1052" spans="1:6" x14ac:dyDescent="0.2">
      <c r="A1052" s="339" t="s">
        <v>304</v>
      </c>
      <c r="B1052" s="192" t="s">
        <v>601</v>
      </c>
      <c r="C1052" s="310"/>
      <c r="D1052" s="145"/>
      <c r="E1052" s="310"/>
      <c r="F1052" s="145">
        <f>SUM(C1052:E1052)</f>
        <v>0</v>
      </c>
    </row>
    <row r="1053" spans="1:6" x14ac:dyDescent="0.2">
      <c r="A1053" s="339" t="s">
        <v>305</v>
      </c>
      <c r="B1053" s="215" t="s">
        <v>603</v>
      </c>
      <c r="C1053" s="310"/>
      <c r="D1053" s="145"/>
      <c r="E1053" s="310"/>
      <c r="F1053" s="145">
        <f>SUM(C1053:E1053)</f>
        <v>0</v>
      </c>
    </row>
    <row r="1054" spans="1:6" x14ac:dyDescent="0.2">
      <c r="A1054" s="339" t="s">
        <v>306</v>
      </c>
      <c r="B1054" s="215" t="s">
        <v>602</v>
      </c>
      <c r="C1054" s="310">
        <v>3972</v>
      </c>
      <c r="D1054" s="145"/>
      <c r="E1054" s="310"/>
      <c r="F1054" s="145">
        <f>SUM(C1054:E1054)</f>
        <v>3972</v>
      </c>
    </row>
    <row r="1055" spans="1:6" x14ac:dyDescent="0.2">
      <c r="A1055" s="339" t="s">
        <v>307</v>
      </c>
      <c r="B1055" s="215" t="s">
        <v>604</v>
      </c>
      <c r="C1055" s="310"/>
      <c r="D1055" s="145"/>
      <c r="E1055" s="310"/>
      <c r="F1055" s="145">
        <f>SUM(C1055:E1055)</f>
        <v>0</v>
      </c>
    </row>
    <row r="1056" spans="1:6" x14ac:dyDescent="0.2">
      <c r="A1056" s="339" t="s">
        <v>308</v>
      </c>
      <c r="B1056" s="215" t="s">
        <v>605</v>
      </c>
      <c r="C1056" s="310"/>
      <c r="D1056" s="145"/>
      <c r="E1056" s="310"/>
      <c r="F1056" s="145">
        <f>SUM(C1056:E1056)</f>
        <v>0</v>
      </c>
    </row>
    <row r="1057" spans="1:6" x14ac:dyDescent="0.2">
      <c r="A1057" s="339" t="s">
        <v>309</v>
      </c>
      <c r="B1057" s="215" t="s">
        <v>606</v>
      </c>
      <c r="C1057" s="310">
        <f>C1058+C1059+C1060+C1061+C1062+C1063+C1064</f>
        <v>184333</v>
      </c>
      <c r="D1057" s="310">
        <f>D1058+D1059+D1060+D1061+D1062+D1063+D1064</f>
        <v>0</v>
      </c>
      <c r="E1057" s="310">
        <f>E1058+E1059+E1060+E1061+E1062+E1063+E1064</f>
        <v>0</v>
      </c>
      <c r="F1057" s="145">
        <f>F1058+F1059+F1060+F1061+F1062+F1063+F1064</f>
        <v>184333</v>
      </c>
    </row>
    <row r="1058" spans="1:6" x14ac:dyDescent="0.2">
      <c r="A1058" s="339" t="s">
        <v>310</v>
      </c>
      <c r="B1058" s="215" t="s">
        <v>610</v>
      </c>
      <c r="C1058" s="310">
        <v>0</v>
      </c>
      <c r="D1058" s="145">
        <v>0</v>
      </c>
      <c r="E1058" s="310">
        <v>0</v>
      </c>
      <c r="F1058" s="145">
        <f>E1058+D1058+C1058</f>
        <v>0</v>
      </c>
    </row>
    <row r="1059" spans="1:6" x14ac:dyDescent="0.2">
      <c r="A1059" s="339" t="s">
        <v>311</v>
      </c>
      <c r="B1059" s="215" t="s">
        <v>611</v>
      </c>
      <c r="C1059" s="310"/>
      <c r="D1059" s="145"/>
      <c r="E1059" s="310"/>
      <c r="F1059" s="145">
        <f t="shared" ref="F1059:F1065" si="56">E1059+D1059+C1059</f>
        <v>0</v>
      </c>
    </row>
    <row r="1060" spans="1:6" x14ac:dyDescent="0.2">
      <c r="A1060" s="339" t="s">
        <v>312</v>
      </c>
      <c r="B1060" s="215" t="s">
        <v>612</v>
      </c>
      <c r="C1060" s="310"/>
      <c r="D1060" s="145"/>
      <c r="E1060" s="310"/>
      <c r="F1060" s="145">
        <f t="shared" si="56"/>
        <v>0</v>
      </c>
    </row>
    <row r="1061" spans="1:6" x14ac:dyDescent="0.2">
      <c r="A1061" s="339" t="s">
        <v>313</v>
      </c>
      <c r="B1061" s="348" t="s">
        <v>608</v>
      </c>
      <c r="C1061" s="310">
        <f>'6 7_sz_melléklet'!E41+'6 7_sz_melléklet'!E39+'6 7_sz_melléklet'!E40+'6 7_sz_melléklet'!E34</f>
        <v>184333</v>
      </c>
      <c r="D1061" s="149"/>
      <c r="E1061" s="310"/>
      <c r="F1061" s="145">
        <f t="shared" si="56"/>
        <v>184333</v>
      </c>
    </row>
    <row r="1062" spans="1:6" x14ac:dyDescent="0.2">
      <c r="A1062" s="339" t="s">
        <v>314</v>
      </c>
      <c r="B1062" s="801" t="s">
        <v>609</v>
      </c>
      <c r="C1062" s="311"/>
      <c r="D1062" s="150"/>
      <c r="E1062" s="310"/>
      <c r="F1062" s="145">
        <f t="shared" si="56"/>
        <v>0</v>
      </c>
    </row>
    <row r="1063" spans="1:6" x14ac:dyDescent="0.2">
      <c r="A1063" s="339" t="s">
        <v>315</v>
      </c>
      <c r="B1063" s="802" t="s">
        <v>1082</v>
      </c>
      <c r="C1063" s="313"/>
      <c r="D1063" s="146"/>
      <c r="E1063" s="310"/>
      <c r="F1063" s="145">
        <f t="shared" si="56"/>
        <v>0</v>
      </c>
    </row>
    <row r="1064" spans="1:6" x14ac:dyDescent="0.2">
      <c r="A1064" s="339" t="s">
        <v>316</v>
      </c>
      <c r="B1064" s="292" t="s">
        <v>841</v>
      </c>
      <c r="C1064" s="313"/>
      <c r="D1064" s="146"/>
      <c r="E1064" s="310"/>
      <c r="F1064" s="150"/>
    </row>
    <row r="1065" spans="1:6" ht="13.5" thickBot="1" x14ac:dyDescent="0.25">
      <c r="A1065" s="339" t="s">
        <v>317</v>
      </c>
      <c r="B1065" s="217" t="s">
        <v>614</v>
      </c>
      <c r="C1065" s="311"/>
      <c r="D1065" s="150"/>
      <c r="E1065" s="310"/>
      <c r="F1065" s="308">
        <f t="shared" si="56"/>
        <v>0</v>
      </c>
    </row>
    <row r="1066" spans="1:6" ht="13.5" thickBot="1" x14ac:dyDescent="0.25">
      <c r="A1066" s="582" t="s">
        <v>318</v>
      </c>
      <c r="B1066" s="583" t="s">
        <v>6</v>
      </c>
      <c r="C1066" s="591">
        <f>C1052+C1053+C1054+C1055+C1057+C1065</f>
        <v>188305</v>
      </c>
      <c r="D1066" s="591">
        <f>D1052+D1053+D1054+D1055+D1057+D1065</f>
        <v>0</v>
      </c>
      <c r="E1066" s="591">
        <f>E1052+E1053+E1054+E1055+E1057+E1065</f>
        <v>0</v>
      </c>
      <c r="F1066" s="592">
        <f>F1052+F1053+F1054+F1055+F1057+F1065</f>
        <v>188305</v>
      </c>
    </row>
    <row r="1067" spans="1:6" ht="8.25" customHeight="1" thickTop="1" x14ac:dyDescent="0.2">
      <c r="A1067" s="572"/>
      <c r="B1067" s="347"/>
      <c r="C1067" s="245"/>
      <c r="D1067" s="245"/>
      <c r="E1067" s="245"/>
      <c r="F1067" s="153"/>
    </row>
    <row r="1068" spans="1:6" x14ac:dyDescent="0.2">
      <c r="A1068" s="340" t="s">
        <v>319</v>
      </c>
      <c r="B1068" s="349" t="s">
        <v>247</v>
      </c>
      <c r="C1068" s="312"/>
      <c r="D1068" s="148"/>
      <c r="E1068" s="312"/>
      <c r="F1068" s="199"/>
    </row>
    <row r="1069" spans="1:6" x14ac:dyDescent="0.2">
      <c r="A1069" s="340" t="s">
        <v>320</v>
      </c>
      <c r="B1069" s="215" t="s">
        <v>615</v>
      </c>
      <c r="C1069" s="310">
        <f>'33_sz_ melléklet'!C132</f>
        <v>8000</v>
      </c>
      <c r="D1069" s="145"/>
      <c r="E1069" s="310"/>
      <c r="F1069" s="145">
        <f>SUM(C1069:E1069)</f>
        <v>8000</v>
      </c>
    </row>
    <row r="1070" spans="1:6" x14ac:dyDescent="0.2">
      <c r="A1070" s="340" t="s">
        <v>321</v>
      </c>
      <c r="B1070" s="215" t="s">
        <v>616</v>
      </c>
      <c r="C1070" s="310">
        <f>'32_sz_ melléklet'!C44</f>
        <v>2500</v>
      </c>
      <c r="D1070" s="145"/>
      <c r="E1070" s="310"/>
      <c r="F1070" s="145">
        <f>SUM(C1070:E1070)</f>
        <v>2500</v>
      </c>
    </row>
    <row r="1071" spans="1:6" x14ac:dyDescent="0.2">
      <c r="A1071" s="340" t="s">
        <v>323</v>
      </c>
      <c r="B1071" s="215" t="s">
        <v>617</v>
      </c>
      <c r="C1071" s="310">
        <f>C1072+C1073+C1074+C1075+C1076+C1077+C1078</f>
        <v>14000</v>
      </c>
      <c r="D1071" s="310">
        <f>D1072+D1073+D1074+D1075+D1076+D1077+D1078</f>
        <v>0</v>
      </c>
      <c r="E1071" s="310">
        <f>E1072+E1073+E1074+E1075+E1076+E1077+E1078</f>
        <v>0</v>
      </c>
      <c r="F1071" s="145">
        <f>F1072+F1073+F1074+F1075+F1076+F1077+F1078</f>
        <v>14000</v>
      </c>
    </row>
    <row r="1072" spans="1:6" x14ac:dyDescent="0.2">
      <c r="A1072" s="340" t="s">
        <v>324</v>
      </c>
      <c r="B1072" s="348" t="s">
        <v>618</v>
      </c>
      <c r="C1072" s="310"/>
      <c r="D1072" s="145"/>
      <c r="E1072" s="310"/>
      <c r="F1072" s="145">
        <f>SUM(C1072:E1072)</f>
        <v>0</v>
      </c>
    </row>
    <row r="1073" spans="1:6" x14ac:dyDescent="0.2">
      <c r="A1073" s="340" t="s">
        <v>325</v>
      </c>
      <c r="B1073" s="348" t="s">
        <v>619</v>
      </c>
      <c r="C1073" s="310"/>
      <c r="D1073" s="145"/>
      <c r="E1073" s="310"/>
      <c r="F1073" s="145">
        <f t="shared" ref="F1073:F1079" si="57">SUM(C1073:E1073)</f>
        <v>0</v>
      </c>
    </row>
    <row r="1074" spans="1:6" x14ac:dyDescent="0.2">
      <c r="A1074" s="340" t="s">
        <v>326</v>
      </c>
      <c r="B1074" s="348" t="s">
        <v>620</v>
      </c>
      <c r="C1074" s="310"/>
      <c r="D1074" s="145"/>
      <c r="E1074" s="310"/>
      <c r="F1074" s="145">
        <f t="shared" si="57"/>
        <v>0</v>
      </c>
    </row>
    <row r="1075" spans="1:6" x14ac:dyDescent="0.2">
      <c r="A1075" s="340" t="s">
        <v>327</v>
      </c>
      <c r="B1075" s="348" t="s">
        <v>621</v>
      </c>
      <c r="C1075" s="310">
        <f>' 8 10 sz. melléklet'!F47</f>
        <v>14000</v>
      </c>
      <c r="D1075" s="145"/>
      <c r="E1075" s="310"/>
      <c r="F1075" s="145">
        <f t="shared" si="57"/>
        <v>14000</v>
      </c>
    </row>
    <row r="1076" spans="1:6" x14ac:dyDescent="0.2">
      <c r="A1076" s="340" t="s">
        <v>328</v>
      </c>
      <c r="B1076" s="801" t="s">
        <v>622</v>
      </c>
      <c r="C1076" s="310"/>
      <c r="D1076" s="145"/>
      <c r="E1076" s="310"/>
      <c r="F1076" s="145">
        <f t="shared" si="57"/>
        <v>0</v>
      </c>
    </row>
    <row r="1077" spans="1:6" x14ac:dyDescent="0.2">
      <c r="A1077" s="340" t="s">
        <v>329</v>
      </c>
      <c r="B1077" s="292" t="s">
        <v>623</v>
      </c>
      <c r="C1077" s="310"/>
      <c r="D1077" s="145"/>
      <c r="E1077" s="310"/>
      <c r="F1077" s="145">
        <f t="shared" si="57"/>
        <v>0</v>
      </c>
    </row>
    <row r="1078" spans="1:6" x14ac:dyDescent="0.2">
      <c r="A1078" s="340" t="s">
        <v>330</v>
      </c>
      <c r="B1078" s="1038" t="s">
        <v>624</v>
      </c>
      <c r="C1078" s="310"/>
      <c r="D1078" s="145"/>
      <c r="E1078" s="310"/>
      <c r="F1078" s="145">
        <f t="shared" si="57"/>
        <v>0</v>
      </c>
    </row>
    <row r="1079" spans="1:6" x14ac:dyDescent="0.2">
      <c r="A1079" s="340" t="s">
        <v>331</v>
      </c>
      <c r="B1079" s="215"/>
      <c r="C1079" s="310"/>
      <c r="D1079" s="145"/>
      <c r="E1079" s="310"/>
      <c r="F1079" s="145">
        <f t="shared" si="57"/>
        <v>0</v>
      </c>
    </row>
    <row r="1080" spans="1:6" ht="13.5" thickBot="1" x14ac:dyDescent="0.25">
      <c r="A1080" s="340" t="s">
        <v>332</v>
      </c>
      <c r="B1080" s="217"/>
      <c r="C1080" s="313">
        <f>-C1055</f>
        <v>0</v>
      </c>
      <c r="D1080" s="313">
        <f>-D1055</f>
        <v>0</v>
      </c>
      <c r="E1080" s="313">
        <f>-E1055</f>
        <v>0</v>
      </c>
      <c r="F1080" s="146">
        <f>-F1055</f>
        <v>0</v>
      </c>
    </row>
    <row r="1081" spans="1:6" ht="13.5" thickBot="1" x14ac:dyDescent="0.25">
      <c r="A1081" s="582" t="s">
        <v>333</v>
      </c>
      <c r="B1081" s="583" t="s">
        <v>7</v>
      </c>
      <c r="C1081" s="591">
        <f>C1069+C1070+C1071+C1079+C1080</f>
        <v>24500</v>
      </c>
      <c r="D1081" s="591">
        <f>D1069+D1070+D1071+D1079+D1080</f>
        <v>0</v>
      </c>
      <c r="E1081" s="591">
        <f>E1069+E1070+E1071+E1079+E1080</f>
        <v>0</v>
      </c>
      <c r="F1081" s="592">
        <f>F1069+F1070+F1071+F1079+F1080</f>
        <v>24500</v>
      </c>
    </row>
    <row r="1082" spans="1:6" ht="27" thickTop="1" thickBot="1" x14ac:dyDescent="0.25">
      <c r="A1082" s="582" t="s">
        <v>334</v>
      </c>
      <c r="B1082" s="587" t="s">
        <v>457</v>
      </c>
      <c r="C1082" s="594">
        <f>C1066+C1081</f>
        <v>212805</v>
      </c>
      <c r="D1082" s="594">
        <f>D1066+D1081</f>
        <v>0</v>
      </c>
      <c r="E1082" s="594">
        <f>E1066+E1081</f>
        <v>0</v>
      </c>
      <c r="F1082" s="595">
        <f>F1066+F1081</f>
        <v>212805</v>
      </c>
    </row>
    <row r="1083" spans="1:6" ht="9" customHeight="1" thickTop="1" x14ac:dyDescent="0.2">
      <c r="A1083" s="572"/>
      <c r="B1083" s="815"/>
      <c r="C1083" s="251"/>
      <c r="D1083" s="251"/>
      <c r="E1083" s="251"/>
      <c r="F1083" s="256"/>
    </row>
    <row r="1084" spans="1:6" x14ac:dyDescent="0.2">
      <c r="A1084" s="340" t="s">
        <v>335</v>
      </c>
      <c r="B1084" s="456" t="s">
        <v>458</v>
      </c>
      <c r="C1084" s="593"/>
      <c r="D1084" s="148"/>
      <c r="E1084" s="312"/>
      <c r="F1084" s="199"/>
    </row>
    <row r="1085" spans="1:6" x14ac:dyDescent="0.2">
      <c r="A1085" s="339" t="s">
        <v>336</v>
      </c>
      <c r="B1085" s="216" t="s">
        <v>1124</v>
      </c>
      <c r="C1085" s="315"/>
      <c r="D1085" s="145"/>
      <c r="E1085" s="310"/>
      <c r="F1085" s="145">
        <f>SUM(C1085:E1085)</f>
        <v>0</v>
      </c>
    </row>
    <row r="1086" spans="1:6" x14ac:dyDescent="0.2">
      <c r="A1086" s="339" t="s">
        <v>337</v>
      </c>
      <c r="B1086" s="666" t="s">
        <v>640</v>
      </c>
      <c r="C1086" s="808"/>
      <c r="D1086" s="150"/>
      <c r="E1086" s="311"/>
      <c r="F1086" s="145">
        <f t="shared" ref="F1086:F1092" si="58">SUM(C1086:E1086)</f>
        <v>0</v>
      </c>
    </row>
    <row r="1087" spans="1:6" x14ac:dyDescent="0.2">
      <c r="A1087" s="339" t="s">
        <v>338</v>
      </c>
      <c r="B1087" s="666" t="s">
        <v>639</v>
      </c>
      <c r="C1087" s="808"/>
      <c r="D1087" s="150"/>
      <c r="E1087" s="311"/>
      <c r="F1087" s="145">
        <f t="shared" si="58"/>
        <v>0</v>
      </c>
    </row>
    <row r="1088" spans="1:6" x14ac:dyDescent="0.2">
      <c r="A1088" s="339" t="s">
        <v>339</v>
      </c>
      <c r="B1088" s="666" t="s">
        <v>641</v>
      </c>
      <c r="C1088" s="808"/>
      <c r="D1088" s="150"/>
      <c r="E1088" s="311"/>
      <c r="F1088" s="145">
        <f t="shared" si="58"/>
        <v>0</v>
      </c>
    </row>
    <row r="1089" spans="1:6" x14ac:dyDescent="0.2">
      <c r="A1089" s="339" t="s">
        <v>340</v>
      </c>
      <c r="B1089" s="803" t="s">
        <v>642</v>
      </c>
      <c r="C1089" s="808"/>
      <c r="D1089" s="150"/>
      <c r="E1089" s="311"/>
      <c r="F1089" s="145">
        <f t="shared" si="58"/>
        <v>0</v>
      </c>
    </row>
    <row r="1090" spans="1:6" x14ac:dyDescent="0.2">
      <c r="A1090" s="339" t="s">
        <v>341</v>
      </c>
      <c r="B1090" s="804" t="s">
        <v>645</v>
      </c>
      <c r="C1090" s="808"/>
      <c r="D1090" s="150"/>
      <c r="E1090" s="311"/>
      <c r="F1090" s="145">
        <f t="shared" si="58"/>
        <v>0</v>
      </c>
    </row>
    <row r="1091" spans="1:6" x14ac:dyDescent="0.2">
      <c r="A1091" s="339" t="s">
        <v>342</v>
      </c>
      <c r="B1091" s="805" t="s">
        <v>644</v>
      </c>
      <c r="C1091" s="808"/>
      <c r="D1091" s="150"/>
      <c r="E1091" s="311"/>
      <c r="F1091" s="145">
        <f t="shared" si="58"/>
        <v>0</v>
      </c>
    </row>
    <row r="1092" spans="1:6" ht="13.5" thickBot="1" x14ac:dyDescent="0.25">
      <c r="A1092" s="339" t="s">
        <v>343</v>
      </c>
      <c r="B1092" s="350" t="s">
        <v>643</v>
      </c>
      <c r="C1092" s="808"/>
      <c r="D1092" s="150"/>
      <c r="E1092" s="311"/>
      <c r="F1092" s="145">
        <f t="shared" si="58"/>
        <v>0</v>
      </c>
    </row>
    <row r="1093" spans="1:6" ht="13.5" thickBot="1" x14ac:dyDescent="0.25">
      <c r="A1093" s="363" t="s">
        <v>344</v>
      </c>
      <c r="B1093" s="298" t="s">
        <v>459</v>
      </c>
      <c r="C1093" s="809">
        <f>SUM(C1085:C1092)</f>
        <v>0</v>
      </c>
      <c r="D1093" s="809">
        <f>SUM(D1085:D1092)</f>
        <v>0</v>
      </c>
      <c r="E1093" s="809">
        <f>SUM(E1085:E1092)</f>
        <v>0</v>
      </c>
      <c r="F1093" s="904">
        <f>SUM(F1085:F1092)</f>
        <v>0</v>
      </c>
    </row>
    <row r="1094" spans="1:6" x14ac:dyDescent="0.2">
      <c r="A1094" s="572"/>
      <c r="B1094" s="43"/>
      <c r="C1094" s="821"/>
      <c r="D1094" s="823"/>
      <c r="E1094" s="782"/>
      <c r="F1094" s="662"/>
    </row>
    <row r="1095" spans="1:6" ht="13.5" thickBot="1" x14ac:dyDescent="0.25">
      <c r="A1095" s="426" t="s">
        <v>345</v>
      </c>
      <c r="B1095" s="1299" t="s">
        <v>460</v>
      </c>
      <c r="C1095" s="943">
        <f>C1082+C1093</f>
        <v>212805</v>
      </c>
      <c r="D1095" s="944">
        <f>D1082+D1093</f>
        <v>0</v>
      </c>
      <c r="E1095" s="943">
        <f>E1082+E1093</f>
        <v>0</v>
      </c>
      <c r="F1095" s="943">
        <f>F1082+F1093</f>
        <v>212805</v>
      </c>
    </row>
    <row r="1096" spans="1:6" x14ac:dyDescent="0.2">
      <c r="A1096" s="361"/>
      <c r="B1096" s="793"/>
      <c r="C1096" s="664"/>
      <c r="D1096" s="664"/>
      <c r="E1096" s="664"/>
      <c r="F1096" s="664"/>
    </row>
    <row r="1097" spans="1:6" x14ac:dyDescent="0.2">
      <c r="A1097" s="1647">
        <v>21</v>
      </c>
      <c r="B1097" s="1647"/>
      <c r="C1097" s="1647"/>
      <c r="D1097" s="1647"/>
      <c r="E1097" s="1647"/>
      <c r="F1097" s="1647"/>
    </row>
    <row r="1098" spans="1:6" x14ac:dyDescent="0.2">
      <c r="A1098" s="1626" t="s">
        <v>1376</v>
      </c>
      <c r="B1098" s="1626"/>
      <c r="C1098" s="1626"/>
      <c r="D1098" s="1626"/>
      <c r="E1098" s="1626"/>
    </row>
    <row r="1099" spans="1:6" x14ac:dyDescent="0.2">
      <c r="A1099" s="352"/>
      <c r="B1099" s="352"/>
      <c r="C1099" s="352"/>
      <c r="D1099" s="352"/>
      <c r="E1099" s="352"/>
    </row>
    <row r="1100" spans="1:6" ht="14.25" x14ac:dyDescent="0.2">
      <c r="A1100" s="1785" t="s">
        <v>1206</v>
      </c>
      <c r="B1100" s="1786"/>
      <c r="C1100" s="1786"/>
      <c r="D1100" s="1786"/>
      <c r="E1100" s="1786"/>
      <c r="F1100" s="1786"/>
    </row>
    <row r="1101" spans="1:6" ht="10.5" customHeight="1" x14ac:dyDescent="0.25">
      <c r="B1101" s="21"/>
      <c r="C1101" s="21"/>
      <c r="D1101" s="21"/>
      <c r="E1101" s="21"/>
    </row>
    <row r="1102" spans="1:6" ht="15.75" x14ac:dyDescent="0.25">
      <c r="B1102" s="21" t="s">
        <v>431</v>
      </c>
      <c r="C1102" s="21"/>
      <c r="D1102" s="21"/>
      <c r="E1102" s="21"/>
    </row>
    <row r="1103" spans="1:6" ht="13.5" thickBot="1" x14ac:dyDescent="0.25">
      <c r="B1103" s="1"/>
      <c r="C1103" s="1"/>
      <c r="D1103" s="1"/>
      <c r="E1103" s="22" t="s">
        <v>8</v>
      </c>
    </row>
    <row r="1104" spans="1:6" ht="48.75" thickBot="1" x14ac:dyDescent="0.3">
      <c r="A1104" s="367" t="s">
        <v>298</v>
      </c>
      <c r="B1104" s="577" t="s">
        <v>13</v>
      </c>
      <c r="C1104" s="355" t="s">
        <v>488</v>
      </c>
      <c r="D1104" s="356" t="s">
        <v>489</v>
      </c>
      <c r="E1104" s="355" t="s">
        <v>484</v>
      </c>
      <c r="F1104" s="356" t="s">
        <v>483</v>
      </c>
    </row>
    <row r="1105" spans="1:6" x14ac:dyDescent="0.2">
      <c r="A1105" s="578" t="s">
        <v>299</v>
      </c>
      <c r="B1105" s="579" t="s">
        <v>300</v>
      </c>
      <c r="C1105" s="588" t="s">
        <v>301</v>
      </c>
      <c r="D1105" s="589" t="s">
        <v>302</v>
      </c>
      <c r="E1105" s="763" t="s">
        <v>322</v>
      </c>
      <c r="F1105" s="764" t="s">
        <v>347</v>
      </c>
    </row>
    <row r="1106" spans="1:6" x14ac:dyDescent="0.2">
      <c r="A1106" s="340" t="s">
        <v>303</v>
      </c>
      <c r="B1106" s="347" t="s">
        <v>246</v>
      </c>
      <c r="C1106" s="310"/>
      <c r="D1106" s="145"/>
      <c r="E1106" s="310"/>
      <c r="F1106" s="131"/>
    </row>
    <row r="1107" spans="1:6" x14ac:dyDescent="0.2">
      <c r="A1107" s="339" t="s">
        <v>304</v>
      </c>
      <c r="B1107" s="192" t="s">
        <v>601</v>
      </c>
      <c r="C1107" s="310">
        <f>'4_sz_ melléklet'!E365</f>
        <v>510</v>
      </c>
      <c r="D1107" s="145"/>
      <c r="E1107" s="310"/>
      <c r="F1107" s="145">
        <f>SUM(C1107:E1107)</f>
        <v>510</v>
      </c>
    </row>
    <row r="1108" spans="1:6" x14ac:dyDescent="0.2">
      <c r="A1108" s="339" t="s">
        <v>305</v>
      </c>
      <c r="B1108" s="215" t="s">
        <v>603</v>
      </c>
      <c r="C1108" s="310">
        <f>'4_sz_ melléklet'!E366</f>
        <v>165</v>
      </c>
      <c r="D1108" s="145"/>
      <c r="E1108" s="310"/>
      <c r="F1108" s="145">
        <f>SUM(C1108:E1108)</f>
        <v>165</v>
      </c>
    </row>
    <row r="1109" spans="1:6" x14ac:dyDescent="0.2">
      <c r="A1109" s="339" t="s">
        <v>306</v>
      </c>
      <c r="B1109" s="215" t="s">
        <v>602</v>
      </c>
      <c r="C1109" s="310"/>
      <c r="D1109" s="145">
        <f>'4_sz_ melléklet'!E367</f>
        <v>12850</v>
      </c>
      <c r="E1109" s="310"/>
      <c r="F1109" s="145">
        <f>SUM(C1109:E1109)</f>
        <v>12850</v>
      </c>
    </row>
    <row r="1110" spans="1:6" x14ac:dyDescent="0.2">
      <c r="A1110" s="339" t="s">
        <v>307</v>
      </c>
      <c r="B1110" s="215" t="s">
        <v>604</v>
      </c>
      <c r="C1110" s="310"/>
      <c r="D1110" s="145"/>
      <c r="E1110" s="310"/>
      <c r="F1110" s="145">
        <f>SUM(C1110:E1110)</f>
        <v>0</v>
      </c>
    </row>
    <row r="1111" spans="1:6" x14ac:dyDescent="0.2">
      <c r="A1111" s="339" t="s">
        <v>308</v>
      </c>
      <c r="B1111" s="215" t="s">
        <v>605</v>
      </c>
      <c r="C1111" s="310"/>
      <c r="D1111" s="145"/>
      <c r="E1111" s="310"/>
      <c r="F1111" s="145">
        <f>SUM(C1111:E1111)</f>
        <v>0</v>
      </c>
    </row>
    <row r="1112" spans="1:6" x14ac:dyDescent="0.2">
      <c r="A1112" s="339" t="s">
        <v>309</v>
      </c>
      <c r="B1112" s="215" t="s">
        <v>606</v>
      </c>
      <c r="C1112" s="310">
        <f>C1113+C1114+C1115+C1116+C1117+C1118+C1119</f>
        <v>0</v>
      </c>
      <c r="D1112" s="310">
        <f>D1113+D1114+D1115+D1116+D1117+D1118+D1119</f>
        <v>1440</v>
      </c>
      <c r="E1112" s="310">
        <f>E1113+E1114+E1115+E1116+E1117+E1118+E1119</f>
        <v>0</v>
      </c>
      <c r="F1112" s="145">
        <f>F1113+F1114+F1115+F1116+F1117+F1118+F1119</f>
        <v>1440</v>
      </c>
    </row>
    <row r="1113" spans="1:6" x14ac:dyDescent="0.2">
      <c r="A1113" s="339" t="s">
        <v>310</v>
      </c>
      <c r="B1113" s="215" t="s">
        <v>610</v>
      </c>
      <c r="C1113" s="310">
        <v>0</v>
      </c>
      <c r="D1113" s="145">
        <v>0</v>
      </c>
      <c r="E1113" s="310">
        <v>0</v>
      </c>
      <c r="F1113" s="145">
        <f>E1113+D1113+C1113</f>
        <v>0</v>
      </c>
    </row>
    <row r="1114" spans="1:6" x14ac:dyDescent="0.2">
      <c r="A1114" s="339" t="s">
        <v>311</v>
      </c>
      <c r="B1114" s="215" t="s">
        <v>611</v>
      </c>
      <c r="C1114" s="310"/>
      <c r="D1114" s="145"/>
      <c r="E1114" s="310"/>
      <c r="F1114" s="145">
        <f t="shared" ref="F1114:F1120" si="59">E1114+D1114+C1114</f>
        <v>0</v>
      </c>
    </row>
    <row r="1115" spans="1:6" x14ac:dyDescent="0.2">
      <c r="A1115" s="339" t="s">
        <v>312</v>
      </c>
      <c r="B1115" s="215" t="s">
        <v>612</v>
      </c>
      <c r="C1115" s="310"/>
      <c r="D1115" s="145"/>
      <c r="E1115" s="310"/>
      <c r="F1115" s="145">
        <f t="shared" si="59"/>
        <v>0</v>
      </c>
    </row>
    <row r="1116" spans="1:6" x14ac:dyDescent="0.2">
      <c r="A1116" s="339" t="s">
        <v>313</v>
      </c>
      <c r="B1116" s="348" t="s">
        <v>608</v>
      </c>
      <c r="C1116" s="246"/>
      <c r="D1116" s="145">
        <f>'6 7_sz_melléklet'!E46</f>
        <v>1440</v>
      </c>
      <c r="E1116" s="310"/>
      <c r="F1116" s="145">
        <f t="shared" si="59"/>
        <v>1440</v>
      </c>
    </row>
    <row r="1117" spans="1:6" x14ac:dyDescent="0.2">
      <c r="A1117" s="339" t="s">
        <v>314</v>
      </c>
      <c r="B1117" s="801" t="s">
        <v>609</v>
      </c>
      <c r="C1117" s="311"/>
      <c r="D1117" s="150"/>
      <c r="E1117" s="310"/>
      <c r="F1117" s="145">
        <f t="shared" si="59"/>
        <v>0</v>
      </c>
    </row>
    <row r="1118" spans="1:6" x14ac:dyDescent="0.2">
      <c r="A1118" s="339" t="s">
        <v>315</v>
      </c>
      <c r="B1118" s="802" t="s">
        <v>1082</v>
      </c>
      <c r="C1118" s="313"/>
      <c r="D1118" s="146"/>
      <c r="E1118" s="310"/>
      <c r="F1118" s="145">
        <f t="shared" si="59"/>
        <v>0</v>
      </c>
    </row>
    <row r="1119" spans="1:6" x14ac:dyDescent="0.2">
      <c r="A1119" s="339" t="s">
        <v>316</v>
      </c>
      <c r="B1119" s="292" t="s">
        <v>841</v>
      </c>
      <c r="C1119" s="313"/>
      <c r="D1119" s="146"/>
      <c r="E1119" s="310"/>
      <c r="F1119" s="150"/>
    </row>
    <row r="1120" spans="1:6" ht="13.5" thickBot="1" x14ac:dyDescent="0.25">
      <c r="A1120" s="339" t="s">
        <v>317</v>
      </c>
      <c r="B1120" s="217" t="s">
        <v>614</v>
      </c>
      <c r="C1120" s="311"/>
      <c r="D1120" s="150"/>
      <c r="E1120" s="310"/>
      <c r="F1120" s="308">
        <f t="shared" si="59"/>
        <v>0</v>
      </c>
    </row>
    <row r="1121" spans="1:6" ht="13.5" thickBot="1" x14ac:dyDescent="0.25">
      <c r="A1121" s="582" t="s">
        <v>318</v>
      </c>
      <c r="B1121" s="583" t="s">
        <v>6</v>
      </c>
      <c r="C1121" s="591">
        <f>C1107+C1108+C1109+C1110+C1112+C1120</f>
        <v>675</v>
      </c>
      <c r="D1121" s="591">
        <f>D1107+D1108+D1109+D1110+D1112+D1120</f>
        <v>14290</v>
      </c>
      <c r="E1121" s="591">
        <f>E1107+E1108+E1109+E1110+E1112+E1120</f>
        <v>0</v>
      </c>
      <c r="F1121" s="592">
        <f>F1107+F1108+F1109+F1110+F1112+F1120</f>
        <v>14965</v>
      </c>
    </row>
    <row r="1122" spans="1:6" ht="7.5" customHeight="1" thickTop="1" x14ac:dyDescent="0.2">
      <c r="A1122" s="572"/>
      <c r="B1122" s="347"/>
      <c r="C1122" s="245"/>
      <c r="D1122" s="245"/>
      <c r="E1122" s="245"/>
      <c r="F1122" s="153"/>
    </row>
    <row r="1123" spans="1:6" x14ac:dyDescent="0.2">
      <c r="A1123" s="340" t="s">
        <v>319</v>
      </c>
      <c r="B1123" s="349" t="s">
        <v>247</v>
      </c>
      <c r="C1123" s="312"/>
      <c r="D1123" s="148"/>
      <c r="E1123" s="312"/>
      <c r="F1123" s="199"/>
    </row>
    <row r="1124" spans="1:6" x14ac:dyDescent="0.2">
      <c r="A1124" s="340" t="s">
        <v>320</v>
      </c>
      <c r="B1124" s="215" t="s">
        <v>615</v>
      </c>
      <c r="C1124" s="310">
        <f>'33_sz_ melléklet'!C145</f>
        <v>38443</v>
      </c>
      <c r="D1124" s="145"/>
      <c r="E1124" s="310"/>
      <c r="F1124" s="145">
        <f>SUM(C1124:E1124)</f>
        <v>38443</v>
      </c>
    </row>
    <row r="1125" spans="1:6" x14ac:dyDescent="0.2">
      <c r="A1125" s="340" t="s">
        <v>321</v>
      </c>
      <c r="B1125" s="215" t="s">
        <v>616</v>
      </c>
      <c r="C1125" s="310"/>
      <c r="D1125" s="145"/>
      <c r="E1125" s="310"/>
      <c r="F1125" s="145">
        <f>SUM(C1125:E1125)</f>
        <v>0</v>
      </c>
    </row>
    <row r="1126" spans="1:6" x14ac:dyDescent="0.2">
      <c r="A1126" s="340" t="s">
        <v>323</v>
      </c>
      <c r="B1126" s="215" t="s">
        <v>617</v>
      </c>
      <c r="C1126" s="310">
        <f>C1127+C1128+C1129+C1130+C1131+C1132+C1133</f>
        <v>0</v>
      </c>
      <c r="D1126" s="310">
        <f>D1127+D1128+D1129+D1130+D1131+D1132+D1133</f>
        <v>2400</v>
      </c>
      <c r="E1126" s="310">
        <f>E1127+E1128+E1129+E1130+E1131+E1132+E1133</f>
        <v>0</v>
      </c>
      <c r="F1126" s="145">
        <f>F1127+F1128+F1129+F1130+F1131+F1132+F1133</f>
        <v>2400</v>
      </c>
    </row>
    <row r="1127" spans="1:6" x14ac:dyDescent="0.2">
      <c r="A1127" s="340" t="s">
        <v>324</v>
      </c>
      <c r="B1127" s="348" t="s">
        <v>618</v>
      </c>
      <c r="C1127" s="310"/>
      <c r="D1127" s="145"/>
      <c r="E1127" s="310"/>
      <c r="F1127" s="145">
        <f>SUM(C1127:E1127)</f>
        <v>0</v>
      </c>
    </row>
    <row r="1128" spans="1:6" x14ac:dyDescent="0.2">
      <c r="A1128" s="340" t="s">
        <v>325</v>
      </c>
      <c r="B1128" s="348" t="s">
        <v>619</v>
      </c>
      <c r="C1128" s="310"/>
      <c r="D1128" s="145"/>
      <c r="E1128" s="310"/>
      <c r="F1128" s="145">
        <f t="shared" ref="F1128:F1134" si="60">SUM(C1128:E1128)</f>
        <v>0</v>
      </c>
    </row>
    <row r="1129" spans="1:6" x14ac:dyDescent="0.2">
      <c r="A1129" s="340" t="s">
        <v>326</v>
      </c>
      <c r="B1129" s="348" t="s">
        <v>620</v>
      </c>
      <c r="C1129" s="310"/>
      <c r="D1129" s="145"/>
      <c r="E1129" s="310"/>
      <c r="F1129" s="145">
        <f t="shared" si="60"/>
        <v>0</v>
      </c>
    </row>
    <row r="1130" spans="1:6" x14ac:dyDescent="0.2">
      <c r="A1130" s="340" t="s">
        <v>327</v>
      </c>
      <c r="B1130" s="348" t="s">
        <v>621</v>
      </c>
      <c r="C1130" s="310"/>
      <c r="D1130" s="145"/>
      <c r="E1130" s="310"/>
      <c r="F1130" s="145">
        <f t="shared" si="60"/>
        <v>0</v>
      </c>
    </row>
    <row r="1131" spans="1:6" x14ac:dyDescent="0.2">
      <c r="A1131" s="340" t="s">
        <v>328</v>
      </c>
      <c r="B1131" s="801" t="s">
        <v>622</v>
      </c>
      <c r="C1131" s="310"/>
      <c r="D1131" s="145">
        <f>'11 12 sz_melléklet'!C43</f>
        <v>2400</v>
      </c>
      <c r="E1131" s="310"/>
      <c r="F1131" s="145">
        <f t="shared" si="60"/>
        <v>2400</v>
      </c>
    </row>
    <row r="1132" spans="1:6" x14ac:dyDescent="0.2">
      <c r="A1132" s="340" t="s">
        <v>329</v>
      </c>
      <c r="B1132" s="292" t="s">
        <v>623</v>
      </c>
      <c r="C1132" s="310"/>
      <c r="D1132" s="145"/>
      <c r="E1132" s="310"/>
      <c r="F1132" s="145">
        <f t="shared" si="60"/>
        <v>0</v>
      </c>
    </row>
    <row r="1133" spans="1:6" x14ac:dyDescent="0.2">
      <c r="A1133" s="340" t="s">
        <v>330</v>
      </c>
      <c r="B1133" s="1038" t="s">
        <v>624</v>
      </c>
      <c r="C1133" s="310"/>
      <c r="D1133" s="145"/>
      <c r="E1133" s="310"/>
      <c r="F1133" s="145">
        <f t="shared" si="60"/>
        <v>0</v>
      </c>
    </row>
    <row r="1134" spans="1:6" x14ac:dyDescent="0.2">
      <c r="A1134" s="340" t="s">
        <v>331</v>
      </c>
      <c r="B1134" s="215"/>
      <c r="C1134" s="310"/>
      <c r="D1134" s="145"/>
      <c r="E1134" s="310"/>
      <c r="F1134" s="145">
        <f t="shared" si="60"/>
        <v>0</v>
      </c>
    </row>
    <row r="1135" spans="1:6" ht="13.5" thickBot="1" x14ac:dyDescent="0.25">
      <c r="A1135" s="340" t="s">
        <v>332</v>
      </c>
      <c r="B1135" s="217"/>
      <c r="C1135" s="313">
        <f>-C1110</f>
        <v>0</v>
      </c>
      <c r="D1135" s="313">
        <f>-D1110</f>
        <v>0</v>
      </c>
      <c r="E1135" s="313">
        <f>-E1110</f>
        <v>0</v>
      </c>
      <c r="F1135" s="146">
        <f>-F1110</f>
        <v>0</v>
      </c>
    </row>
    <row r="1136" spans="1:6" ht="13.5" thickBot="1" x14ac:dyDescent="0.25">
      <c r="A1136" s="582" t="s">
        <v>333</v>
      </c>
      <c r="B1136" s="583" t="s">
        <v>7</v>
      </c>
      <c r="C1136" s="591">
        <f>C1124+C1125+C1126+C1134+C1135</f>
        <v>38443</v>
      </c>
      <c r="D1136" s="591">
        <f>D1124+D1125+D1126+D1134+D1135</f>
        <v>2400</v>
      </c>
      <c r="E1136" s="591">
        <f>E1124+E1125+E1126+E1134+E1135</f>
        <v>0</v>
      </c>
      <c r="F1136" s="592">
        <f>F1124+F1125+F1126+F1134+F1135</f>
        <v>40843</v>
      </c>
    </row>
    <row r="1137" spans="1:6" ht="27" thickTop="1" thickBot="1" x14ac:dyDescent="0.25">
      <c r="A1137" s="582" t="s">
        <v>334</v>
      </c>
      <c r="B1137" s="587" t="s">
        <v>457</v>
      </c>
      <c r="C1137" s="594">
        <f>C1121+C1136</f>
        <v>39118</v>
      </c>
      <c r="D1137" s="594">
        <f>D1121+D1136</f>
        <v>16690</v>
      </c>
      <c r="E1137" s="594">
        <f>E1121+E1136</f>
        <v>0</v>
      </c>
      <c r="F1137" s="595">
        <f>F1121+F1136</f>
        <v>55808</v>
      </c>
    </row>
    <row r="1138" spans="1:6" ht="10.5" customHeight="1" thickTop="1" x14ac:dyDescent="0.2">
      <c r="A1138" s="572"/>
      <c r="B1138" s="815"/>
      <c r="C1138" s="251"/>
      <c r="D1138" s="251"/>
      <c r="E1138" s="251"/>
      <c r="F1138" s="256"/>
    </row>
    <row r="1139" spans="1:6" x14ac:dyDescent="0.2">
      <c r="A1139" s="340" t="s">
        <v>335</v>
      </c>
      <c r="B1139" s="456" t="s">
        <v>458</v>
      </c>
      <c r="C1139" s="593"/>
      <c r="D1139" s="148"/>
      <c r="E1139" s="312"/>
      <c r="F1139" s="199"/>
    </row>
    <row r="1140" spans="1:6" x14ac:dyDescent="0.2">
      <c r="A1140" s="339" t="s">
        <v>336</v>
      </c>
      <c r="B1140" s="216" t="s">
        <v>1124</v>
      </c>
      <c r="C1140" s="315"/>
      <c r="D1140" s="145"/>
      <c r="E1140" s="310"/>
      <c r="F1140" s="145">
        <f>SUM(C1140:E1140)</f>
        <v>0</v>
      </c>
    </row>
    <row r="1141" spans="1:6" x14ac:dyDescent="0.2">
      <c r="A1141" s="339" t="s">
        <v>337</v>
      </c>
      <c r="B1141" s="666" t="s">
        <v>640</v>
      </c>
      <c r="C1141" s="808"/>
      <c r="D1141" s="150"/>
      <c r="E1141" s="311"/>
      <c r="F1141" s="145">
        <f t="shared" ref="F1141:F1147" si="61">SUM(C1141:E1141)</f>
        <v>0</v>
      </c>
    </row>
    <row r="1142" spans="1:6" x14ac:dyDescent="0.2">
      <c r="A1142" s="339" t="s">
        <v>338</v>
      </c>
      <c r="B1142" s="666" t="s">
        <v>639</v>
      </c>
      <c r="C1142" s="808"/>
      <c r="D1142" s="150"/>
      <c r="E1142" s="311"/>
      <c r="F1142" s="145">
        <f t="shared" si="61"/>
        <v>0</v>
      </c>
    </row>
    <row r="1143" spans="1:6" x14ac:dyDescent="0.2">
      <c r="A1143" s="339" t="s">
        <v>339</v>
      </c>
      <c r="B1143" s="666" t="s">
        <v>641</v>
      </c>
      <c r="C1143" s="808"/>
      <c r="D1143" s="150"/>
      <c r="E1143" s="311"/>
      <c r="F1143" s="145">
        <f t="shared" si="61"/>
        <v>0</v>
      </c>
    </row>
    <row r="1144" spans="1:6" x14ac:dyDescent="0.2">
      <c r="A1144" s="339" t="s">
        <v>340</v>
      </c>
      <c r="B1144" s="803" t="s">
        <v>642</v>
      </c>
      <c r="C1144" s="808"/>
      <c r="D1144" s="150"/>
      <c r="E1144" s="311"/>
      <c r="F1144" s="145">
        <f t="shared" si="61"/>
        <v>0</v>
      </c>
    </row>
    <row r="1145" spans="1:6" x14ac:dyDescent="0.2">
      <c r="A1145" s="339" t="s">
        <v>341</v>
      </c>
      <c r="B1145" s="804" t="s">
        <v>645</v>
      </c>
      <c r="C1145" s="808"/>
      <c r="D1145" s="150"/>
      <c r="E1145" s="311"/>
      <c r="F1145" s="145">
        <f t="shared" si="61"/>
        <v>0</v>
      </c>
    </row>
    <row r="1146" spans="1:6" x14ac:dyDescent="0.2">
      <c r="A1146" s="339" t="s">
        <v>342</v>
      </c>
      <c r="B1146" s="805" t="s">
        <v>644</v>
      </c>
      <c r="C1146" s="808"/>
      <c r="D1146" s="150"/>
      <c r="E1146" s="311"/>
      <c r="F1146" s="145">
        <f t="shared" si="61"/>
        <v>0</v>
      </c>
    </row>
    <row r="1147" spans="1:6" ht="13.5" thickBot="1" x14ac:dyDescent="0.25">
      <c r="A1147" s="339" t="s">
        <v>343</v>
      </c>
      <c r="B1147" s="350" t="s">
        <v>643</v>
      </c>
      <c r="C1147" s="808"/>
      <c r="D1147" s="150"/>
      <c r="E1147" s="311"/>
      <c r="F1147" s="145">
        <f t="shared" si="61"/>
        <v>0</v>
      </c>
    </row>
    <row r="1148" spans="1:6" ht="13.5" thickBot="1" x14ac:dyDescent="0.25">
      <c r="A1148" s="363" t="s">
        <v>344</v>
      </c>
      <c r="B1148" s="298" t="s">
        <v>459</v>
      </c>
      <c r="C1148" s="809">
        <f>SUM(C1140:C1147)</f>
        <v>0</v>
      </c>
      <c r="D1148" s="809">
        <f>SUM(D1140:D1147)</f>
        <v>0</v>
      </c>
      <c r="E1148" s="809">
        <f>SUM(E1140:E1147)</f>
        <v>0</v>
      </c>
      <c r="F1148" s="904">
        <f>SUM(F1140:F1147)</f>
        <v>0</v>
      </c>
    </row>
    <row r="1149" spans="1:6" x14ac:dyDescent="0.2">
      <c r="A1149" s="572"/>
      <c r="B1149" s="43"/>
      <c r="C1149" s="821"/>
      <c r="D1149" s="823"/>
      <c r="E1149" s="782"/>
      <c r="F1149" s="662"/>
    </row>
    <row r="1150" spans="1:6" ht="13.5" thickBot="1" x14ac:dyDescent="0.25">
      <c r="A1150" s="426" t="s">
        <v>345</v>
      </c>
      <c r="B1150" s="1299" t="s">
        <v>460</v>
      </c>
      <c r="C1150" s="943">
        <f>C1137+C1148</f>
        <v>39118</v>
      </c>
      <c r="D1150" s="944">
        <f>D1137+D1148</f>
        <v>16690</v>
      </c>
      <c r="E1150" s="943">
        <f>E1137+E1148</f>
        <v>0</v>
      </c>
      <c r="F1150" s="943">
        <f>F1137+F1148</f>
        <v>55808</v>
      </c>
    </row>
    <row r="1151" spans="1:6" x14ac:dyDescent="0.2">
      <c r="A1151" s="361"/>
      <c r="B1151" s="793"/>
      <c r="C1151" s="664"/>
      <c r="D1151" s="664"/>
      <c r="E1151" s="664"/>
      <c r="F1151" s="664"/>
    </row>
    <row r="1152" spans="1:6" x14ac:dyDescent="0.2">
      <c r="A1152" s="1647">
        <v>22</v>
      </c>
      <c r="B1152" s="1647"/>
      <c r="C1152" s="1647"/>
      <c r="D1152" s="1647"/>
      <c r="E1152" s="1647"/>
      <c r="F1152" s="1647"/>
    </row>
    <row r="1153" spans="1:6" x14ac:dyDescent="0.2">
      <c r="A1153" s="1626" t="s">
        <v>1376</v>
      </c>
      <c r="B1153" s="1626"/>
      <c r="C1153" s="1626"/>
      <c r="D1153" s="1626"/>
      <c r="E1153" s="1626"/>
    </row>
    <row r="1154" spans="1:6" x14ac:dyDescent="0.2">
      <c r="A1154" s="352"/>
      <c r="B1154" s="352"/>
      <c r="C1154" s="352"/>
      <c r="D1154" s="352"/>
      <c r="E1154" s="352"/>
    </row>
    <row r="1155" spans="1:6" ht="14.25" x14ac:dyDescent="0.2">
      <c r="A1155" s="1785" t="s">
        <v>1206</v>
      </c>
      <c r="B1155" s="1786"/>
      <c r="C1155" s="1786"/>
      <c r="D1155" s="1786"/>
      <c r="E1155" s="1786"/>
      <c r="F1155" s="1786"/>
    </row>
    <row r="1156" spans="1:6" ht="12.75" customHeight="1" x14ac:dyDescent="0.25">
      <c r="B1156" s="21"/>
      <c r="C1156" s="21"/>
      <c r="D1156" s="21"/>
      <c r="E1156" s="21"/>
    </row>
    <row r="1157" spans="1:6" ht="15.75" x14ac:dyDescent="0.25">
      <c r="B1157" s="21" t="s">
        <v>432</v>
      </c>
      <c r="C1157" s="21"/>
      <c r="D1157" s="21"/>
      <c r="E1157" s="21"/>
    </row>
    <row r="1158" spans="1:6" ht="13.5" thickBot="1" x14ac:dyDescent="0.25">
      <c r="B1158" s="1"/>
      <c r="C1158" s="1"/>
      <c r="D1158" s="1"/>
      <c r="E1158" s="22" t="s">
        <v>8</v>
      </c>
    </row>
    <row r="1159" spans="1:6" ht="48.75" thickBot="1" x14ac:dyDescent="0.3">
      <c r="A1159" s="367" t="s">
        <v>298</v>
      </c>
      <c r="B1159" s="577" t="s">
        <v>13</v>
      </c>
      <c r="C1159" s="355" t="s">
        <v>488</v>
      </c>
      <c r="D1159" s="356" t="s">
        <v>489</v>
      </c>
      <c r="E1159" s="355" t="s">
        <v>484</v>
      </c>
      <c r="F1159" s="356" t="s">
        <v>483</v>
      </c>
    </row>
    <row r="1160" spans="1:6" x14ac:dyDescent="0.2">
      <c r="A1160" s="578" t="s">
        <v>299</v>
      </c>
      <c r="B1160" s="579" t="s">
        <v>300</v>
      </c>
      <c r="C1160" s="588" t="s">
        <v>301</v>
      </c>
      <c r="D1160" s="589" t="s">
        <v>302</v>
      </c>
      <c r="E1160" s="763" t="s">
        <v>322</v>
      </c>
      <c r="F1160" s="764" t="s">
        <v>347</v>
      </c>
    </row>
    <row r="1161" spans="1:6" x14ac:dyDescent="0.2">
      <c r="A1161" s="340" t="s">
        <v>303</v>
      </c>
      <c r="B1161" s="347" t="s">
        <v>246</v>
      </c>
      <c r="C1161" s="310"/>
      <c r="D1161" s="145"/>
      <c r="E1161" s="310"/>
      <c r="F1161" s="131"/>
    </row>
    <row r="1162" spans="1:6" x14ac:dyDescent="0.2">
      <c r="A1162" s="339" t="s">
        <v>304</v>
      </c>
      <c r="B1162" s="192" t="s">
        <v>601</v>
      </c>
      <c r="C1162" s="310">
        <f>'4_sz_ melléklet'!C424</f>
        <v>0</v>
      </c>
      <c r="D1162" s="145"/>
      <c r="E1162" s="310"/>
      <c r="F1162" s="145">
        <f>SUM(C1162:E1162)</f>
        <v>0</v>
      </c>
    </row>
    <row r="1163" spans="1:6" x14ac:dyDescent="0.2">
      <c r="A1163" s="339" t="s">
        <v>305</v>
      </c>
      <c r="B1163" s="215" t="s">
        <v>603</v>
      </c>
      <c r="C1163" s="310">
        <f>'4_sz_ melléklet'!C425</f>
        <v>0</v>
      </c>
      <c r="D1163" s="145"/>
      <c r="E1163" s="310"/>
      <c r="F1163" s="145">
        <f>SUM(C1163:E1163)</f>
        <v>0</v>
      </c>
    </row>
    <row r="1164" spans="1:6" x14ac:dyDescent="0.2">
      <c r="A1164" s="339" t="s">
        <v>306</v>
      </c>
      <c r="B1164" s="215" t="s">
        <v>602</v>
      </c>
      <c r="C1164" s="310">
        <f>'4_sz_ melléklet'!C426</f>
        <v>0</v>
      </c>
      <c r="D1164" s="145"/>
      <c r="E1164" s="310"/>
      <c r="F1164" s="145">
        <f>SUM(C1164:E1164)</f>
        <v>0</v>
      </c>
    </row>
    <row r="1165" spans="1:6" x14ac:dyDescent="0.2">
      <c r="A1165" s="339" t="s">
        <v>307</v>
      </c>
      <c r="B1165" s="215" t="s">
        <v>604</v>
      </c>
      <c r="C1165" s="310"/>
      <c r="D1165" s="145"/>
      <c r="E1165" s="310"/>
      <c r="F1165" s="145">
        <f>SUM(C1165:E1165)</f>
        <v>0</v>
      </c>
    </row>
    <row r="1166" spans="1:6" x14ac:dyDescent="0.2">
      <c r="A1166" s="339" t="s">
        <v>308</v>
      </c>
      <c r="B1166" s="215" t="s">
        <v>605</v>
      </c>
      <c r="C1166" s="310"/>
      <c r="D1166" s="145"/>
      <c r="E1166" s="310"/>
      <c r="F1166" s="145">
        <f>SUM(C1166:E1166)</f>
        <v>0</v>
      </c>
    </row>
    <row r="1167" spans="1:6" x14ac:dyDescent="0.2">
      <c r="A1167" s="339" t="s">
        <v>309</v>
      </c>
      <c r="B1167" s="215" t="s">
        <v>606</v>
      </c>
      <c r="C1167" s="310">
        <f>C1168+C1169+C1170+C1171+C1172+C1173+C1174</f>
        <v>40530</v>
      </c>
      <c r="D1167" s="310">
        <f>D1168+D1169+D1170+D1171+D1172+D1173+D1174</f>
        <v>0</v>
      </c>
      <c r="E1167" s="310">
        <f>E1168+E1169+E1170+E1171+E1172+E1173+E1174</f>
        <v>0</v>
      </c>
      <c r="F1167" s="145">
        <f>F1168+F1169+F1170+F1171+F1172+F1173+F1174</f>
        <v>40530</v>
      </c>
    </row>
    <row r="1168" spans="1:6" x14ac:dyDescent="0.2">
      <c r="A1168" s="339" t="s">
        <v>310</v>
      </c>
      <c r="B1168" s="215" t="s">
        <v>610</v>
      </c>
      <c r="C1168" s="310">
        <v>0</v>
      </c>
      <c r="D1168" s="145">
        <v>0</v>
      </c>
      <c r="E1168" s="310">
        <v>0</v>
      </c>
      <c r="F1168" s="145">
        <f>E1168+D1168+C1168</f>
        <v>0</v>
      </c>
    </row>
    <row r="1169" spans="1:6" x14ac:dyDescent="0.2">
      <c r="A1169" s="339" t="s">
        <v>311</v>
      </c>
      <c r="B1169" s="215" t="s">
        <v>611</v>
      </c>
      <c r="C1169" s="310"/>
      <c r="D1169" s="145"/>
      <c r="E1169" s="310"/>
      <c r="F1169" s="145">
        <f t="shared" ref="F1169:F1175" si="62">E1169+D1169+C1169</f>
        <v>0</v>
      </c>
    </row>
    <row r="1170" spans="1:6" x14ac:dyDescent="0.2">
      <c r="A1170" s="339" t="s">
        <v>312</v>
      </c>
      <c r="B1170" s="215" t="s">
        <v>612</v>
      </c>
      <c r="C1170" s="310"/>
      <c r="D1170" s="145"/>
      <c r="E1170" s="310"/>
      <c r="F1170" s="145">
        <f t="shared" si="62"/>
        <v>0</v>
      </c>
    </row>
    <row r="1171" spans="1:6" x14ac:dyDescent="0.2">
      <c r="A1171" s="339" t="s">
        <v>313</v>
      </c>
      <c r="B1171" s="348" t="s">
        <v>608</v>
      </c>
      <c r="C1171" s="310">
        <f>'6 7_sz_melléklet'!E32</f>
        <v>40530</v>
      </c>
      <c r="D1171" s="149"/>
      <c r="E1171" s="310"/>
      <c r="F1171" s="145">
        <f t="shared" si="62"/>
        <v>40530</v>
      </c>
    </row>
    <row r="1172" spans="1:6" x14ac:dyDescent="0.2">
      <c r="A1172" s="339" t="s">
        <v>314</v>
      </c>
      <c r="B1172" s="801" t="s">
        <v>609</v>
      </c>
      <c r="C1172" s="311"/>
      <c r="D1172" s="146"/>
      <c r="E1172" s="310"/>
      <c r="F1172" s="145">
        <f t="shared" si="62"/>
        <v>0</v>
      </c>
    </row>
    <row r="1173" spans="1:6" x14ac:dyDescent="0.2">
      <c r="A1173" s="339" t="s">
        <v>315</v>
      </c>
      <c r="B1173" s="802" t="s">
        <v>1082</v>
      </c>
      <c r="C1173" s="313"/>
      <c r="D1173" s="146"/>
      <c r="E1173" s="310"/>
      <c r="F1173" s="145">
        <f t="shared" si="62"/>
        <v>0</v>
      </c>
    </row>
    <row r="1174" spans="1:6" x14ac:dyDescent="0.2">
      <c r="A1174" s="339" t="s">
        <v>316</v>
      </c>
      <c r="B1174" s="292" t="s">
        <v>841</v>
      </c>
      <c r="C1174" s="313"/>
      <c r="D1174" s="146"/>
      <c r="E1174" s="310"/>
      <c r="F1174" s="150"/>
    </row>
    <row r="1175" spans="1:6" ht="13.5" thickBot="1" x14ac:dyDescent="0.25">
      <c r="A1175" s="339" t="s">
        <v>317</v>
      </c>
      <c r="B1175" s="217" t="s">
        <v>614</v>
      </c>
      <c r="C1175" s="311"/>
      <c r="D1175" s="150"/>
      <c r="E1175" s="310"/>
      <c r="F1175" s="308">
        <f t="shared" si="62"/>
        <v>0</v>
      </c>
    </row>
    <row r="1176" spans="1:6" ht="13.5" thickBot="1" x14ac:dyDescent="0.25">
      <c r="A1176" s="582" t="s">
        <v>318</v>
      </c>
      <c r="B1176" s="583" t="s">
        <v>6</v>
      </c>
      <c r="C1176" s="591">
        <f>C1162+C1163+C1164+C1165+C1167+C1175</f>
        <v>40530</v>
      </c>
      <c r="D1176" s="591">
        <f>D1162+D1163+D1164+D1165+D1167+D1175</f>
        <v>0</v>
      </c>
      <c r="E1176" s="591">
        <f>E1162+E1163+E1164+E1165+E1167+E1175</f>
        <v>0</v>
      </c>
      <c r="F1176" s="592">
        <f>F1162+F1163+F1164+F1165+F1167+F1175</f>
        <v>40530</v>
      </c>
    </row>
    <row r="1177" spans="1:6" ht="11.25" customHeight="1" thickTop="1" x14ac:dyDescent="0.2">
      <c r="A1177" s="572"/>
      <c r="B1177" s="347"/>
      <c r="C1177" s="245"/>
      <c r="D1177" s="245"/>
      <c r="E1177" s="245"/>
      <c r="F1177" s="153"/>
    </row>
    <row r="1178" spans="1:6" x14ac:dyDescent="0.2">
      <c r="A1178" s="340" t="s">
        <v>319</v>
      </c>
      <c r="B1178" s="349" t="s">
        <v>247</v>
      </c>
      <c r="C1178" s="312"/>
      <c r="D1178" s="148"/>
      <c r="E1178" s="312"/>
      <c r="F1178" s="199"/>
    </row>
    <row r="1179" spans="1:6" x14ac:dyDescent="0.2">
      <c r="A1179" s="340" t="s">
        <v>320</v>
      </c>
      <c r="B1179" s="215" t="s">
        <v>615</v>
      </c>
      <c r="C1179" s="310">
        <f>'4_sz_ melléklet'!C441</f>
        <v>0</v>
      </c>
      <c r="D1179" s="145"/>
      <c r="E1179" s="310"/>
      <c r="F1179" s="145">
        <f>SUM(C1179:E1179)</f>
        <v>0</v>
      </c>
    </row>
    <row r="1180" spans="1:6" x14ac:dyDescent="0.2">
      <c r="A1180" s="340" t="s">
        <v>321</v>
      </c>
      <c r="B1180" s="215" t="s">
        <v>616</v>
      </c>
      <c r="C1180" s="310"/>
      <c r="D1180" s="145"/>
      <c r="E1180" s="310"/>
      <c r="F1180" s="145">
        <f>SUM(C1180:E1180)</f>
        <v>0</v>
      </c>
    </row>
    <row r="1181" spans="1:6" x14ac:dyDescent="0.2">
      <c r="A1181" s="340" t="s">
        <v>323</v>
      </c>
      <c r="B1181" s="215" t="s">
        <v>617</v>
      </c>
      <c r="C1181" s="310">
        <f>C1182+C1183+C1184+C1185+C1186+C1187+C1188</f>
        <v>0</v>
      </c>
      <c r="D1181" s="310">
        <f>D1182+D1183+D1184+D1185+D1186+D1187+D1188</f>
        <v>0</v>
      </c>
      <c r="E1181" s="310">
        <f>E1182+E1183+E1184+E1185+E1186+E1187+E1188</f>
        <v>0</v>
      </c>
      <c r="F1181" s="145">
        <f>F1182+F1183+F1184+F1185+F1186+F1187+F1188</f>
        <v>0</v>
      </c>
    </row>
    <row r="1182" spans="1:6" x14ac:dyDescent="0.2">
      <c r="A1182" s="340" t="s">
        <v>324</v>
      </c>
      <c r="B1182" s="348" t="s">
        <v>618</v>
      </c>
      <c r="C1182" s="310"/>
      <c r="D1182" s="145"/>
      <c r="E1182" s="310"/>
      <c r="F1182" s="145">
        <f>SUM(C1182:E1182)</f>
        <v>0</v>
      </c>
    </row>
    <row r="1183" spans="1:6" x14ac:dyDescent="0.2">
      <c r="A1183" s="340" t="s">
        <v>325</v>
      </c>
      <c r="B1183" s="348" t="s">
        <v>619</v>
      </c>
      <c r="C1183" s="310"/>
      <c r="D1183" s="145"/>
      <c r="E1183" s="310"/>
      <c r="F1183" s="145">
        <f t="shared" ref="F1183:F1189" si="63">SUM(C1183:E1183)</f>
        <v>0</v>
      </c>
    </row>
    <row r="1184" spans="1:6" x14ac:dyDescent="0.2">
      <c r="A1184" s="340" t="s">
        <v>326</v>
      </c>
      <c r="B1184" s="348" t="s">
        <v>620</v>
      </c>
      <c r="C1184" s="310"/>
      <c r="D1184" s="145"/>
      <c r="E1184" s="310"/>
      <c r="F1184" s="145">
        <f t="shared" si="63"/>
        <v>0</v>
      </c>
    </row>
    <row r="1185" spans="1:6" x14ac:dyDescent="0.2">
      <c r="A1185" s="340" t="s">
        <v>327</v>
      </c>
      <c r="B1185" s="348" t="s">
        <v>621</v>
      </c>
      <c r="C1185" s="310"/>
      <c r="D1185" s="145"/>
      <c r="E1185" s="310"/>
      <c r="F1185" s="145">
        <f t="shared" si="63"/>
        <v>0</v>
      </c>
    </row>
    <row r="1186" spans="1:6" x14ac:dyDescent="0.2">
      <c r="A1186" s="340" t="s">
        <v>328</v>
      </c>
      <c r="B1186" s="801" t="s">
        <v>622</v>
      </c>
      <c r="C1186" s="310"/>
      <c r="D1186" s="145"/>
      <c r="E1186" s="310"/>
      <c r="F1186" s="145">
        <f t="shared" si="63"/>
        <v>0</v>
      </c>
    </row>
    <row r="1187" spans="1:6" x14ac:dyDescent="0.2">
      <c r="A1187" s="340" t="s">
        <v>329</v>
      </c>
      <c r="B1187" s="292" t="s">
        <v>623</v>
      </c>
      <c r="C1187" s="310"/>
      <c r="D1187" s="145"/>
      <c r="E1187" s="310"/>
      <c r="F1187" s="145">
        <f t="shared" si="63"/>
        <v>0</v>
      </c>
    </row>
    <row r="1188" spans="1:6" x14ac:dyDescent="0.2">
      <c r="A1188" s="340" t="s">
        <v>330</v>
      </c>
      <c r="B1188" s="1038" t="s">
        <v>624</v>
      </c>
      <c r="C1188" s="310"/>
      <c r="D1188" s="145"/>
      <c r="E1188" s="310"/>
      <c r="F1188" s="145">
        <f t="shared" si="63"/>
        <v>0</v>
      </c>
    </row>
    <row r="1189" spans="1:6" x14ac:dyDescent="0.2">
      <c r="A1189" s="340" t="s">
        <v>331</v>
      </c>
      <c r="B1189" s="215"/>
      <c r="C1189" s="310"/>
      <c r="D1189" s="145"/>
      <c r="E1189" s="310"/>
      <c r="F1189" s="145">
        <f t="shared" si="63"/>
        <v>0</v>
      </c>
    </row>
    <row r="1190" spans="1:6" ht="13.5" thickBot="1" x14ac:dyDescent="0.25">
      <c r="A1190" s="340" t="s">
        <v>332</v>
      </c>
      <c r="B1190" s="217"/>
      <c r="C1190" s="313">
        <f>-C1165</f>
        <v>0</v>
      </c>
      <c r="D1190" s="313">
        <f>-D1165</f>
        <v>0</v>
      </c>
      <c r="E1190" s="313">
        <f>-E1165</f>
        <v>0</v>
      </c>
      <c r="F1190" s="146">
        <f>-F1165</f>
        <v>0</v>
      </c>
    </row>
    <row r="1191" spans="1:6" ht="13.5" thickBot="1" x14ac:dyDescent="0.25">
      <c r="A1191" s="582" t="s">
        <v>333</v>
      </c>
      <c r="B1191" s="583" t="s">
        <v>7</v>
      </c>
      <c r="C1191" s="591">
        <f>C1179+C1180+C1181+C1189+C1190</f>
        <v>0</v>
      </c>
      <c r="D1191" s="591">
        <f>D1179+D1180+D1181+D1189+D1190</f>
        <v>0</v>
      </c>
      <c r="E1191" s="591">
        <f>E1179+E1180+E1181+E1189+E1190</f>
        <v>0</v>
      </c>
      <c r="F1191" s="592">
        <f>F1179+F1180+F1181+F1189+F1190</f>
        <v>0</v>
      </c>
    </row>
    <row r="1192" spans="1:6" ht="27" thickTop="1" thickBot="1" x14ac:dyDescent="0.25">
      <c r="A1192" s="582" t="s">
        <v>334</v>
      </c>
      <c r="B1192" s="587" t="s">
        <v>457</v>
      </c>
      <c r="C1192" s="594">
        <f>C1176+C1191</f>
        <v>40530</v>
      </c>
      <c r="D1192" s="594">
        <f>D1176+D1191</f>
        <v>0</v>
      </c>
      <c r="E1192" s="594">
        <f>E1176+E1191</f>
        <v>0</v>
      </c>
      <c r="F1192" s="595">
        <f>F1176+F1191</f>
        <v>40530</v>
      </c>
    </row>
    <row r="1193" spans="1:6" ht="9.75" customHeight="1" thickTop="1" x14ac:dyDescent="0.2">
      <c r="A1193" s="572"/>
      <c r="B1193" s="815"/>
      <c r="C1193" s="251"/>
      <c r="D1193" s="251"/>
      <c r="E1193" s="251"/>
      <c r="F1193" s="256"/>
    </row>
    <row r="1194" spans="1:6" x14ac:dyDescent="0.2">
      <c r="A1194" s="340" t="s">
        <v>335</v>
      </c>
      <c r="B1194" s="456" t="s">
        <v>458</v>
      </c>
      <c r="C1194" s="593"/>
      <c r="D1194" s="148"/>
      <c r="E1194" s="312"/>
      <c r="F1194" s="199"/>
    </row>
    <row r="1195" spans="1:6" x14ac:dyDescent="0.2">
      <c r="A1195" s="339" t="s">
        <v>336</v>
      </c>
      <c r="B1195" s="216" t="s">
        <v>1124</v>
      </c>
      <c r="C1195" s="315"/>
      <c r="D1195" s="145"/>
      <c r="E1195" s="310"/>
      <c r="F1195" s="145">
        <f>SUM(C1195:E1195)</f>
        <v>0</v>
      </c>
    </row>
    <row r="1196" spans="1:6" x14ac:dyDescent="0.2">
      <c r="A1196" s="339" t="s">
        <v>337</v>
      </c>
      <c r="B1196" s="666" t="s">
        <v>640</v>
      </c>
      <c r="C1196" s="808"/>
      <c r="D1196" s="150"/>
      <c r="E1196" s="311"/>
      <c r="F1196" s="145">
        <f t="shared" ref="F1196:F1202" si="64">SUM(C1196:E1196)</f>
        <v>0</v>
      </c>
    </row>
    <row r="1197" spans="1:6" x14ac:dyDescent="0.2">
      <c r="A1197" s="339" t="s">
        <v>338</v>
      </c>
      <c r="B1197" s="666" t="s">
        <v>639</v>
      </c>
      <c r="C1197" s="808"/>
      <c r="D1197" s="150"/>
      <c r="E1197" s="311"/>
      <c r="F1197" s="145">
        <f t="shared" si="64"/>
        <v>0</v>
      </c>
    </row>
    <row r="1198" spans="1:6" x14ac:dyDescent="0.2">
      <c r="A1198" s="339" t="s">
        <v>339</v>
      </c>
      <c r="B1198" s="666" t="s">
        <v>641</v>
      </c>
      <c r="C1198" s="808"/>
      <c r="D1198" s="150"/>
      <c r="E1198" s="311"/>
      <c r="F1198" s="145">
        <f t="shared" si="64"/>
        <v>0</v>
      </c>
    </row>
    <row r="1199" spans="1:6" x14ac:dyDescent="0.2">
      <c r="A1199" s="339" t="s">
        <v>340</v>
      </c>
      <c r="B1199" s="803" t="s">
        <v>642</v>
      </c>
      <c r="C1199" s="808"/>
      <c r="D1199" s="150"/>
      <c r="E1199" s="311"/>
      <c r="F1199" s="145">
        <f t="shared" si="64"/>
        <v>0</v>
      </c>
    </row>
    <row r="1200" spans="1:6" x14ac:dyDescent="0.2">
      <c r="A1200" s="339" t="s">
        <v>341</v>
      </c>
      <c r="B1200" s="804" t="s">
        <v>645</v>
      </c>
      <c r="C1200" s="808"/>
      <c r="D1200" s="150"/>
      <c r="E1200" s="311"/>
      <c r="F1200" s="145">
        <f t="shared" si="64"/>
        <v>0</v>
      </c>
    </row>
    <row r="1201" spans="1:6" x14ac:dyDescent="0.2">
      <c r="A1201" s="339" t="s">
        <v>342</v>
      </c>
      <c r="B1201" s="805" t="s">
        <v>644</v>
      </c>
      <c r="C1201" s="808"/>
      <c r="D1201" s="150"/>
      <c r="E1201" s="311"/>
      <c r="F1201" s="145">
        <f t="shared" si="64"/>
        <v>0</v>
      </c>
    </row>
    <row r="1202" spans="1:6" ht="13.5" thickBot="1" x14ac:dyDescent="0.25">
      <c r="A1202" s="339" t="s">
        <v>343</v>
      </c>
      <c r="B1202" s="350" t="s">
        <v>643</v>
      </c>
      <c r="C1202" s="808"/>
      <c r="D1202" s="150"/>
      <c r="E1202" s="311"/>
      <c r="F1202" s="145">
        <f t="shared" si="64"/>
        <v>0</v>
      </c>
    </row>
    <row r="1203" spans="1:6" ht="13.5" thickBot="1" x14ac:dyDescent="0.25">
      <c r="A1203" s="363" t="s">
        <v>344</v>
      </c>
      <c r="B1203" s="298" t="s">
        <v>459</v>
      </c>
      <c r="C1203" s="809">
        <f>SUM(C1195:C1202)</f>
        <v>0</v>
      </c>
      <c r="D1203" s="809">
        <f>SUM(D1195:D1202)</f>
        <v>0</v>
      </c>
      <c r="E1203" s="809">
        <f>SUM(E1195:E1202)</f>
        <v>0</v>
      </c>
      <c r="F1203" s="904">
        <f>SUM(F1195:F1202)</f>
        <v>0</v>
      </c>
    </row>
    <row r="1204" spans="1:6" x14ac:dyDescent="0.2">
      <c r="A1204" s="572"/>
      <c r="B1204" s="43"/>
      <c r="C1204" s="821"/>
      <c r="D1204" s="823"/>
      <c r="E1204" s="782"/>
      <c r="F1204" s="662"/>
    </row>
    <row r="1205" spans="1:6" ht="13.5" thickBot="1" x14ac:dyDescent="0.25">
      <c r="A1205" s="426" t="s">
        <v>345</v>
      </c>
      <c r="B1205" s="1299" t="s">
        <v>460</v>
      </c>
      <c r="C1205" s="943">
        <f>C1192+C1203</f>
        <v>40530</v>
      </c>
      <c r="D1205" s="944">
        <f>D1192+D1203</f>
        <v>0</v>
      </c>
      <c r="E1205" s="943">
        <f>E1192+E1203</f>
        <v>0</v>
      </c>
      <c r="F1205" s="943">
        <f>F1192+F1203</f>
        <v>40530</v>
      </c>
    </row>
    <row r="1206" spans="1:6" x14ac:dyDescent="0.2">
      <c r="A1206" s="1647">
        <v>23</v>
      </c>
      <c r="B1206" s="1647"/>
      <c r="C1206" s="1647"/>
      <c r="D1206" s="1647"/>
      <c r="E1206" s="1647"/>
      <c r="F1206" s="1647"/>
    </row>
    <row r="1207" spans="1:6" x14ac:dyDescent="0.2">
      <c r="A1207" s="1626" t="s">
        <v>1376</v>
      </c>
      <c r="B1207" s="1626"/>
      <c r="C1207" s="1626"/>
      <c r="D1207" s="1626"/>
      <c r="E1207" s="1626"/>
    </row>
    <row r="1208" spans="1:6" x14ac:dyDescent="0.2">
      <c r="A1208" s="352"/>
      <c r="B1208" s="352"/>
      <c r="C1208" s="352"/>
      <c r="D1208" s="352"/>
      <c r="E1208" s="352"/>
    </row>
    <row r="1209" spans="1:6" ht="14.25" x14ac:dyDescent="0.2">
      <c r="A1209" s="1785" t="s">
        <v>1206</v>
      </c>
      <c r="B1209" s="1786"/>
      <c r="C1209" s="1786"/>
      <c r="D1209" s="1786"/>
      <c r="E1209" s="1786"/>
      <c r="F1209" s="1786"/>
    </row>
    <row r="1210" spans="1:6" ht="9.75" customHeight="1" x14ac:dyDescent="0.25">
      <c r="B1210" s="21"/>
      <c r="C1210" s="21"/>
      <c r="D1210" s="21"/>
      <c r="E1210" s="21"/>
    </row>
    <row r="1211" spans="1:6" ht="15.75" x14ac:dyDescent="0.25">
      <c r="B1211" s="21" t="s">
        <v>1317</v>
      </c>
      <c r="C1211" s="21"/>
      <c r="D1211" s="21"/>
      <c r="E1211" s="21"/>
    </row>
    <row r="1212" spans="1:6" ht="13.5" thickBot="1" x14ac:dyDescent="0.25">
      <c r="B1212" s="1"/>
      <c r="C1212" s="1"/>
      <c r="D1212" s="1"/>
      <c r="E1212" s="22" t="s">
        <v>8</v>
      </c>
    </row>
    <row r="1213" spans="1:6" ht="48.75" thickBot="1" x14ac:dyDescent="0.3">
      <c r="A1213" s="367" t="s">
        <v>298</v>
      </c>
      <c r="B1213" s="577" t="s">
        <v>13</v>
      </c>
      <c r="C1213" s="355" t="s">
        <v>488</v>
      </c>
      <c r="D1213" s="356" t="s">
        <v>489</v>
      </c>
      <c r="E1213" s="355" t="s">
        <v>484</v>
      </c>
      <c r="F1213" s="356" t="s">
        <v>483</v>
      </c>
    </row>
    <row r="1214" spans="1:6" x14ac:dyDescent="0.2">
      <c r="A1214" s="578" t="s">
        <v>299</v>
      </c>
      <c r="B1214" s="1293" t="s">
        <v>300</v>
      </c>
      <c r="C1214" s="763" t="s">
        <v>301</v>
      </c>
      <c r="D1214" s="606" t="s">
        <v>302</v>
      </c>
      <c r="E1214" s="763" t="s">
        <v>322</v>
      </c>
      <c r="F1214" s="764" t="s">
        <v>347</v>
      </c>
    </row>
    <row r="1215" spans="1:6" x14ac:dyDescent="0.2">
      <c r="A1215" s="340" t="s">
        <v>303</v>
      </c>
      <c r="B1215" s="347" t="s">
        <v>246</v>
      </c>
      <c r="C1215" s="310"/>
      <c r="D1215" s="145"/>
      <c r="E1215" s="310"/>
      <c r="F1215" s="131"/>
    </row>
    <row r="1216" spans="1:6" x14ac:dyDescent="0.2">
      <c r="A1216" s="339" t="s">
        <v>304</v>
      </c>
      <c r="B1216" s="192" t="s">
        <v>601</v>
      </c>
      <c r="C1216" s="310">
        <f>'4_sz_ melléklet'!D9</f>
        <v>0</v>
      </c>
      <c r="D1216" s="145"/>
      <c r="E1216" s="310"/>
      <c r="F1216" s="145">
        <f>SUM(C1216:E1216)</f>
        <v>0</v>
      </c>
    </row>
    <row r="1217" spans="1:6" x14ac:dyDescent="0.2">
      <c r="A1217" s="339" t="s">
        <v>305</v>
      </c>
      <c r="B1217" s="215" t="s">
        <v>603</v>
      </c>
      <c r="C1217" s="310">
        <f>'4_sz_ melléklet'!D10</f>
        <v>0</v>
      </c>
      <c r="D1217" s="145"/>
      <c r="E1217" s="310"/>
      <c r="F1217" s="145">
        <f>SUM(C1217:E1217)</f>
        <v>0</v>
      </c>
    </row>
    <row r="1218" spans="1:6" x14ac:dyDescent="0.2">
      <c r="A1218" s="339" t="s">
        <v>306</v>
      </c>
      <c r="B1218" s="215" t="s">
        <v>602</v>
      </c>
      <c r="C1218" s="310">
        <f>'4_sz_ melléklet'!D11</f>
        <v>1189</v>
      </c>
      <c r="D1218" s="780"/>
      <c r="E1218" s="778"/>
      <c r="F1218" s="780">
        <f>SUM(C1218:E1218)</f>
        <v>1189</v>
      </c>
    </row>
    <row r="1219" spans="1:6" x14ac:dyDescent="0.2">
      <c r="A1219" s="339" t="s">
        <v>307</v>
      </c>
      <c r="B1219" s="215" t="s">
        <v>604</v>
      </c>
      <c r="C1219" s="310">
        <f>'4_sz_ melléklet'!D12</f>
        <v>0</v>
      </c>
      <c r="D1219" s="145"/>
      <c r="E1219" s="310"/>
      <c r="F1219" s="145">
        <f>SUM(C1219:E1219)</f>
        <v>0</v>
      </c>
    </row>
    <row r="1220" spans="1:6" x14ac:dyDescent="0.2">
      <c r="A1220" s="339" t="s">
        <v>308</v>
      </c>
      <c r="B1220" s="215" t="s">
        <v>605</v>
      </c>
      <c r="C1220" s="310"/>
      <c r="D1220" s="145"/>
      <c r="E1220" s="310"/>
      <c r="F1220" s="145">
        <f>SUM(C1220:E1220)</f>
        <v>0</v>
      </c>
    </row>
    <row r="1221" spans="1:6" x14ac:dyDescent="0.2">
      <c r="A1221" s="339" t="s">
        <v>309</v>
      </c>
      <c r="B1221" s="215" t="s">
        <v>606</v>
      </c>
      <c r="C1221" s="310">
        <f>C1222+C1223+C1224+C1225+C1226+C1227+C1228</f>
        <v>0</v>
      </c>
      <c r="D1221" s="310">
        <f>D1222+D1223+D1224+D1225+D1226+D1227+D1228</f>
        <v>0</v>
      </c>
      <c r="E1221" s="310">
        <f>E1222+E1223+E1224+E1225+E1226+E1227+E1228</f>
        <v>0</v>
      </c>
      <c r="F1221" s="145">
        <f>F1222+F1223+F1224+F1225+F1226+F1227+F1228</f>
        <v>0</v>
      </c>
    </row>
    <row r="1222" spans="1:6" x14ac:dyDescent="0.2">
      <c r="A1222" s="339" t="s">
        <v>310</v>
      </c>
      <c r="B1222" s="215" t="s">
        <v>610</v>
      </c>
      <c r="C1222" s="310">
        <v>0</v>
      </c>
      <c r="D1222" s="145">
        <v>0</v>
      </c>
      <c r="E1222" s="310">
        <v>0</v>
      </c>
      <c r="F1222" s="145">
        <f>E1222+D1222+C1222</f>
        <v>0</v>
      </c>
    </row>
    <row r="1223" spans="1:6" x14ac:dyDescent="0.2">
      <c r="A1223" s="339" t="s">
        <v>311</v>
      </c>
      <c r="B1223" s="215" t="s">
        <v>611</v>
      </c>
      <c r="C1223" s="310"/>
      <c r="D1223" s="145"/>
      <c r="E1223" s="310"/>
      <c r="F1223" s="145">
        <f t="shared" ref="F1223:F1229" si="65">E1223+D1223+C1223</f>
        <v>0</v>
      </c>
    </row>
    <row r="1224" spans="1:6" x14ac:dyDescent="0.2">
      <c r="A1224" s="339" t="s">
        <v>312</v>
      </c>
      <c r="B1224" s="215" t="s">
        <v>612</v>
      </c>
      <c r="C1224" s="310"/>
      <c r="D1224" s="145"/>
      <c r="E1224" s="310"/>
      <c r="F1224" s="145">
        <f t="shared" si="65"/>
        <v>0</v>
      </c>
    </row>
    <row r="1225" spans="1:6" x14ac:dyDescent="0.2">
      <c r="A1225" s="339" t="s">
        <v>313</v>
      </c>
      <c r="B1225" s="348" t="s">
        <v>608</v>
      </c>
      <c r="C1225" s="246"/>
      <c r="D1225" s="149"/>
      <c r="E1225" s="310"/>
      <c r="F1225" s="145">
        <f t="shared" si="65"/>
        <v>0</v>
      </c>
    </row>
    <row r="1226" spans="1:6" x14ac:dyDescent="0.2">
      <c r="A1226" s="339" t="s">
        <v>314</v>
      </c>
      <c r="B1226" s="801" t="s">
        <v>609</v>
      </c>
      <c r="C1226" s="311"/>
      <c r="D1226" s="146"/>
      <c r="E1226" s="310"/>
      <c r="F1226" s="145">
        <f t="shared" si="65"/>
        <v>0</v>
      </c>
    </row>
    <row r="1227" spans="1:6" x14ac:dyDescent="0.2">
      <c r="A1227" s="339" t="s">
        <v>315</v>
      </c>
      <c r="B1227" s="802" t="s">
        <v>1082</v>
      </c>
      <c r="C1227" s="313"/>
      <c r="D1227" s="146"/>
      <c r="E1227" s="310"/>
      <c r="F1227" s="145">
        <f t="shared" si="65"/>
        <v>0</v>
      </c>
    </row>
    <row r="1228" spans="1:6" x14ac:dyDescent="0.2">
      <c r="A1228" s="339" t="s">
        <v>316</v>
      </c>
      <c r="B1228" s="292" t="s">
        <v>841</v>
      </c>
      <c r="C1228" s="311"/>
      <c r="D1228" s="146"/>
      <c r="E1228" s="310"/>
      <c r="F1228" s="145">
        <f t="shared" si="65"/>
        <v>0</v>
      </c>
    </row>
    <row r="1229" spans="1:6" ht="13.5" thickBot="1" x14ac:dyDescent="0.25">
      <c r="A1229" s="351" t="s">
        <v>317</v>
      </c>
      <c r="B1229" s="1294" t="s">
        <v>614</v>
      </c>
      <c r="C1229" s="1295"/>
      <c r="D1229" s="308"/>
      <c r="E1229" s="1295"/>
      <c r="F1229" s="308">
        <f t="shared" si="65"/>
        <v>0</v>
      </c>
    </row>
    <row r="1230" spans="1:6" ht="13.5" thickBot="1" x14ac:dyDescent="0.25">
      <c r="A1230" s="582" t="s">
        <v>318</v>
      </c>
      <c r="B1230" s="583" t="s">
        <v>6</v>
      </c>
      <c r="C1230" s="591">
        <f>C1216+C1217+C1218+C1219+C1221+C1229</f>
        <v>1189</v>
      </c>
      <c r="D1230" s="591">
        <f>D1216+D1217+D1218+D1219+D1221+D1229</f>
        <v>0</v>
      </c>
      <c r="E1230" s="591">
        <f>E1216+E1217+E1218+E1219+E1221+E1229</f>
        <v>0</v>
      </c>
      <c r="F1230" s="592">
        <f>F1216+F1217+F1218+F1219+F1221+F1229</f>
        <v>1189</v>
      </c>
    </row>
    <row r="1231" spans="1:6" ht="9.75" customHeight="1" thickTop="1" x14ac:dyDescent="0.2">
      <c r="A1231" s="572"/>
      <c r="B1231" s="347"/>
      <c r="C1231" s="245"/>
      <c r="D1231" s="245"/>
      <c r="E1231" s="245"/>
      <c r="F1231" s="153"/>
    </row>
    <row r="1232" spans="1:6" x14ac:dyDescent="0.2">
      <c r="A1232" s="340" t="s">
        <v>319</v>
      </c>
      <c r="B1232" s="349" t="s">
        <v>247</v>
      </c>
      <c r="C1232" s="312"/>
      <c r="D1232" s="148"/>
      <c r="E1232" s="312"/>
      <c r="F1232" s="199"/>
    </row>
    <row r="1233" spans="1:6" x14ac:dyDescent="0.2">
      <c r="A1233" s="340" t="s">
        <v>320</v>
      </c>
      <c r="B1233" s="215" t="s">
        <v>615</v>
      </c>
      <c r="C1233" s="310">
        <f>'4_sz_ melléklet'!D26</f>
        <v>29142</v>
      </c>
      <c r="D1233" s="145"/>
      <c r="E1233" s="310"/>
      <c r="F1233" s="145">
        <f>SUM(C1233:E1233)</f>
        <v>29142</v>
      </c>
    </row>
    <row r="1234" spans="1:6" x14ac:dyDescent="0.2">
      <c r="A1234" s="340" t="s">
        <v>321</v>
      </c>
      <c r="B1234" s="215" t="s">
        <v>616</v>
      </c>
      <c r="C1234" s="310"/>
      <c r="D1234" s="145"/>
      <c r="E1234" s="310"/>
      <c r="F1234" s="145">
        <f>SUM(C1234:E1234)</f>
        <v>0</v>
      </c>
    </row>
    <row r="1235" spans="1:6" x14ac:dyDescent="0.2">
      <c r="A1235" s="340" t="s">
        <v>323</v>
      </c>
      <c r="B1235" s="215" t="s">
        <v>617</v>
      </c>
      <c r="C1235" s="310">
        <f>C1236+C1237+C1238+C1239+C1240+C1241+C1242</f>
        <v>0</v>
      </c>
      <c r="D1235" s="310">
        <f>D1236+D1237+D1238+D1239+D1240+D1241+D1242</f>
        <v>0</v>
      </c>
      <c r="E1235" s="310">
        <f>E1236+E1237+E1238+E1239+E1240+E1241+E1242</f>
        <v>0</v>
      </c>
      <c r="F1235" s="145">
        <f>F1236+F1237+F1238+F1239+F1240+F1241+F1242</f>
        <v>0</v>
      </c>
    </row>
    <row r="1236" spans="1:6" x14ac:dyDescent="0.2">
      <c r="A1236" s="340" t="s">
        <v>324</v>
      </c>
      <c r="B1236" s="348" t="s">
        <v>618</v>
      </c>
      <c r="C1236" s="310"/>
      <c r="D1236" s="145"/>
      <c r="E1236" s="310"/>
      <c r="F1236" s="145">
        <f>SUM(C1236:E1236)</f>
        <v>0</v>
      </c>
    </row>
    <row r="1237" spans="1:6" x14ac:dyDescent="0.2">
      <c r="A1237" s="340" t="s">
        <v>325</v>
      </c>
      <c r="B1237" s="348" t="s">
        <v>619</v>
      </c>
      <c r="C1237" s="310"/>
      <c r="D1237" s="145"/>
      <c r="E1237" s="310"/>
      <c r="F1237" s="145">
        <f t="shared" ref="F1237:F1243" si="66">SUM(C1237:E1237)</f>
        <v>0</v>
      </c>
    </row>
    <row r="1238" spans="1:6" x14ac:dyDescent="0.2">
      <c r="A1238" s="340" t="s">
        <v>326</v>
      </c>
      <c r="B1238" s="348" t="s">
        <v>620</v>
      </c>
      <c r="C1238" s="310"/>
      <c r="D1238" s="145"/>
      <c r="E1238" s="310"/>
      <c r="F1238" s="145">
        <f t="shared" si="66"/>
        <v>0</v>
      </c>
    </row>
    <row r="1239" spans="1:6" x14ac:dyDescent="0.2">
      <c r="A1239" s="340" t="s">
        <v>327</v>
      </c>
      <c r="B1239" s="348" t="s">
        <v>621</v>
      </c>
      <c r="C1239" s="310"/>
      <c r="D1239" s="145"/>
      <c r="E1239" s="310"/>
      <c r="F1239" s="145">
        <f t="shared" si="66"/>
        <v>0</v>
      </c>
    </row>
    <row r="1240" spans="1:6" x14ac:dyDescent="0.2">
      <c r="A1240" s="340" t="s">
        <v>328</v>
      </c>
      <c r="B1240" s="801" t="s">
        <v>622</v>
      </c>
      <c r="C1240" s="310"/>
      <c r="D1240" s="145"/>
      <c r="E1240" s="310"/>
      <c r="F1240" s="145">
        <f t="shared" si="66"/>
        <v>0</v>
      </c>
    </row>
    <row r="1241" spans="1:6" x14ac:dyDescent="0.2">
      <c r="A1241" s="340" t="s">
        <v>329</v>
      </c>
      <c r="B1241" s="292" t="s">
        <v>623</v>
      </c>
      <c r="C1241" s="310"/>
      <c r="D1241" s="145"/>
      <c r="E1241" s="310"/>
      <c r="F1241" s="145">
        <f t="shared" si="66"/>
        <v>0</v>
      </c>
    </row>
    <row r="1242" spans="1:6" x14ac:dyDescent="0.2">
      <c r="A1242" s="340" t="s">
        <v>330</v>
      </c>
      <c r="B1242" s="1038" t="s">
        <v>624</v>
      </c>
      <c r="C1242" s="310"/>
      <c r="D1242" s="145"/>
      <c r="E1242" s="310"/>
      <c r="F1242" s="145">
        <f t="shared" si="66"/>
        <v>0</v>
      </c>
    </row>
    <row r="1243" spans="1:6" x14ac:dyDescent="0.2">
      <c r="A1243" s="340" t="s">
        <v>331</v>
      </c>
      <c r="B1243" s="215"/>
      <c r="C1243" s="310"/>
      <c r="D1243" s="145"/>
      <c r="E1243" s="310"/>
      <c r="F1243" s="145">
        <f t="shared" si="66"/>
        <v>0</v>
      </c>
    </row>
    <row r="1244" spans="1:6" ht="13.5" thickBot="1" x14ac:dyDescent="0.25">
      <c r="A1244" s="340" t="s">
        <v>332</v>
      </c>
      <c r="B1244" s="217"/>
      <c r="C1244" s="313">
        <f>-C1219</f>
        <v>0</v>
      </c>
      <c r="D1244" s="313">
        <f>-D1219</f>
        <v>0</v>
      </c>
      <c r="E1244" s="313">
        <f>-E1219</f>
        <v>0</v>
      </c>
      <c r="F1244" s="146">
        <f>-F1219</f>
        <v>0</v>
      </c>
    </row>
    <row r="1245" spans="1:6" ht="13.5" thickBot="1" x14ac:dyDescent="0.25">
      <c r="A1245" s="582" t="s">
        <v>333</v>
      </c>
      <c r="B1245" s="583" t="s">
        <v>7</v>
      </c>
      <c r="C1245" s="591">
        <f>C1233+C1234+C1235+C1243+C1244</f>
        <v>29142</v>
      </c>
      <c r="D1245" s="591">
        <f>D1233+D1234+D1235+D1243+D1244</f>
        <v>0</v>
      </c>
      <c r="E1245" s="591">
        <f>E1233+E1234+E1235+E1243+E1244</f>
        <v>0</v>
      </c>
      <c r="F1245" s="592">
        <f>F1233+F1234+F1235+F1243+F1244</f>
        <v>29142</v>
      </c>
    </row>
    <row r="1246" spans="1:6" ht="27" thickTop="1" thickBot="1" x14ac:dyDescent="0.25">
      <c r="A1246" s="582" t="s">
        <v>334</v>
      </c>
      <c r="B1246" s="587" t="s">
        <v>457</v>
      </c>
      <c r="C1246" s="594">
        <f>C1230+C1245</f>
        <v>30331</v>
      </c>
      <c r="D1246" s="594">
        <f>D1230+D1245</f>
        <v>0</v>
      </c>
      <c r="E1246" s="594">
        <f>E1230+E1245</f>
        <v>0</v>
      </c>
      <c r="F1246" s="595">
        <f>F1230+F1245</f>
        <v>30331</v>
      </c>
    </row>
    <row r="1247" spans="1:6" ht="6.75" customHeight="1" thickTop="1" x14ac:dyDescent="0.2">
      <c r="A1247" s="572"/>
      <c r="B1247" s="815"/>
      <c r="C1247" s="251"/>
      <c r="D1247" s="251"/>
      <c r="E1247" s="251"/>
      <c r="F1247" s="256"/>
    </row>
    <row r="1248" spans="1:6" x14ac:dyDescent="0.2">
      <c r="A1248" s="340" t="s">
        <v>335</v>
      </c>
      <c r="B1248" s="456" t="s">
        <v>458</v>
      </c>
      <c r="C1248" s="593"/>
      <c r="D1248" s="148"/>
      <c r="E1248" s="312"/>
      <c r="F1248" s="199"/>
    </row>
    <row r="1249" spans="1:6" x14ac:dyDescent="0.2">
      <c r="A1249" s="339" t="s">
        <v>336</v>
      </c>
      <c r="B1249" s="216" t="s">
        <v>1124</v>
      </c>
      <c r="C1249" s="315"/>
      <c r="D1249" s="145"/>
      <c r="E1249" s="310"/>
      <c r="F1249" s="145">
        <f>SUM(C1249:E1249)</f>
        <v>0</v>
      </c>
    </row>
    <row r="1250" spans="1:6" x14ac:dyDescent="0.2">
      <c r="A1250" s="339" t="s">
        <v>337</v>
      </c>
      <c r="B1250" s="666" t="s">
        <v>640</v>
      </c>
      <c r="C1250" s="808"/>
      <c r="D1250" s="150"/>
      <c r="E1250" s="311"/>
      <c r="F1250" s="145">
        <f t="shared" ref="F1250:F1256" si="67">SUM(C1250:E1250)</f>
        <v>0</v>
      </c>
    </row>
    <row r="1251" spans="1:6" x14ac:dyDescent="0.2">
      <c r="A1251" s="339" t="s">
        <v>338</v>
      </c>
      <c r="B1251" s="666" t="s">
        <v>639</v>
      </c>
      <c r="C1251" s="808"/>
      <c r="D1251" s="150"/>
      <c r="E1251" s="311"/>
      <c r="F1251" s="145">
        <f t="shared" si="67"/>
        <v>0</v>
      </c>
    </row>
    <row r="1252" spans="1:6" x14ac:dyDescent="0.2">
      <c r="A1252" s="339" t="s">
        <v>339</v>
      </c>
      <c r="B1252" s="666" t="s">
        <v>641</v>
      </c>
      <c r="C1252" s="808"/>
      <c r="D1252" s="150"/>
      <c r="E1252" s="311"/>
      <c r="F1252" s="145">
        <f t="shared" si="67"/>
        <v>0</v>
      </c>
    </row>
    <row r="1253" spans="1:6" x14ac:dyDescent="0.2">
      <c r="A1253" s="339" t="s">
        <v>340</v>
      </c>
      <c r="B1253" s="803" t="s">
        <v>642</v>
      </c>
      <c r="C1253" s="808"/>
      <c r="D1253" s="150"/>
      <c r="E1253" s="311"/>
      <c r="F1253" s="145">
        <f t="shared" si="67"/>
        <v>0</v>
      </c>
    </row>
    <row r="1254" spans="1:6" x14ac:dyDescent="0.2">
      <c r="A1254" s="339" t="s">
        <v>341</v>
      </c>
      <c r="B1254" s="804" t="s">
        <v>645</v>
      </c>
      <c r="C1254" s="808"/>
      <c r="D1254" s="150"/>
      <c r="E1254" s="311"/>
      <c r="F1254" s="145">
        <f t="shared" si="67"/>
        <v>0</v>
      </c>
    </row>
    <row r="1255" spans="1:6" x14ac:dyDescent="0.2">
      <c r="A1255" s="339" t="s">
        <v>342</v>
      </c>
      <c r="B1255" s="805" t="s">
        <v>644</v>
      </c>
      <c r="C1255" s="808"/>
      <c r="D1255" s="150"/>
      <c r="E1255" s="311"/>
      <c r="F1255" s="145">
        <f t="shared" si="67"/>
        <v>0</v>
      </c>
    </row>
    <row r="1256" spans="1:6" ht="13.5" thickBot="1" x14ac:dyDescent="0.25">
      <c r="A1256" s="339" t="s">
        <v>343</v>
      </c>
      <c r="B1256" s="350" t="s">
        <v>643</v>
      </c>
      <c r="C1256" s="808"/>
      <c r="D1256" s="150"/>
      <c r="E1256" s="311"/>
      <c r="F1256" s="145">
        <f t="shared" si="67"/>
        <v>0</v>
      </c>
    </row>
    <row r="1257" spans="1:6" ht="13.5" thickBot="1" x14ac:dyDescent="0.25">
      <c r="A1257" s="363" t="s">
        <v>344</v>
      </c>
      <c r="B1257" s="298" t="s">
        <v>459</v>
      </c>
      <c r="C1257" s="809">
        <f>SUM(C1249:C1256)</f>
        <v>0</v>
      </c>
      <c r="D1257" s="809">
        <f>SUM(D1249:D1256)</f>
        <v>0</v>
      </c>
      <c r="E1257" s="809">
        <f>SUM(E1249:E1256)</f>
        <v>0</v>
      </c>
      <c r="F1257" s="904">
        <f>SUM(F1249:F1256)</f>
        <v>0</v>
      </c>
    </row>
    <row r="1258" spans="1:6" x14ac:dyDescent="0.2">
      <c r="A1258" s="572"/>
      <c r="B1258" s="43"/>
      <c r="C1258" s="821"/>
      <c r="D1258" s="823"/>
      <c r="E1258" s="782"/>
      <c r="F1258" s="662"/>
    </row>
    <row r="1259" spans="1:6" ht="13.5" thickBot="1" x14ac:dyDescent="0.25">
      <c r="A1259" s="426" t="s">
        <v>345</v>
      </c>
      <c r="B1259" s="1299" t="s">
        <v>460</v>
      </c>
      <c r="C1259" s="943">
        <f>C1246+C1257</f>
        <v>30331</v>
      </c>
      <c r="D1259" s="944">
        <f>D1246+D1257</f>
        <v>0</v>
      </c>
      <c r="E1259" s="943">
        <f>E1246+E1257</f>
        <v>0</v>
      </c>
      <c r="F1259" s="943">
        <f>F1246+F1257</f>
        <v>30331</v>
      </c>
    </row>
    <row r="1260" spans="1:6" x14ac:dyDescent="0.2">
      <c r="A1260" s="361"/>
      <c r="B1260" s="793"/>
      <c r="C1260" s="664"/>
      <c r="D1260" s="664"/>
      <c r="E1260" s="664"/>
      <c r="F1260" s="664"/>
    </row>
    <row r="1261" spans="1:6" x14ac:dyDescent="0.2">
      <c r="A1261" s="1647">
        <v>24</v>
      </c>
      <c r="B1261" s="1647"/>
      <c r="C1261" s="1647"/>
      <c r="D1261" s="1647"/>
      <c r="E1261" s="1647"/>
      <c r="F1261" s="1647"/>
    </row>
    <row r="1262" spans="1:6" x14ac:dyDescent="0.2">
      <c r="A1262" s="1626" t="s">
        <v>1376</v>
      </c>
      <c r="B1262" s="1626"/>
      <c r="C1262" s="1626"/>
      <c r="D1262" s="1626"/>
      <c r="E1262" s="1626"/>
    </row>
    <row r="1263" spans="1:6" x14ac:dyDescent="0.2">
      <c r="A1263" s="352"/>
      <c r="B1263" s="352"/>
      <c r="C1263" s="352"/>
      <c r="D1263" s="352"/>
      <c r="E1263" s="352"/>
    </row>
    <row r="1264" spans="1:6" ht="14.25" x14ac:dyDescent="0.2">
      <c r="A1264" s="1785" t="s">
        <v>1206</v>
      </c>
      <c r="B1264" s="1786"/>
      <c r="C1264" s="1786"/>
      <c r="D1264" s="1786"/>
      <c r="E1264" s="1786"/>
      <c r="F1264" s="1786"/>
    </row>
    <row r="1265" spans="1:6" ht="15.75" x14ac:dyDescent="0.25">
      <c r="B1265" s="21"/>
      <c r="C1265" s="21"/>
      <c r="D1265" s="21"/>
      <c r="E1265" s="21"/>
    </row>
    <row r="1266" spans="1:6" ht="15.75" x14ac:dyDescent="0.25">
      <c r="B1266" s="21" t="s">
        <v>1056</v>
      </c>
      <c r="C1266" s="21"/>
      <c r="D1266" s="21"/>
      <c r="E1266" s="21"/>
    </row>
    <row r="1267" spans="1:6" ht="13.5" thickBot="1" x14ac:dyDescent="0.25">
      <c r="B1267" s="1"/>
      <c r="C1267" s="1"/>
      <c r="D1267" s="1"/>
      <c r="E1267" s="22" t="s">
        <v>8</v>
      </c>
    </row>
    <row r="1268" spans="1:6" ht="48.75" thickBot="1" x14ac:dyDescent="0.3">
      <c r="A1268" s="367" t="s">
        <v>298</v>
      </c>
      <c r="B1268" s="577" t="s">
        <v>13</v>
      </c>
      <c r="C1268" s="355" t="s">
        <v>488</v>
      </c>
      <c r="D1268" s="356" t="s">
        <v>489</v>
      </c>
      <c r="E1268" s="355" t="s">
        <v>484</v>
      </c>
      <c r="F1268" s="356" t="s">
        <v>483</v>
      </c>
    </row>
    <row r="1269" spans="1:6" x14ac:dyDescent="0.2">
      <c r="A1269" s="578" t="s">
        <v>299</v>
      </c>
      <c r="B1269" s="579" t="s">
        <v>300</v>
      </c>
      <c r="C1269" s="588" t="s">
        <v>301</v>
      </c>
      <c r="D1269" s="589" t="s">
        <v>302</v>
      </c>
      <c r="E1269" s="763" t="s">
        <v>322</v>
      </c>
      <c r="F1269" s="764" t="s">
        <v>347</v>
      </c>
    </row>
    <row r="1270" spans="1:6" x14ac:dyDescent="0.2">
      <c r="A1270" s="340" t="s">
        <v>303</v>
      </c>
      <c r="B1270" s="347" t="s">
        <v>246</v>
      </c>
      <c r="C1270" s="310"/>
      <c r="D1270" s="145"/>
      <c r="E1270" s="310"/>
      <c r="F1270" s="131"/>
    </row>
    <row r="1271" spans="1:6" x14ac:dyDescent="0.2">
      <c r="A1271" s="339" t="s">
        <v>304</v>
      </c>
      <c r="B1271" s="192" t="s">
        <v>601</v>
      </c>
      <c r="C1271" s="310"/>
      <c r="D1271" s="145"/>
      <c r="E1271" s="310"/>
      <c r="F1271" s="145">
        <f>SUM(C1271:E1271)</f>
        <v>0</v>
      </c>
    </row>
    <row r="1272" spans="1:6" x14ac:dyDescent="0.2">
      <c r="A1272" s="339" t="s">
        <v>305</v>
      </c>
      <c r="B1272" s="215" t="s">
        <v>603</v>
      </c>
      <c r="C1272" s="310"/>
      <c r="D1272" s="145"/>
      <c r="E1272" s="310"/>
      <c r="F1272" s="145">
        <f>SUM(C1272:E1272)</f>
        <v>0</v>
      </c>
    </row>
    <row r="1273" spans="1:6" x14ac:dyDescent="0.2">
      <c r="A1273" s="339" t="s">
        <v>306</v>
      </c>
      <c r="B1273" s="215" t="s">
        <v>602</v>
      </c>
      <c r="C1273" s="310"/>
      <c r="D1273" s="145"/>
      <c r="E1273" s="310"/>
      <c r="F1273" s="145">
        <f>SUM(C1273:E1273)</f>
        <v>0</v>
      </c>
    </row>
    <row r="1274" spans="1:6" x14ac:dyDescent="0.2">
      <c r="A1274" s="339" t="s">
        <v>307</v>
      </c>
      <c r="B1274" s="215" t="s">
        <v>604</v>
      </c>
      <c r="C1274" s="310"/>
      <c r="D1274" s="145"/>
      <c r="E1274" s="310"/>
      <c r="F1274" s="145">
        <f>SUM(C1274:E1274)</f>
        <v>0</v>
      </c>
    </row>
    <row r="1275" spans="1:6" x14ac:dyDescent="0.2">
      <c r="A1275" s="339" t="s">
        <v>308</v>
      </c>
      <c r="B1275" s="215" t="s">
        <v>605</v>
      </c>
      <c r="C1275" s="310"/>
      <c r="D1275" s="145"/>
      <c r="E1275" s="310"/>
      <c r="F1275" s="145">
        <f>SUM(C1275:E1275)</f>
        <v>0</v>
      </c>
    </row>
    <row r="1276" spans="1:6" x14ac:dyDescent="0.2">
      <c r="A1276" s="339" t="s">
        <v>309</v>
      </c>
      <c r="B1276" s="215" t="s">
        <v>606</v>
      </c>
      <c r="C1276" s="310">
        <f>C1277+C1278+C1279+C1280+C1281+C1282+C1283</f>
        <v>0</v>
      </c>
      <c r="D1276" s="310">
        <f>D1277+D1278+D1279+D1280+D1281+D1282+D1283</f>
        <v>0</v>
      </c>
      <c r="E1276" s="310">
        <f>E1277+E1278+E1279+E1280+E1281+E1282+E1283</f>
        <v>0</v>
      </c>
      <c r="F1276" s="145">
        <f>F1277+F1278+F1279+F1280+F1281+F1282+F1283</f>
        <v>0</v>
      </c>
    </row>
    <row r="1277" spans="1:6" x14ac:dyDescent="0.2">
      <c r="A1277" s="339" t="s">
        <v>310</v>
      </c>
      <c r="B1277" s="215" t="s">
        <v>610</v>
      </c>
      <c r="C1277" s="310">
        <v>0</v>
      </c>
      <c r="D1277" s="145">
        <v>0</v>
      </c>
      <c r="E1277" s="310">
        <v>0</v>
      </c>
      <c r="F1277" s="145">
        <f>E1277+D1277+C1277</f>
        <v>0</v>
      </c>
    </row>
    <row r="1278" spans="1:6" x14ac:dyDescent="0.2">
      <c r="A1278" s="339" t="s">
        <v>311</v>
      </c>
      <c r="B1278" s="215" t="s">
        <v>611</v>
      </c>
      <c r="C1278" s="310"/>
      <c r="D1278" s="145"/>
      <c r="E1278" s="310"/>
      <c r="F1278" s="145">
        <f t="shared" ref="F1278:F1284" si="68">E1278+D1278+C1278</f>
        <v>0</v>
      </c>
    </row>
    <row r="1279" spans="1:6" x14ac:dyDescent="0.2">
      <c r="A1279" s="339" t="s">
        <v>312</v>
      </c>
      <c r="B1279" s="215" t="s">
        <v>612</v>
      </c>
      <c r="C1279" s="310"/>
      <c r="D1279" s="145"/>
      <c r="E1279" s="310"/>
      <c r="F1279" s="145">
        <f t="shared" si="68"/>
        <v>0</v>
      </c>
    </row>
    <row r="1280" spans="1:6" x14ac:dyDescent="0.2">
      <c r="A1280" s="339" t="s">
        <v>313</v>
      </c>
      <c r="B1280" s="348" t="s">
        <v>608</v>
      </c>
      <c r="C1280" s="246"/>
      <c r="D1280" s="149"/>
      <c r="E1280" s="310"/>
      <c r="F1280" s="145">
        <f t="shared" si="68"/>
        <v>0</v>
      </c>
    </row>
    <row r="1281" spans="1:6" x14ac:dyDescent="0.2">
      <c r="A1281" s="339" t="s">
        <v>314</v>
      </c>
      <c r="B1281" s="801" t="s">
        <v>609</v>
      </c>
      <c r="C1281" s="311"/>
      <c r="D1281" s="146"/>
      <c r="E1281" s="310"/>
      <c r="F1281" s="145">
        <f t="shared" si="68"/>
        <v>0</v>
      </c>
    </row>
    <row r="1282" spans="1:6" x14ac:dyDescent="0.2">
      <c r="A1282" s="339" t="s">
        <v>315</v>
      </c>
      <c r="B1282" s="802" t="s">
        <v>1082</v>
      </c>
      <c r="C1282" s="313"/>
      <c r="D1282" s="146"/>
      <c r="E1282" s="310"/>
      <c r="F1282" s="145">
        <f t="shared" si="68"/>
        <v>0</v>
      </c>
    </row>
    <row r="1283" spans="1:6" x14ac:dyDescent="0.2">
      <c r="A1283" s="339" t="s">
        <v>316</v>
      </c>
      <c r="B1283" s="292" t="s">
        <v>841</v>
      </c>
      <c r="C1283" s="313"/>
      <c r="D1283" s="146"/>
      <c r="E1283" s="310"/>
      <c r="F1283" s="150"/>
    </row>
    <row r="1284" spans="1:6" ht="13.5" thickBot="1" x14ac:dyDescent="0.25">
      <c r="A1284" s="339" t="s">
        <v>317</v>
      </c>
      <c r="B1284" s="217" t="s">
        <v>614</v>
      </c>
      <c r="C1284" s="311"/>
      <c r="D1284" s="150"/>
      <c r="E1284" s="310"/>
      <c r="F1284" s="308">
        <f t="shared" si="68"/>
        <v>0</v>
      </c>
    </row>
    <row r="1285" spans="1:6" ht="13.5" thickBot="1" x14ac:dyDescent="0.25">
      <c r="A1285" s="582" t="s">
        <v>318</v>
      </c>
      <c r="B1285" s="583" t="s">
        <v>6</v>
      </c>
      <c r="C1285" s="591">
        <f>C1271+C1272+C1273+C1274+C1276+C1284</f>
        <v>0</v>
      </c>
      <c r="D1285" s="591">
        <f>D1271+D1272+D1273+D1274+D1276+D1284</f>
        <v>0</v>
      </c>
      <c r="E1285" s="591">
        <f>E1271+E1272+E1273+E1274+E1276+E1284</f>
        <v>0</v>
      </c>
      <c r="F1285" s="592">
        <f>F1271+F1272+F1273+F1274+F1276+F1284</f>
        <v>0</v>
      </c>
    </row>
    <row r="1286" spans="1:6" ht="9.75" customHeight="1" thickTop="1" x14ac:dyDescent="0.2">
      <c r="A1286" s="572"/>
      <c r="B1286" s="347"/>
      <c r="C1286" s="245"/>
      <c r="D1286" s="245"/>
      <c r="E1286" s="245"/>
      <c r="F1286" s="153"/>
    </row>
    <row r="1287" spans="1:6" x14ac:dyDescent="0.2">
      <c r="A1287" s="340" t="s">
        <v>319</v>
      </c>
      <c r="B1287" s="349" t="s">
        <v>247</v>
      </c>
      <c r="C1287" s="312"/>
      <c r="D1287" s="148"/>
      <c r="E1287" s="312"/>
      <c r="F1287" s="199"/>
    </row>
    <row r="1288" spans="1:6" x14ac:dyDescent="0.2">
      <c r="A1288" s="340" t="s">
        <v>320</v>
      </c>
      <c r="B1288" s="215" t="s">
        <v>615</v>
      </c>
      <c r="C1288" s="310"/>
      <c r="D1288" s="145"/>
      <c r="E1288" s="310"/>
      <c r="F1288" s="145">
        <f>SUM(C1288:E1288)</f>
        <v>0</v>
      </c>
    </row>
    <row r="1289" spans="1:6" x14ac:dyDescent="0.2">
      <c r="A1289" s="340" t="s">
        <v>321</v>
      </c>
      <c r="B1289" s="215" t="s">
        <v>616</v>
      </c>
      <c r="C1289" s="310">
        <f>'32_sz_ melléklet'!C42</f>
        <v>0</v>
      </c>
      <c r="D1289" s="145"/>
      <c r="E1289" s="310"/>
      <c r="F1289" s="145">
        <f>SUM(C1289:E1289)</f>
        <v>0</v>
      </c>
    </row>
    <row r="1290" spans="1:6" x14ac:dyDescent="0.2">
      <c r="A1290" s="340" t="s">
        <v>323</v>
      </c>
      <c r="B1290" s="215" t="s">
        <v>617</v>
      </c>
      <c r="C1290" s="310">
        <f>C1291+C1292+C1293+C1294+C1295+C1296+C1297</f>
        <v>0</v>
      </c>
      <c r="D1290" s="310">
        <f>D1291+D1292+D1293+D1294+D1295+D1296+D1297</f>
        <v>0</v>
      </c>
      <c r="E1290" s="310">
        <f>E1291+E1292+E1293+E1294+E1295+E1296+E1297</f>
        <v>0</v>
      </c>
      <c r="F1290" s="145">
        <f>F1291+F1292+F1293+F1294+F1295+F1296+F1297</f>
        <v>0</v>
      </c>
    </row>
    <row r="1291" spans="1:6" x14ac:dyDescent="0.2">
      <c r="A1291" s="340" t="s">
        <v>324</v>
      </c>
      <c r="B1291" s="348" t="s">
        <v>618</v>
      </c>
      <c r="C1291" s="310"/>
      <c r="D1291" s="145"/>
      <c r="E1291" s="310"/>
      <c r="F1291" s="145">
        <f>SUM(C1291:E1291)</f>
        <v>0</v>
      </c>
    </row>
    <row r="1292" spans="1:6" x14ac:dyDescent="0.2">
      <c r="A1292" s="340" t="s">
        <v>325</v>
      </c>
      <c r="B1292" s="348" t="s">
        <v>619</v>
      </c>
      <c r="C1292" s="310"/>
      <c r="D1292" s="145"/>
      <c r="E1292" s="310"/>
      <c r="F1292" s="145">
        <f t="shared" ref="F1292:F1298" si="69">SUM(C1292:E1292)</f>
        <v>0</v>
      </c>
    </row>
    <row r="1293" spans="1:6" x14ac:dyDescent="0.2">
      <c r="A1293" s="340" t="s">
        <v>326</v>
      </c>
      <c r="B1293" s="348" t="s">
        <v>620</v>
      </c>
      <c r="C1293" s="310"/>
      <c r="D1293" s="145"/>
      <c r="E1293" s="310"/>
      <c r="F1293" s="145">
        <f t="shared" si="69"/>
        <v>0</v>
      </c>
    </row>
    <row r="1294" spans="1:6" x14ac:dyDescent="0.2">
      <c r="A1294" s="340" t="s">
        <v>327</v>
      </c>
      <c r="B1294" s="348" t="s">
        <v>621</v>
      </c>
      <c r="C1294" s="310"/>
      <c r="D1294" s="145"/>
      <c r="E1294" s="310"/>
      <c r="F1294" s="145">
        <f t="shared" si="69"/>
        <v>0</v>
      </c>
    </row>
    <row r="1295" spans="1:6" x14ac:dyDescent="0.2">
      <c r="A1295" s="340" t="s">
        <v>328</v>
      </c>
      <c r="B1295" s="801" t="s">
        <v>622</v>
      </c>
      <c r="C1295" s="310"/>
      <c r="D1295" s="145"/>
      <c r="E1295" s="310"/>
      <c r="F1295" s="145">
        <f t="shared" si="69"/>
        <v>0</v>
      </c>
    </row>
    <row r="1296" spans="1:6" x14ac:dyDescent="0.2">
      <c r="A1296" s="340" t="s">
        <v>329</v>
      </c>
      <c r="B1296" s="292" t="s">
        <v>623</v>
      </c>
      <c r="C1296" s="310"/>
      <c r="D1296" s="145"/>
      <c r="E1296" s="310"/>
      <c r="F1296" s="145">
        <f t="shared" si="69"/>
        <v>0</v>
      </c>
    </row>
    <row r="1297" spans="1:6" x14ac:dyDescent="0.2">
      <c r="A1297" s="340" t="s">
        <v>330</v>
      </c>
      <c r="B1297" s="1038" t="s">
        <v>624</v>
      </c>
      <c r="C1297" s="310"/>
      <c r="D1297" s="145"/>
      <c r="E1297" s="310"/>
      <c r="F1297" s="145">
        <f t="shared" si="69"/>
        <v>0</v>
      </c>
    </row>
    <row r="1298" spans="1:6" x14ac:dyDescent="0.2">
      <c r="A1298" s="340" t="s">
        <v>331</v>
      </c>
      <c r="B1298" s="215"/>
      <c r="C1298" s="310"/>
      <c r="D1298" s="145"/>
      <c r="E1298" s="310"/>
      <c r="F1298" s="145">
        <f t="shared" si="69"/>
        <v>0</v>
      </c>
    </row>
    <row r="1299" spans="1:6" ht="13.5" thickBot="1" x14ac:dyDescent="0.25">
      <c r="A1299" s="340" t="s">
        <v>332</v>
      </c>
      <c r="B1299" s="217"/>
      <c r="C1299" s="313">
        <f>-C1274</f>
        <v>0</v>
      </c>
      <c r="D1299" s="313">
        <f>-D1274</f>
        <v>0</v>
      </c>
      <c r="E1299" s="313">
        <f>-E1274</f>
        <v>0</v>
      </c>
      <c r="F1299" s="146">
        <f>-F1274</f>
        <v>0</v>
      </c>
    </row>
    <row r="1300" spans="1:6" ht="13.5" thickBot="1" x14ac:dyDescent="0.25">
      <c r="A1300" s="582" t="s">
        <v>333</v>
      </c>
      <c r="B1300" s="583" t="s">
        <v>7</v>
      </c>
      <c r="C1300" s="591">
        <f>C1288+C1289+C1290+C1298+C1299</f>
        <v>0</v>
      </c>
      <c r="D1300" s="591">
        <f>D1288+D1289+D1290+D1298+D1299</f>
        <v>0</v>
      </c>
      <c r="E1300" s="591">
        <f>E1288+E1289+E1290+E1298+E1299</f>
        <v>0</v>
      </c>
      <c r="F1300" s="592">
        <f>F1288+F1289+F1290+F1298+F1299</f>
        <v>0</v>
      </c>
    </row>
    <row r="1301" spans="1:6" ht="27" thickTop="1" thickBot="1" x14ac:dyDescent="0.25">
      <c r="A1301" s="582" t="s">
        <v>334</v>
      </c>
      <c r="B1301" s="587" t="s">
        <v>457</v>
      </c>
      <c r="C1301" s="594">
        <f>C1285+C1300</f>
        <v>0</v>
      </c>
      <c r="D1301" s="594">
        <f>D1285+D1300</f>
        <v>0</v>
      </c>
      <c r="E1301" s="594">
        <f>E1285+E1300</f>
        <v>0</v>
      </c>
      <c r="F1301" s="595">
        <f>F1285+F1300</f>
        <v>0</v>
      </c>
    </row>
    <row r="1302" spans="1:6" ht="9.75" customHeight="1" thickTop="1" x14ac:dyDescent="0.2">
      <c r="A1302" s="572"/>
      <c r="B1302" s="815"/>
      <c r="C1302" s="251"/>
      <c r="D1302" s="251"/>
      <c r="E1302" s="251"/>
      <c r="F1302" s="256"/>
    </row>
    <row r="1303" spans="1:6" x14ac:dyDescent="0.2">
      <c r="A1303" s="340" t="s">
        <v>335</v>
      </c>
      <c r="B1303" s="456" t="s">
        <v>458</v>
      </c>
      <c r="C1303" s="593"/>
      <c r="D1303" s="148"/>
      <c r="E1303" s="312"/>
      <c r="F1303" s="199"/>
    </row>
    <row r="1304" spans="1:6" x14ac:dyDescent="0.2">
      <c r="A1304" s="339" t="s">
        <v>336</v>
      </c>
      <c r="B1304" s="216" t="s">
        <v>1124</v>
      </c>
      <c r="C1304" s="315"/>
      <c r="D1304" s="145"/>
      <c r="E1304" s="310"/>
      <c r="F1304" s="145">
        <f>SUM(C1304:E1304)</f>
        <v>0</v>
      </c>
    </row>
    <row r="1305" spans="1:6" x14ac:dyDescent="0.2">
      <c r="A1305" s="339" t="s">
        <v>337</v>
      </c>
      <c r="B1305" s="666" t="s">
        <v>640</v>
      </c>
      <c r="C1305" s="808"/>
      <c r="D1305" s="150"/>
      <c r="E1305" s="311"/>
      <c r="F1305" s="145">
        <f t="shared" ref="F1305:F1311" si="70">SUM(C1305:E1305)</f>
        <v>0</v>
      </c>
    </row>
    <row r="1306" spans="1:6" x14ac:dyDescent="0.2">
      <c r="A1306" s="339" t="s">
        <v>338</v>
      </c>
      <c r="B1306" s="666" t="s">
        <v>639</v>
      </c>
      <c r="C1306" s="808"/>
      <c r="D1306" s="150"/>
      <c r="E1306" s="311"/>
      <c r="F1306" s="145">
        <f t="shared" si="70"/>
        <v>0</v>
      </c>
    </row>
    <row r="1307" spans="1:6" x14ac:dyDescent="0.2">
      <c r="A1307" s="339" t="s">
        <v>339</v>
      </c>
      <c r="B1307" s="666" t="s">
        <v>641</v>
      </c>
      <c r="C1307" s="808"/>
      <c r="D1307" s="150"/>
      <c r="E1307" s="311"/>
      <c r="F1307" s="145">
        <f t="shared" si="70"/>
        <v>0</v>
      </c>
    </row>
    <row r="1308" spans="1:6" x14ac:dyDescent="0.2">
      <c r="A1308" s="339" t="s">
        <v>340</v>
      </c>
      <c r="B1308" s="803" t="s">
        <v>642</v>
      </c>
      <c r="C1308" s="808"/>
      <c r="D1308" s="150"/>
      <c r="E1308" s="311"/>
      <c r="F1308" s="145">
        <f t="shared" si="70"/>
        <v>0</v>
      </c>
    </row>
    <row r="1309" spans="1:6" x14ac:dyDescent="0.2">
      <c r="A1309" s="339" t="s">
        <v>341</v>
      </c>
      <c r="B1309" s="804" t="s">
        <v>645</v>
      </c>
      <c r="C1309" s="808"/>
      <c r="D1309" s="150"/>
      <c r="E1309" s="311"/>
      <c r="F1309" s="145">
        <f t="shared" si="70"/>
        <v>0</v>
      </c>
    </row>
    <row r="1310" spans="1:6" x14ac:dyDescent="0.2">
      <c r="A1310" s="339" t="s">
        <v>342</v>
      </c>
      <c r="B1310" s="805" t="s">
        <v>644</v>
      </c>
      <c r="C1310" s="808"/>
      <c r="D1310" s="150"/>
      <c r="E1310" s="311"/>
      <c r="F1310" s="145">
        <f t="shared" si="70"/>
        <v>0</v>
      </c>
    </row>
    <row r="1311" spans="1:6" ht="13.5" thickBot="1" x14ac:dyDescent="0.25">
      <c r="A1311" s="339" t="s">
        <v>343</v>
      </c>
      <c r="B1311" s="350" t="s">
        <v>643</v>
      </c>
      <c r="C1311" s="808"/>
      <c r="D1311" s="150"/>
      <c r="E1311" s="311"/>
      <c r="F1311" s="145">
        <f t="shared" si="70"/>
        <v>0</v>
      </c>
    </row>
    <row r="1312" spans="1:6" ht="13.5" thickBot="1" x14ac:dyDescent="0.25">
      <c r="A1312" s="363" t="s">
        <v>344</v>
      </c>
      <c r="B1312" s="298" t="s">
        <v>459</v>
      </c>
      <c r="C1312" s="809">
        <f>SUM(C1304:C1311)</f>
        <v>0</v>
      </c>
      <c r="D1312" s="809">
        <f>SUM(D1304:D1311)</f>
        <v>0</v>
      </c>
      <c r="E1312" s="809">
        <f>SUM(E1304:E1311)</f>
        <v>0</v>
      </c>
      <c r="F1312" s="904">
        <f>SUM(F1304:F1311)</f>
        <v>0</v>
      </c>
    </row>
    <row r="1313" spans="1:6" x14ac:dyDescent="0.2">
      <c r="A1313" s="572"/>
      <c r="B1313" s="43"/>
      <c r="C1313" s="821"/>
      <c r="D1313" s="823"/>
      <c r="E1313" s="782"/>
      <c r="F1313" s="662"/>
    </row>
    <row r="1314" spans="1:6" ht="13.5" thickBot="1" x14ac:dyDescent="0.25">
      <c r="A1314" s="426" t="s">
        <v>345</v>
      </c>
      <c r="B1314" s="1299" t="s">
        <v>460</v>
      </c>
      <c r="C1314" s="943">
        <f>C1301+C1312</f>
        <v>0</v>
      </c>
      <c r="D1314" s="944">
        <f>D1301+D1312</f>
        <v>0</v>
      </c>
      <c r="E1314" s="943">
        <f>E1301+E1312</f>
        <v>0</v>
      </c>
      <c r="F1314" s="943">
        <f>F1301+F1312</f>
        <v>0</v>
      </c>
    </row>
    <row r="1315" spans="1:6" x14ac:dyDescent="0.2">
      <c r="A1315" s="1647">
        <v>25</v>
      </c>
      <c r="B1315" s="1647"/>
      <c r="C1315" s="1647"/>
      <c r="D1315" s="1647"/>
      <c r="E1315" s="1647"/>
      <c r="F1315" s="1647"/>
    </row>
    <row r="1316" spans="1:6" x14ac:dyDescent="0.2">
      <c r="A1316" s="1626" t="s">
        <v>1376</v>
      </c>
      <c r="B1316" s="1626"/>
      <c r="C1316" s="1626"/>
      <c r="D1316" s="1626"/>
      <c r="E1316" s="1626"/>
    </row>
    <row r="1317" spans="1:6" x14ac:dyDescent="0.2">
      <c r="A1317" s="352"/>
      <c r="B1317" s="352"/>
      <c r="C1317" s="352"/>
      <c r="D1317" s="352"/>
      <c r="E1317" s="352"/>
    </row>
    <row r="1318" spans="1:6" ht="14.25" x14ac:dyDescent="0.2">
      <c r="A1318" s="1785" t="s">
        <v>1206</v>
      </c>
      <c r="B1318" s="1786"/>
      <c r="C1318" s="1786"/>
      <c r="D1318" s="1786"/>
      <c r="E1318" s="1786"/>
      <c r="F1318" s="1786"/>
    </row>
    <row r="1319" spans="1:6" ht="9.75" customHeight="1" x14ac:dyDescent="0.25">
      <c r="B1319" s="21"/>
      <c r="C1319" s="21"/>
      <c r="D1319" s="21"/>
      <c r="E1319" s="21"/>
    </row>
    <row r="1320" spans="1:6" ht="15.75" x14ac:dyDescent="0.25">
      <c r="B1320" s="21" t="s">
        <v>455</v>
      </c>
      <c r="C1320" s="21"/>
      <c r="D1320" s="21"/>
      <c r="E1320" s="21"/>
    </row>
    <row r="1321" spans="1:6" ht="13.5" thickBot="1" x14ac:dyDescent="0.25">
      <c r="B1321" s="1"/>
      <c r="C1321" s="1"/>
      <c r="D1321" s="1"/>
      <c r="E1321" s="22" t="s">
        <v>8</v>
      </c>
    </row>
    <row r="1322" spans="1:6" ht="48.75" thickBot="1" x14ac:dyDescent="0.3">
      <c r="A1322" s="367" t="s">
        <v>298</v>
      </c>
      <c r="B1322" s="577" t="s">
        <v>13</v>
      </c>
      <c r="C1322" s="355" t="s">
        <v>488</v>
      </c>
      <c r="D1322" s="356" t="s">
        <v>489</v>
      </c>
      <c r="E1322" s="355" t="s">
        <v>484</v>
      </c>
      <c r="F1322" s="356" t="s">
        <v>483</v>
      </c>
    </row>
    <row r="1323" spans="1:6" x14ac:dyDescent="0.2">
      <c r="A1323" s="578" t="s">
        <v>299</v>
      </c>
      <c r="B1323" s="579" t="s">
        <v>300</v>
      </c>
      <c r="C1323" s="588" t="s">
        <v>301</v>
      </c>
      <c r="D1323" s="589" t="s">
        <v>302</v>
      </c>
      <c r="E1323" s="763" t="s">
        <v>322</v>
      </c>
      <c r="F1323" s="764" t="s">
        <v>347</v>
      </c>
    </row>
    <row r="1324" spans="1:6" x14ac:dyDescent="0.2">
      <c r="A1324" s="340" t="s">
        <v>303</v>
      </c>
      <c r="B1324" s="347" t="s">
        <v>246</v>
      </c>
      <c r="C1324" s="310"/>
      <c r="D1324" s="145"/>
      <c r="E1324" s="310"/>
      <c r="F1324" s="131"/>
    </row>
    <row r="1325" spans="1:6" x14ac:dyDescent="0.2">
      <c r="A1325" s="339" t="s">
        <v>304</v>
      </c>
      <c r="B1325" s="192" t="s">
        <v>601</v>
      </c>
      <c r="C1325" s="310"/>
      <c r="D1325" s="145"/>
      <c r="E1325" s="310"/>
      <c r="F1325" s="145">
        <f>SUM(C1325:E1325)</f>
        <v>0</v>
      </c>
    </row>
    <row r="1326" spans="1:6" x14ac:dyDescent="0.2">
      <c r="A1326" s="339" t="s">
        <v>305</v>
      </c>
      <c r="B1326" s="215" t="s">
        <v>603</v>
      </c>
      <c r="C1326" s="310"/>
      <c r="D1326" s="145"/>
      <c r="E1326" s="310"/>
      <c r="F1326" s="145">
        <f>SUM(C1326:E1326)</f>
        <v>0</v>
      </c>
    </row>
    <row r="1327" spans="1:6" x14ac:dyDescent="0.2">
      <c r="A1327" s="339" t="s">
        <v>306</v>
      </c>
      <c r="B1327" s="215" t="s">
        <v>602</v>
      </c>
      <c r="C1327" s="310">
        <f>'4_sz_ melléklet'!C485</f>
        <v>3650</v>
      </c>
      <c r="D1327" s="145"/>
      <c r="E1327" s="310"/>
      <c r="F1327" s="145">
        <f>SUM(C1327:E1327)</f>
        <v>3650</v>
      </c>
    </row>
    <row r="1328" spans="1:6" x14ac:dyDescent="0.2">
      <c r="A1328" s="339" t="s">
        <v>307</v>
      </c>
      <c r="B1328" s="215" t="s">
        <v>604</v>
      </c>
      <c r="C1328" s="310"/>
      <c r="D1328" s="145"/>
      <c r="E1328" s="310"/>
      <c r="F1328" s="145">
        <f>SUM(C1328:E1328)</f>
        <v>0</v>
      </c>
    </row>
    <row r="1329" spans="1:6" x14ac:dyDescent="0.2">
      <c r="A1329" s="339" t="s">
        <v>308</v>
      </c>
      <c r="B1329" s="215" t="s">
        <v>605</v>
      </c>
      <c r="C1329" s="310"/>
      <c r="D1329" s="145"/>
      <c r="E1329" s="310"/>
      <c r="F1329" s="145">
        <f>SUM(C1329:E1329)</f>
        <v>0</v>
      </c>
    </row>
    <row r="1330" spans="1:6" x14ac:dyDescent="0.2">
      <c r="A1330" s="339" t="s">
        <v>309</v>
      </c>
      <c r="B1330" s="215" t="s">
        <v>606</v>
      </c>
      <c r="C1330" s="310">
        <f>C1331+C1332+C1333+C1334+C1335+C1336+C1337</f>
        <v>40500</v>
      </c>
      <c r="D1330" s="310">
        <f>D1331+D1332+D1333+D1334+D1335+D1336+D1337</f>
        <v>0</v>
      </c>
      <c r="E1330" s="310">
        <f>E1331+E1332+E1333+E1334+E1335+E1336+E1337</f>
        <v>0</v>
      </c>
      <c r="F1330" s="145">
        <f>F1331+F1332+F1333+F1334+F1335+F1336+F1337</f>
        <v>40500</v>
      </c>
    </row>
    <row r="1331" spans="1:6" x14ac:dyDescent="0.2">
      <c r="A1331" s="339" t="s">
        <v>310</v>
      </c>
      <c r="B1331" s="215" t="s">
        <v>610</v>
      </c>
      <c r="C1331" s="310">
        <v>0</v>
      </c>
      <c r="D1331" s="145">
        <v>0</v>
      </c>
      <c r="E1331" s="310">
        <v>0</v>
      </c>
      <c r="F1331" s="145">
        <f>E1331+D1331+C1331</f>
        <v>0</v>
      </c>
    </row>
    <row r="1332" spans="1:6" x14ac:dyDescent="0.2">
      <c r="A1332" s="339" t="s">
        <v>311</v>
      </c>
      <c r="B1332" s="215" t="s">
        <v>611</v>
      </c>
      <c r="C1332" s="310"/>
      <c r="D1332" s="145"/>
      <c r="E1332" s="310"/>
      <c r="F1332" s="145">
        <f t="shared" ref="F1332:F1338" si="71">E1332+D1332+C1332</f>
        <v>0</v>
      </c>
    </row>
    <row r="1333" spans="1:6" x14ac:dyDescent="0.2">
      <c r="A1333" s="339" t="s">
        <v>312</v>
      </c>
      <c r="B1333" s="215" t="s">
        <v>612</v>
      </c>
      <c r="C1333" s="310"/>
      <c r="D1333" s="145"/>
      <c r="E1333" s="310"/>
      <c r="F1333" s="145">
        <f t="shared" si="71"/>
        <v>0</v>
      </c>
    </row>
    <row r="1334" spans="1:6" x14ac:dyDescent="0.2">
      <c r="A1334" s="339" t="s">
        <v>313</v>
      </c>
      <c r="B1334" s="348" t="s">
        <v>608</v>
      </c>
      <c r="C1334" s="310">
        <f>'6 7_sz_melléklet'!E31</f>
        <v>40500</v>
      </c>
      <c r="D1334" s="149"/>
      <c r="E1334" s="310"/>
      <c r="F1334" s="145">
        <f t="shared" si="71"/>
        <v>40500</v>
      </c>
    </row>
    <row r="1335" spans="1:6" x14ac:dyDescent="0.2">
      <c r="A1335" s="339" t="s">
        <v>314</v>
      </c>
      <c r="B1335" s="801" t="s">
        <v>609</v>
      </c>
      <c r="C1335" s="311"/>
      <c r="D1335" s="146"/>
      <c r="E1335" s="310"/>
      <c r="F1335" s="145">
        <f t="shared" si="71"/>
        <v>0</v>
      </c>
    </row>
    <row r="1336" spans="1:6" x14ac:dyDescent="0.2">
      <c r="A1336" s="339" t="s">
        <v>315</v>
      </c>
      <c r="B1336" s="802" t="s">
        <v>1082</v>
      </c>
      <c r="C1336" s="313"/>
      <c r="D1336" s="146"/>
      <c r="E1336" s="310"/>
      <c r="F1336" s="145">
        <f t="shared" si="71"/>
        <v>0</v>
      </c>
    </row>
    <row r="1337" spans="1:6" x14ac:dyDescent="0.2">
      <c r="A1337" s="339" t="s">
        <v>316</v>
      </c>
      <c r="B1337" s="292" t="s">
        <v>841</v>
      </c>
      <c r="C1337" s="313"/>
      <c r="D1337" s="146"/>
      <c r="E1337" s="310"/>
      <c r="F1337" s="150"/>
    </row>
    <row r="1338" spans="1:6" ht="13.5" thickBot="1" x14ac:dyDescent="0.25">
      <c r="A1338" s="339" t="s">
        <v>317</v>
      </c>
      <c r="B1338" s="217" t="s">
        <v>614</v>
      </c>
      <c r="C1338" s="311"/>
      <c r="D1338" s="150"/>
      <c r="E1338" s="310"/>
      <c r="F1338" s="308">
        <f t="shared" si="71"/>
        <v>0</v>
      </c>
    </row>
    <row r="1339" spans="1:6" ht="13.5" thickBot="1" x14ac:dyDescent="0.25">
      <c r="A1339" s="582" t="s">
        <v>318</v>
      </c>
      <c r="B1339" s="583" t="s">
        <v>6</v>
      </c>
      <c r="C1339" s="591">
        <f>C1325+C1326+C1327+C1328+C1330+C1338</f>
        <v>44150</v>
      </c>
      <c r="D1339" s="591">
        <f>D1325+D1326+D1327+D1328+D1330+D1338</f>
        <v>0</v>
      </c>
      <c r="E1339" s="591">
        <f>E1325+E1326+E1327+E1328+E1330+E1338</f>
        <v>0</v>
      </c>
      <c r="F1339" s="592">
        <f>F1325+F1326+F1327+F1328+F1330+F1338</f>
        <v>44150</v>
      </c>
    </row>
    <row r="1340" spans="1:6" ht="8.25" customHeight="1" thickTop="1" x14ac:dyDescent="0.2">
      <c r="A1340" s="572"/>
      <c r="B1340" s="347"/>
      <c r="C1340" s="245"/>
      <c r="D1340" s="245"/>
      <c r="E1340" s="245"/>
      <c r="F1340" s="153"/>
    </row>
    <row r="1341" spans="1:6" x14ac:dyDescent="0.2">
      <c r="A1341" s="340" t="s">
        <v>319</v>
      </c>
      <c r="B1341" s="349" t="s">
        <v>247</v>
      </c>
      <c r="C1341" s="312"/>
      <c r="D1341" s="148"/>
      <c r="E1341" s="312"/>
      <c r="F1341" s="199"/>
    </row>
    <row r="1342" spans="1:6" x14ac:dyDescent="0.2">
      <c r="A1342" s="340" t="s">
        <v>320</v>
      </c>
      <c r="B1342" s="215" t="s">
        <v>615</v>
      </c>
      <c r="C1342" s="310">
        <f>'33_sz_ melléklet'!C140</f>
        <v>1915</v>
      </c>
      <c r="D1342" s="145"/>
      <c r="E1342" s="310"/>
      <c r="F1342" s="145">
        <f>SUM(C1342:E1342)</f>
        <v>1915</v>
      </c>
    </row>
    <row r="1343" spans="1:6" x14ac:dyDescent="0.2">
      <c r="A1343" s="340" t="s">
        <v>321</v>
      </c>
      <c r="B1343" s="215" t="s">
        <v>616</v>
      </c>
      <c r="C1343" s="310"/>
      <c r="D1343" s="145"/>
      <c r="E1343" s="310"/>
      <c r="F1343" s="145">
        <f>SUM(C1343:E1343)</f>
        <v>0</v>
      </c>
    </row>
    <row r="1344" spans="1:6" x14ac:dyDescent="0.2">
      <c r="A1344" s="340" t="s">
        <v>323</v>
      </c>
      <c r="B1344" s="215" t="s">
        <v>617</v>
      </c>
      <c r="C1344" s="310">
        <f>C1345+C1346+C1347+C1348+C1349+C1350+C1351</f>
        <v>0</v>
      </c>
      <c r="D1344" s="310">
        <f>D1345+D1346+D1347+D1348+D1349+D1350+D1351</f>
        <v>0</v>
      </c>
      <c r="E1344" s="310">
        <f>E1345+E1346+E1347+E1348+E1349+E1350+E1351</f>
        <v>0</v>
      </c>
      <c r="F1344" s="145">
        <f>F1345+F1346+F1347+F1348+F1349+F1350+F1351</f>
        <v>0</v>
      </c>
    </row>
    <row r="1345" spans="1:6" x14ac:dyDescent="0.2">
      <c r="A1345" s="340" t="s">
        <v>324</v>
      </c>
      <c r="B1345" s="348" t="s">
        <v>618</v>
      </c>
      <c r="C1345" s="310"/>
      <c r="D1345" s="145"/>
      <c r="E1345" s="310"/>
      <c r="F1345" s="145">
        <f>SUM(C1345:E1345)</f>
        <v>0</v>
      </c>
    </row>
    <row r="1346" spans="1:6" x14ac:dyDescent="0.2">
      <c r="A1346" s="340" t="s">
        <v>325</v>
      </c>
      <c r="B1346" s="348" t="s">
        <v>619</v>
      </c>
      <c r="C1346" s="310"/>
      <c r="D1346" s="145"/>
      <c r="E1346" s="310"/>
      <c r="F1346" s="145">
        <f t="shared" ref="F1346:F1352" si="72">SUM(C1346:E1346)</f>
        <v>0</v>
      </c>
    </row>
    <row r="1347" spans="1:6" x14ac:dyDescent="0.2">
      <c r="A1347" s="340" t="s">
        <v>326</v>
      </c>
      <c r="B1347" s="348" t="s">
        <v>620</v>
      </c>
      <c r="C1347" s="310"/>
      <c r="D1347" s="145"/>
      <c r="E1347" s="310"/>
      <c r="F1347" s="145">
        <f t="shared" si="72"/>
        <v>0</v>
      </c>
    </row>
    <row r="1348" spans="1:6" x14ac:dyDescent="0.2">
      <c r="A1348" s="340" t="s">
        <v>327</v>
      </c>
      <c r="B1348" s="348" t="s">
        <v>621</v>
      </c>
      <c r="C1348" s="310"/>
      <c r="D1348" s="145"/>
      <c r="E1348" s="310"/>
      <c r="F1348" s="145">
        <f t="shared" si="72"/>
        <v>0</v>
      </c>
    </row>
    <row r="1349" spans="1:6" x14ac:dyDescent="0.2">
      <c r="A1349" s="340" t="s">
        <v>328</v>
      </c>
      <c r="B1349" s="801" t="s">
        <v>622</v>
      </c>
      <c r="C1349" s="310"/>
      <c r="D1349" s="145"/>
      <c r="E1349" s="310"/>
      <c r="F1349" s="145">
        <f t="shared" si="72"/>
        <v>0</v>
      </c>
    </row>
    <row r="1350" spans="1:6" x14ac:dyDescent="0.2">
      <c r="A1350" s="340" t="s">
        <v>329</v>
      </c>
      <c r="B1350" s="292" t="s">
        <v>623</v>
      </c>
      <c r="C1350" s="310"/>
      <c r="D1350" s="145"/>
      <c r="E1350" s="310"/>
      <c r="F1350" s="145">
        <f t="shared" si="72"/>
        <v>0</v>
      </c>
    </row>
    <row r="1351" spans="1:6" x14ac:dyDescent="0.2">
      <c r="A1351" s="340" t="s">
        <v>330</v>
      </c>
      <c r="B1351" s="1038" t="s">
        <v>624</v>
      </c>
      <c r="C1351" s="310"/>
      <c r="D1351" s="145"/>
      <c r="E1351" s="310"/>
      <c r="F1351" s="145">
        <f t="shared" si="72"/>
        <v>0</v>
      </c>
    </row>
    <row r="1352" spans="1:6" x14ac:dyDescent="0.2">
      <c r="A1352" s="340" t="s">
        <v>331</v>
      </c>
      <c r="B1352" s="215"/>
      <c r="C1352" s="310"/>
      <c r="D1352" s="145"/>
      <c r="E1352" s="310"/>
      <c r="F1352" s="145">
        <f t="shared" si="72"/>
        <v>0</v>
      </c>
    </row>
    <row r="1353" spans="1:6" ht="13.5" thickBot="1" x14ac:dyDescent="0.25">
      <c r="A1353" s="340" t="s">
        <v>332</v>
      </c>
      <c r="B1353" s="217"/>
      <c r="C1353" s="313">
        <f>-C1328</f>
        <v>0</v>
      </c>
      <c r="D1353" s="313">
        <f>-D1328</f>
        <v>0</v>
      </c>
      <c r="E1353" s="313">
        <f>-E1328</f>
        <v>0</v>
      </c>
      <c r="F1353" s="146">
        <f>-F1328</f>
        <v>0</v>
      </c>
    </row>
    <row r="1354" spans="1:6" ht="13.5" thickBot="1" x14ac:dyDescent="0.25">
      <c r="A1354" s="582" t="s">
        <v>333</v>
      </c>
      <c r="B1354" s="583" t="s">
        <v>7</v>
      </c>
      <c r="C1354" s="591">
        <f>C1342+C1343+C1344+C1352+C1353</f>
        <v>1915</v>
      </c>
      <c r="D1354" s="591">
        <f>D1342+D1343+D1344+D1352+D1353</f>
        <v>0</v>
      </c>
      <c r="E1354" s="591">
        <f>E1342+E1343+E1344+E1352+E1353</f>
        <v>0</v>
      </c>
      <c r="F1354" s="592">
        <f>F1342+F1343+F1344+F1352+F1353</f>
        <v>1915</v>
      </c>
    </row>
    <row r="1355" spans="1:6" ht="27" thickTop="1" thickBot="1" x14ac:dyDescent="0.25">
      <c r="A1355" s="582" t="s">
        <v>334</v>
      </c>
      <c r="B1355" s="587" t="s">
        <v>457</v>
      </c>
      <c r="C1355" s="594">
        <f>C1339+C1354</f>
        <v>46065</v>
      </c>
      <c r="D1355" s="594">
        <f>D1339+D1354</f>
        <v>0</v>
      </c>
      <c r="E1355" s="594">
        <f>E1339+E1354</f>
        <v>0</v>
      </c>
      <c r="F1355" s="595">
        <f>F1339+F1354</f>
        <v>46065</v>
      </c>
    </row>
    <row r="1356" spans="1:6" ht="6.75" customHeight="1" thickTop="1" x14ac:dyDescent="0.2">
      <c r="A1356" s="572"/>
      <c r="B1356" s="815"/>
      <c r="C1356" s="251"/>
      <c r="D1356" s="251"/>
      <c r="E1356" s="251"/>
      <c r="F1356" s="256"/>
    </row>
    <row r="1357" spans="1:6" x14ac:dyDescent="0.2">
      <c r="A1357" s="340" t="s">
        <v>335</v>
      </c>
      <c r="B1357" s="456" t="s">
        <v>458</v>
      </c>
      <c r="C1357" s="593"/>
      <c r="D1357" s="148"/>
      <c r="E1357" s="312"/>
      <c r="F1357" s="199"/>
    </row>
    <row r="1358" spans="1:6" x14ac:dyDescent="0.2">
      <c r="A1358" s="339" t="s">
        <v>336</v>
      </c>
      <c r="B1358" s="216" t="s">
        <v>1124</v>
      </c>
      <c r="C1358" s="315"/>
      <c r="D1358" s="145"/>
      <c r="E1358" s="310"/>
      <c r="F1358" s="145">
        <f>SUM(C1358:E1358)</f>
        <v>0</v>
      </c>
    </row>
    <row r="1359" spans="1:6" x14ac:dyDescent="0.2">
      <c r="A1359" s="339" t="s">
        <v>337</v>
      </c>
      <c r="B1359" s="666" t="s">
        <v>640</v>
      </c>
      <c r="C1359" s="808"/>
      <c r="D1359" s="150"/>
      <c r="E1359" s="311"/>
      <c r="F1359" s="145">
        <f t="shared" ref="F1359:F1365" si="73">SUM(C1359:E1359)</f>
        <v>0</v>
      </c>
    </row>
    <row r="1360" spans="1:6" x14ac:dyDescent="0.2">
      <c r="A1360" s="339" t="s">
        <v>338</v>
      </c>
      <c r="B1360" s="666" t="s">
        <v>639</v>
      </c>
      <c r="C1360" s="808"/>
      <c r="D1360" s="150"/>
      <c r="E1360" s="311"/>
      <c r="F1360" s="145">
        <f t="shared" si="73"/>
        <v>0</v>
      </c>
    </row>
    <row r="1361" spans="1:6" x14ac:dyDescent="0.2">
      <c r="A1361" s="339" t="s">
        <v>339</v>
      </c>
      <c r="B1361" s="666" t="s">
        <v>641</v>
      </c>
      <c r="C1361" s="808"/>
      <c r="D1361" s="150"/>
      <c r="E1361" s="311"/>
      <c r="F1361" s="145">
        <f t="shared" si="73"/>
        <v>0</v>
      </c>
    </row>
    <row r="1362" spans="1:6" x14ac:dyDescent="0.2">
      <c r="A1362" s="339" t="s">
        <v>340</v>
      </c>
      <c r="B1362" s="803" t="s">
        <v>642</v>
      </c>
      <c r="C1362" s="808"/>
      <c r="D1362" s="150"/>
      <c r="E1362" s="311"/>
      <c r="F1362" s="145">
        <f t="shared" si="73"/>
        <v>0</v>
      </c>
    </row>
    <row r="1363" spans="1:6" x14ac:dyDescent="0.2">
      <c r="A1363" s="339" t="s">
        <v>341</v>
      </c>
      <c r="B1363" s="804" t="s">
        <v>645</v>
      </c>
      <c r="C1363" s="808"/>
      <c r="D1363" s="150"/>
      <c r="E1363" s="311"/>
      <c r="F1363" s="145">
        <f t="shared" si="73"/>
        <v>0</v>
      </c>
    </row>
    <row r="1364" spans="1:6" x14ac:dyDescent="0.2">
      <c r="A1364" s="339" t="s">
        <v>342</v>
      </c>
      <c r="B1364" s="805" t="s">
        <v>644</v>
      </c>
      <c r="C1364" s="808"/>
      <c r="D1364" s="150"/>
      <c r="E1364" s="311"/>
      <c r="F1364" s="145">
        <f t="shared" si="73"/>
        <v>0</v>
      </c>
    </row>
    <row r="1365" spans="1:6" ht="13.5" thickBot="1" x14ac:dyDescent="0.25">
      <c r="A1365" s="339" t="s">
        <v>343</v>
      </c>
      <c r="B1365" s="350" t="s">
        <v>643</v>
      </c>
      <c r="C1365" s="808"/>
      <c r="D1365" s="150"/>
      <c r="E1365" s="311"/>
      <c r="F1365" s="145">
        <f t="shared" si="73"/>
        <v>0</v>
      </c>
    </row>
    <row r="1366" spans="1:6" ht="13.5" thickBot="1" x14ac:dyDescent="0.25">
      <c r="A1366" s="363" t="s">
        <v>344</v>
      </c>
      <c r="B1366" s="298" t="s">
        <v>459</v>
      </c>
      <c r="C1366" s="809">
        <f>SUM(C1358:C1365)</f>
        <v>0</v>
      </c>
      <c r="D1366" s="809">
        <f>SUM(D1358:D1365)</f>
        <v>0</v>
      </c>
      <c r="E1366" s="809">
        <f>SUM(E1358:E1365)</f>
        <v>0</v>
      </c>
      <c r="F1366" s="904">
        <f>SUM(F1358:F1365)</f>
        <v>0</v>
      </c>
    </row>
    <row r="1367" spans="1:6" ht="18" customHeight="1" thickBot="1" x14ac:dyDescent="0.25">
      <c r="A1367" s="426"/>
      <c r="B1367" s="1301"/>
      <c r="C1367" s="904"/>
      <c r="D1367" s="1302"/>
      <c r="E1367" s="147"/>
      <c r="F1367" s="631"/>
    </row>
    <row r="1368" spans="1:6" ht="13.5" thickBot="1" x14ac:dyDescent="0.25">
      <c r="A1368" s="598" t="s">
        <v>345</v>
      </c>
      <c r="B1368" s="806" t="s">
        <v>460</v>
      </c>
      <c r="C1368" s="820">
        <f>C1355+C1366</f>
        <v>46065</v>
      </c>
      <c r="D1368" s="822">
        <f>D1355+D1366</f>
        <v>0</v>
      </c>
      <c r="E1368" s="820">
        <f>E1355+E1366</f>
        <v>0</v>
      </c>
      <c r="F1368" s="820">
        <f>F1355+F1366</f>
        <v>46065</v>
      </c>
    </row>
    <row r="1369" spans="1:6" ht="13.5" thickTop="1" x14ac:dyDescent="0.2">
      <c r="A1369" s="361"/>
      <c r="B1369" s="793"/>
      <c r="C1369" s="664"/>
      <c r="D1369" s="664"/>
      <c r="E1369" s="664"/>
      <c r="F1369" s="664"/>
    </row>
    <row r="1370" spans="1:6" x14ac:dyDescent="0.2">
      <c r="A1370" s="1647">
        <v>26</v>
      </c>
      <c r="B1370" s="1647"/>
      <c r="C1370" s="1647"/>
      <c r="D1370" s="1647"/>
      <c r="E1370" s="1647"/>
      <c r="F1370" s="1647"/>
    </row>
    <row r="1371" spans="1:6" x14ac:dyDescent="0.2">
      <c r="A1371" s="1626" t="s">
        <v>1376</v>
      </c>
      <c r="B1371" s="1626"/>
      <c r="C1371" s="1626"/>
      <c r="D1371" s="1626"/>
      <c r="E1371" s="1626"/>
    </row>
    <row r="1372" spans="1:6" x14ac:dyDescent="0.2">
      <c r="A1372" s="352"/>
      <c r="B1372" s="352"/>
      <c r="C1372" s="352"/>
      <c r="D1372" s="352"/>
      <c r="E1372" s="352"/>
    </row>
    <row r="1373" spans="1:6" ht="14.25" x14ac:dyDescent="0.2">
      <c r="A1373" s="1785" t="s">
        <v>1206</v>
      </c>
      <c r="B1373" s="1786"/>
      <c r="C1373" s="1786"/>
      <c r="D1373" s="1786"/>
      <c r="E1373" s="1786"/>
      <c r="F1373" s="1786"/>
    </row>
    <row r="1374" spans="1:6" ht="15.75" x14ac:dyDescent="0.25">
      <c r="B1374" s="21"/>
      <c r="C1374" s="21"/>
      <c r="D1374" s="21"/>
      <c r="E1374" s="21"/>
    </row>
    <row r="1375" spans="1:6" ht="15.75" x14ac:dyDescent="0.25">
      <c r="A1375" s="1787" t="s">
        <v>1316</v>
      </c>
      <c r="B1375" s="1787"/>
      <c r="C1375" s="1787"/>
      <c r="D1375" s="1787"/>
      <c r="E1375" s="1787"/>
      <c r="F1375" s="1787"/>
    </row>
    <row r="1376" spans="1:6" ht="13.5" thickBot="1" x14ac:dyDescent="0.25">
      <c r="B1376" s="1"/>
      <c r="C1376" s="1"/>
      <c r="D1376" s="1"/>
      <c r="E1376" s="22" t="s">
        <v>8</v>
      </c>
    </row>
    <row r="1377" spans="1:6" ht="48.75" thickBot="1" x14ac:dyDescent="0.3">
      <c r="A1377" s="367" t="s">
        <v>298</v>
      </c>
      <c r="B1377" s="577" t="s">
        <v>13</v>
      </c>
      <c r="C1377" s="355" t="s">
        <v>488</v>
      </c>
      <c r="D1377" s="356" t="s">
        <v>489</v>
      </c>
      <c r="E1377" s="355" t="s">
        <v>484</v>
      </c>
      <c r="F1377" s="356" t="s">
        <v>483</v>
      </c>
    </row>
    <row r="1378" spans="1:6" x14ac:dyDescent="0.2">
      <c r="A1378" s="578" t="s">
        <v>299</v>
      </c>
      <c r="B1378" s="579" t="s">
        <v>300</v>
      </c>
      <c r="C1378" s="588" t="s">
        <v>301</v>
      </c>
      <c r="D1378" s="589" t="s">
        <v>302</v>
      </c>
      <c r="E1378" s="763" t="s">
        <v>322</v>
      </c>
      <c r="F1378" s="764" t="s">
        <v>347</v>
      </c>
    </row>
    <row r="1379" spans="1:6" x14ac:dyDescent="0.2">
      <c r="A1379" s="340" t="s">
        <v>303</v>
      </c>
      <c r="B1379" s="347" t="s">
        <v>246</v>
      </c>
      <c r="C1379" s="310"/>
      <c r="D1379" s="145"/>
      <c r="E1379" s="310"/>
      <c r="F1379" s="131"/>
    </row>
    <row r="1380" spans="1:6" x14ac:dyDescent="0.2">
      <c r="A1380" s="339" t="s">
        <v>304</v>
      </c>
      <c r="B1380" s="192" t="s">
        <v>601</v>
      </c>
      <c r="C1380" s="310"/>
      <c r="D1380" s="145"/>
      <c r="E1380" s="310"/>
      <c r="F1380" s="145">
        <f>SUM(C1380:E1380)</f>
        <v>0</v>
      </c>
    </row>
    <row r="1381" spans="1:6" x14ac:dyDescent="0.2">
      <c r="A1381" s="339" t="s">
        <v>305</v>
      </c>
      <c r="B1381" s="215" t="s">
        <v>603</v>
      </c>
      <c r="C1381" s="310"/>
      <c r="D1381" s="145"/>
      <c r="E1381" s="310"/>
      <c r="F1381" s="145">
        <f>SUM(C1381:E1381)</f>
        <v>0</v>
      </c>
    </row>
    <row r="1382" spans="1:6" x14ac:dyDescent="0.2">
      <c r="A1382" s="339" t="s">
        <v>306</v>
      </c>
      <c r="B1382" s="215" t="s">
        <v>602</v>
      </c>
      <c r="C1382" s="310">
        <v>5000</v>
      </c>
      <c r="D1382" s="145"/>
      <c r="E1382" s="310"/>
      <c r="F1382" s="145">
        <f>SUM(C1382:E1382)</f>
        <v>5000</v>
      </c>
    </row>
    <row r="1383" spans="1:6" x14ac:dyDescent="0.2">
      <c r="A1383" s="339" t="s">
        <v>307</v>
      </c>
      <c r="B1383" s="215" t="s">
        <v>604</v>
      </c>
      <c r="C1383" s="310">
        <v>4500</v>
      </c>
      <c r="D1383" s="145"/>
      <c r="E1383" s="310"/>
      <c r="F1383" s="145">
        <f>SUM(C1383:E1383)</f>
        <v>4500</v>
      </c>
    </row>
    <row r="1384" spans="1:6" x14ac:dyDescent="0.2">
      <c r="A1384" s="339" t="s">
        <v>308</v>
      </c>
      <c r="B1384" s="215" t="s">
        <v>605</v>
      </c>
      <c r="C1384" s="310">
        <v>200</v>
      </c>
      <c r="D1384" s="145"/>
      <c r="E1384" s="310"/>
      <c r="F1384" s="145">
        <f>SUM(C1384:E1384)</f>
        <v>200</v>
      </c>
    </row>
    <row r="1385" spans="1:6" x14ac:dyDescent="0.2">
      <c r="A1385" s="339" t="s">
        <v>309</v>
      </c>
      <c r="B1385" s="215" t="s">
        <v>606</v>
      </c>
      <c r="C1385" s="310">
        <f>C1386+C1387+C1388+C1389+C1390+C1391+C1392</f>
        <v>157187</v>
      </c>
      <c r="D1385" s="310">
        <f>D1386+D1387+D1388+D1389+D1390+D1391+D1392</f>
        <v>0</v>
      </c>
      <c r="E1385" s="310">
        <f>E1386+E1387+E1388+E1389+E1390+E1391+E1392</f>
        <v>0</v>
      </c>
      <c r="F1385" s="145">
        <f>F1386+F1387+F1388+F1389+F1390+F1391+F1392</f>
        <v>157187</v>
      </c>
    </row>
    <row r="1386" spans="1:6" x14ac:dyDescent="0.2">
      <c r="A1386" s="339" t="s">
        <v>310</v>
      </c>
      <c r="B1386" s="215" t="s">
        <v>610</v>
      </c>
      <c r="C1386" s="310">
        <v>0</v>
      </c>
      <c r="D1386" s="145">
        <v>0</v>
      </c>
      <c r="E1386" s="310">
        <v>0</v>
      </c>
      <c r="F1386" s="145">
        <f>E1386+D1386+C1386</f>
        <v>0</v>
      </c>
    </row>
    <row r="1387" spans="1:6" x14ac:dyDescent="0.2">
      <c r="A1387" s="339" t="s">
        <v>311</v>
      </c>
      <c r="B1387" s="215" t="s">
        <v>611</v>
      </c>
      <c r="C1387" s="310"/>
      <c r="D1387" s="145"/>
      <c r="E1387" s="310"/>
      <c r="F1387" s="145">
        <f t="shared" ref="F1387:F1393" si="74">E1387+D1387+C1387</f>
        <v>0</v>
      </c>
    </row>
    <row r="1388" spans="1:6" x14ac:dyDescent="0.2">
      <c r="A1388" s="339" t="s">
        <v>312</v>
      </c>
      <c r="B1388" s="215" t="s">
        <v>612</v>
      </c>
      <c r="C1388" s="310"/>
      <c r="D1388" s="145"/>
      <c r="E1388" s="310"/>
      <c r="F1388" s="145">
        <f t="shared" si="74"/>
        <v>0</v>
      </c>
    </row>
    <row r="1389" spans="1:6" x14ac:dyDescent="0.2">
      <c r="A1389" s="339" t="s">
        <v>313</v>
      </c>
      <c r="B1389" s="348" t="s">
        <v>608</v>
      </c>
      <c r="C1389" s="246"/>
      <c r="D1389" s="149"/>
      <c r="E1389" s="310"/>
      <c r="F1389" s="145">
        <f t="shared" si="74"/>
        <v>0</v>
      </c>
    </row>
    <row r="1390" spans="1:6" x14ac:dyDescent="0.2">
      <c r="A1390" s="339" t="s">
        <v>314</v>
      </c>
      <c r="B1390" s="801" t="s">
        <v>609</v>
      </c>
      <c r="C1390" s="311"/>
      <c r="D1390" s="146"/>
      <c r="E1390" s="310"/>
      <c r="F1390" s="145">
        <f t="shared" si="74"/>
        <v>0</v>
      </c>
    </row>
    <row r="1391" spans="1:6" x14ac:dyDescent="0.2">
      <c r="A1391" s="339" t="s">
        <v>315</v>
      </c>
      <c r="B1391" s="802" t="s">
        <v>1082</v>
      </c>
      <c r="C1391" s="313"/>
      <c r="D1391" s="146"/>
      <c r="E1391" s="310"/>
      <c r="F1391" s="145">
        <f t="shared" si="74"/>
        <v>0</v>
      </c>
    </row>
    <row r="1392" spans="1:6" x14ac:dyDescent="0.2">
      <c r="A1392" s="339" t="s">
        <v>316</v>
      </c>
      <c r="B1392" s="292" t="s">
        <v>841</v>
      </c>
      <c r="C1392" s="311">
        <f>'6 7_sz_melléklet'!F19</f>
        <v>157187</v>
      </c>
      <c r="D1392" s="146"/>
      <c r="E1392" s="310"/>
      <c r="F1392" s="150">
        <f>SUM(C1392:E1392)</f>
        <v>157187</v>
      </c>
    </row>
    <row r="1393" spans="1:6" ht="13.5" thickBot="1" x14ac:dyDescent="0.25">
      <c r="A1393" s="339" t="s">
        <v>317</v>
      </c>
      <c r="B1393" s="217" t="s">
        <v>614</v>
      </c>
      <c r="C1393" s="311"/>
      <c r="D1393" s="150"/>
      <c r="E1393" s="310"/>
      <c r="F1393" s="308">
        <f t="shared" si="74"/>
        <v>0</v>
      </c>
    </row>
    <row r="1394" spans="1:6" ht="13.5" thickBot="1" x14ac:dyDescent="0.25">
      <c r="A1394" s="582" t="s">
        <v>318</v>
      </c>
      <c r="B1394" s="583" t="s">
        <v>6</v>
      </c>
      <c r="C1394" s="591">
        <f>C1380+C1381+C1382+C1385+C1393</f>
        <v>162187</v>
      </c>
      <c r="D1394" s="591">
        <f>D1380+D1381+D1382+D1383+D1385+D1393</f>
        <v>0</v>
      </c>
      <c r="E1394" s="591">
        <f>E1380+E1381+E1382+E1383+E1385+E1393</f>
        <v>0</v>
      </c>
      <c r="F1394" s="592">
        <f>F1380+F1381+F1382+F1385+F1393</f>
        <v>162187</v>
      </c>
    </row>
    <row r="1395" spans="1:6" ht="9.75" customHeight="1" thickTop="1" x14ac:dyDescent="0.2">
      <c r="A1395" s="572"/>
      <c r="B1395" s="347"/>
      <c r="C1395" s="245"/>
      <c r="D1395" s="245"/>
      <c r="E1395" s="245"/>
      <c r="F1395" s="153"/>
    </row>
    <row r="1396" spans="1:6" x14ac:dyDescent="0.2">
      <c r="A1396" s="340" t="s">
        <v>319</v>
      </c>
      <c r="B1396" s="349" t="s">
        <v>247</v>
      </c>
      <c r="C1396" s="312"/>
      <c r="D1396" s="148"/>
      <c r="E1396" s="312"/>
      <c r="F1396" s="199"/>
    </row>
    <row r="1397" spans="1:6" x14ac:dyDescent="0.2">
      <c r="A1397" s="340" t="s">
        <v>320</v>
      </c>
      <c r="B1397" s="215" t="s">
        <v>615</v>
      </c>
      <c r="C1397" s="310"/>
      <c r="D1397" s="145"/>
      <c r="E1397" s="310"/>
      <c r="F1397" s="145">
        <f>SUM(C1397:E1397)</f>
        <v>0</v>
      </c>
    </row>
    <row r="1398" spans="1:6" x14ac:dyDescent="0.2">
      <c r="A1398" s="340" t="s">
        <v>321</v>
      </c>
      <c r="B1398" s="215" t="s">
        <v>616</v>
      </c>
      <c r="C1398" s="310"/>
      <c r="D1398" s="145"/>
      <c r="E1398" s="310"/>
      <c r="F1398" s="145">
        <f>SUM(C1398:E1398)</f>
        <v>0</v>
      </c>
    </row>
    <row r="1399" spans="1:6" x14ac:dyDescent="0.2">
      <c r="A1399" s="340" t="s">
        <v>323</v>
      </c>
      <c r="B1399" s="215" t="s">
        <v>617</v>
      </c>
      <c r="C1399" s="310">
        <f>C1400+C1401+C1402+C1403+C1404+C1405+C1406</f>
        <v>0</v>
      </c>
      <c r="D1399" s="310">
        <f>D1400+D1401+D1402+D1403+D1404+D1405+D1406</f>
        <v>0</v>
      </c>
      <c r="E1399" s="310">
        <f>E1400+E1401+E1402+E1403+E1404+E1405+E1406</f>
        <v>0</v>
      </c>
      <c r="F1399" s="145">
        <f>F1400+F1401+F1402+F1403+F1404+F1405+F1406</f>
        <v>0</v>
      </c>
    </row>
    <row r="1400" spans="1:6" x14ac:dyDescent="0.2">
      <c r="A1400" s="340" t="s">
        <v>324</v>
      </c>
      <c r="B1400" s="348" t="s">
        <v>618</v>
      </c>
      <c r="C1400" s="310"/>
      <c r="D1400" s="145"/>
      <c r="E1400" s="310"/>
      <c r="F1400" s="145">
        <f>SUM(C1400:E1400)</f>
        <v>0</v>
      </c>
    </row>
    <row r="1401" spans="1:6" x14ac:dyDescent="0.2">
      <c r="A1401" s="340" t="s">
        <v>325</v>
      </c>
      <c r="B1401" s="348" t="s">
        <v>619</v>
      </c>
      <c r="C1401" s="310"/>
      <c r="D1401" s="145"/>
      <c r="E1401" s="310"/>
      <c r="F1401" s="145">
        <f t="shared" ref="F1401:F1407" si="75">SUM(C1401:E1401)</f>
        <v>0</v>
      </c>
    </row>
    <row r="1402" spans="1:6" x14ac:dyDescent="0.2">
      <c r="A1402" s="340" t="s">
        <v>326</v>
      </c>
      <c r="B1402" s="348" t="s">
        <v>620</v>
      </c>
      <c r="C1402" s="310"/>
      <c r="D1402" s="145"/>
      <c r="E1402" s="310"/>
      <c r="F1402" s="145">
        <f t="shared" si="75"/>
        <v>0</v>
      </c>
    </row>
    <row r="1403" spans="1:6" x14ac:dyDescent="0.2">
      <c r="A1403" s="340" t="s">
        <v>327</v>
      </c>
      <c r="B1403" s="348" t="s">
        <v>621</v>
      </c>
      <c r="C1403" s="310"/>
      <c r="D1403" s="145"/>
      <c r="E1403" s="310"/>
      <c r="F1403" s="145">
        <f t="shared" si="75"/>
        <v>0</v>
      </c>
    </row>
    <row r="1404" spans="1:6" x14ac:dyDescent="0.2">
      <c r="A1404" s="340" t="s">
        <v>328</v>
      </c>
      <c r="B1404" s="801" t="s">
        <v>622</v>
      </c>
      <c r="C1404" s="310"/>
      <c r="D1404" s="145"/>
      <c r="E1404" s="310"/>
      <c r="F1404" s="145">
        <f t="shared" si="75"/>
        <v>0</v>
      </c>
    </row>
    <row r="1405" spans="1:6" x14ac:dyDescent="0.2">
      <c r="A1405" s="340" t="s">
        <v>329</v>
      </c>
      <c r="B1405" s="292" t="s">
        <v>623</v>
      </c>
      <c r="C1405" s="310"/>
      <c r="D1405" s="145"/>
      <c r="E1405" s="310"/>
      <c r="F1405" s="145">
        <f t="shared" si="75"/>
        <v>0</v>
      </c>
    </row>
    <row r="1406" spans="1:6" x14ac:dyDescent="0.2">
      <c r="A1406" s="340" t="s">
        <v>330</v>
      </c>
      <c r="B1406" s="1038" t="s">
        <v>624</v>
      </c>
      <c r="C1406" s="310"/>
      <c r="D1406" s="145"/>
      <c r="E1406" s="310"/>
      <c r="F1406" s="145">
        <f t="shared" si="75"/>
        <v>0</v>
      </c>
    </row>
    <row r="1407" spans="1:6" x14ac:dyDescent="0.2">
      <c r="A1407" s="340" t="s">
        <v>331</v>
      </c>
      <c r="B1407" s="215"/>
      <c r="C1407" s="310"/>
      <c r="D1407" s="145"/>
      <c r="E1407" s="310"/>
      <c r="F1407" s="145">
        <f t="shared" si="75"/>
        <v>0</v>
      </c>
    </row>
    <row r="1408" spans="1:6" ht="13.5" thickBot="1" x14ac:dyDescent="0.25">
      <c r="A1408" s="340" t="s">
        <v>332</v>
      </c>
      <c r="B1408" s="217"/>
      <c r="C1408" s="313"/>
      <c r="D1408" s="313"/>
      <c r="E1408" s="313"/>
      <c r="F1408" s="146"/>
    </row>
    <row r="1409" spans="1:6" ht="13.5" thickBot="1" x14ac:dyDescent="0.25">
      <c r="A1409" s="582" t="s">
        <v>333</v>
      </c>
      <c r="B1409" s="583" t="s">
        <v>7</v>
      </c>
      <c r="C1409" s="591">
        <f>C1397+C1398+C1399+C1407+C1408</f>
        <v>0</v>
      </c>
      <c r="D1409" s="591">
        <f>D1397+D1398+D1399+D1407+D1408</f>
        <v>0</v>
      </c>
      <c r="E1409" s="591">
        <f>E1397+E1398+E1399+E1407+E1408</f>
        <v>0</v>
      </c>
      <c r="F1409" s="592">
        <f>F1397+F1398+F1399+F1407+F1408</f>
        <v>0</v>
      </c>
    </row>
    <row r="1410" spans="1:6" ht="27" thickTop="1" thickBot="1" x14ac:dyDescent="0.25">
      <c r="A1410" s="582" t="s">
        <v>334</v>
      </c>
      <c r="B1410" s="587" t="s">
        <v>457</v>
      </c>
      <c r="C1410" s="594">
        <f>C1394+C1409</f>
        <v>162187</v>
      </c>
      <c r="D1410" s="594">
        <f>D1394+D1409</f>
        <v>0</v>
      </c>
      <c r="E1410" s="594">
        <f>E1394+E1409</f>
        <v>0</v>
      </c>
      <c r="F1410" s="595">
        <f>F1394+F1409</f>
        <v>162187</v>
      </c>
    </row>
    <row r="1411" spans="1:6" ht="6" customHeight="1" thickTop="1" x14ac:dyDescent="0.2">
      <c r="A1411" s="572"/>
      <c r="B1411" s="815"/>
      <c r="C1411" s="251"/>
      <c r="D1411" s="251"/>
      <c r="E1411" s="251"/>
      <c r="F1411" s="256"/>
    </row>
    <row r="1412" spans="1:6" x14ac:dyDescent="0.2">
      <c r="A1412" s="340" t="s">
        <v>335</v>
      </c>
      <c r="B1412" s="456" t="s">
        <v>458</v>
      </c>
      <c r="C1412" s="593"/>
      <c r="D1412" s="148"/>
      <c r="E1412" s="312"/>
      <c r="F1412" s="199"/>
    </row>
    <row r="1413" spans="1:6" x14ac:dyDescent="0.2">
      <c r="A1413" s="339" t="s">
        <v>336</v>
      </c>
      <c r="B1413" s="216" t="s">
        <v>1124</v>
      </c>
      <c r="C1413" s="315">
        <f>'4_sz_ melléklet'!D516</f>
        <v>52034</v>
      </c>
      <c r="D1413" s="145"/>
      <c r="E1413" s="310"/>
      <c r="F1413" s="145">
        <f>SUM(C1413:E1413)</f>
        <v>52034</v>
      </c>
    </row>
    <row r="1414" spans="1:6" x14ac:dyDescent="0.2">
      <c r="A1414" s="339" t="s">
        <v>337</v>
      </c>
      <c r="B1414" s="666" t="s">
        <v>640</v>
      </c>
      <c r="C1414" s="808"/>
      <c r="D1414" s="150"/>
      <c r="E1414" s="311"/>
      <c r="F1414" s="145">
        <f t="shared" ref="F1414:F1420" si="76">SUM(C1414:E1414)</f>
        <v>0</v>
      </c>
    </row>
    <row r="1415" spans="1:6" x14ac:dyDescent="0.2">
      <c r="A1415" s="339" t="s">
        <v>338</v>
      </c>
      <c r="B1415" s="666" t="s">
        <v>639</v>
      </c>
      <c r="C1415" s="808">
        <f>'4_sz_ melléklet'!D518</f>
        <v>1261703</v>
      </c>
      <c r="D1415" s="150"/>
      <c r="E1415" s="311"/>
      <c r="F1415" s="145">
        <f t="shared" si="76"/>
        <v>1261703</v>
      </c>
    </row>
    <row r="1416" spans="1:6" x14ac:dyDescent="0.2">
      <c r="A1416" s="339" t="s">
        <v>339</v>
      </c>
      <c r="B1416" s="666" t="s">
        <v>641</v>
      </c>
      <c r="C1416" s="808"/>
      <c r="D1416" s="150"/>
      <c r="E1416" s="311"/>
      <c r="F1416" s="145">
        <f t="shared" si="76"/>
        <v>0</v>
      </c>
    </row>
    <row r="1417" spans="1:6" x14ac:dyDescent="0.2">
      <c r="A1417" s="339" t="s">
        <v>340</v>
      </c>
      <c r="B1417" s="803" t="s">
        <v>642</v>
      </c>
      <c r="C1417" s="808"/>
      <c r="D1417" s="150"/>
      <c r="E1417" s="311"/>
      <c r="F1417" s="145">
        <f t="shared" si="76"/>
        <v>0</v>
      </c>
    </row>
    <row r="1418" spans="1:6" x14ac:dyDescent="0.2">
      <c r="A1418" s="339" t="s">
        <v>341</v>
      </c>
      <c r="B1418" s="804" t="s">
        <v>645</v>
      </c>
      <c r="C1418" s="808">
        <f>'4_sz_ melléklet'!E463</f>
        <v>400000</v>
      </c>
      <c r="D1418" s="150"/>
      <c r="E1418" s="311"/>
      <c r="F1418" s="145">
        <f t="shared" si="76"/>
        <v>400000</v>
      </c>
    </row>
    <row r="1419" spans="1:6" x14ac:dyDescent="0.2">
      <c r="A1419" s="339" t="s">
        <v>342</v>
      </c>
      <c r="B1419" s="805" t="s">
        <v>644</v>
      </c>
      <c r="C1419" s="808"/>
      <c r="D1419" s="150"/>
      <c r="E1419" s="311"/>
      <c r="F1419" s="145">
        <f t="shared" si="76"/>
        <v>0</v>
      </c>
    </row>
    <row r="1420" spans="1:6" ht="13.5" thickBot="1" x14ac:dyDescent="0.25">
      <c r="A1420" s="339" t="s">
        <v>343</v>
      </c>
      <c r="B1420" s="350" t="s">
        <v>643</v>
      </c>
      <c r="C1420" s="808"/>
      <c r="D1420" s="150"/>
      <c r="E1420" s="311"/>
      <c r="F1420" s="145">
        <f t="shared" si="76"/>
        <v>0</v>
      </c>
    </row>
    <row r="1421" spans="1:6" ht="13.5" thickBot="1" x14ac:dyDescent="0.25">
      <c r="A1421" s="363" t="s">
        <v>344</v>
      </c>
      <c r="B1421" s="298" t="s">
        <v>459</v>
      </c>
      <c r="C1421" s="809">
        <f>SUM(C1413:C1420)</f>
        <v>1713737</v>
      </c>
      <c r="D1421" s="809">
        <f>SUM(D1413:D1420)</f>
        <v>0</v>
      </c>
      <c r="E1421" s="809">
        <f>SUM(E1413:E1420)</f>
        <v>0</v>
      </c>
      <c r="F1421" s="904">
        <f>SUM(F1413:F1420)</f>
        <v>1713737</v>
      </c>
    </row>
    <row r="1422" spans="1:6" x14ac:dyDescent="0.2">
      <c r="A1422" s="572"/>
      <c r="B1422" s="43"/>
      <c r="C1422" s="821"/>
      <c r="D1422" s="823"/>
      <c r="E1422" s="782"/>
      <c r="F1422" s="662"/>
    </row>
    <row r="1423" spans="1:6" ht="13.5" thickBot="1" x14ac:dyDescent="0.25">
      <c r="A1423" s="426" t="s">
        <v>345</v>
      </c>
      <c r="B1423" s="1299" t="s">
        <v>460</v>
      </c>
      <c r="C1423" s="943">
        <f>C1410+C1421</f>
        <v>1875924</v>
      </c>
      <c r="D1423" s="944">
        <f>D1410+D1421</f>
        <v>0</v>
      </c>
      <c r="E1423" s="943">
        <f>E1410+E1421</f>
        <v>0</v>
      </c>
      <c r="F1423" s="943">
        <f>F1410+F1421</f>
        <v>1875924</v>
      </c>
    </row>
    <row r="1424" spans="1:6" x14ac:dyDescent="0.2">
      <c r="A1424" s="361"/>
      <c r="B1424" s="793"/>
      <c r="C1424" s="664"/>
      <c r="D1424" s="664"/>
      <c r="E1424" s="664"/>
      <c r="F1424" s="664"/>
    </row>
    <row r="1425" spans="1:6" x14ac:dyDescent="0.2">
      <c r="A1425" s="1647">
        <v>27</v>
      </c>
      <c r="B1425" s="1647"/>
      <c r="C1425" s="1647"/>
      <c r="D1425" s="1647"/>
      <c r="E1425" s="1647"/>
      <c r="F1425" s="1647"/>
    </row>
    <row r="1426" spans="1:6" x14ac:dyDescent="0.2">
      <c r="A1426" s="1626" t="s">
        <v>1376</v>
      </c>
      <c r="B1426" s="1626"/>
      <c r="C1426" s="1626"/>
      <c r="D1426" s="1626"/>
      <c r="E1426" s="1626"/>
    </row>
    <row r="1427" spans="1:6" x14ac:dyDescent="0.2">
      <c r="A1427" s="352"/>
      <c r="B1427" s="352"/>
      <c r="C1427" s="352"/>
      <c r="D1427" s="352"/>
      <c r="E1427" s="352"/>
    </row>
    <row r="1428" spans="1:6" ht="14.25" x14ac:dyDescent="0.2">
      <c r="A1428" s="1785" t="s">
        <v>1206</v>
      </c>
      <c r="B1428" s="1786"/>
      <c r="C1428" s="1786"/>
      <c r="D1428" s="1786"/>
      <c r="E1428" s="1786"/>
      <c r="F1428" s="1786"/>
    </row>
    <row r="1429" spans="1:6" ht="12" customHeight="1" x14ac:dyDescent="0.25">
      <c r="B1429" s="21"/>
      <c r="C1429" s="21"/>
      <c r="D1429" s="21"/>
      <c r="E1429" s="21"/>
    </row>
    <row r="1430" spans="1:6" ht="15.75" x14ac:dyDescent="0.25">
      <c r="B1430" s="21" t="s">
        <v>857</v>
      </c>
      <c r="C1430" s="21"/>
      <c r="D1430" s="21"/>
      <c r="E1430" s="21"/>
    </row>
    <row r="1431" spans="1:6" ht="13.5" thickBot="1" x14ac:dyDescent="0.25">
      <c r="B1431" s="1"/>
      <c r="C1431" s="1"/>
      <c r="D1431" s="1"/>
      <c r="E1431" s="22" t="s">
        <v>8</v>
      </c>
    </row>
    <row r="1432" spans="1:6" ht="48.75" thickBot="1" x14ac:dyDescent="0.3">
      <c r="A1432" s="367" t="s">
        <v>298</v>
      </c>
      <c r="B1432" s="577" t="s">
        <v>13</v>
      </c>
      <c r="C1432" s="355" t="s">
        <v>488</v>
      </c>
      <c r="D1432" s="356" t="s">
        <v>489</v>
      </c>
      <c r="E1432" s="355" t="s">
        <v>484</v>
      </c>
      <c r="F1432" s="356" t="s">
        <v>483</v>
      </c>
    </row>
    <row r="1433" spans="1:6" x14ac:dyDescent="0.2">
      <c r="A1433" s="578" t="s">
        <v>299</v>
      </c>
      <c r="B1433" s="579" t="s">
        <v>300</v>
      </c>
      <c r="C1433" s="588" t="s">
        <v>301</v>
      </c>
      <c r="D1433" s="589" t="s">
        <v>302</v>
      </c>
      <c r="E1433" s="763" t="s">
        <v>322</v>
      </c>
      <c r="F1433" s="764" t="s">
        <v>347</v>
      </c>
    </row>
    <row r="1434" spans="1:6" x14ac:dyDescent="0.2">
      <c r="A1434" s="340" t="s">
        <v>303</v>
      </c>
      <c r="B1434" s="347" t="s">
        <v>246</v>
      </c>
      <c r="C1434" s="310"/>
      <c r="D1434" s="145"/>
      <c r="E1434" s="310"/>
      <c r="F1434" s="131"/>
    </row>
    <row r="1435" spans="1:6" x14ac:dyDescent="0.2">
      <c r="A1435" s="339" t="s">
        <v>304</v>
      </c>
      <c r="B1435" s="192" t="s">
        <v>601</v>
      </c>
      <c r="C1435" s="310"/>
      <c r="D1435" s="145"/>
      <c r="E1435" s="310"/>
      <c r="F1435" s="145">
        <f>SUM(C1435:E1435)</f>
        <v>0</v>
      </c>
    </row>
    <row r="1436" spans="1:6" x14ac:dyDescent="0.2">
      <c r="A1436" s="339" t="s">
        <v>305</v>
      </c>
      <c r="B1436" s="215" t="s">
        <v>603</v>
      </c>
      <c r="C1436" s="310"/>
      <c r="D1436" s="145"/>
      <c r="E1436" s="310"/>
      <c r="F1436" s="145"/>
    </row>
    <row r="1437" spans="1:6" x14ac:dyDescent="0.2">
      <c r="A1437" s="339" t="s">
        <v>306</v>
      </c>
      <c r="B1437" s="215" t="s">
        <v>602</v>
      </c>
      <c r="C1437" s="310"/>
      <c r="D1437" s="145"/>
      <c r="E1437" s="310"/>
      <c r="F1437" s="145"/>
    </row>
    <row r="1438" spans="1:6" x14ac:dyDescent="0.2">
      <c r="A1438" s="339" t="s">
        <v>307</v>
      </c>
      <c r="B1438" s="215" t="s">
        <v>604</v>
      </c>
      <c r="C1438" s="310"/>
      <c r="D1438" s="145"/>
      <c r="E1438" s="310"/>
      <c r="F1438" s="145"/>
    </row>
    <row r="1439" spans="1:6" x14ac:dyDescent="0.2">
      <c r="A1439" s="339" t="s">
        <v>308</v>
      </c>
      <c r="B1439" s="215" t="s">
        <v>605</v>
      </c>
      <c r="C1439" s="310"/>
      <c r="D1439" s="145"/>
      <c r="E1439" s="310"/>
      <c r="F1439" s="145"/>
    </row>
    <row r="1440" spans="1:6" x14ac:dyDescent="0.2">
      <c r="A1440" s="339" t="s">
        <v>309</v>
      </c>
      <c r="B1440" s="215" t="s">
        <v>606</v>
      </c>
      <c r="C1440" s="310">
        <f>C1441+C1442+C1443+C1444+C1445+C1446+C1447</f>
        <v>5000</v>
      </c>
      <c r="D1440" s="310">
        <f>D1441+D1442+D1443+D1444+D1445+D1446+D1447</f>
        <v>0</v>
      </c>
      <c r="E1440" s="310">
        <f>E1441+E1442+E1443+E1444+E1445+E1446+E1447</f>
        <v>0</v>
      </c>
      <c r="F1440" s="145">
        <f>F1441+F1442+F1443+F1444+F1445+F1446+F1447</f>
        <v>5000</v>
      </c>
    </row>
    <row r="1441" spans="1:6" x14ac:dyDescent="0.2">
      <c r="A1441" s="339" t="s">
        <v>310</v>
      </c>
      <c r="B1441" s="215" t="s">
        <v>610</v>
      </c>
      <c r="C1441" s="310">
        <v>0</v>
      </c>
      <c r="D1441" s="145">
        <v>0</v>
      </c>
      <c r="E1441" s="310">
        <v>0</v>
      </c>
      <c r="F1441" s="145">
        <f>E1441+D1441+C1441</f>
        <v>0</v>
      </c>
    </row>
    <row r="1442" spans="1:6" x14ac:dyDescent="0.2">
      <c r="A1442" s="339" t="s">
        <v>311</v>
      </c>
      <c r="B1442" s="215" t="s">
        <v>611</v>
      </c>
      <c r="C1442" s="310"/>
      <c r="D1442" s="145"/>
      <c r="E1442" s="310"/>
      <c r="F1442" s="145">
        <f t="shared" ref="F1442:F1448" si="77">E1442+D1442+C1442</f>
        <v>0</v>
      </c>
    </row>
    <row r="1443" spans="1:6" x14ac:dyDescent="0.2">
      <c r="A1443" s="339" t="s">
        <v>312</v>
      </c>
      <c r="B1443" s="215" t="s">
        <v>612</v>
      </c>
      <c r="C1443" s="310"/>
      <c r="D1443" s="145"/>
      <c r="E1443" s="310"/>
      <c r="F1443" s="145">
        <f t="shared" si="77"/>
        <v>0</v>
      </c>
    </row>
    <row r="1444" spans="1:6" x14ac:dyDescent="0.2">
      <c r="A1444" s="339" t="s">
        <v>313</v>
      </c>
      <c r="B1444" s="348" t="s">
        <v>608</v>
      </c>
      <c r="C1444" s="310">
        <f>'4_sz_ melléklet'!E492</f>
        <v>5000</v>
      </c>
      <c r="D1444" s="149"/>
      <c r="E1444" s="310"/>
      <c r="F1444" s="145">
        <f t="shared" si="77"/>
        <v>5000</v>
      </c>
    </row>
    <row r="1445" spans="1:6" x14ac:dyDescent="0.2">
      <c r="A1445" s="339" t="s">
        <v>314</v>
      </c>
      <c r="B1445" s="801" t="s">
        <v>609</v>
      </c>
      <c r="C1445" s="311"/>
      <c r="D1445" s="146"/>
      <c r="E1445" s="310"/>
      <c r="F1445" s="145">
        <f t="shared" si="77"/>
        <v>0</v>
      </c>
    </row>
    <row r="1446" spans="1:6" x14ac:dyDescent="0.2">
      <c r="A1446" s="339" t="s">
        <v>315</v>
      </c>
      <c r="B1446" s="802" t="s">
        <v>1082</v>
      </c>
      <c r="C1446" s="313"/>
      <c r="D1446" s="146"/>
      <c r="E1446" s="310"/>
      <c r="F1446" s="145">
        <f t="shared" si="77"/>
        <v>0</v>
      </c>
    </row>
    <row r="1447" spans="1:6" x14ac:dyDescent="0.2">
      <c r="A1447" s="339" t="s">
        <v>316</v>
      </c>
      <c r="B1447" s="292" t="s">
        <v>841</v>
      </c>
      <c r="C1447" s="313"/>
      <c r="D1447" s="146"/>
      <c r="E1447" s="310"/>
      <c r="F1447" s="150"/>
    </row>
    <row r="1448" spans="1:6" ht="13.5" thickBot="1" x14ac:dyDescent="0.25">
      <c r="A1448" s="339" t="s">
        <v>317</v>
      </c>
      <c r="B1448" s="217" t="s">
        <v>614</v>
      </c>
      <c r="C1448" s="311"/>
      <c r="D1448" s="150"/>
      <c r="E1448" s="310"/>
      <c r="F1448" s="308">
        <f t="shared" si="77"/>
        <v>0</v>
      </c>
    </row>
    <row r="1449" spans="1:6" ht="13.5" thickBot="1" x14ac:dyDescent="0.25">
      <c r="A1449" s="582" t="s">
        <v>318</v>
      </c>
      <c r="B1449" s="583" t="s">
        <v>6</v>
      </c>
      <c r="C1449" s="591">
        <f>C1435+C1436+C1437+C1438+C1440+C1448</f>
        <v>5000</v>
      </c>
      <c r="D1449" s="591">
        <f>D1435+D1436+D1437+D1438+D1440+D1448</f>
        <v>0</v>
      </c>
      <c r="E1449" s="591">
        <f>E1435+E1436+E1437+E1438+E1440+E1448</f>
        <v>0</v>
      </c>
      <c r="F1449" s="592">
        <f>F1435+F1436+F1437+F1438+F1440+F1448</f>
        <v>5000</v>
      </c>
    </row>
    <row r="1450" spans="1:6" ht="9.75" customHeight="1" thickTop="1" x14ac:dyDescent="0.2">
      <c r="A1450" s="572"/>
      <c r="B1450" s="347"/>
      <c r="C1450" s="245"/>
      <c r="D1450" s="245"/>
      <c r="E1450" s="245"/>
      <c r="F1450" s="153"/>
    </row>
    <row r="1451" spans="1:6" x14ac:dyDescent="0.2">
      <c r="A1451" s="340" t="s">
        <v>319</v>
      </c>
      <c r="B1451" s="349" t="s">
        <v>247</v>
      </c>
      <c r="C1451" s="312"/>
      <c r="D1451" s="148"/>
      <c r="E1451" s="312"/>
      <c r="F1451" s="199"/>
    </row>
    <row r="1452" spans="1:6" x14ac:dyDescent="0.2">
      <c r="A1452" s="340" t="s">
        <v>320</v>
      </c>
      <c r="B1452" s="215" t="s">
        <v>615</v>
      </c>
      <c r="C1452" s="310"/>
      <c r="D1452" s="145"/>
      <c r="E1452" s="310"/>
      <c r="F1452" s="145">
        <f>SUM(C1452:E1452)</f>
        <v>0</v>
      </c>
    </row>
    <row r="1453" spans="1:6" x14ac:dyDescent="0.2">
      <c r="A1453" s="340" t="s">
        <v>321</v>
      </c>
      <c r="B1453" s="215" t="s">
        <v>616</v>
      </c>
      <c r="C1453" s="310"/>
      <c r="D1453" s="145"/>
      <c r="E1453" s="310"/>
      <c r="F1453" s="145">
        <f>SUM(C1453:E1453)</f>
        <v>0</v>
      </c>
    </row>
    <row r="1454" spans="1:6" x14ac:dyDescent="0.2">
      <c r="A1454" s="340" t="s">
        <v>323</v>
      </c>
      <c r="B1454" s="215" t="s">
        <v>617</v>
      </c>
      <c r="C1454" s="310">
        <f>C1455+C1456+C1457+C1458+C1459+C1460+C1461</f>
        <v>0</v>
      </c>
      <c r="D1454" s="310">
        <f>D1455+D1456+D1457+D1458+D1459+D1460+D1461</f>
        <v>0</v>
      </c>
      <c r="E1454" s="310">
        <f>E1455+E1456+E1457+E1458+E1459+E1460+E1461</f>
        <v>0</v>
      </c>
      <c r="F1454" s="145">
        <f>F1455+F1456+F1457+F1458+F1459+F1460+F1461</f>
        <v>0</v>
      </c>
    </row>
    <row r="1455" spans="1:6" x14ac:dyDescent="0.2">
      <c r="A1455" s="340" t="s">
        <v>324</v>
      </c>
      <c r="B1455" s="348" t="s">
        <v>618</v>
      </c>
      <c r="C1455" s="310"/>
      <c r="D1455" s="145"/>
      <c r="E1455" s="310"/>
      <c r="F1455" s="145">
        <f>SUM(C1455:E1455)</f>
        <v>0</v>
      </c>
    </row>
    <row r="1456" spans="1:6" x14ac:dyDescent="0.2">
      <c r="A1456" s="340" t="s">
        <v>325</v>
      </c>
      <c r="B1456" s="348" t="s">
        <v>619</v>
      </c>
      <c r="C1456" s="310"/>
      <c r="D1456" s="145"/>
      <c r="E1456" s="310"/>
      <c r="F1456" s="145">
        <f t="shared" ref="F1456:F1461" si="78">SUM(C1456:E1456)</f>
        <v>0</v>
      </c>
    </row>
    <row r="1457" spans="1:6" x14ac:dyDescent="0.2">
      <c r="A1457" s="340" t="s">
        <v>326</v>
      </c>
      <c r="B1457" s="348" t="s">
        <v>620</v>
      </c>
      <c r="C1457" s="310"/>
      <c r="D1457" s="145"/>
      <c r="E1457" s="310"/>
      <c r="F1457" s="145">
        <f t="shared" si="78"/>
        <v>0</v>
      </c>
    </row>
    <row r="1458" spans="1:6" x14ac:dyDescent="0.2">
      <c r="A1458" s="340" t="s">
        <v>327</v>
      </c>
      <c r="B1458" s="348" t="s">
        <v>621</v>
      </c>
      <c r="C1458" s="310"/>
      <c r="D1458" s="145"/>
      <c r="E1458" s="310"/>
      <c r="F1458" s="145">
        <f t="shared" si="78"/>
        <v>0</v>
      </c>
    </row>
    <row r="1459" spans="1:6" x14ac:dyDescent="0.2">
      <c r="A1459" s="340" t="s">
        <v>328</v>
      </c>
      <c r="B1459" s="801" t="s">
        <v>622</v>
      </c>
      <c r="C1459" s="310"/>
      <c r="D1459" s="145"/>
      <c r="E1459" s="310"/>
      <c r="F1459" s="145">
        <f t="shared" si="78"/>
        <v>0</v>
      </c>
    </row>
    <row r="1460" spans="1:6" x14ac:dyDescent="0.2">
      <c r="A1460" s="340" t="s">
        <v>329</v>
      </c>
      <c r="B1460" s="292" t="s">
        <v>623</v>
      </c>
      <c r="C1460" s="310"/>
      <c r="D1460" s="145"/>
      <c r="E1460" s="310"/>
      <c r="F1460" s="145">
        <f t="shared" si="78"/>
        <v>0</v>
      </c>
    </row>
    <row r="1461" spans="1:6" x14ac:dyDescent="0.2">
      <c r="A1461" s="340" t="s">
        <v>330</v>
      </c>
      <c r="B1461" s="1038" t="s">
        <v>624</v>
      </c>
      <c r="C1461" s="310"/>
      <c r="D1461" s="145"/>
      <c r="E1461" s="310"/>
      <c r="F1461" s="145">
        <f t="shared" si="78"/>
        <v>0</v>
      </c>
    </row>
    <row r="1462" spans="1:6" x14ac:dyDescent="0.2">
      <c r="A1462" s="340" t="s">
        <v>331</v>
      </c>
      <c r="B1462" s="215"/>
      <c r="C1462" s="310"/>
      <c r="D1462" s="145"/>
      <c r="E1462" s="310"/>
      <c r="F1462" s="145"/>
    </row>
    <row r="1463" spans="1:6" ht="13.5" thickBot="1" x14ac:dyDescent="0.25">
      <c r="A1463" s="340" t="s">
        <v>332</v>
      </c>
      <c r="B1463" s="217"/>
      <c r="C1463" s="313"/>
      <c r="D1463" s="313"/>
      <c r="E1463" s="313"/>
      <c r="F1463" s="146"/>
    </row>
    <row r="1464" spans="1:6" ht="13.5" thickBot="1" x14ac:dyDescent="0.25">
      <c r="A1464" s="582" t="s">
        <v>333</v>
      </c>
      <c r="B1464" s="583" t="s">
        <v>7</v>
      </c>
      <c r="C1464" s="591">
        <f>C1452+C1453+C1454+C1462+C1463</f>
        <v>0</v>
      </c>
      <c r="D1464" s="591">
        <f>D1452+D1453+D1454+D1462+D1463</f>
        <v>0</v>
      </c>
      <c r="E1464" s="591">
        <f>E1452+E1453+E1454+E1462+E1463</f>
        <v>0</v>
      </c>
      <c r="F1464" s="592">
        <f>F1452+F1453+F1454+F1462+F1463</f>
        <v>0</v>
      </c>
    </row>
    <row r="1465" spans="1:6" ht="27" thickTop="1" thickBot="1" x14ac:dyDescent="0.25">
      <c r="A1465" s="582" t="s">
        <v>334</v>
      </c>
      <c r="B1465" s="587" t="s">
        <v>457</v>
      </c>
      <c r="C1465" s="594">
        <f>C1449+C1464</f>
        <v>5000</v>
      </c>
      <c r="D1465" s="594">
        <f>D1449+D1464</f>
        <v>0</v>
      </c>
      <c r="E1465" s="594">
        <f>E1449+E1464</f>
        <v>0</v>
      </c>
      <c r="F1465" s="595">
        <f>F1449+F1464</f>
        <v>5000</v>
      </c>
    </row>
    <row r="1466" spans="1:6" ht="9.75" customHeight="1" thickTop="1" x14ac:dyDescent="0.2">
      <c r="A1466" s="572"/>
      <c r="B1466" s="815"/>
      <c r="C1466" s="251"/>
      <c r="D1466" s="251"/>
      <c r="E1466" s="251"/>
      <c r="F1466" s="256"/>
    </row>
    <row r="1467" spans="1:6" x14ac:dyDescent="0.2">
      <c r="A1467" s="340" t="s">
        <v>335</v>
      </c>
      <c r="B1467" s="456" t="s">
        <v>458</v>
      </c>
      <c r="C1467" s="593"/>
      <c r="D1467" s="148"/>
      <c r="E1467" s="312"/>
      <c r="F1467" s="199"/>
    </row>
    <row r="1468" spans="1:6" x14ac:dyDescent="0.2">
      <c r="A1468" s="339" t="s">
        <v>336</v>
      </c>
      <c r="B1468" s="216" t="s">
        <v>1124</v>
      </c>
      <c r="C1468" s="315"/>
      <c r="D1468" s="145"/>
      <c r="E1468" s="310"/>
      <c r="F1468" s="145">
        <f>SUM(C1468:E1468)</f>
        <v>0</v>
      </c>
    </row>
    <row r="1469" spans="1:6" x14ac:dyDescent="0.2">
      <c r="A1469" s="339" t="s">
        <v>337</v>
      </c>
      <c r="B1469" s="666" t="s">
        <v>640</v>
      </c>
      <c r="C1469" s="808"/>
      <c r="D1469" s="150"/>
      <c r="E1469" s="311"/>
      <c r="F1469" s="145">
        <f t="shared" ref="F1469:F1475" si="79">SUM(C1469:E1469)</f>
        <v>0</v>
      </c>
    </row>
    <row r="1470" spans="1:6" x14ac:dyDescent="0.2">
      <c r="A1470" s="339" t="s">
        <v>338</v>
      </c>
      <c r="B1470" s="666" t="s">
        <v>639</v>
      </c>
      <c r="C1470" s="808"/>
      <c r="D1470" s="150"/>
      <c r="E1470" s="311"/>
      <c r="F1470" s="145">
        <f t="shared" si="79"/>
        <v>0</v>
      </c>
    </row>
    <row r="1471" spans="1:6" x14ac:dyDescent="0.2">
      <c r="A1471" s="339" t="s">
        <v>339</v>
      </c>
      <c r="B1471" s="666" t="s">
        <v>641</v>
      </c>
      <c r="C1471" s="808"/>
      <c r="D1471" s="150"/>
      <c r="E1471" s="311"/>
      <c r="F1471" s="145">
        <f t="shared" si="79"/>
        <v>0</v>
      </c>
    </row>
    <row r="1472" spans="1:6" x14ac:dyDescent="0.2">
      <c r="A1472" s="339" t="s">
        <v>340</v>
      </c>
      <c r="B1472" s="803" t="s">
        <v>642</v>
      </c>
      <c r="C1472" s="808"/>
      <c r="D1472" s="150"/>
      <c r="E1472" s="311"/>
      <c r="F1472" s="145">
        <f t="shared" si="79"/>
        <v>0</v>
      </c>
    </row>
    <row r="1473" spans="1:6" x14ac:dyDescent="0.2">
      <c r="A1473" s="339" t="s">
        <v>341</v>
      </c>
      <c r="B1473" s="804" t="s">
        <v>645</v>
      </c>
      <c r="C1473" s="808"/>
      <c r="D1473" s="150"/>
      <c r="E1473" s="311"/>
      <c r="F1473" s="145">
        <f t="shared" si="79"/>
        <v>0</v>
      </c>
    </row>
    <row r="1474" spans="1:6" x14ac:dyDescent="0.2">
      <c r="A1474" s="339" t="s">
        <v>342</v>
      </c>
      <c r="B1474" s="805" t="s">
        <v>644</v>
      </c>
      <c r="C1474" s="808"/>
      <c r="D1474" s="150"/>
      <c r="E1474" s="311"/>
      <c r="F1474" s="145">
        <f t="shared" si="79"/>
        <v>0</v>
      </c>
    </row>
    <row r="1475" spans="1:6" ht="13.5" thickBot="1" x14ac:dyDescent="0.25">
      <c r="A1475" s="339" t="s">
        <v>343</v>
      </c>
      <c r="B1475" s="350" t="s">
        <v>643</v>
      </c>
      <c r="C1475" s="808"/>
      <c r="D1475" s="150"/>
      <c r="E1475" s="311"/>
      <c r="F1475" s="145">
        <f t="shared" si="79"/>
        <v>0</v>
      </c>
    </row>
    <row r="1476" spans="1:6" ht="13.5" thickBot="1" x14ac:dyDescent="0.25">
      <c r="A1476" s="363" t="s">
        <v>344</v>
      </c>
      <c r="B1476" s="298" t="s">
        <v>459</v>
      </c>
      <c r="C1476" s="809">
        <f>SUM(C1468:C1475)</f>
        <v>0</v>
      </c>
      <c r="D1476" s="809">
        <f>SUM(D1468:D1475)</f>
        <v>0</v>
      </c>
      <c r="E1476" s="809">
        <f>SUM(E1468:E1475)</f>
        <v>0</v>
      </c>
      <c r="F1476" s="904">
        <f>SUM(F1468:F1475)</f>
        <v>0</v>
      </c>
    </row>
    <row r="1477" spans="1:6" ht="6" customHeight="1" x14ac:dyDescent="0.2">
      <c r="A1477" s="572"/>
      <c r="B1477" s="43"/>
      <c r="C1477" s="821"/>
      <c r="D1477" s="823"/>
      <c r="E1477" s="782"/>
      <c r="F1477" s="662"/>
    </row>
    <row r="1478" spans="1:6" ht="13.5" thickBot="1" x14ac:dyDescent="0.25">
      <c r="A1478" s="426" t="s">
        <v>345</v>
      </c>
      <c r="B1478" s="1299" t="s">
        <v>460</v>
      </c>
      <c r="C1478" s="943">
        <f>C1465+C1476</f>
        <v>5000</v>
      </c>
      <c r="D1478" s="944">
        <f>D1465+D1476</f>
        <v>0</v>
      </c>
      <c r="E1478" s="943">
        <f>E1465+E1476</f>
        <v>0</v>
      </c>
      <c r="F1478" s="943">
        <f>F1465+F1476</f>
        <v>5000</v>
      </c>
    </row>
    <row r="1479" spans="1:6" x14ac:dyDescent="0.2">
      <c r="A1479" s="361"/>
      <c r="B1479" s="793"/>
      <c r="C1479" s="664"/>
      <c r="D1479" s="664"/>
      <c r="E1479" s="664"/>
      <c r="F1479" s="664"/>
    </row>
    <row r="1480" spans="1:6" x14ac:dyDescent="0.2">
      <c r="A1480" s="1647">
        <v>28</v>
      </c>
      <c r="B1480" s="1647"/>
      <c r="C1480" s="1647"/>
      <c r="D1480" s="1647"/>
      <c r="E1480" s="1647"/>
      <c r="F1480" s="1647"/>
    </row>
    <row r="1481" spans="1:6" x14ac:dyDescent="0.2">
      <c r="A1481" s="1626" t="s">
        <v>1376</v>
      </c>
      <c r="B1481" s="1626"/>
      <c r="C1481" s="1626"/>
      <c r="D1481" s="1626"/>
      <c r="E1481" s="1626"/>
    </row>
    <row r="1482" spans="1:6" x14ac:dyDescent="0.2">
      <c r="A1482" s="352"/>
      <c r="B1482" s="352"/>
      <c r="C1482" s="352"/>
      <c r="D1482" s="352"/>
      <c r="E1482" s="352"/>
    </row>
    <row r="1483" spans="1:6" ht="14.25" x14ac:dyDescent="0.2">
      <c r="A1483" s="1785" t="s">
        <v>1206</v>
      </c>
      <c r="B1483" s="1786"/>
      <c r="C1483" s="1786"/>
      <c r="D1483" s="1786"/>
      <c r="E1483" s="1786"/>
      <c r="F1483" s="1786"/>
    </row>
    <row r="1484" spans="1:6" ht="15.75" x14ac:dyDescent="0.25">
      <c r="B1484" s="21"/>
      <c r="C1484" s="21"/>
      <c r="D1484" s="21"/>
      <c r="E1484" s="21"/>
    </row>
    <row r="1485" spans="1:6" ht="15.75" x14ac:dyDescent="0.25">
      <c r="B1485" s="21" t="s">
        <v>506</v>
      </c>
      <c r="C1485" s="21"/>
      <c r="D1485" s="21"/>
      <c r="E1485" s="21"/>
    </row>
    <row r="1486" spans="1:6" ht="13.5" thickBot="1" x14ac:dyDescent="0.25">
      <c r="B1486" s="1"/>
      <c r="C1486" s="1"/>
      <c r="D1486" s="1"/>
      <c r="E1486" s="22" t="s">
        <v>8</v>
      </c>
    </row>
    <row r="1487" spans="1:6" ht="48.75" thickBot="1" x14ac:dyDescent="0.3">
      <c r="A1487" s="367" t="s">
        <v>298</v>
      </c>
      <c r="B1487" s="577" t="s">
        <v>13</v>
      </c>
      <c r="C1487" s="355" t="s">
        <v>488</v>
      </c>
      <c r="D1487" s="356" t="s">
        <v>489</v>
      </c>
      <c r="E1487" s="355" t="s">
        <v>484</v>
      </c>
      <c r="F1487" s="356" t="s">
        <v>483</v>
      </c>
    </row>
    <row r="1488" spans="1:6" x14ac:dyDescent="0.2">
      <c r="A1488" s="578" t="s">
        <v>299</v>
      </c>
      <c r="B1488" s="579" t="s">
        <v>300</v>
      </c>
      <c r="C1488" s="588" t="s">
        <v>301</v>
      </c>
      <c r="D1488" s="589" t="s">
        <v>302</v>
      </c>
      <c r="E1488" s="763" t="s">
        <v>322</v>
      </c>
      <c r="F1488" s="764" t="s">
        <v>347</v>
      </c>
    </row>
    <row r="1489" spans="1:6" x14ac:dyDescent="0.2">
      <c r="A1489" s="340" t="s">
        <v>303</v>
      </c>
      <c r="B1489" s="347" t="s">
        <v>246</v>
      </c>
      <c r="C1489" s="310"/>
      <c r="D1489" s="145"/>
      <c r="E1489" s="310"/>
      <c r="F1489" s="131"/>
    </row>
    <row r="1490" spans="1:6" x14ac:dyDescent="0.2">
      <c r="A1490" s="339" t="s">
        <v>304</v>
      </c>
      <c r="B1490" s="192" t="s">
        <v>601</v>
      </c>
      <c r="C1490" s="310">
        <f t="shared" ref="C1490:E1494" si="80">C1435+C1380+C1325+C1271+C1216+C1162+C1107+C1052+C998+C943+C889+C834+C779+C724+C669+C614+C559+C504+C449+C394+C339+C284+C229+C175+C120+C65+C10</f>
        <v>219051</v>
      </c>
      <c r="D1490" s="310">
        <f t="shared" si="80"/>
        <v>0</v>
      </c>
      <c r="E1490" s="310">
        <f t="shared" si="80"/>
        <v>0</v>
      </c>
      <c r="F1490" s="145">
        <f>SUM(C1490:E1490)</f>
        <v>219051</v>
      </c>
    </row>
    <row r="1491" spans="1:6" x14ac:dyDescent="0.2">
      <c r="A1491" s="339" t="s">
        <v>305</v>
      </c>
      <c r="B1491" s="215" t="s">
        <v>603</v>
      </c>
      <c r="C1491" s="310">
        <f t="shared" si="80"/>
        <v>41699</v>
      </c>
      <c r="D1491" s="310">
        <f t="shared" si="80"/>
        <v>0</v>
      </c>
      <c r="E1491" s="310">
        <f t="shared" si="80"/>
        <v>0</v>
      </c>
      <c r="F1491" s="145">
        <f>SUM(C1491:E1491)</f>
        <v>41699</v>
      </c>
    </row>
    <row r="1492" spans="1:6" x14ac:dyDescent="0.2">
      <c r="A1492" s="339" t="s">
        <v>306</v>
      </c>
      <c r="B1492" s="215" t="s">
        <v>602</v>
      </c>
      <c r="C1492" s="310">
        <f t="shared" si="80"/>
        <v>854587</v>
      </c>
      <c r="D1492" s="310">
        <f t="shared" si="80"/>
        <v>33046</v>
      </c>
      <c r="E1492" s="310">
        <f t="shared" si="80"/>
        <v>0</v>
      </c>
      <c r="F1492" s="145">
        <f>SUM(C1492:E1492)</f>
        <v>887633</v>
      </c>
    </row>
    <row r="1493" spans="1:6" x14ac:dyDescent="0.2">
      <c r="A1493" s="339" t="s">
        <v>307</v>
      </c>
      <c r="B1493" s="215" t="s">
        <v>604</v>
      </c>
      <c r="C1493" s="310">
        <f t="shared" si="80"/>
        <v>4500</v>
      </c>
      <c r="D1493" s="310">
        <f t="shared" si="80"/>
        <v>0</v>
      </c>
      <c r="E1493" s="310">
        <f t="shared" si="80"/>
        <v>0</v>
      </c>
      <c r="F1493" s="145">
        <f>SUM(C1493:E1493)</f>
        <v>4500</v>
      </c>
    </row>
    <row r="1494" spans="1:6" x14ac:dyDescent="0.2">
      <c r="A1494" s="339" t="s">
        <v>308</v>
      </c>
      <c r="B1494" s="215" t="s">
        <v>605</v>
      </c>
      <c r="C1494" s="310">
        <f t="shared" si="80"/>
        <v>200</v>
      </c>
      <c r="D1494" s="310">
        <f t="shared" si="80"/>
        <v>0</v>
      </c>
      <c r="E1494" s="310">
        <f t="shared" si="80"/>
        <v>0</v>
      </c>
      <c r="F1494" s="145">
        <f>SUM(C1494:E1494)</f>
        <v>200</v>
      </c>
    </row>
    <row r="1495" spans="1:6" x14ac:dyDescent="0.2">
      <c r="A1495" s="339" t="s">
        <v>309</v>
      </c>
      <c r="B1495" s="215" t="s">
        <v>606</v>
      </c>
      <c r="C1495" s="310">
        <f>C1496+C1497+C1498+C1499+C1500+C1501+C1502</f>
        <v>883230.8</v>
      </c>
      <c r="D1495" s="310">
        <f>D1496+D1497+D1498+D1499+D1500+D1501+D1502</f>
        <v>67184</v>
      </c>
      <c r="E1495" s="310">
        <f>E1496+E1497+E1498+E1499+E1500+E1501+E1502</f>
        <v>0</v>
      </c>
      <c r="F1495" s="145">
        <f>F1496+F1497+F1498+F1499+F1500+F1501+F1502</f>
        <v>950414.8</v>
      </c>
    </row>
    <row r="1496" spans="1:6" x14ac:dyDescent="0.2">
      <c r="A1496" s="339" t="s">
        <v>310</v>
      </c>
      <c r="B1496" s="215" t="s">
        <v>610</v>
      </c>
      <c r="C1496" s="310">
        <f t="shared" ref="C1496:E1503" si="81">C1441+C1386+C1331+C1277+C1222+C1168+C1113+C1058+C1004+C949+C895+C840+C785+C730+C675+C620+C565+C510+C455+C400+C345+C290+C235+C181+C126+C71+C16</f>
        <v>340468.8</v>
      </c>
      <c r="D1496" s="310">
        <f t="shared" si="81"/>
        <v>0</v>
      </c>
      <c r="E1496" s="310">
        <f t="shared" si="81"/>
        <v>0</v>
      </c>
      <c r="F1496" s="145">
        <f>E1496+D1496+C1496</f>
        <v>340468.8</v>
      </c>
    </row>
    <row r="1497" spans="1:6" x14ac:dyDescent="0.2">
      <c r="A1497" s="339" t="s">
        <v>311</v>
      </c>
      <c r="B1497" s="215" t="s">
        <v>611</v>
      </c>
      <c r="C1497" s="310">
        <f t="shared" si="81"/>
        <v>0</v>
      </c>
      <c r="D1497" s="310">
        <f t="shared" si="81"/>
        <v>0</v>
      </c>
      <c r="E1497" s="310">
        <f t="shared" si="81"/>
        <v>0</v>
      </c>
      <c r="F1497" s="145">
        <f t="shared" ref="F1497:F1503" si="82">E1497+D1497+C1497</f>
        <v>0</v>
      </c>
    </row>
    <row r="1498" spans="1:6" x14ac:dyDescent="0.2">
      <c r="A1498" s="339" t="s">
        <v>312</v>
      </c>
      <c r="B1498" s="215" t="s">
        <v>612</v>
      </c>
      <c r="C1498" s="310">
        <f t="shared" si="81"/>
        <v>0</v>
      </c>
      <c r="D1498" s="310">
        <f t="shared" si="81"/>
        <v>0</v>
      </c>
      <c r="E1498" s="310">
        <f t="shared" si="81"/>
        <v>0</v>
      </c>
      <c r="F1498" s="145">
        <f t="shared" si="82"/>
        <v>0</v>
      </c>
    </row>
    <row r="1499" spans="1:6" x14ac:dyDescent="0.2">
      <c r="A1499" s="339" t="s">
        <v>313</v>
      </c>
      <c r="B1499" s="348" t="s">
        <v>608</v>
      </c>
      <c r="C1499" s="310">
        <f t="shared" si="81"/>
        <v>385575</v>
      </c>
      <c r="D1499" s="310">
        <f t="shared" si="81"/>
        <v>67184</v>
      </c>
      <c r="E1499" s="310">
        <f t="shared" si="81"/>
        <v>0</v>
      </c>
      <c r="F1499" s="145">
        <f t="shared" si="82"/>
        <v>452759</v>
      </c>
    </row>
    <row r="1500" spans="1:6" x14ac:dyDescent="0.2">
      <c r="A1500" s="339" t="s">
        <v>314</v>
      </c>
      <c r="B1500" s="801" t="s">
        <v>609</v>
      </c>
      <c r="C1500" s="310">
        <f t="shared" si="81"/>
        <v>0</v>
      </c>
      <c r="D1500" s="310">
        <f t="shared" si="81"/>
        <v>0</v>
      </c>
      <c r="E1500" s="310">
        <f t="shared" si="81"/>
        <v>0</v>
      </c>
      <c r="F1500" s="145">
        <f t="shared" si="82"/>
        <v>0</v>
      </c>
    </row>
    <row r="1501" spans="1:6" x14ac:dyDescent="0.2">
      <c r="A1501" s="339" t="s">
        <v>315</v>
      </c>
      <c r="B1501" s="802" t="s">
        <v>1082</v>
      </c>
      <c r="C1501" s="310">
        <f t="shared" si="81"/>
        <v>0</v>
      </c>
      <c r="D1501" s="310">
        <f t="shared" si="81"/>
        <v>0</v>
      </c>
      <c r="E1501" s="310">
        <f t="shared" si="81"/>
        <v>0</v>
      </c>
      <c r="F1501" s="145">
        <f t="shared" si="82"/>
        <v>0</v>
      </c>
    </row>
    <row r="1502" spans="1:6" x14ac:dyDescent="0.2">
      <c r="A1502" s="339" t="s">
        <v>316</v>
      </c>
      <c r="B1502" s="292" t="s">
        <v>841</v>
      </c>
      <c r="C1502" s="310">
        <f t="shared" si="81"/>
        <v>157187</v>
      </c>
      <c r="D1502" s="310">
        <f t="shared" si="81"/>
        <v>0</v>
      </c>
      <c r="E1502" s="310">
        <f t="shared" si="81"/>
        <v>0</v>
      </c>
      <c r="F1502" s="145">
        <f t="shared" si="82"/>
        <v>157187</v>
      </c>
    </row>
    <row r="1503" spans="1:6" ht="13.5" thickBot="1" x14ac:dyDescent="0.25">
      <c r="A1503" s="339" t="s">
        <v>317</v>
      </c>
      <c r="B1503" s="217" t="s">
        <v>614</v>
      </c>
      <c r="C1503" s="310">
        <f t="shared" si="81"/>
        <v>80620</v>
      </c>
      <c r="D1503" s="310">
        <f t="shared" si="81"/>
        <v>0</v>
      </c>
      <c r="E1503" s="310">
        <f t="shared" si="81"/>
        <v>0</v>
      </c>
      <c r="F1503" s="308">
        <f t="shared" si="82"/>
        <v>80620</v>
      </c>
    </row>
    <row r="1504" spans="1:6" ht="13.5" thickBot="1" x14ac:dyDescent="0.25">
      <c r="A1504" s="582" t="s">
        <v>318</v>
      </c>
      <c r="B1504" s="583" t="s">
        <v>6</v>
      </c>
      <c r="C1504" s="591">
        <f>C1490+C1491+C1492+C1495+C1503</f>
        <v>2079187.8</v>
      </c>
      <c r="D1504" s="591">
        <f>D1490+D1491+D1492+D1495+D1503</f>
        <v>100230</v>
      </c>
      <c r="E1504" s="591">
        <f>E1490+E1491+E1492+E1493+E1495+E1503</f>
        <v>0</v>
      </c>
      <c r="F1504" s="592">
        <f>F1490+F1491+F1492+F1495+F1503</f>
        <v>2179417.7999999998</v>
      </c>
    </row>
    <row r="1505" spans="1:6" ht="8.25" customHeight="1" thickTop="1" x14ac:dyDescent="0.2">
      <c r="A1505" s="572"/>
      <c r="B1505" s="347"/>
      <c r="C1505" s="245"/>
      <c r="D1505" s="245"/>
      <c r="E1505" s="245"/>
      <c r="F1505" s="153"/>
    </row>
    <row r="1506" spans="1:6" x14ac:dyDescent="0.2">
      <c r="A1506" s="340" t="s">
        <v>319</v>
      </c>
      <c r="B1506" s="349" t="s">
        <v>247</v>
      </c>
      <c r="C1506" s="312"/>
      <c r="D1506" s="148"/>
      <c r="E1506" s="312"/>
      <c r="F1506" s="199"/>
    </row>
    <row r="1507" spans="1:6" x14ac:dyDescent="0.2">
      <c r="A1507" s="340" t="s">
        <v>320</v>
      </c>
      <c r="B1507" s="215" t="s">
        <v>615</v>
      </c>
      <c r="C1507" s="310">
        <f>C1452+C1397+C1342+C1288+C1233+C1179+C1124+C1069+C1015+C960+C906+C851+C796+C741+C686+C631+C576+C521+C466+C411+C356+C301+C246+C192+C137+C82+C27</f>
        <v>3406122</v>
      </c>
      <c r="D1507" s="310">
        <f t="shared" ref="C1507:E1508" si="83">D1452+D1397+D1342+D1288+D1233+D1179+D1124+D1069+D1015+D960+D906+D851+D796+D741+D686+D631+D576+D521+D466+D411+D356+D301+D246+D192+D137+D82+D27</f>
        <v>0</v>
      </c>
      <c r="E1507" s="310">
        <f t="shared" si="83"/>
        <v>0</v>
      </c>
      <c r="F1507" s="145">
        <f>SUM(C1507:E1507)</f>
        <v>3406122</v>
      </c>
    </row>
    <row r="1508" spans="1:6" x14ac:dyDescent="0.2">
      <c r="A1508" s="340" t="s">
        <v>321</v>
      </c>
      <c r="B1508" s="215" t="s">
        <v>616</v>
      </c>
      <c r="C1508" s="310">
        <f t="shared" si="83"/>
        <v>249895</v>
      </c>
      <c r="D1508" s="310">
        <f t="shared" si="83"/>
        <v>0</v>
      </c>
      <c r="E1508" s="310">
        <f t="shared" si="83"/>
        <v>0</v>
      </c>
      <c r="F1508" s="145">
        <f>SUM(C1508:E1508)</f>
        <v>249895</v>
      </c>
    </row>
    <row r="1509" spans="1:6" x14ac:dyDescent="0.2">
      <c r="A1509" s="340" t="s">
        <v>323</v>
      </c>
      <c r="B1509" s="215" t="s">
        <v>617</v>
      </c>
      <c r="C1509" s="310">
        <f>C1510+C1511+C1512+C1513+C1514+C1515+C1516</f>
        <v>15000</v>
      </c>
      <c r="D1509" s="310">
        <f>D1510+D1511+D1512+D1513+D1514+D1515+D1516</f>
        <v>26000</v>
      </c>
      <c r="E1509" s="310">
        <f>E1510+E1511+E1512+E1513+E1514+E1515+E1516</f>
        <v>0</v>
      </c>
      <c r="F1509" s="145">
        <f>F1510+F1511+F1512+F1513+F1514+F1515+F1516</f>
        <v>41000</v>
      </c>
    </row>
    <row r="1510" spans="1:6" x14ac:dyDescent="0.2">
      <c r="A1510" s="340" t="s">
        <v>324</v>
      </c>
      <c r="B1510" s="348" t="s">
        <v>618</v>
      </c>
      <c r="C1510" s="310">
        <f t="shared" ref="C1510:E1516" si="84">C1455+C1400+C1345+C1291+C1236+C1182+C1127+C1072+C1018+C963+C909+C854+C799+C744+C689+C634+C579+C524+C469+C414+C359+C304+C249+C195+C140+C85+C30</f>
        <v>0</v>
      </c>
      <c r="D1510" s="310">
        <f t="shared" si="84"/>
        <v>0</v>
      </c>
      <c r="E1510" s="310">
        <f t="shared" si="84"/>
        <v>0</v>
      </c>
      <c r="F1510" s="148">
        <f>SUM(C1510:E1510)</f>
        <v>0</v>
      </c>
    </row>
    <row r="1511" spans="1:6" x14ac:dyDescent="0.2">
      <c r="A1511" s="340" t="s">
        <v>325</v>
      </c>
      <c r="B1511" s="348" t="s">
        <v>619</v>
      </c>
      <c r="C1511" s="310">
        <f t="shared" si="84"/>
        <v>0</v>
      </c>
      <c r="D1511" s="310">
        <f t="shared" si="84"/>
        <v>0</v>
      </c>
      <c r="E1511" s="310">
        <f t="shared" si="84"/>
        <v>0</v>
      </c>
      <c r="F1511" s="145">
        <f t="shared" ref="F1511:F1516" si="85">SUM(C1511:E1511)</f>
        <v>0</v>
      </c>
    </row>
    <row r="1512" spans="1:6" x14ac:dyDescent="0.2">
      <c r="A1512" s="340" t="s">
        <v>326</v>
      </c>
      <c r="B1512" s="348" t="s">
        <v>620</v>
      </c>
      <c r="C1512" s="310">
        <f t="shared" si="84"/>
        <v>0</v>
      </c>
      <c r="D1512" s="310">
        <f t="shared" si="84"/>
        <v>0</v>
      </c>
      <c r="E1512" s="310">
        <f t="shared" si="84"/>
        <v>0</v>
      </c>
      <c r="F1512" s="145">
        <f t="shared" si="85"/>
        <v>0</v>
      </c>
    </row>
    <row r="1513" spans="1:6" x14ac:dyDescent="0.2">
      <c r="A1513" s="340" t="s">
        <v>327</v>
      </c>
      <c r="B1513" s="348" t="s">
        <v>621</v>
      </c>
      <c r="C1513" s="310">
        <f t="shared" si="84"/>
        <v>15000</v>
      </c>
      <c r="D1513" s="310">
        <f t="shared" si="84"/>
        <v>0</v>
      </c>
      <c r="E1513" s="310">
        <f t="shared" si="84"/>
        <v>0</v>
      </c>
      <c r="F1513" s="145">
        <f t="shared" si="85"/>
        <v>15000</v>
      </c>
    </row>
    <row r="1514" spans="1:6" x14ac:dyDescent="0.2">
      <c r="A1514" s="340" t="s">
        <v>328</v>
      </c>
      <c r="B1514" s="801" t="s">
        <v>622</v>
      </c>
      <c r="C1514" s="310">
        <f t="shared" si="84"/>
        <v>0</v>
      </c>
      <c r="D1514" s="310">
        <f t="shared" si="84"/>
        <v>17400</v>
      </c>
      <c r="E1514" s="310">
        <f t="shared" si="84"/>
        <v>0</v>
      </c>
      <c r="F1514" s="145">
        <f t="shared" si="85"/>
        <v>17400</v>
      </c>
    </row>
    <row r="1515" spans="1:6" x14ac:dyDescent="0.2">
      <c r="A1515" s="340" t="s">
        <v>329</v>
      </c>
      <c r="B1515" s="292" t="s">
        <v>623</v>
      </c>
      <c r="C1515" s="310">
        <f t="shared" si="84"/>
        <v>0</v>
      </c>
      <c r="D1515" s="310">
        <f t="shared" si="84"/>
        <v>8600</v>
      </c>
      <c r="E1515" s="310">
        <f t="shared" si="84"/>
        <v>0</v>
      </c>
      <c r="F1515" s="145">
        <f t="shared" si="85"/>
        <v>8600</v>
      </c>
    </row>
    <row r="1516" spans="1:6" x14ac:dyDescent="0.2">
      <c r="A1516" s="340" t="s">
        <v>330</v>
      </c>
      <c r="B1516" s="1038" t="s">
        <v>624</v>
      </c>
      <c r="C1516" s="310">
        <f t="shared" si="84"/>
        <v>0</v>
      </c>
      <c r="D1516" s="310">
        <f t="shared" si="84"/>
        <v>0</v>
      </c>
      <c r="E1516" s="310">
        <f t="shared" si="84"/>
        <v>0</v>
      </c>
      <c r="F1516" s="145">
        <f t="shared" si="85"/>
        <v>0</v>
      </c>
    </row>
    <row r="1517" spans="1:6" x14ac:dyDescent="0.2">
      <c r="A1517" s="340" t="s">
        <v>331</v>
      </c>
      <c r="B1517" s="215"/>
      <c r="C1517" s="310"/>
      <c r="D1517" s="310"/>
      <c r="E1517" s="310"/>
      <c r="F1517" s="145"/>
    </row>
    <row r="1518" spans="1:6" ht="13.5" thickBot="1" x14ac:dyDescent="0.25">
      <c r="A1518" s="340" t="s">
        <v>332</v>
      </c>
      <c r="B1518" s="217"/>
      <c r="C1518" s="311"/>
      <c r="D1518" s="311"/>
      <c r="E1518" s="311"/>
      <c r="F1518" s="150"/>
    </row>
    <row r="1519" spans="1:6" ht="13.5" thickBot="1" x14ac:dyDescent="0.25">
      <c r="A1519" s="582" t="s">
        <v>333</v>
      </c>
      <c r="B1519" s="583" t="s">
        <v>7</v>
      </c>
      <c r="C1519" s="591">
        <f>C1507+C1508+C1509+C1517+C1518</f>
        <v>3671017</v>
      </c>
      <c r="D1519" s="591">
        <f>D1507+D1508+D1509+D1517+D1518</f>
        <v>26000</v>
      </c>
      <c r="E1519" s="591">
        <f>E1507+E1508+E1509+E1517+E1518</f>
        <v>0</v>
      </c>
      <c r="F1519" s="592">
        <f>F1507+F1508+F1509+F1517+F1518</f>
        <v>3697017</v>
      </c>
    </row>
    <row r="1520" spans="1:6" ht="27" thickTop="1" thickBot="1" x14ac:dyDescent="0.25">
      <c r="A1520" s="582" t="s">
        <v>334</v>
      </c>
      <c r="B1520" s="587" t="s">
        <v>457</v>
      </c>
      <c r="C1520" s="594">
        <f>C1504+C1519</f>
        <v>5750204.7999999998</v>
      </c>
      <c r="D1520" s="594">
        <f>D1504+D1519</f>
        <v>126230</v>
      </c>
      <c r="E1520" s="594">
        <f>E1504+E1519</f>
        <v>0</v>
      </c>
      <c r="F1520" s="595">
        <f>F1504+F1519</f>
        <v>5876434.7999999998</v>
      </c>
    </row>
    <row r="1521" spans="1:6" ht="6.75" customHeight="1" thickTop="1" x14ac:dyDescent="0.2">
      <c r="A1521" s="572"/>
      <c r="B1521" s="815"/>
      <c r="C1521" s="251"/>
      <c r="D1521" s="251"/>
      <c r="E1521" s="251"/>
      <c r="F1521" s="256"/>
    </row>
    <row r="1522" spans="1:6" x14ac:dyDescent="0.2">
      <c r="A1522" s="340" t="s">
        <v>335</v>
      </c>
      <c r="B1522" s="456" t="s">
        <v>458</v>
      </c>
      <c r="C1522" s="593"/>
      <c r="D1522" s="148"/>
      <c r="E1522" s="312"/>
      <c r="F1522" s="199"/>
    </row>
    <row r="1523" spans="1:6" x14ac:dyDescent="0.2">
      <c r="A1523" s="339" t="s">
        <v>336</v>
      </c>
      <c r="B1523" s="216" t="s">
        <v>1124</v>
      </c>
      <c r="C1523" s="310">
        <f t="shared" ref="C1523:E1530" si="86">C1468+C1413+C1358+C1304+C1249+C1195+C1140+C1085+C1031+C976+C922+C867+C812+C757+C702+C647+C592+C537+C482+C427+C372+C317+C262+C208+C153+C98+C43</f>
        <v>52034</v>
      </c>
      <c r="D1523" s="310">
        <f t="shared" si="86"/>
        <v>0</v>
      </c>
      <c r="E1523" s="310">
        <f t="shared" si="86"/>
        <v>0</v>
      </c>
      <c r="F1523" s="145">
        <f>SUM(C1523:E1523)</f>
        <v>52034</v>
      </c>
    </row>
    <row r="1524" spans="1:6" x14ac:dyDescent="0.2">
      <c r="A1524" s="339" t="s">
        <v>337</v>
      </c>
      <c r="B1524" s="666" t="s">
        <v>640</v>
      </c>
      <c r="C1524" s="310">
        <f t="shared" si="86"/>
        <v>0</v>
      </c>
      <c r="D1524" s="310">
        <f t="shared" si="86"/>
        <v>0</v>
      </c>
      <c r="E1524" s="310">
        <f t="shared" si="86"/>
        <v>0</v>
      </c>
      <c r="F1524" s="145">
        <f t="shared" ref="F1524:F1530" si="87">SUM(C1524:E1524)</f>
        <v>0</v>
      </c>
    </row>
    <row r="1525" spans="1:6" x14ac:dyDescent="0.2">
      <c r="A1525" s="339" t="s">
        <v>338</v>
      </c>
      <c r="B1525" s="666" t="s">
        <v>639</v>
      </c>
      <c r="C1525" s="310">
        <f t="shared" si="86"/>
        <v>1261703</v>
      </c>
      <c r="D1525" s="310">
        <f t="shared" si="86"/>
        <v>0</v>
      </c>
      <c r="E1525" s="310">
        <f t="shared" si="86"/>
        <v>0</v>
      </c>
      <c r="F1525" s="145">
        <f t="shared" si="87"/>
        <v>1261703</v>
      </c>
    </row>
    <row r="1526" spans="1:6" x14ac:dyDescent="0.2">
      <c r="A1526" s="339" t="s">
        <v>339</v>
      </c>
      <c r="B1526" s="666" t="s">
        <v>641</v>
      </c>
      <c r="C1526" s="310">
        <f t="shared" si="86"/>
        <v>0</v>
      </c>
      <c r="D1526" s="310">
        <f t="shared" si="86"/>
        <v>0</v>
      </c>
      <c r="E1526" s="310">
        <f t="shared" si="86"/>
        <v>0</v>
      </c>
      <c r="F1526" s="145">
        <f t="shared" si="87"/>
        <v>0</v>
      </c>
    </row>
    <row r="1527" spans="1:6" x14ac:dyDescent="0.2">
      <c r="A1527" s="339" t="s">
        <v>340</v>
      </c>
      <c r="B1527" s="803" t="s">
        <v>642</v>
      </c>
      <c r="C1527" s="310">
        <f t="shared" si="86"/>
        <v>0</v>
      </c>
      <c r="D1527" s="310">
        <f t="shared" si="86"/>
        <v>0</v>
      </c>
      <c r="E1527" s="310">
        <f t="shared" si="86"/>
        <v>0</v>
      </c>
      <c r="F1527" s="145">
        <f t="shared" si="87"/>
        <v>0</v>
      </c>
    </row>
    <row r="1528" spans="1:6" x14ac:dyDescent="0.2">
      <c r="A1528" s="339" t="s">
        <v>341</v>
      </c>
      <c r="B1528" s="804" t="s">
        <v>645</v>
      </c>
      <c r="C1528" s="310">
        <f t="shared" si="86"/>
        <v>400000</v>
      </c>
      <c r="D1528" s="310">
        <f t="shared" si="86"/>
        <v>0</v>
      </c>
      <c r="E1528" s="310">
        <f t="shared" si="86"/>
        <v>0</v>
      </c>
      <c r="F1528" s="145">
        <f t="shared" si="87"/>
        <v>400000</v>
      </c>
    </row>
    <row r="1529" spans="1:6" x14ac:dyDescent="0.2">
      <c r="A1529" s="339" t="s">
        <v>342</v>
      </c>
      <c r="B1529" s="805" t="s">
        <v>644</v>
      </c>
      <c r="C1529" s="310">
        <f t="shared" si="86"/>
        <v>0</v>
      </c>
      <c r="D1529" s="310">
        <f t="shared" si="86"/>
        <v>0</v>
      </c>
      <c r="E1529" s="310">
        <f t="shared" si="86"/>
        <v>0</v>
      </c>
      <c r="F1529" s="145">
        <f t="shared" si="87"/>
        <v>0</v>
      </c>
    </row>
    <row r="1530" spans="1:6" ht="13.5" thickBot="1" x14ac:dyDescent="0.25">
      <c r="A1530" s="339" t="s">
        <v>343</v>
      </c>
      <c r="B1530" s="350" t="s">
        <v>643</v>
      </c>
      <c r="C1530" s="310">
        <f t="shared" si="86"/>
        <v>0</v>
      </c>
      <c r="D1530" s="310">
        <f t="shared" si="86"/>
        <v>0</v>
      </c>
      <c r="E1530" s="310">
        <f t="shared" si="86"/>
        <v>0</v>
      </c>
      <c r="F1530" s="145">
        <f t="shared" si="87"/>
        <v>0</v>
      </c>
    </row>
    <row r="1531" spans="1:6" ht="13.5" thickBot="1" x14ac:dyDescent="0.25">
      <c r="A1531" s="363" t="s">
        <v>344</v>
      </c>
      <c r="B1531" s="298" t="s">
        <v>459</v>
      </c>
      <c r="C1531" s="809">
        <f>SUM(C1523:C1530)</f>
        <v>1713737</v>
      </c>
      <c r="D1531" s="809">
        <f>SUM(D1523:D1530)</f>
        <v>0</v>
      </c>
      <c r="E1531" s="809">
        <f>SUM(E1523:E1530)</f>
        <v>0</v>
      </c>
      <c r="F1531" s="904">
        <f>SUM(F1523:F1530)</f>
        <v>1713737</v>
      </c>
    </row>
    <row r="1532" spans="1:6" ht="13.5" thickBot="1" x14ac:dyDescent="0.25">
      <c r="A1532" s="426"/>
      <c r="B1532" s="1301"/>
      <c r="C1532" s="904"/>
      <c r="D1532" s="1302"/>
      <c r="E1532" s="147"/>
      <c r="F1532" s="631"/>
    </row>
    <row r="1533" spans="1:6" ht="13.5" thickBot="1" x14ac:dyDescent="0.25">
      <c r="A1533" s="598" t="s">
        <v>345</v>
      </c>
      <c r="B1533" s="806" t="s">
        <v>460</v>
      </c>
      <c r="C1533" s="820">
        <f>C1520+C1531</f>
        <v>7463941.7999999998</v>
      </c>
      <c r="D1533" s="822">
        <f>D1520+D1531</f>
        <v>126230</v>
      </c>
      <c r="E1533" s="820">
        <f>E1520+E1531</f>
        <v>0</v>
      </c>
      <c r="F1533" s="820">
        <f>F1520+F1531</f>
        <v>7590171.7999999998</v>
      </c>
    </row>
    <row r="1534" spans="1:6" ht="13.5" thickTop="1" x14ac:dyDescent="0.2">
      <c r="A1534" s="361"/>
      <c r="B1534" s="793"/>
      <c r="C1534" s="664"/>
      <c r="D1534" s="664"/>
      <c r="E1534" s="664"/>
      <c r="F1534" s="664"/>
    </row>
    <row r="1535" spans="1:6" x14ac:dyDescent="0.2">
      <c r="A1535" s="1647">
        <v>29</v>
      </c>
      <c r="B1535" s="1647"/>
      <c r="C1535" s="1647"/>
      <c r="D1535" s="1647"/>
      <c r="E1535" s="1647"/>
      <c r="F1535" s="1647"/>
    </row>
    <row r="1536" spans="1:6" x14ac:dyDescent="0.2">
      <c r="A1536" s="1626" t="s">
        <v>1376</v>
      </c>
      <c r="B1536" s="1626"/>
      <c r="C1536" s="1626"/>
      <c r="D1536" s="1626"/>
      <c r="E1536" s="1626"/>
    </row>
    <row r="1537" spans="1:6" x14ac:dyDescent="0.2">
      <c r="A1537" s="352"/>
      <c r="B1537" s="352"/>
      <c r="C1537" s="352"/>
      <c r="D1537" s="352"/>
      <c r="E1537" s="352"/>
    </row>
    <row r="1538" spans="1:6" ht="14.25" x14ac:dyDescent="0.2">
      <c r="A1538" s="1785" t="s">
        <v>1206</v>
      </c>
      <c r="B1538" s="1786"/>
      <c r="C1538" s="1786"/>
      <c r="D1538" s="1786"/>
      <c r="E1538" s="1786"/>
      <c r="F1538" s="1786"/>
    </row>
    <row r="1539" spans="1:6" ht="9.75" customHeight="1" x14ac:dyDescent="0.25">
      <c r="B1539" s="21"/>
      <c r="C1539" s="21"/>
      <c r="D1539" s="21"/>
      <c r="E1539" s="21"/>
    </row>
    <row r="1540" spans="1:6" ht="15.75" x14ac:dyDescent="0.25">
      <c r="B1540" s="21" t="s">
        <v>507</v>
      </c>
      <c r="C1540" s="21"/>
      <c r="D1540" s="21"/>
      <c r="E1540" s="21"/>
    </row>
    <row r="1541" spans="1:6" ht="13.5" thickBot="1" x14ac:dyDescent="0.25">
      <c r="B1541" s="1"/>
      <c r="C1541" s="1"/>
      <c r="D1541" s="1"/>
      <c r="E1541" s="22" t="s">
        <v>8</v>
      </c>
    </row>
    <row r="1542" spans="1:6" ht="48.75" thickBot="1" x14ac:dyDescent="0.3">
      <c r="A1542" s="367" t="s">
        <v>298</v>
      </c>
      <c r="B1542" s="577" t="s">
        <v>13</v>
      </c>
      <c r="C1542" s="355" t="s">
        <v>488</v>
      </c>
      <c r="D1542" s="356" t="s">
        <v>489</v>
      </c>
      <c r="E1542" s="355" t="s">
        <v>484</v>
      </c>
      <c r="F1542" s="356" t="s">
        <v>483</v>
      </c>
    </row>
    <row r="1543" spans="1:6" x14ac:dyDescent="0.2">
      <c r="A1543" s="578" t="s">
        <v>299</v>
      </c>
      <c r="B1543" s="579" t="s">
        <v>300</v>
      </c>
      <c r="C1543" s="588" t="s">
        <v>301</v>
      </c>
      <c r="D1543" s="589" t="s">
        <v>302</v>
      </c>
      <c r="E1543" s="763" t="s">
        <v>322</v>
      </c>
      <c r="F1543" s="764" t="s">
        <v>347</v>
      </c>
    </row>
    <row r="1544" spans="1:6" x14ac:dyDescent="0.2">
      <c r="A1544" s="340" t="s">
        <v>303</v>
      </c>
      <c r="B1544" s="347" t="s">
        <v>246</v>
      </c>
      <c r="C1544" s="310"/>
      <c r="D1544" s="145"/>
      <c r="E1544" s="310"/>
      <c r="F1544" s="131"/>
    </row>
    <row r="1545" spans="1:6" x14ac:dyDescent="0.2">
      <c r="A1545" s="339" t="s">
        <v>304</v>
      </c>
      <c r="B1545" s="192" t="s">
        <v>601</v>
      </c>
      <c r="C1545" s="310"/>
      <c r="D1545" s="145"/>
      <c r="E1545" s="310"/>
      <c r="F1545" s="145">
        <f>SUM(C1545:E1545)</f>
        <v>0</v>
      </c>
    </row>
    <row r="1546" spans="1:6" x14ac:dyDescent="0.2">
      <c r="A1546" s="339" t="s">
        <v>305</v>
      </c>
      <c r="B1546" s="215" t="s">
        <v>603</v>
      </c>
      <c r="C1546" s="310"/>
      <c r="D1546" s="145"/>
      <c r="E1546" s="310"/>
      <c r="F1546" s="145">
        <f>SUM(C1546:E1546)</f>
        <v>0</v>
      </c>
    </row>
    <row r="1547" spans="1:6" x14ac:dyDescent="0.2">
      <c r="A1547" s="339" t="s">
        <v>306</v>
      </c>
      <c r="B1547" s="215" t="s">
        <v>602</v>
      </c>
      <c r="C1547" s="310"/>
      <c r="D1547" s="145"/>
      <c r="E1547" s="310"/>
      <c r="F1547" s="145">
        <f>SUM(C1547:E1547)</f>
        <v>0</v>
      </c>
    </row>
    <row r="1548" spans="1:6" x14ac:dyDescent="0.2">
      <c r="A1548" s="339" t="s">
        <v>307</v>
      </c>
      <c r="B1548" s="215" t="s">
        <v>604</v>
      </c>
      <c r="C1548" s="310"/>
      <c r="D1548" s="145"/>
      <c r="E1548" s="310"/>
      <c r="F1548" s="145">
        <f>SUM(C1548:E1548)</f>
        <v>0</v>
      </c>
    </row>
    <row r="1549" spans="1:6" x14ac:dyDescent="0.2">
      <c r="A1549" s="339" t="s">
        <v>308</v>
      </c>
      <c r="B1549" s="215" t="s">
        <v>605</v>
      </c>
      <c r="C1549" s="310"/>
      <c r="D1549" s="145"/>
      <c r="E1549" s="310"/>
      <c r="F1549" s="145">
        <f>SUM(C1549:E1549)</f>
        <v>0</v>
      </c>
    </row>
    <row r="1550" spans="1:6" x14ac:dyDescent="0.2">
      <c r="A1550" s="339" t="s">
        <v>309</v>
      </c>
      <c r="B1550" s="215" t="s">
        <v>606</v>
      </c>
      <c r="C1550" s="310">
        <f>C1551+C1552+C1553+C1554+C1555+C1556+C1557</f>
        <v>216000</v>
      </c>
      <c r="D1550" s="310">
        <f>D1551+D1552+D1553+D1554+D1555+D1556+D1557</f>
        <v>0</v>
      </c>
      <c r="E1550" s="310">
        <f>E1551+E1552+E1553+E1554+E1555+E1556+E1557</f>
        <v>0</v>
      </c>
      <c r="F1550" s="145">
        <f>F1551+F1552+F1553+F1554+F1555+F1556+F1557</f>
        <v>216000</v>
      </c>
    </row>
    <row r="1551" spans="1:6" x14ac:dyDescent="0.2">
      <c r="A1551" s="339" t="s">
        <v>310</v>
      </c>
      <c r="B1551" s="215" t="s">
        <v>610</v>
      </c>
      <c r="C1551" s="310">
        <v>0</v>
      </c>
      <c r="D1551" s="145">
        <v>0</v>
      </c>
      <c r="E1551" s="310">
        <v>0</v>
      </c>
      <c r="F1551" s="145">
        <f>E1551+D1551+C1551</f>
        <v>0</v>
      </c>
    </row>
    <row r="1552" spans="1:6" x14ac:dyDescent="0.2">
      <c r="A1552" s="339" t="s">
        <v>311</v>
      </c>
      <c r="B1552" s="215" t="s">
        <v>611</v>
      </c>
      <c r="C1552" s="310"/>
      <c r="D1552" s="145"/>
      <c r="E1552" s="310"/>
      <c r="F1552" s="145">
        <f t="shared" ref="F1552:F1558" si="88">E1552+D1552+C1552</f>
        <v>0</v>
      </c>
    </row>
    <row r="1553" spans="1:6" x14ac:dyDescent="0.2">
      <c r="A1553" s="339" t="s">
        <v>312</v>
      </c>
      <c r="B1553" s="215" t="s">
        <v>612</v>
      </c>
      <c r="C1553" s="310"/>
      <c r="D1553" s="145"/>
      <c r="E1553" s="310"/>
      <c r="F1553" s="145">
        <f t="shared" si="88"/>
        <v>0</v>
      </c>
    </row>
    <row r="1554" spans="1:6" x14ac:dyDescent="0.2">
      <c r="A1554" s="339" t="s">
        <v>313</v>
      </c>
      <c r="B1554" s="348" t="s">
        <v>608</v>
      </c>
      <c r="C1554" s="246"/>
      <c r="D1554" s="149"/>
      <c r="E1554" s="310"/>
      <c r="F1554" s="145">
        <f t="shared" si="88"/>
        <v>0</v>
      </c>
    </row>
    <row r="1555" spans="1:6" x14ac:dyDescent="0.2">
      <c r="A1555" s="339" t="s">
        <v>314</v>
      </c>
      <c r="B1555" s="801" t="s">
        <v>609</v>
      </c>
      <c r="C1555" s="311"/>
      <c r="D1555" s="146"/>
      <c r="E1555" s="310"/>
      <c r="F1555" s="145">
        <f t="shared" si="88"/>
        <v>0</v>
      </c>
    </row>
    <row r="1556" spans="1:6" x14ac:dyDescent="0.2">
      <c r="A1556" s="339" t="s">
        <v>315</v>
      </c>
      <c r="B1556" s="802" t="s">
        <v>1082</v>
      </c>
      <c r="C1556" s="311">
        <f>'34 sz melléklet'!C31</f>
        <v>216000</v>
      </c>
      <c r="D1556" s="150"/>
      <c r="E1556" s="310"/>
      <c r="F1556" s="145">
        <f t="shared" si="88"/>
        <v>216000</v>
      </c>
    </row>
    <row r="1557" spans="1:6" x14ac:dyDescent="0.2">
      <c r="A1557" s="339" t="s">
        <v>316</v>
      </c>
      <c r="B1557" s="292" t="s">
        <v>841</v>
      </c>
      <c r="C1557" s="311"/>
      <c r="D1557" s="150"/>
      <c r="E1557" s="310"/>
      <c r="F1557" s="150"/>
    </row>
    <row r="1558" spans="1:6" ht="13.5" thickBot="1" x14ac:dyDescent="0.25">
      <c r="A1558" s="339" t="s">
        <v>317</v>
      </c>
      <c r="B1558" s="217" t="s">
        <v>614</v>
      </c>
      <c r="C1558" s="311"/>
      <c r="D1558" s="150"/>
      <c r="E1558" s="310"/>
      <c r="F1558" s="308">
        <f t="shared" si="88"/>
        <v>0</v>
      </c>
    </row>
    <row r="1559" spans="1:6" ht="13.5" thickBot="1" x14ac:dyDescent="0.25">
      <c r="A1559" s="582" t="s">
        <v>318</v>
      </c>
      <c r="B1559" s="583" t="s">
        <v>6</v>
      </c>
      <c r="C1559" s="591">
        <f>C1545+C1546+C1547+C1548+C1550+C1558</f>
        <v>216000</v>
      </c>
      <c r="D1559" s="591">
        <f>D1545+D1546+D1547+D1548+D1550+D1558</f>
        <v>0</v>
      </c>
      <c r="E1559" s="591">
        <f>E1545+E1546+E1547+E1548+E1550+E1558</f>
        <v>0</v>
      </c>
      <c r="F1559" s="592">
        <f>F1545+F1546+F1547+F1548+F1550+F1558</f>
        <v>216000</v>
      </c>
    </row>
    <row r="1560" spans="1:6" ht="8.25" customHeight="1" thickTop="1" x14ac:dyDescent="0.2">
      <c r="A1560" s="572"/>
      <c r="B1560" s="347"/>
      <c r="C1560" s="245"/>
      <c r="D1560" s="245"/>
      <c r="E1560" s="245"/>
      <c r="F1560" s="153"/>
    </row>
    <row r="1561" spans="1:6" x14ac:dyDescent="0.2">
      <c r="A1561" s="340" t="s">
        <v>319</v>
      </c>
      <c r="B1561" s="349" t="s">
        <v>247</v>
      </c>
      <c r="C1561" s="312"/>
      <c r="D1561" s="148"/>
      <c r="E1561" s="312"/>
      <c r="F1561" s="199"/>
    </row>
    <row r="1562" spans="1:6" x14ac:dyDescent="0.2">
      <c r="A1562" s="340" t="s">
        <v>320</v>
      </c>
      <c r="B1562" s="215" t="s">
        <v>615</v>
      </c>
      <c r="C1562" s="310"/>
      <c r="D1562" s="145"/>
      <c r="E1562" s="310"/>
      <c r="F1562" s="145">
        <f>SUM(C1562:E1562)</f>
        <v>0</v>
      </c>
    </row>
    <row r="1563" spans="1:6" x14ac:dyDescent="0.2">
      <c r="A1563" s="340" t="s">
        <v>321</v>
      </c>
      <c r="B1563" s="215" t="s">
        <v>616</v>
      </c>
      <c r="C1563" s="310"/>
      <c r="D1563" s="145"/>
      <c r="E1563" s="310"/>
      <c r="F1563" s="145">
        <f>SUM(C1563:E1563)</f>
        <v>0</v>
      </c>
    </row>
    <row r="1564" spans="1:6" x14ac:dyDescent="0.2">
      <c r="A1564" s="340" t="s">
        <v>323</v>
      </c>
      <c r="B1564" s="215" t="s">
        <v>617</v>
      </c>
      <c r="C1564" s="310">
        <f>C1565+C1566+C1567+C1568+C1569+C1570+C1571</f>
        <v>0</v>
      </c>
      <c r="D1564" s="310">
        <f>D1565+D1566+D1567+D1568+D1569+D1570+D1571</f>
        <v>0</v>
      </c>
      <c r="E1564" s="310">
        <f>E1565+E1566+E1567+E1568+E1569+E1570+E1571</f>
        <v>0</v>
      </c>
      <c r="F1564" s="145">
        <f>F1565+F1566+F1567+F1568+F1569+F1570+F1571</f>
        <v>0</v>
      </c>
    </row>
    <row r="1565" spans="1:6" x14ac:dyDescent="0.2">
      <c r="A1565" s="340" t="s">
        <v>324</v>
      </c>
      <c r="B1565" s="348" t="s">
        <v>618</v>
      </c>
      <c r="C1565" s="310"/>
      <c r="D1565" s="145"/>
      <c r="E1565" s="310"/>
      <c r="F1565" s="145">
        <f t="shared" ref="F1565:F1570" si="89">SUM(C1565:E1565)</f>
        <v>0</v>
      </c>
    </row>
    <row r="1566" spans="1:6" x14ac:dyDescent="0.2">
      <c r="A1566" s="340" t="s">
        <v>325</v>
      </c>
      <c r="B1566" s="348" t="s">
        <v>619</v>
      </c>
      <c r="C1566" s="310"/>
      <c r="D1566" s="145"/>
      <c r="E1566" s="310"/>
      <c r="F1566" s="145">
        <f t="shared" si="89"/>
        <v>0</v>
      </c>
    </row>
    <row r="1567" spans="1:6" x14ac:dyDescent="0.2">
      <c r="A1567" s="340" t="s">
        <v>326</v>
      </c>
      <c r="B1567" s="348" t="s">
        <v>620</v>
      </c>
      <c r="C1567" s="310"/>
      <c r="D1567" s="145"/>
      <c r="E1567" s="310"/>
      <c r="F1567" s="145">
        <f t="shared" si="89"/>
        <v>0</v>
      </c>
    </row>
    <row r="1568" spans="1:6" x14ac:dyDescent="0.2">
      <c r="A1568" s="340" t="s">
        <v>327</v>
      </c>
      <c r="B1568" s="348" t="s">
        <v>621</v>
      </c>
      <c r="C1568" s="310"/>
      <c r="D1568" s="145"/>
      <c r="E1568" s="310"/>
      <c r="F1568" s="145">
        <f t="shared" si="89"/>
        <v>0</v>
      </c>
    </row>
    <row r="1569" spans="1:6" x14ac:dyDescent="0.2">
      <c r="A1569" s="340" t="s">
        <v>328</v>
      </c>
      <c r="B1569" s="801" t="s">
        <v>622</v>
      </c>
      <c r="C1569" s="310"/>
      <c r="D1569" s="145"/>
      <c r="E1569" s="310"/>
      <c r="F1569" s="145">
        <f t="shared" si="89"/>
        <v>0</v>
      </c>
    </row>
    <row r="1570" spans="1:6" x14ac:dyDescent="0.2">
      <c r="A1570" s="340" t="s">
        <v>329</v>
      </c>
      <c r="B1570" s="292" t="s">
        <v>623</v>
      </c>
      <c r="C1570" s="310"/>
      <c r="D1570" s="145"/>
      <c r="E1570" s="310"/>
      <c r="F1570" s="145">
        <f t="shared" si="89"/>
        <v>0</v>
      </c>
    </row>
    <row r="1571" spans="1:6" x14ac:dyDescent="0.2">
      <c r="A1571" s="340" t="s">
        <v>330</v>
      </c>
      <c r="B1571" s="1038" t="s">
        <v>624</v>
      </c>
      <c r="C1571" s="310"/>
      <c r="D1571" s="145"/>
      <c r="E1571" s="310"/>
      <c r="F1571" s="145"/>
    </row>
    <row r="1572" spans="1:6" x14ac:dyDescent="0.2">
      <c r="A1572" s="340" t="s">
        <v>331</v>
      </c>
      <c r="B1572" s="215"/>
      <c r="C1572" s="310"/>
      <c r="D1572" s="145"/>
      <c r="E1572" s="310"/>
      <c r="F1572" s="145"/>
    </row>
    <row r="1573" spans="1:6" ht="13.5" thickBot="1" x14ac:dyDescent="0.25">
      <c r="A1573" s="340" t="s">
        <v>332</v>
      </c>
      <c r="B1573" s="217"/>
      <c r="C1573" s="313"/>
      <c r="D1573" s="313"/>
      <c r="E1573" s="313"/>
      <c r="F1573" s="146"/>
    </row>
    <row r="1574" spans="1:6" ht="13.5" thickBot="1" x14ac:dyDescent="0.25">
      <c r="A1574" s="582" t="s">
        <v>333</v>
      </c>
      <c r="B1574" s="583" t="s">
        <v>7</v>
      </c>
      <c r="C1574" s="591">
        <f>C1562+C1563+C1564+C1572+C1573</f>
        <v>0</v>
      </c>
      <c r="D1574" s="591">
        <f>D1562+D1563+D1564+D1572+D1573</f>
        <v>0</v>
      </c>
      <c r="E1574" s="591">
        <f>E1562+E1563+E1564+E1572+E1573</f>
        <v>0</v>
      </c>
      <c r="F1574" s="592">
        <f>F1562+F1563+F1564+F1572+F1573</f>
        <v>0</v>
      </c>
    </row>
    <row r="1575" spans="1:6" ht="27" thickTop="1" thickBot="1" x14ac:dyDescent="0.25">
      <c r="A1575" s="582" t="s">
        <v>334</v>
      </c>
      <c r="B1575" s="587" t="s">
        <v>457</v>
      </c>
      <c r="C1575" s="594">
        <f>C1559+C1574</f>
        <v>216000</v>
      </c>
      <c r="D1575" s="594">
        <f>D1559+D1574</f>
        <v>0</v>
      </c>
      <c r="E1575" s="594">
        <f>E1559+E1574</f>
        <v>0</v>
      </c>
      <c r="F1575" s="595">
        <f>F1559+F1574</f>
        <v>216000</v>
      </c>
    </row>
    <row r="1576" spans="1:6" ht="7.5" customHeight="1" thickTop="1" x14ac:dyDescent="0.2">
      <c r="A1576" s="572"/>
      <c r="B1576" s="815"/>
      <c r="C1576" s="251"/>
      <c r="D1576" s="251"/>
      <c r="E1576" s="251"/>
      <c r="F1576" s="256"/>
    </row>
    <row r="1577" spans="1:6" x14ac:dyDescent="0.2">
      <c r="A1577" s="340" t="s">
        <v>335</v>
      </c>
      <c r="B1577" s="456" t="s">
        <v>458</v>
      </c>
      <c r="C1577" s="593"/>
      <c r="D1577" s="148"/>
      <c r="E1577" s="312"/>
      <c r="F1577" s="199"/>
    </row>
    <row r="1578" spans="1:6" x14ac:dyDescent="0.2">
      <c r="A1578" s="339" t="s">
        <v>336</v>
      </c>
      <c r="B1578" s="216" t="s">
        <v>1123</v>
      </c>
      <c r="C1578" s="315"/>
      <c r="D1578" s="145"/>
      <c r="E1578" s="310"/>
      <c r="F1578" s="145">
        <f>SUM(C1578:E1578)</f>
        <v>0</v>
      </c>
    </row>
    <row r="1579" spans="1:6" x14ac:dyDescent="0.2">
      <c r="A1579" s="339" t="s">
        <v>337</v>
      </c>
      <c r="B1579" s="666" t="s">
        <v>640</v>
      </c>
      <c r="C1579" s="808"/>
      <c r="D1579" s="150"/>
      <c r="E1579" s="311"/>
      <c r="F1579" s="145">
        <f t="shared" ref="F1579:F1585" si="90">SUM(C1579:E1579)</f>
        <v>0</v>
      </c>
    </row>
    <row r="1580" spans="1:6" x14ac:dyDescent="0.2">
      <c r="A1580" s="339" t="s">
        <v>338</v>
      </c>
      <c r="B1580" s="666" t="s">
        <v>639</v>
      </c>
      <c r="C1580" s="808"/>
      <c r="D1580" s="150"/>
      <c r="E1580" s="311"/>
      <c r="F1580" s="145">
        <f t="shared" si="90"/>
        <v>0</v>
      </c>
    </row>
    <row r="1581" spans="1:6" x14ac:dyDescent="0.2">
      <c r="A1581" s="339" t="s">
        <v>339</v>
      </c>
      <c r="B1581" s="666" t="s">
        <v>641</v>
      </c>
      <c r="C1581" s="808"/>
      <c r="D1581" s="150"/>
      <c r="E1581" s="311"/>
      <c r="F1581" s="145">
        <f t="shared" si="90"/>
        <v>0</v>
      </c>
    </row>
    <row r="1582" spans="1:6" x14ac:dyDescent="0.2">
      <c r="A1582" s="339" t="s">
        <v>340</v>
      </c>
      <c r="B1582" s="803" t="s">
        <v>642</v>
      </c>
      <c r="C1582" s="808"/>
      <c r="D1582" s="150"/>
      <c r="E1582" s="311"/>
      <c r="F1582" s="145">
        <f t="shared" si="90"/>
        <v>0</v>
      </c>
    </row>
    <row r="1583" spans="1:6" x14ac:dyDescent="0.2">
      <c r="A1583" s="339" t="s">
        <v>341</v>
      </c>
      <c r="B1583" s="804" t="s">
        <v>645</v>
      </c>
      <c r="C1583" s="808"/>
      <c r="D1583" s="150"/>
      <c r="E1583" s="311"/>
      <c r="F1583" s="145">
        <f t="shared" si="90"/>
        <v>0</v>
      </c>
    </row>
    <row r="1584" spans="1:6" x14ac:dyDescent="0.2">
      <c r="A1584" s="339" t="s">
        <v>342</v>
      </c>
      <c r="B1584" s="805" t="s">
        <v>644</v>
      </c>
      <c r="C1584" s="808"/>
      <c r="D1584" s="150"/>
      <c r="E1584" s="311"/>
      <c r="F1584" s="145">
        <f t="shared" si="90"/>
        <v>0</v>
      </c>
    </row>
    <row r="1585" spans="1:6" ht="13.5" thickBot="1" x14ac:dyDescent="0.25">
      <c r="A1585" s="339" t="s">
        <v>343</v>
      </c>
      <c r="B1585" s="350" t="s">
        <v>643</v>
      </c>
      <c r="C1585" s="808"/>
      <c r="D1585" s="150"/>
      <c r="E1585" s="311"/>
      <c r="F1585" s="145">
        <f t="shared" si="90"/>
        <v>0</v>
      </c>
    </row>
    <row r="1586" spans="1:6" ht="13.5" thickBot="1" x14ac:dyDescent="0.25">
      <c r="A1586" s="363" t="s">
        <v>344</v>
      </c>
      <c r="B1586" s="298" t="s">
        <v>459</v>
      </c>
      <c r="C1586" s="809">
        <f>SUM(C1578:C1585)</f>
        <v>0</v>
      </c>
      <c r="D1586" s="809">
        <f>SUM(D1578:D1585)</f>
        <v>0</v>
      </c>
      <c r="E1586" s="809">
        <f>SUM(E1578:E1585)</f>
        <v>0</v>
      </c>
      <c r="F1586" s="904">
        <f>SUM(F1578:F1585)</f>
        <v>0</v>
      </c>
    </row>
    <row r="1587" spans="1:6" x14ac:dyDescent="0.2">
      <c r="A1587" s="572"/>
      <c r="B1587" s="43"/>
      <c r="C1587" s="821"/>
      <c r="D1587" s="823"/>
      <c r="E1587" s="782"/>
      <c r="F1587" s="662"/>
    </row>
    <row r="1588" spans="1:6" ht="13.5" thickBot="1" x14ac:dyDescent="0.25">
      <c r="A1588" s="426" t="s">
        <v>345</v>
      </c>
      <c r="B1588" s="1299" t="s">
        <v>460</v>
      </c>
      <c r="C1588" s="943">
        <f>C1575+C1586</f>
        <v>216000</v>
      </c>
      <c r="D1588" s="944">
        <f>D1575+D1586</f>
        <v>0</v>
      </c>
      <c r="E1588" s="943">
        <f>E1575+E1586</f>
        <v>0</v>
      </c>
      <c r="F1588" s="943">
        <f>F1575+F1586</f>
        <v>216000</v>
      </c>
    </row>
    <row r="1589" spans="1:6" x14ac:dyDescent="0.2">
      <c r="A1589" s="361"/>
      <c r="B1589" s="793"/>
      <c r="C1589" s="664"/>
      <c r="D1589" s="664"/>
      <c r="E1589" s="664"/>
      <c r="F1589" s="664"/>
    </row>
    <row r="1590" spans="1:6" x14ac:dyDescent="0.2">
      <c r="A1590" s="1647">
        <v>30</v>
      </c>
      <c r="B1590" s="1647"/>
      <c r="C1590" s="1647"/>
      <c r="D1590" s="1647"/>
      <c r="E1590" s="1647"/>
      <c r="F1590" s="1647"/>
    </row>
    <row r="1591" spans="1:6" x14ac:dyDescent="0.2">
      <c r="A1591" s="1626" t="s">
        <v>1376</v>
      </c>
      <c r="B1591" s="1626"/>
      <c r="C1591" s="1626"/>
      <c r="D1591" s="1626"/>
      <c r="E1591" s="1626"/>
    </row>
    <row r="1592" spans="1:6" x14ac:dyDescent="0.2">
      <c r="A1592" s="352"/>
      <c r="B1592" s="352"/>
      <c r="C1592" s="352"/>
      <c r="D1592" s="352"/>
      <c r="E1592" s="352"/>
    </row>
    <row r="1593" spans="1:6" ht="14.25" x14ac:dyDescent="0.2">
      <c r="A1593" s="1785" t="s">
        <v>1206</v>
      </c>
      <c r="B1593" s="1786"/>
      <c r="C1593" s="1786"/>
      <c r="D1593" s="1786"/>
      <c r="E1593" s="1786"/>
      <c r="F1593" s="1786"/>
    </row>
    <row r="1594" spans="1:6" ht="15.75" x14ac:dyDescent="0.25">
      <c r="B1594" s="21"/>
      <c r="C1594" s="21"/>
      <c r="D1594" s="21"/>
      <c r="E1594" s="21"/>
    </row>
    <row r="1595" spans="1:6" ht="15.75" x14ac:dyDescent="0.25">
      <c r="B1595" s="21" t="s">
        <v>24</v>
      </c>
      <c r="C1595" s="21"/>
      <c r="D1595" s="21"/>
      <c r="E1595" s="21"/>
    </row>
    <row r="1596" spans="1:6" ht="13.5" thickBot="1" x14ac:dyDescent="0.25">
      <c r="B1596" s="1"/>
      <c r="C1596" s="1"/>
      <c r="D1596" s="1"/>
      <c r="E1596" s="22" t="s">
        <v>8</v>
      </c>
    </row>
    <row r="1597" spans="1:6" ht="48.75" thickBot="1" x14ac:dyDescent="0.3">
      <c r="A1597" s="367" t="s">
        <v>298</v>
      </c>
      <c r="B1597" s="577" t="s">
        <v>13</v>
      </c>
      <c r="C1597" s="355" t="s">
        <v>488</v>
      </c>
      <c r="D1597" s="356" t="s">
        <v>489</v>
      </c>
      <c r="E1597" s="355" t="s">
        <v>484</v>
      </c>
      <c r="F1597" s="356" t="s">
        <v>483</v>
      </c>
    </row>
    <row r="1598" spans="1:6" x14ac:dyDescent="0.2">
      <c r="A1598" s="578" t="s">
        <v>299</v>
      </c>
      <c r="B1598" s="579" t="s">
        <v>300</v>
      </c>
      <c r="C1598" s="588" t="s">
        <v>301</v>
      </c>
      <c r="D1598" s="589" t="s">
        <v>302</v>
      </c>
      <c r="E1598" s="763" t="s">
        <v>322</v>
      </c>
      <c r="F1598" s="764" t="s">
        <v>347</v>
      </c>
    </row>
    <row r="1599" spans="1:6" x14ac:dyDescent="0.2">
      <c r="A1599" s="340" t="s">
        <v>303</v>
      </c>
      <c r="B1599" s="347" t="s">
        <v>246</v>
      </c>
      <c r="C1599" s="310"/>
      <c r="D1599" s="145"/>
      <c r="E1599" s="310"/>
      <c r="F1599" s="131"/>
    </row>
    <row r="1600" spans="1:6" x14ac:dyDescent="0.2">
      <c r="A1600" s="339" t="s">
        <v>304</v>
      </c>
      <c r="B1600" s="192" t="s">
        <v>601</v>
      </c>
      <c r="C1600" s="310">
        <f t="shared" ref="C1600:E1604" si="91">C1545+C1490</f>
        <v>219051</v>
      </c>
      <c r="D1600" s="310">
        <f t="shared" si="91"/>
        <v>0</v>
      </c>
      <c r="E1600" s="310">
        <f t="shared" si="91"/>
        <v>0</v>
      </c>
      <c r="F1600" s="145">
        <f>SUM(C1600:E1600)</f>
        <v>219051</v>
      </c>
    </row>
    <row r="1601" spans="1:6" x14ac:dyDescent="0.2">
      <c r="A1601" s="339" t="s">
        <v>305</v>
      </c>
      <c r="B1601" s="215" t="s">
        <v>603</v>
      </c>
      <c r="C1601" s="310">
        <f t="shared" si="91"/>
        <v>41699</v>
      </c>
      <c r="D1601" s="310">
        <f t="shared" si="91"/>
        <v>0</v>
      </c>
      <c r="E1601" s="310">
        <f t="shared" si="91"/>
        <v>0</v>
      </c>
      <c r="F1601" s="145">
        <f>SUM(C1601:E1601)</f>
        <v>41699</v>
      </c>
    </row>
    <row r="1602" spans="1:6" x14ac:dyDescent="0.2">
      <c r="A1602" s="339" t="s">
        <v>306</v>
      </c>
      <c r="B1602" s="215" t="s">
        <v>602</v>
      </c>
      <c r="C1602" s="310">
        <f t="shared" si="91"/>
        <v>854587</v>
      </c>
      <c r="D1602" s="310">
        <f t="shared" si="91"/>
        <v>33046</v>
      </c>
      <c r="E1602" s="310">
        <f t="shared" si="91"/>
        <v>0</v>
      </c>
      <c r="F1602" s="145">
        <f>SUM(C1602:E1602)</f>
        <v>887633</v>
      </c>
    </row>
    <row r="1603" spans="1:6" x14ac:dyDescent="0.2">
      <c r="A1603" s="339" t="s">
        <v>307</v>
      </c>
      <c r="B1603" s="215" t="s">
        <v>604</v>
      </c>
      <c r="C1603" s="310">
        <f t="shared" si="91"/>
        <v>4500</v>
      </c>
      <c r="D1603" s="310">
        <f t="shared" si="91"/>
        <v>0</v>
      </c>
      <c r="E1603" s="310">
        <f t="shared" si="91"/>
        <v>0</v>
      </c>
      <c r="F1603" s="145">
        <f>SUM(C1603:E1603)</f>
        <v>4500</v>
      </c>
    </row>
    <row r="1604" spans="1:6" x14ac:dyDescent="0.2">
      <c r="A1604" s="339" t="s">
        <v>308</v>
      </c>
      <c r="B1604" s="215" t="s">
        <v>605</v>
      </c>
      <c r="C1604" s="310">
        <f t="shared" si="91"/>
        <v>200</v>
      </c>
      <c r="D1604" s="310">
        <f t="shared" si="91"/>
        <v>0</v>
      </c>
      <c r="E1604" s="310">
        <f t="shared" si="91"/>
        <v>0</v>
      </c>
      <c r="F1604" s="145">
        <f>SUM(C1604:E1604)</f>
        <v>200</v>
      </c>
    </row>
    <row r="1605" spans="1:6" x14ac:dyDescent="0.2">
      <c r="A1605" s="339" t="s">
        <v>309</v>
      </c>
      <c r="B1605" s="215" t="s">
        <v>606</v>
      </c>
      <c r="C1605" s="310">
        <f>C1606+C1607+C1608+C1609+C1610+C1611+C1612</f>
        <v>1099230.8</v>
      </c>
      <c r="D1605" s="310">
        <f>D1606+D1607+D1608+D1609+D1610+D1611+D1612</f>
        <v>67184</v>
      </c>
      <c r="E1605" s="310">
        <f>E1606+E1607+E1608+E1609+E1610+E1611+E1612</f>
        <v>0</v>
      </c>
      <c r="F1605" s="145">
        <f>F1606+F1607+F1608+F1609+F1610+F1611+F1612</f>
        <v>1166414.8</v>
      </c>
    </row>
    <row r="1606" spans="1:6" x14ac:dyDescent="0.2">
      <c r="A1606" s="339" t="s">
        <v>310</v>
      </c>
      <c r="B1606" s="215" t="s">
        <v>610</v>
      </c>
      <c r="C1606" s="310">
        <f t="shared" ref="C1606:E1613" si="92">C1551+C1496</f>
        <v>340468.8</v>
      </c>
      <c r="D1606" s="310">
        <f t="shared" si="92"/>
        <v>0</v>
      </c>
      <c r="E1606" s="310">
        <f t="shared" si="92"/>
        <v>0</v>
      </c>
      <c r="F1606" s="145">
        <f>E1606+D1606+C1606</f>
        <v>340468.8</v>
      </c>
    </row>
    <row r="1607" spans="1:6" x14ac:dyDescent="0.2">
      <c r="A1607" s="339" t="s">
        <v>311</v>
      </c>
      <c r="B1607" s="215" t="s">
        <v>611</v>
      </c>
      <c r="C1607" s="310">
        <f t="shared" si="92"/>
        <v>0</v>
      </c>
      <c r="D1607" s="310">
        <f t="shared" si="92"/>
        <v>0</v>
      </c>
      <c r="E1607" s="310">
        <f t="shared" si="92"/>
        <v>0</v>
      </c>
      <c r="F1607" s="145">
        <f t="shared" ref="F1607:F1613" si="93">E1607+D1607+C1607</f>
        <v>0</v>
      </c>
    </row>
    <row r="1608" spans="1:6" x14ac:dyDescent="0.2">
      <c r="A1608" s="339" t="s">
        <v>312</v>
      </c>
      <c r="B1608" s="215" t="s">
        <v>612</v>
      </c>
      <c r="C1608" s="310">
        <f t="shared" si="92"/>
        <v>0</v>
      </c>
      <c r="D1608" s="310">
        <f t="shared" si="92"/>
        <v>0</v>
      </c>
      <c r="E1608" s="310">
        <f t="shared" si="92"/>
        <v>0</v>
      </c>
      <c r="F1608" s="145">
        <f t="shared" si="93"/>
        <v>0</v>
      </c>
    </row>
    <row r="1609" spans="1:6" x14ac:dyDescent="0.2">
      <c r="A1609" s="339" t="s">
        <v>313</v>
      </c>
      <c r="B1609" s="348" t="s">
        <v>608</v>
      </c>
      <c r="C1609" s="310">
        <f t="shared" si="92"/>
        <v>385575</v>
      </c>
      <c r="D1609" s="310">
        <f t="shared" si="92"/>
        <v>67184</v>
      </c>
      <c r="E1609" s="310">
        <f t="shared" si="92"/>
        <v>0</v>
      </c>
      <c r="F1609" s="145">
        <f t="shared" si="93"/>
        <v>452759</v>
      </c>
    </row>
    <row r="1610" spans="1:6" x14ac:dyDescent="0.2">
      <c r="A1610" s="339" t="s">
        <v>314</v>
      </c>
      <c r="B1610" s="801" t="s">
        <v>609</v>
      </c>
      <c r="C1610" s="310">
        <f t="shared" si="92"/>
        <v>0</v>
      </c>
      <c r="D1610" s="310">
        <f t="shared" si="92"/>
        <v>0</v>
      </c>
      <c r="E1610" s="310">
        <f t="shared" si="92"/>
        <v>0</v>
      </c>
      <c r="F1610" s="145">
        <f t="shared" si="93"/>
        <v>0</v>
      </c>
    </row>
    <row r="1611" spans="1:6" x14ac:dyDescent="0.2">
      <c r="A1611" s="339" t="s">
        <v>315</v>
      </c>
      <c r="B1611" s="802" t="s">
        <v>1082</v>
      </c>
      <c r="C1611" s="310">
        <f t="shared" si="92"/>
        <v>216000</v>
      </c>
      <c r="D1611" s="310">
        <f t="shared" si="92"/>
        <v>0</v>
      </c>
      <c r="E1611" s="310">
        <f t="shared" si="92"/>
        <v>0</v>
      </c>
      <c r="F1611" s="145">
        <f t="shared" si="93"/>
        <v>216000</v>
      </c>
    </row>
    <row r="1612" spans="1:6" x14ac:dyDescent="0.2">
      <c r="A1612" s="339" t="s">
        <v>316</v>
      </c>
      <c r="B1612" s="292" t="s">
        <v>841</v>
      </c>
      <c r="C1612" s="310">
        <f t="shared" si="92"/>
        <v>157187</v>
      </c>
      <c r="D1612" s="310">
        <f t="shared" si="92"/>
        <v>0</v>
      </c>
      <c r="E1612" s="310">
        <f t="shared" si="92"/>
        <v>0</v>
      </c>
      <c r="F1612" s="145">
        <f t="shared" si="93"/>
        <v>157187</v>
      </c>
    </row>
    <row r="1613" spans="1:6" ht="13.5" thickBot="1" x14ac:dyDescent="0.25">
      <c r="A1613" s="339" t="s">
        <v>317</v>
      </c>
      <c r="B1613" s="217" t="s">
        <v>614</v>
      </c>
      <c r="C1613" s="310">
        <f t="shared" si="92"/>
        <v>80620</v>
      </c>
      <c r="D1613" s="310">
        <f t="shared" si="92"/>
        <v>0</v>
      </c>
      <c r="E1613" s="310">
        <f t="shared" si="92"/>
        <v>0</v>
      </c>
      <c r="F1613" s="308">
        <f t="shared" si="93"/>
        <v>80620</v>
      </c>
    </row>
    <row r="1614" spans="1:6" ht="13.5" thickBot="1" x14ac:dyDescent="0.25">
      <c r="A1614" s="582" t="s">
        <v>318</v>
      </c>
      <c r="B1614" s="583" t="s">
        <v>6</v>
      </c>
      <c r="C1614" s="591">
        <f>C1600+C1601+C1602+C1605+C1613</f>
        <v>2295187.7999999998</v>
      </c>
      <c r="D1614" s="591">
        <f>D1600+D1601+D1602+D1605+D1613</f>
        <v>100230</v>
      </c>
      <c r="E1614" s="591">
        <f>E1600+E1601+E1602+E1603+E1605+E1613</f>
        <v>0</v>
      </c>
      <c r="F1614" s="592">
        <f>F1600+F1601+F1602+F1605+F1613</f>
        <v>2395417.7999999998</v>
      </c>
    </row>
    <row r="1615" spans="1:6" ht="6.75" customHeight="1" thickTop="1" x14ac:dyDescent="0.2">
      <c r="A1615" s="572"/>
      <c r="B1615" s="347"/>
      <c r="C1615" s="245"/>
      <c r="D1615" s="245"/>
      <c r="E1615" s="245"/>
      <c r="F1615" s="153"/>
    </row>
    <row r="1616" spans="1:6" x14ac:dyDescent="0.2">
      <c r="A1616" s="340" t="s">
        <v>319</v>
      </c>
      <c r="B1616" s="349" t="s">
        <v>247</v>
      </c>
      <c r="C1616" s="312"/>
      <c r="D1616" s="148"/>
      <c r="E1616" s="312"/>
      <c r="F1616" s="199"/>
    </row>
    <row r="1617" spans="1:6" x14ac:dyDescent="0.2">
      <c r="A1617" s="340" t="s">
        <v>320</v>
      </c>
      <c r="B1617" s="215" t="s">
        <v>615</v>
      </c>
      <c r="C1617" s="310">
        <f t="shared" ref="C1617:E1618" si="94">C1562+C1507</f>
        <v>3406122</v>
      </c>
      <c r="D1617" s="310">
        <f t="shared" si="94"/>
        <v>0</v>
      </c>
      <c r="E1617" s="310">
        <f t="shared" si="94"/>
        <v>0</v>
      </c>
      <c r="F1617" s="145">
        <f>SUM(C1617:E1617)</f>
        <v>3406122</v>
      </c>
    </row>
    <row r="1618" spans="1:6" x14ac:dyDescent="0.2">
      <c r="A1618" s="340" t="s">
        <v>321</v>
      </c>
      <c r="B1618" s="215" t="s">
        <v>616</v>
      </c>
      <c r="C1618" s="310">
        <f t="shared" si="94"/>
        <v>249895</v>
      </c>
      <c r="D1618" s="310">
        <f t="shared" si="94"/>
        <v>0</v>
      </c>
      <c r="E1618" s="310">
        <f t="shared" si="94"/>
        <v>0</v>
      </c>
      <c r="F1618" s="145">
        <f>SUM(C1618:E1618)</f>
        <v>249895</v>
      </c>
    </row>
    <row r="1619" spans="1:6" x14ac:dyDescent="0.2">
      <c r="A1619" s="340" t="s">
        <v>323</v>
      </c>
      <c r="B1619" s="215" t="s">
        <v>617</v>
      </c>
      <c r="C1619" s="310">
        <f>C1620+C1621+C1622+C1623+C1624+C1625+C1626</f>
        <v>15000</v>
      </c>
      <c r="D1619" s="310">
        <f>D1620+D1621+D1622+D1623+D1624+D1625+D1626</f>
        <v>26000</v>
      </c>
      <c r="E1619" s="310">
        <f>E1620+E1621+E1622+E1623+E1624+E1625+E1626</f>
        <v>0</v>
      </c>
      <c r="F1619" s="145">
        <f>F1620+F1621+F1622+F1623+F1624+F1625+F1626</f>
        <v>41000</v>
      </c>
    </row>
    <row r="1620" spans="1:6" x14ac:dyDescent="0.2">
      <c r="A1620" s="340" t="s">
        <v>324</v>
      </c>
      <c r="B1620" s="348" t="s">
        <v>618</v>
      </c>
      <c r="C1620" s="310">
        <f t="shared" ref="C1620:E1626" si="95">C1565+C1510</f>
        <v>0</v>
      </c>
      <c r="D1620" s="310">
        <f t="shared" si="95"/>
        <v>0</v>
      </c>
      <c r="E1620" s="310">
        <f t="shared" si="95"/>
        <v>0</v>
      </c>
      <c r="F1620" s="145">
        <f>SUM(C1620:E1620)</f>
        <v>0</v>
      </c>
    </row>
    <row r="1621" spans="1:6" x14ac:dyDescent="0.2">
      <c r="A1621" s="340" t="s">
        <v>325</v>
      </c>
      <c r="B1621" s="348" t="s">
        <v>619</v>
      </c>
      <c r="C1621" s="310">
        <f t="shared" si="95"/>
        <v>0</v>
      </c>
      <c r="D1621" s="310">
        <f t="shared" si="95"/>
        <v>0</v>
      </c>
      <c r="E1621" s="310">
        <f t="shared" si="95"/>
        <v>0</v>
      </c>
      <c r="F1621" s="145">
        <f t="shared" ref="F1621:F1626" si="96">SUM(C1621:E1621)</f>
        <v>0</v>
      </c>
    </row>
    <row r="1622" spans="1:6" x14ac:dyDescent="0.2">
      <c r="A1622" s="340" t="s">
        <v>326</v>
      </c>
      <c r="B1622" s="348" t="s">
        <v>620</v>
      </c>
      <c r="C1622" s="310">
        <f t="shared" si="95"/>
        <v>0</v>
      </c>
      <c r="D1622" s="310">
        <f t="shared" si="95"/>
        <v>0</v>
      </c>
      <c r="E1622" s="310">
        <f t="shared" si="95"/>
        <v>0</v>
      </c>
      <c r="F1622" s="145">
        <f t="shared" si="96"/>
        <v>0</v>
      </c>
    </row>
    <row r="1623" spans="1:6" x14ac:dyDescent="0.2">
      <c r="A1623" s="340" t="s">
        <v>327</v>
      </c>
      <c r="B1623" s="348" t="s">
        <v>621</v>
      </c>
      <c r="C1623" s="310">
        <f t="shared" si="95"/>
        <v>15000</v>
      </c>
      <c r="D1623" s="310">
        <f t="shared" si="95"/>
        <v>0</v>
      </c>
      <c r="E1623" s="310">
        <f t="shared" si="95"/>
        <v>0</v>
      </c>
      <c r="F1623" s="145">
        <f t="shared" si="96"/>
        <v>15000</v>
      </c>
    </row>
    <row r="1624" spans="1:6" x14ac:dyDescent="0.2">
      <c r="A1624" s="340" t="s">
        <v>328</v>
      </c>
      <c r="B1624" s="801" t="s">
        <v>622</v>
      </c>
      <c r="C1624" s="310">
        <f t="shared" si="95"/>
        <v>0</v>
      </c>
      <c r="D1624" s="310">
        <f t="shared" si="95"/>
        <v>17400</v>
      </c>
      <c r="E1624" s="310">
        <f t="shared" si="95"/>
        <v>0</v>
      </c>
      <c r="F1624" s="145">
        <f t="shared" si="96"/>
        <v>17400</v>
      </c>
    </row>
    <row r="1625" spans="1:6" x14ac:dyDescent="0.2">
      <c r="A1625" s="340" t="s">
        <v>329</v>
      </c>
      <c r="B1625" s="292" t="s">
        <v>623</v>
      </c>
      <c r="C1625" s="310">
        <f t="shared" si="95"/>
        <v>0</v>
      </c>
      <c r="D1625" s="310">
        <f t="shared" si="95"/>
        <v>8600</v>
      </c>
      <c r="E1625" s="310">
        <f t="shared" si="95"/>
        <v>0</v>
      </c>
      <c r="F1625" s="145">
        <f t="shared" si="96"/>
        <v>8600</v>
      </c>
    </row>
    <row r="1626" spans="1:6" x14ac:dyDescent="0.2">
      <c r="A1626" s="340" t="s">
        <v>330</v>
      </c>
      <c r="B1626" s="1038" t="s">
        <v>624</v>
      </c>
      <c r="C1626" s="310">
        <f t="shared" si="95"/>
        <v>0</v>
      </c>
      <c r="D1626" s="310">
        <f t="shared" si="95"/>
        <v>0</v>
      </c>
      <c r="E1626" s="310">
        <f t="shared" si="95"/>
        <v>0</v>
      </c>
      <c r="F1626" s="145">
        <f t="shared" si="96"/>
        <v>0</v>
      </c>
    </row>
    <row r="1627" spans="1:6" x14ac:dyDescent="0.2">
      <c r="A1627" s="340" t="s">
        <v>331</v>
      </c>
      <c r="B1627" s="215"/>
      <c r="C1627" s="310"/>
      <c r="D1627" s="310"/>
      <c r="E1627" s="310"/>
      <c r="F1627" s="145"/>
    </row>
    <row r="1628" spans="1:6" ht="13.5" thickBot="1" x14ac:dyDescent="0.25">
      <c r="A1628" s="340" t="s">
        <v>332</v>
      </c>
      <c r="B1628" s="217"/>
      <c r="C1628" s="311"/>
      <c r="D1628" s="311"/>
      <c r="E1628" s="311"/>
      <c r="F1628" s="150"/>
    </row>
    <row r="1629" spans="1:6" ht="13.5" thickBot="1" x14ac:dyDescent="0.25">
      <c r="A1629" s="582" t="s">
        <v>333</v>
      </c>
      <c r="B1629" s="583" t="s">
        <v>7</v>
      </c>
      <c r="C1629" s="591">
        <f>C1617+C1618+C1619+C1627+C1628</f>
        <v>3671017</v>
      </c>
      <c r="D1629" s="591">
        <f>D1617+D1618+D1619+D1627+D1628</f>
        <v>26000</v>
      </c>
      <c r="E1629" s="591">
        <f>E1617+E1618+E1619+E1627+E1628</f>
        <v>0</v>
      </c>
      <c r="F1629" s="592">
        <f>F1617+F1618+F1619+F1627+F1628</f>
        <v>3697017</v>
      </c>
    </row>
    <row r="1630" spans="1:6" ht="27" thickTop="1" thickBot="1" x14ac:dyDescent="0.25">
      <c r="A1630" s="582" t="s">
        <v>334</v>
      </c>
      <c r="B1630" s="587" t="s">
        <v>457</v>
      </c>
      <c r="C1630" s="594">
        <f>C1614+C1629</f>
        <v>5966204.7999999998</v>
      </c>
      <c r="D1630" s="594">
        <f>D1614+D1629</f>
        <v>126230</v>
      </c>
      <c r="E1630" s="594">
        <f>E1614+E1629</f>
        <v>0</v>
      </c>
      <c r="F1630" s="595">
        <f>F1614+F1629</f>
        <v>6092434.7999999998</v>
      </c>
    </row>
    <row r="1631" spans="1:6" ht="6.75" customHeight="1" thickTop="1" x14ac:dyDescent="0.2">
      <c r="A1631" s="572"/>
      <c r="B1631" s="815"/>
      <c r="C1631" s="251"/>
      <c r="D1631" s="251"/>
      <c r="E1631" s="251"/>
      <c r="F1631" s="256"/>
    </row>
    <row r="1632" spans="1:6" x14ac:dyDescent="0.2">
      <c r="A1632" s="340" t="s">
        <v>335</v>
      </c>
      <c r="B1632" s="456" t="s">
        <v>458</v>
      </c>
      <c r="C1632" s="593"/>
      <c r="D1632" s="148"/>
      <c r="E1632" s="312"/>
      <c r="F1632" s="199"/>
    </row>
    <row r="1633" spans="1:6" x14ac:dyDescent="0.2">
      <c r="A1633" s="339" t="s">
        <v>336</v>
      </c>
      <c r="B1633" s="216" t="s">
        <v>1123</v>
      </c>
      <c r="C1633" s="310">
        <f t="shared" ref="C1633:E1640" si="97">C1578+C1523</f>
        <v>52034</v>
      </c>
      <c r="D1633" s="310">
        <f t="shared" si="97"/>
        <v>0</v>
      </c>
      <c r="E1633" s="310">
        <f t="shared" si="97"/>
        <v>0</v>
      </c>
      <c r="F1633" s="145">
        <f>SUM(C1633:E1633)</f>
        <v>52034</v>
      </c>
    </row>
    <row r="1634" spans="1:6" x14ac:dyDescent="0.2">
      <c r="A1634" s="339" t="s">
        <v>337</v>
      </c>
      <c r="B1634" s="666" t="s">
        <v>640</v>
      </c>
      <c r="C1634" s="310">
        <f t="shared" si="97"/>
        <v>0</v>
      </c>
      <c r="D1634" s="310">
        <f t="shared" si="97"/>
        <v>0</v>
      </c>
      <c r="E1634" s="310">
        <f t="shared" si="97"/>
        <v>0</v>
      </c>
      <c r="F1634" s="145">
        <f t="shared" ref="F1634:F1640" si="98">SUM(C1634:E1634)</f>
        <v>0</v>
      </c>
    </row>
    <row r="1635" spans="1:6" x14ac:dyDescent="0.2">
      <c r="A1635" s="339" t="s">
        <v>338</v>
      </c>
      <c r="B1635" s="666" t="s">
        <v>639</v>
      </c>
      <c r="C1635" s="310">
        <f t="shared" si="97"/>
        <v>1261703</v>
      </c>
      <c r="D1635" s="310">
        <f t="shared" si="97"/>
        <v>0</v>
      </c>
      <c r="E1635" s="310">
        <f t="shared" si="97"/>
        <v>0</v>
      </c>
      <c r="F1635" s="145">
        <f t="shared" si="98"/>
        <v>1261703</v>
      </c>
    </row>
    <row r="1636" spans="1:6" x14ac:dyDescent="0.2">
      <c r="A1636" s="339" t="s">
        <v>339</v>
      </c>
      <c r="B1636" s="666" t="s">
        <v>641</v>
      </c>
      <c r="C1636" s="310">
        <f t="shared" si="97"/>
        <v>0</v>
      </c>
      <c r="D1636" s="310">
        <f t="shared" si="97"/>
        <v>0</v>
      </c>
      <c r="E1636" s="310">
        <f t="shared" si="97"/>
        <v>0</v>
      </c>
      <c r="F1636" s="145">
        <f t="shared" si="98"/>
        <v>0</v>
      </c>
    </row>
    <row r="1637" spans="1:6" x14ac:dyDescent="0.2">
      <c r="A1637" s="339" t="s">
        <v>340</v>
      </c>
      <c r="B1637" s="803" t="s">
        <v>642</v>
      </c>
      <c r="C1637" s="310">
        <f t="shared" si="97"/>
        <v>0</v>
      </c>
      <c r="D1637" s="310">
        <f t="shared" si="97"/>
        <v>0</v>
      </c>
      <c r="E1637" s="310">
        <f t="shared" si="97"/>
        <v>0</v>
      </c>
      <c r="F1637" s="145">
        <f t="shared" si="98"/>
        <v>0</v>
      </c>
    </row>
    <row r="1638" spans="1:6" x14ac:dyDescent="0.2">
      <c r="A1638" s="339" t="s">
        <v>341</v>
      </c>
      <c r="B1638" s="804" t="s">
        <v>645</v>
      </c>
      <c r="C1638" s="310">
        <f t="shared" si="97"/>
        <v>400000</v>
      </c>
      <c r="D1638" s="310">
        <f t="shared" si="97"/>
        <v>0</v>
      </c>
      <c r="E1638" s="310">
        <f t="shared" si="97"/>
        <v>0</v>
      </c>
      <c r="F1638" s="145">
        <f t="shared" si="98"/>
        <v>400000</v>
      </c>
    </row>
    <row r="1639" spans="1:6" x14ac:dyDescent="0.2">
      <c r="A1639" s="339" t="s">
        <v>342</v>
      </c>
      <c r="B1639" s="805" t="s">
        <v>644</v>
      </c>
      <c r="C1639" s="310">
        <f t="shared" si="97"/>
        <v>0</v>
      </c>
      <c r="D1639" s="310">
        <f t="shared" si="97"/>
        <v>0</v>
      </c>
      <c r="E1639" s="310">
        <f t="shared" si="97"/>
        <v>0</v>
      </c>
      <c r="F1639" s="145">
        <f t="shared" si="98"/>
        <v>0</v>
      </c>
    </row>
    <row r="1640" spans="1:6" ht="13.5" thickBot="1" x14ac:dyDescent="0.25">
      <c r="A1640" s="339" t="s">
        <v>343</v>
      </c>
      <c r="B1640" s="350" t="s">
        <v>643</v>
      </c>
      <c r="C1640" s="310">
        <f t="shared" si="97"/>
        <v>0</v>
      </c>
      <c r="D1640" s="310">
        <f t="shared" si="97"/>
        <v>0</v>
      </c>
      <c r="E1640" s="310">
        <f t="shared" si="97"/>
        <v>0</v>
      </c>
      <c r="F1640" s="145">
        <f t="shared" si="98"/>
        <v>0</v>
      </c>
    </row>
    <row r="1641" spans="1:6" ht="13.5" thickBot="1" x14ac:dyDescent="0.25">
      <c r="A1641" s="363" t="s">
        <v>344</v>
      </c>
      <c r="B1641" s="298" t="s">
        <v>459</v>
      </c>
      <c r="C1641" s="809">
        <f>SUM(C1633:C1640)</f>
        <v>1713737</v>
      </c>
      <c r="D1641" s="809">
        <f>SUM(D1633:D1640)</f>
        <v>0</v>
      </c>
      <c r="E1641" s="809">
        <f>SUM(E1633:E1640)</f>
        <v>0</v>
      </c>
      <c r="F1641" s="904">
        <f>SUM(F1633:F1640)</f>
        <v>1713737</v>
      </c>
    </row>
    <row r="1642" spans="1:6" x14ac:dyDescent="0.2">
      <c r="A1642" s="572"/>
      <c r="B1642" s="43"/>
      <c r="C1642" s="821"/>
      <c r="D1642" s="823"/>
      <c r="E1642" s="782"/>
      <c r="F1642" s="662"/>
    </row>
    <row r="1643" spans="1:6" ht="13.5" thickBot="1" x14ac:dyDescent="0.25">
      <c r="A1643" s="426" t="s">
        <v>345</v>
      </c>
      <c r="B1643" s="1299" t="s">
        <v>460</v>
      </c>
      <c r="C1643" s="943">
        <f>C1630+C1641</f>
        <v>7679941.7999999998</v>
      </c>
      <c r="D1643" s="944">
        <f>D1630+D1641</f>
        <v>126230</v>
      </c>
      <c r="E1643" s="943">
        <f>E1630+E1641</f>
        <v>0</v>
      </c>
      <c r="F1643" s="943">
        <f>F1630+F1641</f>
        <v>7806171.7999999998</v>
      </c>
    </row>
  </sheetData>
  <mergeCells count="93">
    <mergeCell ref="A5:D5"/>
    <mergeCell ref="A1:E1"/>
    <mergeCell ref="A3:F3"/>
    <mergeCell ref="A56:E56"/>
    <mergeCell ref="A58:F58"/>
    <mergeCell ref="A111:E111"/>
    <mergeCell ref="A988:F988"/>
    <mergeCell ref="A113:F113"/>
    <mergeCell ref="A166:E166"/>
    <mergeCell ref="A168:F168"/>
    <mergeCell ref="A220:E220"/>
    <mergeCell ref="A222:F222"/>
    <mergeCell ref="A275:E275"/>
    <mergeCell ref="A277:F277"/>
    <mergeCell ref="A330:E330"/>
    <mergeCell ref="A332:F332"/>
    <mergeCell ref="A385:E385"/>
    <mergeCell ref="A387:F387"/>
    <mergeCell ref="A440:E440"/>
    <mergeCell ref="A329:F329"/>
    <mergeCell ref="A384:F384"/>
    <mergeCell ref="A439:F439"/>
    <mergeCell ref="A442:F442"/>
    <mergeCell ref="A389:C389"/>
    <mergeCell ref="A495:E495"/>
    <mergeCell ref="A497:F497"/>
    <mergeCell ref="A550:E550"/>
    <mergeCell ref="A552:F552"/>
    <mergeCell ref="A605:E605"/>
    <mergeCell ref="A494:F494"/>
    <mergeCell ref="A549:F549"/>
    <mergeCell ref="A604:F604"/>
    <mergeCell ref="A607:F607"/>
    <mergeCell ref="A660:E660"/>
    <mergeCell ref="A662:F662"/>
    <mergeCell ref="A715:E715"/>
    <mergeCell ref="A717:F717"/>
    <mergeCell ref="A770:E770"/>
    <mergeCell ref="A659:F659"/>
    <mergeCell ref="A714:F714"/>
    <mergeCell ref="A769:F769"/>
    <mergeCell ref="A772:F772"/>
    <mergeCell ref="A825:E825"/>
    <mergeCell ref="A827:F827"/>
    <mergeCell ref="A880:E880"/>
    <mergeCell ref="A882:F882"/>
    <mergeCell ref="A934:E934"/>
    <mergeCell ref="A824:F824"/>
    <mergeCell ref="A879:F879"/>
    <mergeCell ref="A933:F933"/>
    <mergeCell ref="A936:F936"/>
    <mergeCell ref="A989:E989"/>
    <mergeCell ref="A991:F991"/>
    <mergeCell ref="A1043:E1043"/>
    <mergeCell ref="A1045:F1045"/>
    <mergeCell ref="A55:F55"/>
    <mergeCell ref="A110:F110"/>
    <mergeCell ref="A165:F165"/>
    <mergeCell ref="A219:F219"/>
    <mergeCell ref="A274:F274"/>
    <mergeCell ref="A1042:F1042"/>
    <mergeCell ref="A1097:F1097"/>
    <mergeCell ref="A1098:E1098"/>
    <mergeCell ref="A1100:F1100"/>
    <mergeCell ref="A993:D993"/>
    <mergeCell ref="A1152:F1152"/>
    <mergeCell ref="A1153:E1153"/>
    <mergeCell ref="A1155:F1155"/>
    <mergeCell ref="A1206:F1206"/>
    <mergeCell ref="A1207:E1207"/>
    <mergeCell ref="A1209:F1209"/>
    <mergeCell ref="A1261:F1261"/>
    <mergeCell ref="A1262:E1262"/>
    <mergeCell ref="A1264:F1264"/>
    <mergeCell ref="A1315:F1315"/>
    <mergeCell ref="A1316:E1316"/>
    <mergeCell ref="A1318:F1318"/>
    <mergeCell ref="A1370:F1370"/>
    <mergeCell ref="A1371:E1371"/>
    <mergeCell ref="A1373:F1373"/>
    <mergeCell ref="A1425:F1425"/>
    <mergeCell ref="A1426:E1426"/>
    <mergeCell ref="A1428:F1428"/>
    <mergeCell ref="A1480:F1480"/>
    <mergeCell ref="A1375:F1375"/>
    <mergeCell ref="A1591:E1591"/>
    <mergeCell ref="A1593:F1593"/>
    <mergeCell ref="A1481:E1481"/>
    <mergeCell ref="A1483:F1483"/>
    <mergeCell ref="A1535:F1535"/>
    <mergeCell ref="A1536:E1536"/>
    <mergeCell ref="A1538:F1538"/>
    <mergeCell ref="A1590:F1590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1"/>
  <sheetViews>
    <sheetView tabSelected="1" topLeftCell="A154" zoomScale="98" zoomScaleNormal="98" workbookViewId="0">
      <selection activeCell="A115" sqref="A115:E115"/>
    </sheetView>
  </sheetViews>
  <sheetFormatPr defaultRowHeight="12.75" x14ac:dyDescent="0.2"/>
  <cols>
    <col min="1" max="1" width="5.42578125" customWidth="1"/>
    <col min="2" max="2" width="37.140625" customWidth="1"/>
    <col min="3" max="3" width="11.85546875" customWidth="1"/>
    <col min="4" max="4" width="10.5703125" customWidth="1"/>
    <col min="5" max="5" width="10.140625" customWidth="1"/>
    <col min="6" max="6" width="10.5703125" customWidth="1"/>
  </cols>
  <sheetData>
    <row r="1" spans="1:6" x14ac:dyDescent="0.2">
      <c r="A1" s="1626" t="s">
        <v>1377</v>
      </c>
      <c r="B1" s="1626"/>
      <c r="C1" s="1626"/>
      <c r="D1" s="1626"/>
      <c r="E1" s="1626"/>
    </row>
    <row r="2" spans="1:6" x14ac:dyDescent="0.2">
      <c r="A2" s="352"/>
      <c r="B2" s="352"/>
      <c r="C2" s="352"/>
      <c r="D2" s="352"/>
      <c r="E2" s="352"/>
    </row>
    <row r="3" spans="1:6" ht="14.25" x14ac:dyDescent="0.2">
      <c r="A3" s="1785" t="s">
        <v>1207</v>
      </c>
      <c r="B3" s="1786"/>
      <c r="C3" s="1786"/>
      <c r="D3" s="1786"/>
      <c r="E3" s="1786"/>
      <c r="F3" s="1786"/>
    </row>
    <row r="4" spans="1:6" ht="11.25" customHeight="1" x14ac:dyDescent="0.25">
      <c r="B4" s="21"/>
      <c r="C4" s="21"/>
      <c r="D4" s="21"/>
      <c r="E4" s="21"/>
      <c r="F4" s="159"/>
    </row>
    <row r="5" spans="1:6" ht="13.5" thickBot="1" x14ac:dyDescent="0.25">
      <c r="B5" s="37" t="s">
        <v>485</v>
      </c>
      <c r="C5" s="1"/>
      <c r="D5" s="1"/>
      <c r="E5" s="22"/>
      <c r="F5" s="22" t="s">
        <v>4</v>
      </c>
    </row>
    <row r="6" spans="1:6" ht="48" customHeight="1" thickBot="1" x14ac:dyDescent="0.3">
      <c r="A6" s="359" t="s">
        <v>298</v>
      </c>
      <c r="B6" s="280" t="s">
        <v>40</v>
      </c>
      <c r="C6" s="355" t="s">
        <v>486</v>
      </c>
      <c r="D6" s="356" t="s">
        <v>487</v>
      </c>
      <c r="E6" s="355" t="s">
        <v>484</v>
      </c>
      <c r="F6" s="356" t="s">
        <v>483</v>
      </c>
    </row>
    <row r="7" spans="1:6" ht="13.5" thickBot="1" x14ac:dyDescent="0.25">
      <c r="A7" s="503" t="s">
        <v>299</v>
      </c>
      <c r="B7" s="646" t="s">
        <v>300</v>
      </c>
      <c r="C7" s="647" t="s">
        <v>301</v>
      </c>
      <c r="D7" s="648" t="s">
        <v>302</v>
      </c>
      <c r="E7" s="648" t="s">
        <v>322</v>
      </c>
      <c r="F7" s="649" t="s">
        <v>347</v>
      </c>
    </row>
    <row r="8" spans="1:6" ht="13.5" thickBot="1" x14ac:dyDescent="0.25">
      <c r="A8" s="503" t="s">
        <v>303</v>
      </c>
      <c r="B8" s="264" t="s">
        <v>743</v>
      </c>
      <c r="C8" s="62">
        <f>C9+C10+C15+C24</f>
        <v>57295</v>
      </c>
      <c r="D8" s="62">
        <f>D9+D10+D15+D24</f>
        <v>535641</v>
      </c>
      <c r="E8" s="62">
        <f>E9+E10+E15+E24</f>
        <v>0</v>
      </c>
      <c r="F8" s="120">
        <f>F9+F10+F15+F24</f>
        <v>592936</v>
      </c>
    </row>
    <row r="9" spans="1:6" ht="13.5" thickBot="1" x14ac:dyDescent="0.25">
      <c r="A9" s="503" t="s">
        <v>304</v>
      </c>
      <c r="B9" s="265" t="s">
        <v>756</v>
      </c>
      <c r="C9" s="35"/>
      <c r="D9" s="650">
        <f>'30_ sz_ melléklet'!D7</f>
        <v>15738</v>
      </c>
      <c r="E9" s="650"/>
      <c r="F9" s="903">
        <f>SUM(C9:E9)</f>
        <v>15738</v>
      </c>
    </row>
    <row r="10" spans="1:6" ht="13.5" thickBot="1" x14ac:dyDescent="0.25">
      <c r="A10" s="503" t="s">
        <v>305</v>
      </c>
      <c r="B10" s="266" t="s">
        <v>699</v>
      </c>
      <c r="C10" s="62">
        <f>C11+C12+C13+C14</f>
        <v>0</v>
      </c>
      <c r="D10" s="62">
        <f>D11+D12+D13+D14</f>
        <v>0</v>
      </c>
      <c r="E10" s="62">
        <f>E11+E12+E13+E14</f>
        <v>0</v>
      </c>
      <c r="F10" s="120">
        <f>F11+F12+F13+F14</f>
        <v>0</v>
      </c>
    </row>
    <row r="11" spans="1:6" x14ac:dyDescent="0.2">
      <c r="A11" s="652" t="s">
        <v>306</v>
      </c>
      <c r="B11" s="862" t="s">
        <v>701</v>
      </c>
      <c r="C11" s="576"/>
      <c r="D11" s="424"/>
      <c r="E11" s="424"/>
      <c r="F11" s="269"/>
    </row>
    <row r="12" spans="1:6" x14ac:dyDescent="0.2">
      <c r="A12" s="174" t="s">
        <v>307</v>
      </c>
      <c r="B12" s="863" t="s">
        <v>700</v>
      </c>
      <c r="C12" s="861"/>
      <c r="D12" s="852"/>
      <c r="E12" s="852"/>
      <c r="F12" s="269"/>
    </row>
    <row r="13" spans="1:6" x14ac:dyDescent="0.2">
      <c r="A13" s="174" t="s">
        <v>308</v>
      </c>
      <c r="B13" s="267" t="s">
        <v>702</v>
      </c>
      <c r="C13" s="861"/>
      <c r="D13" s="852"/>
      <c r="E13" s="852"/>
      <c r="F13" s="269"/>
    </row>
    <row r="14" spans="1:6" ht="13.5" thickBot="1" x14ac:dyDescent="0.25">
      <c r="A14" s="173" t="s">
        <v>309</v>
      </c>
      <c r="B14" s="1077" t="s">
        <v>703</v>
      </c>
      <c r="C14" s="28"/>
      <c r="D14" s="229"/>
      <c r="E14" s="229"/>
      <c r="F14" s="1078"/>
    </row>
    <row r="15" spans="1:6" ht="13.5" thickBot="1" x14ac:dyDescent="0.25">
      <c r="A15" s="503" t="s">
        <v>310</v>
      </c>
      <c r="B15" s="1080" t="s">
        <v>742</v>
      </c>
      <c r="C15" s="111">
        <f>C16+C20+C21+C22+C23</f>
        <v>57295</v>
      </c>
      <c r="D15" s="111">
        <f>D16+D20+D21+D22+D23</f>
        <v>519903</v>
      </c>
      <c r="E15" s="111">
        <f>E16+E20+E21+E22+E23</f>
        <v>0</v>
      </c>
      <c r="F15" s="876">
        <f>F16+F20+F21+F22+F23</f>
        <v>577198</v>
      </c>
    </row>
    <row r="16" spans="1:6" x14ac:dyDescent="0.2">
      <c r="A16" s="173" t="s">
        <v>311</v>
      </c>
      <c r="B16" s="1079" t="s">
        <v>690</v>
      </c>
      <c r="C16" s="28">
        <f>C17+C18+C19</f>
        <v>0</v>
      </c>
      <c r="D16" s="28">
        <f>D17+D18+D19</f>
        <v>0</v>
      </c>
      <c r="E16" s="28">
        <f>E17+E18+E19</f>
        <v>0</v>
      </c>
      <c r="F16" s="119">
        <f>F17+F18+F19</f>
        <v>0</v>
      </c>
    </row>
    <row r="17" spans="1:6" x14ac:dyDescent="0.2">
      <c r="A17" s="174" t="s">
        <v>312</v>
      </c>
      <c r="B17" s="1054" t="s">
        <v>692</v>
      </c>
      <c r="C17" s="1255"/>
      <c r="D17" s="1256"/>
      <c r="E17" s="1256"/>
      <c r="F17" s="1286"/>
    </row>
    <row r="18" spans="1:6" x14ac:dyDescent="0.2">
      <c r="A18" s="840" t="s">
        <v>313</v>
      </c>
      <c r="B18" s="1055" t="s">
        <v>691</v>
      </c>
      <c r="C18" s="24"/>
      <c r="D18" s="24"/>
      <c r="E18" s="24"/>
      <c r="F18" s="117"/>
    </row>
    <row r="19" spans="1:6" x14ac:dyDescent="0.2">
      <c r="A19" s="840" t="s">
        <v>314</v>
      </c>
      <c r="B19" s="1055" t="s">
        <v>693</v>
      </c>
      <c r="C19" s="24"/>
      <c r="D19" s="877"/>
      <c r="E19" s="112"/>
      <c r="F19" s="117"/>
    </row>
    <row r="20" spans="1:6" x14ac:dyDescent="0.2">
      <c r="A20" s="840" t="s">
        <v>315</v>
      </c>
      <c r="B20" s="1056" t="s">
        <v>694</v>
      </c>
      <c r="C20" s="24"/>
      <c r="D20" s="236"/>
      <c r="E20" s="113"/>
      <c r="F20" s="117"/>
    </row>
    <row r="21" spans="1:6" x14ac:dyDescent="0.2">
      <c r="A21" s="840" t="s">
        <v>316</v>
      </c>
      <c r="B21" s="1057" t="s">
        <v>695</v>
      </c>
      <c r="C21" s="24"/>
      <c r="D21" s="236"/>
      <c r="E21" s="113"/>
      <c r="F21" s="117"/>
    </row>
    <row r="22" spans="1:6" x14ac:dyDescent="0.2">
      <c r="A22" s="840" t="s">
        <v>317</v>
      </c>
      <c r="B22" s="1058" t="s">
        <v>696</v>
      </c>
      <c r="C22" s="24">
        <v>57295</v>
      </c>
      <c r="D22" s="229">
        <v>519903</v>
      </c>
      <c r="E22" s="229"/>
      <c r="F22" s="117">
        <f>SUM(C22:E22)</f>
        <v>577198</v>
      </c>
    </row>
    <row r="23" spans="1:6" ht="13.5" thickBot="1" x14ac:dyDescent="0.25">
      <c r="A23" s="840" t="s">
        <v>318</v>
      </c>
      <c r="B23" s="1075" t="s">
        <v>740</v>
      </c>
      <c r="C23" s="28"/>
      <c r="D23" s="233"/>
      <c r="E23" s="11"/>
      <c r="F23" s="119"/>
    </row>
    <row r="24" spans="1:6" ht="13.5" thickBot="1" x14ac:dyDescent="0.25">
      <c r="A24" s="840" t="s">
        <v>319</v>
      </c>
      <c r="B24" s="1076" t="s">
        <v>741</v>
      </c>
      <c r="C24" s="1275">
        <f>C25+C26</f>
        <v>0</v>
      </c>
      <c r="D24" s="1275">
        <f>D25+D26</f>
        <v>0</v>
      </c>
      <c r="E24" s="1275">
        <f>E25+E26</f>
        <v>0</v>
      </c>
      <c r="F24" s="152">
        <f>F25+F26</f>
        <v>0</v>
      </c>
    </row>
    <row r="25" spans="1:6" ht="12.75" customHeight="1" x14ac:dyDescent="0.2">
      <c r="A25" s="840" t="s">
        <v>320</v>
      </c>
      <c r="B25" s="1083" t="s">
        <v>769</v>
      </c>
      <c r="C25" s="24"/>
      <c r="D25" s="231"/>
      <c r="E25" s="231"/>
      <c r="F25" s="117"/>
    </row>
    <row r="26" spans="1:6" ht="14.25" customHeight="1" thickBot="1" x14ac:dyDescent="0.25">
      <c r="A26" s="840" t="s">
        <v>321</v>
      </c>
      <c r="B26" s="1086" t="s">
        <v>770</v>
      </c>
      <c r="C26" s="28"/>
      <c r="D26" s="229"/>
      <c r="E26" s="229"/>
      <c r="F26" s="119"/>
    </row>
    <row r="27" spans="1:6" ht="3.75" customHeight="1" thickBot="1" x14ac:dyDescent="0.25">
      <c r="A27" s="840"/>
      <c r="B27" s="1259"/>
      <c r="C27" s="275"/>
      <c r="D27" s="1258"/>
      <c r="E27" s="1258"/>
      <c r="F27" s="1260"/>
    </row>
    <row r="28" spans="1:6" ht="13.5" customHeight="1" thickBot="1" x14ac:dyDescent="0.25">
      <c r="A28" s="840" t="s">
        <v>323</v>
      </c>
      <c r="B28" s="240" t="s">
        <v>755</v>
      </c>
      <c r="C28" s="1284">
        <f>C29+C35+C40</f>
        <v>0</v>
      </c>
      <c r="D28" s="1284">
        <f>D29+D35+D40</f>
        <v>0</v>
      </c>
      <c r="E28" s="1284">
        <f>E29+E35+E40</f>
        <v>0</v>
      </c>
      <c r="F28" s="1074">
        <f>F29+F35+F40</f>
        <v>0</v>
      </c>
    </row>
    <row r="29" spans="1:6" ht="13.5" thickBot="1" x14ac:dyDescent="0.25">
      <c r="A29" s="503" t="s">
        <v>324</v>
      </c>
      <c r="B29" s="170" t="s">
        <v>728</v>
      </c>
      <c r="C29" s="152">
        <f>C30+C31+C32+C33+C34</f>
        <v>0</v>
      </c>
      <c r="D29" s="152">
        <f>D30+D31+D32+D33+D34</f>
        <v>0</v>
      </c>
      <c r="E29" s="152">
        <f>E30+E31+E32+E33+E34</f>
        <v>0</v>
      </c>
      <c r="F29" s="152">
        <f>F30+F31+F32+F33+F34</f>
        <v>0</v>
      </c>
    </row>
    <row r="30" spans="1:6" x14ac:dyDescent="0.2">
      <c r="A30" s="652" t="s">
        <v>325</v>
      </c>
      <c r="B30" s="118" t="s">
        <v>729</v>
      </c>
      <c r="C30" s="254"/>
      <c r="D30" s="655"/>
      <c r="E30" s="654"/>
      <c r="F30" s="654"/>
    </row>
    <row r="31" spans="1:6" x14ac:dyDescent="0.2">
      <c r="A31" s="174" t="s">
        <v>326</v>
      </c>
      <c r="B31" s="257" t="s">
        <v>730</v>
      </c>
      <c r="C31" s="176"/>
      <c r="D31" s="405"/>
      <c r="E31" s="176"/>
      <c r="F31" s="405"/>
    </row>
    <row r="32" spans="1:6" x14ac:dyDescent="0.2">
      <c r="A32" s="174" t="s">
        <v>327</v>
      </c>
      <c r="B32" s="657" t="s">
        <v>731</v>
      </c>
      <c r="C32" s="148"/>
      <c r="D32" s="141"/>
      <c r="E32" s="148"/>
      <c r="F32" s="405"/>
    </row>
    <row r="33" spans="1:6" ht="14.25" customHeight="1" x14ac:dyDescent="0.2">
      <c r="A33" s="174" t="s">
        <v>328</v>
      </c>
      <c r="B33" s="657" t="s">
        <v>732</v>
      </c>
      <c r="C33" s="145"/>
      <c r="D33" s="140"/>
      <c r="E33" s="145"/>
      <c r="F33" s="405"/>
    </row>
    <row r="34" spans="1:6" ht="13.5" thickBot="1" x14ac:dyDescent="0.25">
      <c r="A34" s="695" t="s">
        <v>329</v>
      </c>
      <c r="B34" s="259" t="s">
        <v>733</v>
      </c>
      <c r="C34" s="153"/>
      <c r="D34" s="144"/>
      <c r="E34" s="153"/>
      <c r="F34" s="249"/>
    </row>
    <row r="35" spans="1:6" ht="13.5" thickBot="1" x14ac:dyDescent="0.25">
      <c r="A35" s="503" t="s">
        <v>330</v>
      </c>
      <c r="B35" s="1261" t="s">
        <v>734</v>
      </c>
      <c r="C35" s="661">
        <f>C36+C37+C38+C39</f>
        <v>0</v>
      </c>
      <c r="D35" s="661">
        <f>D36+D37+D38+D39</f>
        <v>0</v>
      </c>
      <c r="E35" s="661">
        <f>E36+E37+E38+E39</f>
        <v>0</v>
      </c>
      <c r="F35" s="661">
        <f>F36+F37+F38+F39</f>
        <v>0</v>
      </c>
    </row>
    <row r="36" spans="1:6" x14ac:dyDescent="0.2">
      <c r="A36" s="840" t="s">
        <v>331</v>
      </c>
      <c r="B36" s="658" t="s">
        <v>735</v>
      </c>
      <c r="C36" s="153"/>
      <c r="D36" s="144"/>
      <c r="E36" s="153"/>
      <c r="F36" s="141"/>
    </row>
    <row r="37" spans="1:6" x14ac:dyDescent="0.2">
      <c r="A37" s="174" t="s">
        <v>332</v>
      </c>
      <c r="B37" s="868" t="s">
        <v>737</v>
      </c>
      <c r="C37" s="659"/>
      <c r="D37" s="900"/>
      <c r="E37" s="659"/>
      <c r="F37" s="405"/>
    </row>
    <row r="38" spans="1:6" x14ac:dyDescent="0.2">
      <c r="A38" s="174" t="s">
        <v>333</v>
      </c>
      <c r="B38" s="870" t="s">
        <v>736</v>
      </c>
      <c r="C38" s="660"/>
      <c r="D38" s="901"/>
      <c r="E38" s="660"/>
      <c r="F38" s="405"/>
    </row>
    <row r="39" spans="1:6" ht="13.5" thickBot="1" x14ac:dyDescent="0.25">
      <c r="A39" s="695" t="s">
        <v>334</v>
      </c>
      <c r="B39" s="257" t="s">
        <v>738</v>
      </c>
      <c r="C39" s="255"/>
      <c r="D39" s="249"/>
      <c r="E39" s="255"/>
      <c r="F39" s="249"/>
    </row>
    <row r="40" spans="1:6" ht="13.5" thickBot="1" x14ac:dyDescent="0.25">
      <c r="A40" s="503" t="s">
        <v>335</v>
      </c>
      <c r="B40" s="135" t="s">
        <v>739</v>
      </c>
      <c r="C40" s="152">
        <f>C41+C42</f>
        <v>0</v>
      </c>
      <c r="D40" s="152">
        <f>D41+D42</f>
        <v>0</v>
      </c>
      <c r="E40" s="152">
        <f>E41+E42</f>
        <v>0</v>
      </c>
      <c r="F40" s="152">
        <f>F41+F42</f>
        <v>0</v>
      </c>
    </row>
    <row r="41" spans="1:6" ht="13.5" thickBot="1" x14ac:dyDescent="0.25">
      <c r="A41" s="840" t="s">
        <v>336</v>
      </c>
      <c r="B41" s="870" t="s">
        <v>775</v>
      </c>
      <c r="C41" s="607"/>
      <c r="D41" s="1263"/>
      <c r="E41" s="607"/>
      <c r="F41" s="1263"/>
    </row>
    <row r="42" spans="1:6" ht="14.25" customHeight="1" thickBot="1" x14ac:dyDescent="0.25">
      <c r="A42" s="503" t="s">
        <v>337</v>
      </c>
      <c r="B42" s="133" t="s">
        <v>776</v>
      </c>
      <c r="C42" s="943"/>
      <c r="D42" s="943"/>
      <c r="E42" s="943"/>
      <c r="F42" s="943"/>
    </row>
    <row r="43" spans="1:6" ht="26.25" thickBot="1" x14ac:dyDescent="0.25">
      <c r="A43" s="172" t="s">
        <v>338</v>
      </c>
      <c r="B43" s="1264" t="s">
        <v>476</v>
      </c>
      <c r="C43" s="931">
        <f>C8+C28</f>
        <v>57295</v>
      </c>
      <c r="D43" s="931">
        <f>D8+D28</f>
        <v>535641</v>
      </c>
      <c r="E43" s="931">
        <f>E8+E28</f>
        <v>0</v>
      </c>
      <c r="F43" s="699">
        <f>F8+F28</f>
        <v>592936</v>
      </c>
    </row>
    <row r="44" spans="1:6" ht="13.5" customHeight="1" thickBot="1" x14ac:dyDescent="0.25">
      <c r="A44" s="503" t="s">
        <v>339</v>
      </c>
      <c r="B44" s="135" t="s">
        <v>754</v>
      </c>
      <c r="C44" s="1257"/>
      <c r="D44" s="1258"/>
      <c r="E44" s="1258"/>
      <c r="F44" s="1260"/>
    </row>
    <row r="45" spans="1:6" ht="12.75" customHeight="1" x14ac:dyDescent="0.2">
      <c r="A45" s="840" t="s">
        <v>340</v>
      </c>
      <c r="B45" s="670" t="s">
        <v>745</v>
      </c>
      <c r="C45" s="274"/>
      <c r="D45" s="238"/>
      <c r="E45" s="238"/>
      <c r="F45" s="272"/>
    </row>
    <row r="46" spans="1:6" ht="12.75" customHeight="1" x14ac:dyDescent="0.2">
      <c r="A46" s="174" t="s">
        <v>341</v>
      </c>
      <c r="B46" s="570" t="s">
        <v>744</v>
      </c>
      <c r="C46" s="113"/>
      <c r="D46" s="236"/>
      <c r="E46" s="236"/>
      <c r="F46" s="871"/>
    </row>
    <row r="47" spans="1:6" ht="13.5" customHeight="1" x14ac:dyDescent="0.2">
      <c r="A47" s="174" t="s">
        <v>342</v>
      </c>
      <c r="B47" s="570" t="s">
        <v>746</v>
      </c>
      <c r="C47" s="113"/>
      <c r="D47" s="236"/>
      <c r="E47" s="236"/>
      <c r="F47" s="871"/>
    </row>
    <row r="48" spans="1:6" x14ac:dyDescent="0.2">
      <c r="A48" s="174" t="s">
        <v>343</v>
      </c>
      <c r="B48" s="570" t="s">
        <v>747</v>
      </c>
      <c r="C48" s="113"/>
      <c r="D48" s="236"/>
      <c r="E48" s="236"/>
      <c r="F48" s="871"/>
    </row>
    <row r="49" spans="1:6" x14ac:dyDescent="0.2">
      <c r="A49" s="174" t="s">
        <v>344</v>
      </c>
      <c r="B49" s="803" t="s">
        <v>748</v>
      </c>
      <c r="C49" s="113"/>
      <c r="D49" s="236"/>
      <c r="E49" s="236"/>
      <c r="F49" s="871"/>
    </row>
    <row r="50" spans="1:6" x14ac:dyDescent="0.2">
      <c r="A50" s="174" t="s">
        <v>345</v>
      </c>
      <c r="B50" s="804" t="s">
        <v>749</v>
      </c>
      <c r="C50" s="113"/>
      <c r="D50" s="236"/>
      <c r="E50" s="236"/>
      <c r="F50" s="871"/>
    </row>
    <row r="51" spans="1:6" x14ac:dyDescent="0.2">
      <c r="A51" s="174" t="s">
        <v>346</v>
      </c>
      <c r="B51" s="805" t="s">
        <v>750</v>
      </c>
      <c r="C51" s="113"/>
      <c r="D51" s="236"/>
      <c r="E51" s="236"/>
      <c r="F51" s="871"/>
    </row>
    <row r="52" spans="1:6" x14ac:dyDescent="0.2">
      <c r="A52" s="174" t="s">
        <v>355</v>
      </c>
      <c r="B52" s="805" t="s">
        <v>751</v>
      </c>
      <c r="C52" s="113">
        <v>2960</v>
      </c>
      <c r="D52" s="236">
        <v>19590</v>
      </c>
      <c r="E52" s="236"/>
      <c r="F52" s="871">
        <f>SUM(C52:E52)</f>
        <v>22550</v>
      </c>
    </row>
    <row r="53" spans="1:6" x14ac:dyDescent="0.2">
      <c r="A53" s="174" t="s">
        <v>356</v>
      </c>
      <c r="B53" s="805" t="s">
        <v>752</v>
      </c>
      <c r="C53" s="113"/>
      <c r="D53" s="236"/>
      <c r="E53" s="236"/>
      <c r="F53" s="871"/>
    </row>
    <row r="54" spans="1:6" ht="13.5" thickBot="1" x14ac:dyDescent="0.25">
      <c r="A54" s="695" t="s">
        <v>357</v>
      </c>
      <c r="B54" s="1178" t="s">
        <v>753</v>
      </c>
      <c r="C54" s="887"/>
      <c r="D54" s="316"/>
      <c r="E54" s="316"/>
      <c r="F54" s="309"/>
    </row>
    <row r="55" spans="1:6" ht="13.5" thickBot="1" x14ac:dyDescent="0.25">
      <c r="A55" s="503" t="s">
        <v>358</v>
      </c>
      <c r="B55" s="1114" t="s">
        <v>479</v>
      </c>
      <c r="C55" s="247">
        <f>SUM(C45:C54)</f>
        <v>2960</v>
      </c>
      <c r="D55" s="247">
        <f>SUM(D45:D54)</f>
        <v>19590</v>
      </c>
      <c r="E55" s="247">
        <f>SUM(E45:E54)</f>
        <v>0</v>
      </c>
      <c r="F55" s="152">
        <f>SUM(F45:F54)</f>
        <v>22550</v>
      </c>
    </row>
    <row r="56" spans="1:6" ht="13.5" thickBot="1" x14ac:dyDescent="0.25">
      <c r="A56" s="503" t="s">
        <v>359</v>
      </c>
      <c r="B56" s="135" t="s">
        <v>478</v>
      </c>
      <c r="C56" s="247">
        <f>C55+C43</f>
        <v>60255</v>
      </c>
      <c r="D56" s="247">
        <f>D55+D43</f>
        <v>555231</v>
      </c>
      <c r="E56" s="247">
        <f>E55+E43</f>
        <v>0</v>
      </c>
      <c r="F56" s="152">
        <f>F55+F43</f>
        <v>615486</v>
      </c>
    </row>
    <row r="57" spans="1:6" x14ac:dyDescent="0.2">
      <c r="A57" s="1788">
        <v>2</v>
      </c>
      <c r="B57" s="1788"/>
      <c r="C57" s="1788"/>
      <c r="D57" s="1788"/>
      <c r="E57" s="1788"/>
      <c r="F57" s="1788"/>
    </row>
    <row r="58" spans="1:6" x14ac:dyDescent="0.2">
      <c r="A58" s="1626" t="s">
        <v>1377</v>
      </c>
      <c r="B58" s="1626"/>
      <c r="C58" s="1626"/>
      <c r="D58" s="1626"/>
      <c r="E58" s="1626"/>
    </row>
    <row r="59" spans="1:6" x14ac:dyDescent="0.2">
      <c r="A59" s="352"/>
      <c r="B59" s="352"/>
      <c r="C59" s="352"/>
      <c r="D59" s="352"/>
      <c r="E59" s="352"/>
    </row>
    <row r="60" spans="1:6" ht="14.25" x14ac:dyDescent="0.2">
      <c r="A60" s="1785" t="s">
        <v>1207</v>
      </c>
      <c r="B60" s="1786"/>
      <c r="C60" s="1786"/>
      <c r="D60" s="1786"/>
      <c r="E60" s="1786"/>
      <c r="F60" s="1786"/>
    </row>
    <row r="61" spans="1:6" ht="10.5" customHeight="1" x14ac:dyDescent="0.25">
      <c r="B61" s="21"/>
      <c r="C61" s="21"/>
      <c r="D61" s="21"/>
      <c r="E61" s="21"/>
      <c r="F61" s="159"/>
    </row>
    <row r="62" spans="1:6" ht="13.5" thickBot="1" x14ac:dyDescent="0.25">
      <c r="B62" s="37" t="s">
        <v>1292</v>
      </c>
      <c r="C62" s="1"/>
      <c r="D62" s="1"/>
      <c r="E62" s="22"/>
      <c r="F62" s="22" t="s">
        <v>4</v>
      </c>
    </row>
    <row r="63" spans="1:6" ht="48.75" thickBot="1" x14ac:dyDescent="0.3">
      <c r="A63" s="359" t="s">
        <v>298</v>
      </c>
      <c r="B63" s="280" t="s">
        <v>40</v>
      </c>
      <c r="C63" s="355" t="s">
        <v>488</v>
      </c>
      <c r="D63" s="356" t="s">
        <v>489</v>
      </c>
      <c r="E63" s="355" t="s">
        <v>484</v>
      </c>
      <c r="F63" s="356" t="s">
        <v>483</v>
      </c>
    </row>
    <row r="64" spans="1:6" ht="10.5" customHeight="1" thickBot="1" x14ac:dyDescent="0.25">
      <c r="A64" s="503" t="s">
        <v>299</v>
      </c>
      <c r="B64" s="646" t="s">
        <v>300</v>
      </c>
      <c r="C64" s="647" t="s">
        <v>301</v>
      </c>
      <c r="D64" s="648" t="s">
        <v>302</v>
      </c>
      <c r="E64" s="648" t="s">
        <v>322</v>
      </c>
      <c r="F64" s="649" t="s">
        <v>347</v>
      </c>
    </row>
    <row r="65" spans="1:6" ht="13.5" thickBot="1" x14ac:dyDescent="0.25">
      <c r="A65" s="503" t="s">
        <v>303</v>
      </c>
      <c r="B65" s="264" t="s">
        <v>743</v>
      </c>
      <c r="C65" s="62">
        <f>C66+C67+C72+C81</f>
        <v>97262</v>
      </c>
      <c r="D65" s="62">
        <f>D66+D67+D72+D81</f>
        <v>0</v>
      </c>
      <c r="E65" s="62">
        <f>E66+E67+E72+E81</f>
        <v>0</v>
      </c>
      <c r="F65" s="62">
        <f>F66+F67+F72+F81</f>
        <v>97262</v>
      </c>
    </row>
    <row r="66" spans="1:6" ht="13.5" thickBot="1" x14ac:dyDescent="0.25">
      <c r="A66" s="503" t="s">
        <v>304</v>
      </c>
      <c r="B66" s="265" t="s">
        <v>756</v>
      </c>
      <c r="C66" s="35">
        <f>'30_ sz_ melléklet'!C6</f>
        <v>97262</v>
      </c>
      <c r="D66" s="650"/>
      <c r="E66" s="650"/>
      <c r="F66" s="903">
        <f>SUM(C66:E66)</f>
        <v>97262</v>
      </c>
    </row>
    <row r="67" spans="1:6" ht="13.5" thickBot="1" x14ac:dyDescent="0.25">
      <c r="A67" s="503" t="s">
        <v>305</v>
      </c>
      <c r="B67" s="266" t="s">
        <v>699</v>
      </c>
      <c r="C67" s="62">
        <f>C68+C69+C70+C71</f>
        <v>0</v>
      </c>
      <c r="D67" s="62">
        <f>D68+D69+D70+D71</f>
        <v>0</v>
      </c>
      <c r="E67" s="62">
        <f>E68+E69+E70+E71</f>
        <v>0</v>
      </c>
      <c r="F67" s="62">
        <f>F68+F69+F70+F71</f>
        <v>0</v>
      </c>
    </row>
    <row r="68" spans="1:6" x14ac:dyDescent="0.2">
      <c r="A68" s="652" t="s">
        <v>306</v>
      </c>
      <c r="B68" s="862" t="s">
        <v>701</v>
      </c>
      <c r="C68" s="576"/>
      <c r="D68" s="424"/>
      <c r="E68" s="424"/>
      <c r="F68" s="269"/>
    </row>
    <row r="69" spans="1:6" x14ac:dyDescent="0.2">
      <c r="A69" s="174" t="s">
        <v>307</v>
      </c>
      <c r="B69" s="863" t="s">
        <v>700</v>
      </c>
      <c r="C69" s="861"/>
      <c r="D69" s="852"/>
      <c r="E69" s="852"/>
      <c r="F69" s="269"/>
    </row>
    <row r="70" spans="1:6" x14ac:dyDescent="0.2">
      <c r="A70" s="174" t="s">
        <v>308</v>
      </c>
      <c r="B70" s="267" t="s">
        <v>702</v>
      </c>
      <c r="C70" s="861"/>
      <c r="D70" s="852"/>
      <c r="E70" s="852"/>
      <c r="F70" s="269"/>
    </row>
    <row r="71" spans="1:6" ht="13.5" thickBot="1" x14ac:dyDescent="0.25">
      <c r="A71" s="173" t="s">
        <v>309</v>
      </c>
      <c r="B71" s="1077" t="s">
        <v>703</v>
      </c>
      <c r="C71" s="28"/>
      <c r="D71" s="229"/>
      <c r="E71" s="229"/>
      <c r="F71" s="1078"/>
    </row>
    <row r="72" spans="1:6" ht="13.5" thickBot="1" x14ac:dyDescent="0.25">
      <c r="A72" s="503" t="s">
        <v>310</v>
      </c>
      <c r="B72" s="1080" t="s">
        <v>742</v>
      </c>
      <c r="C72" s="111">
        <f>C73+C77+C78+C79+C80</f>
        <v>0</v>
      </c>
      <c r="D72" s="111">
        <f>D73+D77+D78+D79+D80</f>
        <v>0</v>
      </c>
      <c r="E72" s="111">
        <f>E73+E77+E78+E79+E80</f>
        <v>0</v>
      </c>
      <c r="F72" s="111">
        <f>F73+F77+F78+F79+F80</f>
        <v>0</v>
      </c>
    </row>
    <row r="73" spans="1:6" x14ac:dyDescent="0.2">
      <c r="A73" s="173" t="s">
        <v>311</v>
      </c>
      <c r="B73" s="1079" t="s">
        <v>690</v>
      </c>
      <c r="C73" s="28">
        <f>C74+C75+C76</f>
        <v>0</v>
      </c>
      <c r="D73" s="28">
        <f>D74+D75+D76</f>
        <v>0</v>
      </c>
      <c r="E73" s="28">
        <f>E74+E75+E76</f>
        <v>0</v>
      </c>
      <c r="F73" s="28">
        <f>F74+F75+F76</f>
        <v>0</v>
      </c>
    </row>
    <row r="74" spans="1:6" x14ac:dyDescent="0.2">
      <c r="A74" s="174" t="s">
        <v>312</v>
      </c>
      <c r="B74" s="1054" t="s">
        <v>692</v>
      </c>
      <c r="C74" s="1255"/>
      <c r="D74" s="1256"/>
      <c r="E74" s="1256"/>
      <c r="F74" s="1256"/>
    </row>
    <row r="75" spans="1:6" x14ac:dyDescent="0.2">
      <c r="A75" s="840" t="s">
        <v>313</v>
      </c>
      <c r="B75" s="1055" t="s">
        <v>691</v>
      </c>
      <c r="C75" s="24"/>
      <c r="D75" s="24"/>
      <c r="E75" s="24"/>
      <c r="F75" s="24"/>
    </row>
    <row r="76" spans="1:6" x14ac:dyDescent="0.2">
      <c r="A76" s="840" t="s">
        <v>314</v>
      </c>
      <c r="B76" s="1055" t="s">
        <v>693</v>
      </c>
      <c r="C76" s="24"/>
      <c r="D76" s="877"/>
      <c r="E76" s="112"/>
      <c r="F76" s="117"/>
    </row>
    <row r="77" spans="1:6" x14ac:dyDescent="0.2">
      <c r="A77" s="840" t="s">
        <v>315</v>
      </c>
      <c r="B77" s="1056" t="s">
        <v>694</v>
      </c>
      <c r="C77" s="24"/>
      <c r="D77" s="236"/>
      <c r="E77" s="113"/>
      <c r="F77" s="117"/>
    </row>
    <row r="78" spans="1:6" x14ac:dyDescent="0.2">
      <c r="A78" s="840" t="s">
        <v>316</v>
      </c>
      <c r="B78" s="1057" t="s">
        <v>695</v>
      </c>
      <c r="C78" s="24"/>
      <c r="D78" s="236"/>
      <c r="E78" s="113"/>
      <c r="F78" s="117"/>
    </row>
    <row r="79" spans="1:6" x14ac:dyDescent="0.2">
      <c r="A79" s="840" t="s">
        <v>317</v>
      </c>
      <c r="B79" s="1058" t="s">
        <v>696</v>
      </c>
      <c r="C79" s="24"/>
      <c r="D79" s="229"/>
      <c r="E79" s="229"/>
      <c r="F79" s="117"/>
    </row>
    <row r="80" spans="1:6" ht="13.5" thickBot="1" x14ac:dyDescent="0.25">
      <c r="A80" s="173" t="s">
        <v>318</v>
      </c>
      <c r="B80" s="1075" t="s">
        <v>740</v>
      </c>
      <c r="C80" s="28"/>
      <c r="D80" s="233"/>
      <c r="E80" s="11"/>
      <c r="F80" s="119"/>
    </row>
    <row r="81" spans="1:6" ht="13.5" thickBot="1" x14ac:dyDescent="0.25">
      <c r="A81" s="503" t="s">
        <v>319</v>
      </c>
      <c r="B81" s="1076" t="s">
        <v>741</v>
      </c>
      <c r="C81" s="1275">
        <f>C82+C83</f>
        <v>0</v>
      </c>
      <c r="D81" s="1275">
        <f>D82+D83</f>
        <v>0</v>
      </c>
      <c r="E81" s="1275">
        <f>E82+E83</f>
        <v>0</v>
      </c>
      <c r="F81" s="1275">
        <f>F82+F83</f>
        <v>0</v>
      </c>
    </row>
    <row r="82" spans="1:6" x14ac:dyDescent="0.2">
      <c r="A82" s="840" t="s">
        <v>320</v>
      </c>
      <c r="B82" s="1083" t="s">
        <v>769</v>
      </c>
      <c r="C82" s="24"/>
      <c r="D82" s="231"/>
      <c r="E82" s="231"/>
      <c r="F82" s="117"/>
    </row>
    <row r="83" spans="1:6" ht="13.5" thickBot="1" x14ac:dyDescent="0.25">
      <c r="A83" s="173" t="s">
        <v>321</v>
      </c>
      <c r="B83" s="1086" t="s">
        <v>770</v>
      </c>
      <c r="C83" s="28"/>
      <c r="D83" s="229"/>
      <c r="E83" s="229"/>
      <c r="F83" s="119"/>
    </row>
    <row r="84" spans="1:6" ht="4.5" customHeight="1" thickBot="1" x14ac:dyDescent="0.25">
      <c r="A84" s="503"/>
      <c r="B84" s="1259"/>
      <c r="C84" s="275"/>
      <c r="D84" s="1258"/>
      <c r="E84" s="1258"/>
      <c r="F84" s="1260"/>
    </row>
    <row r="85" spans="1:6" ht="13.5" thickBot="1" x14ac:dyDescent="0.25">
      <c r="A85" s="503" t="s">
        <v>323</v>
      </c>
      <c r="B85" s="240" t="s">
        <v>755</v>
      </c>
      <c r="C85" s="1284">
        <f>C86+C92+C97</f>
        <v>0</v>
      </c>
      <c r="D85" s="1284">
        <f>D86+D92+D97</f>
        <v>0</v>
      </c>
      <c r="E85" s="1284">
        <f>E86+E92+E97</f>
        <v>0</v>
      </c>
      <c r="F85" s="1284">
        <f>F86+F92+F97</f>
        <v>0</v>
      </c>
    </row>
    <row r="86" spans="1:6" ht="13.5" thickBot="1" x14ac:dyDescent="0.25">
      <c r="A86" s="503" t="s">
        <v>324</v>
      </c>
      <c r="B86" s="170" t="s">
        <v>728</v>
      </c>
      <c r="C86" s="152">
        <f>C87+C88+C89+C90+C91</f>
        <v>0</v>
      </c>
      <c r="D86" s="152">
        <f>D87+D88+D89+D90+D91</f>
        <v>0</v>
      </c>
      <c r="E86" s="152">
        <f>E87+E88+E89+E90+E91</f>
        <v>0</v>
      </c>
      <c r="F86" s="152">
        <f>F87+F88+F89+F90+F91</f>
        <v>0</v>
      </c>
    </row>
    <row r="87" spans="1:6" x14ac:dyDescent="0.2">
      <c r="A87" s="652" t="s">
        <v>325</v>
      </c>
      <c r="B87" s="118" t="s">
        <v>729</v>
      </c>
      <c r="C87" s="254"/>
      <c r="D87" s="655"/>
      <c r="E87" s="654"/>
      <c r="F87" s="654"/>
    </row>
    <row r="88" spans="1:6" x14ac:dyDescent="0.2">
      <c r="A88" s="174" t="s">
        <v>326</v>
      </c>
      <c r="B88" s="257" t="s">
        <v>730</v>
      </c>
      <c r="C88" s="176"/>
      <c r="D88" s="405"/>
      <c r="E88" s="176"/>
      <c r="F88" s="405"/>
    </row>
    <row r="89" spans="1:6" x14ac:dyDescent="0.2">
      <c r="A89" s="174" t="s">
        <v>327</v>
      </c>
      <c r="B89" s="657" t="s">
        <v>731</v>
      </c>
      <c r="C89" s="148"/>
      <c r="D89" s="141"/>
      <c r="E89" s="148"/>
      <c r="F89" s="405"/>
    </row>
    <row r="90" spans="1:6" x14ac:dyDescent="0.2">
      <c r="A90" s="174" t="s">
        <v>328</v>
      </c>
      <c r="B90" s="657" t="s">
        <v>732</v>
      </c>
      <c r="C90" s="145"/>
      <c r="D90" s="140"/>
      <c r="E90" s="145"/>
      <c r="F90" s="405"/>
    </row>
    <row r="91" spans="1:6" ht="13.5" thickBot="1" x14ac:dyDescent="0.25">
      <c r="A91" s="695" t="s">
        <v>329</v>
      </c>
      <c r="B91" s="259" t="s">
        <v>733</v>
      </c>
      <c r="C91" s="153"/>
      <c r="D91" s="144"/>
      <c r="E91" s="153"/>
      <c r="F91" s="249"/>
    </row>
    <row r="92" spans="1:6" ht="13.5" thickBot="1" x14ac:dyDescent="0.25">
      <c r="A92" s="503" t="s">
        <v>330</v>
      </c>
      <c r="B92" s="1261" t="s">
        <v>734</v>
      </c>
      <c r="C92" s="661">
        <f>C93+C94+C95+C96</f>
        <v>0</v>
      </c>
      <c r="D92" s="661">
        <f>D93+D94+D95+D96</f>
        <v>0</v>
      </c>
      <c r="E92" s="661">
        <f>E93+E94+E95+E96</f>
        <v>0</v>
      </c>
      <c r="F92" s="661">
        <f>F93+F94+F95+F96</f>
        <v>0</v>
      </c>
    </row>
    <row r="93" spans="1:6" x14ac:dyDescent="0.2">
      <c r="A93" s="840" t="s">
        <v>331</v>
      </c>
      <c r="B93" s="658" t="s">
        <v>735</v>
      </c>
      <c r="C93" s="153"/>
      <c r="D93" s="144"/>
      <c r="E93" s="153"/>
      <c r="F93" s="141"/>
    </row>
    <row r="94" spans="1:6" x14ac:dyDescent="0.2">
      <c r="A94" s="174" t="s">
        <v>332</v>
      </c>
      <c r="B94" s="868" t="s">
        <v>737</v>
      </c>
      <c r="C94" s="659"/>
      <c r="D94" s="900"/>
      <c r="E94" s="659"/>
      <c r="F94" s="405"/>
    </row>
    <row r="95" spans="1:6" x14ac:dyDescent="0.2">
      <c r="A95" s="174" t="s">
        <v>333</v>
      </c>
      <c r="B95" s="870" t="s">
        <v>736</v>
      </c>
      <c r="C95" s="660"/>
      <c r="D95" s="901"/>
      <c r="E95" s="660"/>
      <c r="F95" s="405"/>
    </row>
    <row r="96" spans="1:6" ht="13.5" thickBot="1" x14ac:dyDescent="0.25">
      <c r="A96" s="695" t="s">
        <v>334</v>
      </c>
      <c r="B96" s="257" t="s">
        <v>738</v>
      </c>
      <c r="C96" s="255"/>
      <c r="D96" s="249"/>
      <c r="E96" s="255"/>
      <c r="F96" s="249"/>
    </row>
    <row r="97" spans="1:6" ht="13.5" thickBot="1" x14ac:dyDescent="0.25">
      <c r="A97" s="503" t="s">
        <v>335</v>
      </c>
      <c r="B97" s="135" t="s">
        <v>739</v>
      </c>
      <c r="C97" s="152">
        <f>C98+C99</f>
        <v>0</v>
      </c>
      <c r="D97" s="152">
        <f>D98+D99</f>
        <v>0</v>
      </c>
      <c r="E97" s="152">
        <f>E98+E99</f>
        <v>0</v>
      </c>
      <c r="F97" s="152">
        <f>F98+F99</f>
        <v>0</v>
      </c>
    </row>
    <row r="98" spans="1:6" x14ac:dyDescent="0.2">
      <c r="A98" s="652" t="s">
        <v>336</v>
      </c>
      <c r="B98" s="870" t="s">
        <v>775</v>
      </c>
      <c r="C98" s="607"/>
      <c r="D98" s="1263"/>
      <c r="E98" s="607"/>
      <c r="F98" s="1263"/>
    </row>
    <row r="99" spans="1:6" ht="13.5" thickBot="1" x14ac:dyDescent="0.25">
      <c r="A99" s="696" t="s">
        <v>337</v>
      </c>
      <c r="B99" s="133" t="s">
        <v>776</v>
      </c>
      <c r="C99" s="943"/>
      <c r="D99" s="943"/>
      <c r="E99" s="943"/>
      <c r="F99" s="943"/>
    </row>
    <row r="100" spans="1:6" ht="26.25" thickBot="1" x14ac:dyDescent="0.25">
      <c r="A100" s="172" t="s">
        <v>338</v>
      </c>
      <c r="B100" s="1264" t="s">
        <v>476</v>
      </c>
      <c r="C100" s="931">
        <f>C65+C85</f>
        <v>97262</v>
      </c>
      <c r="D100" s="931">
        <f>D65+D85</f>
        <v>0</v>
      </c>
      <c r="E100" s="931">
        <f>E65+E85</f>
        <v>0</v>
      </c>
      <c r="F100" s="931">
        <f>F65+F85</f>
        <v>97262</v>
      </c>
    </row>
    <row r="101" spans="1:6" ht="13.5" thickBot="1" x14ac:dyDescent="0.25">
      <c r="A101" s="503" t="s">
        <v>339</v>
      </c>
      <c r="B101" s="135" t="s">
        <v>754</v>
      </c>
      <c r="C101" s="1257"/>
      <c r="D101" s="1258"/>
      <c r="E101" s="1258"/>
      <c r="F101" s="1260"/>
    </row>
    <row r="102" spans="1:6" x14ac:dyDescent="0.2">
      <c r="A102" s="840" t="s">
        <v>340</v>
      </c>
      <c r="B102" s="670" t="s">
        <v>745</v>
      </c>
      <c r="C102" s="274"/>
      <c r="D102" s="238"/>
      <c r="E102" s="238"/>
      <c r="F102" s="272"/>
    </row>
    <row r="103" spans="1:6" x14ac:dyDescent="0.2">
      <c r="A103" s="174" t="s">
        <v>341</v>
      </c>
      <c r="B103" s="570" t="s">
        <v>744</v>
      </c>
      <c r="C103" s="113"/>
      <c r="D103" s="236"/>
      <c r="E103" s="236"/>
      <c r="F103" s="871"/>
    </row>
    <row r="104" spans="1:6" x14ac:dyDescent="0.2">
      <c r="A104" s="174" t="s">
        <v>342</v>
      </c>
      <c r="B104" s="570" t="s">
        <v>746</v>
      </c>
      <c r="C104" s="113"/>
      <c r="D104" s="236"/>
      <c r="E104" s="236"/>
      <c r="F104" s="871"/>
    </row>
    <row r="105" spans="1:6" x14ac:dyDescent="0.2">
      <c r="A105" s="174" t="s">
        <v>343</v>
      </c>
      <c r="B105" s="570" t="s">
        <v>747</v>
      </c>
      <c r="C105" s="113"/>
      <c r="D105" s="236"/>
      <c r="E105" s="236"/>
      <c r="F105" s="871"/>
    </row>
    <row r="106" spans="1:6" x14ac:dyDescent="0.2">
      <c r="A106" s="174" t="s">
        <v>344</v>
      </c>
      <c r="B106" s="803" t="s">
        <v>748</v>
      </c>
      <c r="C106" s="113"/>
      <c r="D106" s="236"/>
      <c r="E106" s="236"/>
      <c r="F106" s="871"/>
    </row>
    <row r="107" spans="1:6" x14ac:dyDescent="0.2">
      <c r="A107" s="174" t="s">
        <v>345</v>
      </c>
      <c r="B107" s="804" t="s">
        <v>749</v>
      </c>
      <c r="C107" s="113"/>
      <c r="D107" s="236"/>
      <c r="E107" s="236"/>
      <c r="F107" s="871"/>
    </row>
    <row r="108" spans="1:6" x14ac:dyDescent="0.2">
      <c r="A108" s="174" t="s">
        <v>346</v>
      </c>
      <c r="B108" s="805" t="s">
        <v>750</v>
      </c>
      <c r="C108" s="113"/>
      <c r="D108" s="236"/>
      <c r="E108" s="236"/>
      <c r="F108" s="871"/>
    </row>
    <row r="109" spans="1:6" x14ac:dyDescent="0.2">
      <c r="A109" s="174" t="s">
        <v>355</v>
      </c>
      <c r="B109" s="805" t="s">
        <v>751</v>
      </c>
      <c r="C109" s="113">
        <f>'30_ sz_ melléklet'!C55</f>
        <v>721019</v>
      </c>
      <c r="D109" s="236"/>
      <c r="E109" s="236"/>
      <c r="F109" s="871">
        <f>SUM(C109:E109)</f>
        <v>721019</v>
      </c>
    </row>
    <row r="110" spans="1:6" x14ac:dyDescent="0.2">
      <c r="A110" s="174" t="s">
        <v>356</v>
      </c>
      <c r="B110" s="805" t="s">
        <v>752</v>
      </c>
      <c r="C110" s="113"/>
      <c r="D110" s="236"/>
      <c r="E110" s="236"/>
      <c r="F110" s="871"/>
    </row>
    <row r="111" spans="1:6" ht="13.5" thickBot="1" x14ac:dyDescent="0.25">
      <c r="A111" s="695" t="s">
        <v>357</v>
      </c>
      <c r="B111" s="1178" t="s">
        <v>753</v>
      </c>
      <c r="C111" s="887"/>
      <c r="D111" s="316"/>
      <c r="E111" s="316"/>
      <c r="F111" s="309"/>
    </row>
    <row r="112" spans="1:6" ht="13.5" thickBot="1" x14ac:dyDescent="0.25">
      <c r="A112" s="503" t="s">
        <v>358</v>
      </c>
      <c r="B112" s="1114" t="s">
        <v>479</v>
      </c>
      <c r="C112" s="247">
        <f>SUM(C102:C111)</f>
        <v>721019</v>
      </c>
      <c r="D112" s="247">
        <f>SUM(D102:D111)</f>
        <v>0</v>
      </c>
      <c r="E112" s="247">
        <f>SUM(E102:E111)</f>
        <v>0</v>
      </c>
      <c r="F112" s="152">
        <f>SUM(F102:F111)</f>
        <v>721019</v>
      </c>
    </row>
    <row r="113" spans="1:6" ht="13.5" thickBot="1" x14ac:dyDescent="0.25">
      <c r="A113" s="503" t="s">
        <v>359</v>
      </c>
      <c r="B113" s="135" t="s">
        <v>478</v>
      </c>
      <c r="C113" s="247">
        <f>C112+C100</f>
        <v>818281</v>
      </c>
      <c r="D113" s="247">
        <f>D112+D100</f>
        <v>0</v>
      </c>
      <c r="E113" s="247">
        <f>E112+E100</f>
        <v>0</v>
      </c>
      <c r="F113" s="152">
        <f>F112+F100</f>
        <v>818281</v>
      </c>
    </row>
    <row r="114" spans="1:6" ht="10.5" customHeight="1" x14ac:dyDescent="0.2">
      <c r="A114" s="1655">
        <v>4</v>
      </c>
      <c r="B114" s="1648"/>
      <c r="C114" s="1648"/>
      <c r="D114" s="1648"/>
      <c r="E114" s="1648"/>
      <c r="F114" s="1648"/>
    </row>
    <row r="115" spans="1:6" x14ac:dyDescent="0.2">
      <c r="A115" s="1626" t="s">
        <v>1377</v>
      </c>
      <c r="B115" s="1626"/>
      <c r="C115" s="1626"/>
      <c r="D115" s="1626"/>
      <c r="E115" s="1626"/>
    </row>
    <row r="116" spans="1:6" ht="8.25" customHeight="1" x14ac:dyDescent="0.2">
      <c r="A116" s="352"/>
      <c r="B116" s="352"/>
      <c r="C116" s="352"/>
      <c r="D116" s="352"/>
      <c r="E116" s="352"/>
    </row>
    <row r="117" spans="1:6" ht="14.25" x14ac:dyDescent="0.2">
      <c r="A117" s="1785" t="s">
        <v>1207</v>
      </c>
      <c r="B117" s="1786"/>
      <c r="C117" s="1786"/>
      <c r="D117" s="1786"/>
      <c r="E117" s="1786"/>
      <c r="F117" s="1786"/>
    </row>
    <row r="118" spans="1:6" ht="11.25" customHeight="1" x14ac:dyDescent="0.25">
      <c r="B118" s="21"/>
      <c r="C118" s="21"/>
      <c r="D118" s="21"/>
      <c r="E118" s="21"/>
      <c r="F118" s="159"/>
    </row>
    <row r="119" spans="1:6" ht="13.5" thickBot="1" x14ac:dyDescent="0.25">
      <c r="B119" s="37" t="s">
        <v>441</v>
      </c>
      <c r="C119" s="1"/>
      <c r="D119" s="1"/>
      <c r="E119" s="22"/>
      <c r="F119" s="22" t="s">
        <v>4</v>
      </c>
    </row>
    <row r="120" spans="1:6" ht="48.75" thickBot="1" x14ac:dyDescent="0.3">
      <c r="A120" s="359" t="s">
        <v>298</v>
      </c>
      <c r="B120" s="280" t="s">
        <v>40</v>
      </c>
      <c r="C120" s="355" t="s">
        <v>488</v>
      </c>
      <c r="D120" s="356" t="s">
        <v>489</v>
      </c>
      <c r="E120" s="355" t="s">
        <v>484</v>
      </c>
      <c r="F120" s="356" t="s">
        <v>483</v>
      </c>
    </row>
    <row r="121" spans="1:6" ht="13.5" thickBot="1" x14ac:dyDescent="0.25">
      <c r="A121" s="503" t="s">
        <v>299</v>
      </c>
      <c r="B121" s="646" t="s">
        <v>300</v>
      </c>
      <c r="C121" s="647" t="s">
        <v>301</v>
      </c>
      <c r="D121" s="648" t="s">
        <v>302</v>
      </c>
      <c r="E121" s="648" t="s">
        <v>322</v>
      </c>
      <c r="F121" s="649" t="s">
        <v>347</v>
      </c>
    </row>
    <row r="122" spans="1:6" ht="13.5" thickBot="1" x14ac:dyDescent="0.25">
      <c r="A122" s="503" t="s">
        <v>303</v>
      </c>
      <c r="B122" s="264" t="s">
        <v>743</v>
      </c>
      <c r="C122" s="62">
        <f>C123+C124+C129+C138</f>
        <v>0</v>
      </c>
      <c r="D122" s="62"/>
      <c r="E122" s="62"/>
      <c r="F122" s="120">
        <f>SUM(C122:E122)</f>
        <v>0</v>
      </c>
    </row>
    <row r="123" spans="1:6" ht="13.5" thickBot="1" x14ac:dyDescent="0.25">
      <c r="A123" s="503" t="s">
        <v>304</v>
      </c>
      <c r="B123" s="265" t="s">
        <v>756</v>
      </c>
      <c r="C123" s="35">
        <f>'31_sz_ melléklet'!E7</f>
        <v>0</v>
      </c>
      <c r="D123" s="650"/>
      <c r="E123" s="650"/>
      <c r="F123" s="903">
        <f>SUM(C123:E123)</f>
        <v>0</v>
      </c>
    </row>
    <row r="124" spans="1:6" ht="13.5" thickBot="1" x14ac:dyDescent="0.25">
      <c r="A124" s="503" t="s">
        <v>305</v>
      </c>
      <c r="B124" s="266" t="s">
        <v>699</v>
      </c>
      <c r="C124" s="62">
        <f>C125+C126+C127+C128</f>
        <v>0</v>
      </c>
      <c r="D124" s="62">
        <f>D125+D126+D127+D128</f>
        <v>0</v>
      </c>
      <c r="E124" s="62">
        <f>E125+E126+E127+E128</f>
        <v>0</v>
      </c>
      <c r="F124" s="62">
        <f>F125+F126+F127+F128</f>
        <v>0</v>
      </c>
    </row>
    <row r="125" spans="1:6" x14ac:dyDescent="0.2">
      <c r="A125" s="652" t="s">
        <v>306</v>
      </c>
      <c r="B125" s="862" t="s">
        <v>701</v>
      </c>
      <c r="C125" s="576"/>
      <c r="D125" s="424"/>
      <c r="E125" s="424"/>
      <c r="F125" s="269"/>
    </row>
    <row r="126" spans="1:6" x14ac:dyDescent="0.2">
      <c r="A126" s="174" t="s">
        <v>307</v>
      </c>
      <c r="B126" s="863" t="s">
        <v>700</v>
      </c>
      <c r="C126" s="861"/>
      <c r="D126" s="852"/>
      <c r="E126" s="852"/>
      <c r="F126" s="269"/>
    </row>
    <row r="127" spans="1:6" x14ac:dyDescent="0.2">
      <c r="A127" s="174" t="s">
        <v>308</v>
      </c>
      <c r="B127" s="267" t="s">
        <v>702</v>
      </c>
      <c r="C127" s="861"/>
      <c r="D127" s="852"/>
      <c r="E127" s="852"/>
      <c r="F127" s="269"/>
    </row>
    <row r="128" spans="1:6" ht="13.5" thickBot="1" x14ac:dyDescent="0.25">
      <c r="A128" s="173" t="s">
        <v>309</v>
      </c>
      <c r="B128" s="1077" t="s">
        <v>703</v>
      </c>
      <c r="C128" s="28"/>
      <c r="D128" s="229"/>
      <c r="E128" s="229"/>
      <c r="F128" s="1078"/>
    </row>
    <row r="129" spans="1:6" ht="13.5" thickBot="1" x14ac:dyDescent="0.25">
      <c r="A129" s="503" t="s">
        <v>310</v>
      </c>
      <c r="B129" s="1080" t="s">
        <v>742</v>
      </c>
      <c r="C129" s="111">
        <f>C130+C134+C135+C136+C137</f>
        <v>0</v>
      </c>
      <c r="D129" s="111">
        <f>D130+D134+D135+D136+D137</f>
        <v>0</v>
      </c>
      <c r="E129" s="111">
        <f>E130+E134+E135+E136+E137</f>
        <v>0</v>
      </c>
      <c r="F129" s="111">
        <f>F130+F134+F135+F136+F137</f>
        <v>0</v>
      </c>
    </row>
    <row r="130" spans="1:6" x14ac:dyDescent="0.2">
      <c r="A130" s="173" t="s">
        <v>311</v>
      </c>
      <c r="B130" s="1079" t="s">
        <v>690</v>
      </c>
      <c r="C130" s="28">
        <f>C131+C132+C133</f>
        <v>0</v>
      </c>
      <c r="D130" s="28">
        <f>D131+D132+D133</f>
        <v>0</v>
      </c>
      <c r="E130" s="28">
        <f>E131+E132+E133</f>
        <v>0</v>
      </c>
      <c r="F130" s="28">
        <f>F131+F132+F133</f>
        <v>0</v>
      </c>
    </row>
    <row r="131" spans="1:6" x14ac:dyDescent="0.2">
      <c r="A131" s="174" t="s">
        <v>312</v>
      </c>
      <c r="B131" s="1054" t="s">
        <v>692</v>
      </c>
      <c r="C131" s="1255"/>
      <c r="D131" s="1256"/>
      <c r="E131" s="1256"/>
      <c r="F131" s="1256"/>
    </row>
    <row r="132" spans="1:6" x14ac:dyDescent="0.2">
      <c r="A132" s="840" t="s">
        <v>313</v>
      </c>
      <c r="B132" s="1055" t="s">
        <v>691</v>
      </c>
      <c r="C132" s="24"/>
      <c r="D132" s="24"/>
      <c r="E132" s="24"/>
      <c r="F132" s="24"/>
    </row>
    <row r="133" spans="1:6" x14ac:dyDescent="0.2">
      <c r="A133" s="840" t="s">
        <v>314</v>
      </c>
      <c r="B133" s="1055" t="s">
        <v>693</v>
      </c>
      <c r="C133" s="24"/>
      <c r="D133" s="877"/>
      <c r="E133" s="112"/>
      <c r="F133" s="117"/>
    </row>
    <row r="134" spans="1:6" x14ac:dyDescent="0.2">
      <c r="A134" s="840" t="s">
        <v>315</v>
      </c>
      <c r="B134" s="1056" t="s">
        <v>694</v>
      </c>
      <c r="C134" s="24"/>
      <c r="D134" s="236"/>
      <c r="E134" s="113"/>
      <c r="F134" s="117"/>
    </row>
    <row r="135" spans="1:6" x14ac:dyDescent="0.2">
      <c r="A135" s="840" t="s">
        <v>316</v>
      </c>
      <c r="B135" s="1057" t="s">
        <v>695</v>
      </c>
      <c r="C135" s="24"/>
      <c r="D135" s="236"/>
      <c r="E135" s="113"/>
      <c r="F135" s="117"/>
    </row>
    <row r="136" spans="1:6" x14ac:dyDescent="0.2">
      <c r="A136" s="840" t="s">
        <v>317</v>
      </c>
      <c r="B136" s="1058" t="s">
        <v>696</v>
      </c>
      <c r="C136" s="24"/>
      <c r="D136" s="229"/>
      <c r="E136" s="229"/>
      <c r="F136" s="117"/>
    </row>
    <row r="137" spans="1:6" ht="13.5" thickBot="1" x14ac:dyDescent="0.25">
      <c r="A137" s="173" t="s">
        <v>318</v>
      </c>
      <c r="B137" s="1075" t="s">
        <v>740</v>
      </c>
      <c r="C137" s="28"/>
      <c r="D137" s="233"/>
      <c r="E137" s="11"/>
      <c r="F137" s="119"/>
    </row>
    <row r="138" spans="1:6" ht="13.5" thickBot="1" x14ac:dyDescent="0.25">
      <c r="A138" s="503" t="s">
        <v>319</v>
      </c>
      <c r="B138" s="1076" t="s">
        <v>741</v>
      </c>
      <c r="C138" s="1275">
        <f>C139+C140</f>
        <v>0</v>
      </c>
      <c r="D138" s="1275">
        <f>D139+D140</f>
        <v>0</v>
      </c>
      <c r="E138" s="1275">
        <f>E139+E140</f>
        <v>0</v>
      </c>
      <c r="F138" s="1275">
        <f>F139+F140</f>
        <v>0</v>
      </c>
    </row>
    <row r="139" spans="1:6" x14ac:dyDescent="0.2">
      <c r="A139" s="652" t="s">
        <v>320</v>
      </c>
      <c r="B139" s="1083" t="s">
        <v>769</v>
      </c>
      <c r="C139" s="24"/>
      <c r="D139" s="231"/>
      <c r="E139" s="231"/>
      <c r="F139" s="117"/>
    </row>
    <row r="140" spans="1:6" ht="13.5" thickBot="1" x14ac:dyDescent="0.25">
      <c r="A140" s="696" t="s">
        <v>321</v>
      </c>
      <c r="B140" s="1086" t="s">
        <v>770</v>
      </c>
      <c r="C140" s="1267"/>
      <c r="D140" s="1268"/>
      <c r="E140" s="1268"/>
      <c r="F140" s="1073"/>
    </row>
    <row r="141" spans="1:6" ht="6.75" customHeight="1" thickBot="1" x14ac:dyDescent="0.25">
      <c r="A141" s="840"/>
      <c r="B141" s="1259"/>
      <c r="C141" s="28"/>
      <c r="D141" s="229"/>
      <c r="E141" s="229"/>
      <c r="F141" s="119"/>
    </row>
    <row r="142" spans="1:6" ht="13.5" thickBot="1" x14ac:dyDescent="0.25">
      <c r="A142" s="503" t="s">
        <v>323</v>
      </c>
      <c r="B142" s="240" t="s">
        <v>755</v>
      </c>
      <c r="C142" s="1275">
        <f>C143+C149+C154</f>
        <v>0</v>
      </c>
      <c r="D142" s="111">
        <f>D143+D149+D154</f>
        <v>0</v>
      </c>
      <c r="E142" s="111">
        <f>E143+E149+E154</f>
        <v>0</v>
      </c>
      <c r="F142" s="876">
        <f>F143+F149+F154</f>
        <v>0</v>
      </c>
    </row>
    <row r="143" spans="1:6" ht="13.5" thickBot="1" x14ac:dyDescent="0.25">
      <c r="A143" s="503" t="s">
        <v>324</v>
      </c>
      <c r="B143" s="170" t="s">
        <v>728</v>
      </c>
      <c r="C143" s="152">
        <f>C144+C145+C146+C147+C148</f>
        <v>0</v>
      </c>
      <c r="D143" s="152">
        <f>D144+D145+D146+D147+D148</f>
        <v>0</v>
      </c>
      <c r="E143" s="152">
        <f>E144+E145+E146+E147+E148</f>
        <v>0</v>
      </c>
      <c r="F143" s="152">
        <f>F144+F145+F146+F147+F148</f>
        <v>0</v>
      </c>
    </row>
    <row r="144" spans="1:6" x14ac:dyDescent="0.2">
      <c r="A144" s="652" t="s">
        <v>325</v>
      </c>
      <c r="B144" s="118" t="s">
        <v>729</v>
      </c>
      <c r="C144" s="254"/>
      <c r="D144" s="655"/>
      <c r="E144" s="654"/>
      <c r="F144" s="654"/>
    </row>
    <row r="145" spans="1:6" x14ac:dyDescent="0.2">
      <c r="A145" s="174" t="s">
        <v>326</v>
      </c>
      <c r="B145" s="257" t="s">
        <v>730</v>
      </c>
      <c r="C145" s="176"/>
      <c r="D145" s="405"/>
      <c r="E145" s="176"/>
      <c r="F145" s="405"/>
    </row>
    <row r="146" spans="1:6" x14ac:dyDescent="0.2">
      <c r="A146" s="174" t="s">
        <v>327</v>
      </c>
      <c r="B146" s="657" t="s">
        <v>731</v>
      </c>
      <c r="C146" s="148"/>
      <c r="D146" s="141"/>
      <c r="E146" s="148"/>
      <c r="F146" s="405"/>
    </row>
    <row r="147" spans="1:6" ht="13.5" thickBot="1" x14ac:dyDescent="0.25">
      <c r="A147" s="695" t="s">
        <v>328</v>
      </c>
      <c r="B147" s="657" t="s">
        <v>732</v>
      </c>
      <c r="C147" s="145"/>
      <c r="D147" s="140"/>
      <c r="E147" s="145"/>
      <c r="F147" s="405"/>
    </row>
    <row r="148" spans="1:6" ht="13.5" thickBot="1" x14ac:dyDescent="0.25">
      <c r="A148" s="652" t="s">
        <v>329</v>
      </c>
      <c r="B148" s="259" t="s">
        <v>733</v>
      </c>
      <c r="C148" s="153"/>
      <c r="D148" s="144"/>
      <c r="E148" s="153"/>
      <c r="F148" s="249"/>
    </row>
    <row r="149" spans="1:6" ht="13.5" thickBot="1" x14ac:dyDescent="0.25">
      <c r="A149" s="653" t="s">
        <v>330</v>
      </c>
      <c r="B149" s="1261" t="s">
        <v>734</v>
      </c>
      <c r="C149" s="661">
        <f>C150+C151+C152+C153</f>
        <v>0</v>
      </c>
      <c r="D149" s="661">
        <f>D150+D151+D152+D153</f>
        <v>0</v>
      </c>
      <c r="E149" s="661">
        <f>E150+E151+E152+E153</f>
        <v>0</v>
      </c>
      <c r="F149" s="661">
        <f>F150+F151+F152+F153</f>
        <v>0</v>
      </c>
    </row>
    <row r="150" spans="1:6" x14ac:dyDescent="0.2">
      <c r="A150" s="840" t="s">
        <v>331</v>
      </c>
      <c r="B150" s="658" t="s">
        <v>735</v>
      </c>
      <c r="C150" s="153"/>
      <c r="D150" s="144"/>
      <c r="E150" s="153"/>
      <c r="F150" s="141"/>
    </row>
    <row r="151" spans="1:6" x14ac:dyDescent="0.2">
      <c r="A151" s="174" t="s">
        <v>332</v>
      </c>
      <c r="B151" s="868" t="s">
        <v>737</v>
      </c>
      <c r="C151" s="659"/>
      <c r="D151" s="900"/>
      <c r="E151" s="659"/>
      <c r="F151" s="405"/>
    </row>
    <row r="152" spans="1:6" x14ac:dyDescent="0.2">
      <c r="A152" s="174" t="s">
        <v>333</v>
      </c>
      <c r="B152" s="870" t="s">
        <v>736</v>
      </c>
      <c r="C152" s="660"/>
      <c r="D152" s="901"/>
      <c r="E152" s="660"/>
      <c r="F152" s="405"/>
    </row>
    <row r="153" spans="1:6" ht="13.5" thickBot="1" x14ac:dyDescent="0.25">
      <c r="A153" s="695" t="s">
        <v>334</v>
      </c>
      <c r="B153" s="257" t="s">
        <v>738</v>
      </c>
      <c r="C153" s="255"/>
      <c r="D153" s="249"/>
      <c r="E153" s="255"/>
      <c r="F153" s="249"/>
    </row>
    <row r="154" spans="1:6" ht="13.5" thickBot="1" x14ac:dyDescent="0.25">
      <c r="A154" s="503" t="s">
        <v>335</v>
      </c>
      <c r="B154" s="135" t="s">
        <v>739</v>
      </c>
      <c r="C154" s="152">
        <f>C155+C156</f>
        <v>0</v>
      </c>
      <c r="D154" s="152">
        <f>D155+D156</f>
        <v>0</v>
      </c>
      <c r="E154" s="152">
        <f>E155+E156</f>
        <v>0</v>
      </c>
      <c r="F154" s="152">
        <f>F155+F156</f>
        <v>0</v>
      </c>
    </row>
    <row r="155" spans="1:6" x14ac:dyDescent="0.2">
      <c r="A155" s="652" t="s">
        <v>336</v>
      </c>
      <c r="B155" s="870" t="s">
        <v>775</v>
      </c>
      <c r="C155" s="607"/>
      <c r="D155" s="1263"/>
      <c r="E155" s="607"/>
      <c r="F155" s="1263">
        <f>SUM(C155:E155)</f>
        <v>0</v>
      </c>
    </row>
    <row r="156" spans="1:6" ht="13.5" thickBot="1" x14ac:dyDescent="0.25">
      <c r="A156" s="696" t="s">
        <v>337</v>
      </c>
      <c r="B156" s="133" t="s">
        <v>776</v>
      </c>
      <c r="C156" s="943"/>
      <c r="D156" s="943"/>
      <c r="E156" s="943"/>
      <c r="F156" s="943"/>
    </row>
    <row r="157" spans="1:6" ht="26.25" thickBot="1" x14ac:dyDescent="0.25">
      <c r="A157" s="696" t="s">
        <v>338</v>
      </c>
      <c r="B157" s="1264" t="s">
        <v>476</v>
      </c>
      <c r="C157" s="931">
        <f>C122+C142</f>
        <v>0</v>
      </c>
      <c r="D157" s="931">
        <f>D122+D142</f>
        <v>0</v>
      </c>
      <c r="E157" s="931">
        <f>E122+E142</f>
        <v>0</v>
      </c>
      <c r="F157" s="931">
        <f>F122+F142</f>
        <v>0</v>
      </c>
    </row>
    <row r="158" spans="1:6" ht="13.5" thickBot="1" x14ac:dyDescent="0.25">
      <c r="A158" s="696" t="s">
        <v>339</v>
      </c>
      <c r="B158" s="135" t="s">
        <v>754</v>
      </c>
      <c r="C158" s="1257"/>
      <c r="D158" s="1258"/>
      <c r="E158" s="1258"/>
      <c r="F158" s="1260"/>
    </row>
    <row r="159" spans="1:6" x14ac:dyDescent="0.2">
      <c r="A159" s="652" t="s">
        <v>340</v>
      </c>
      <c r="B159" s="670" t="s">
        <v>745</v>
      </c>
      <c r="C159" s="274"/>
      <c r="D159" s="238"/>
      <c r="E159" s="238"/>
      <c r="F159" s="272"/>
    </row>
    <row r="160" spans="1:6" x14ac:dyDescent="0.2">
      <c r="A160" s="174" t="s">
        <v>341</v>
      </c>
      <c r="B160" s="570" t="s">
        <v>744</v>
      </c>
      <c r="C160" s="113"/>
      <c r="D160" s="236"/>
      <c r="E160" s="236"/>
      <c r="F160" s="871"/>
    </row>
    <row r="161" spans="1:6" x14ac:dyDescent="0.2">
      <c r="A161" s="174" t="s">
        <v>342</v>
      </c>
      <c r="B161" s="570" t="s">
        <v>746</v>
      </c>
      <c r="C161" s="113"/>
      <c r="D161" s="236"/>
      <c r="E161" s="236"/>
      <c r="F161" s="871"/>
    </row>
    <row r="162" spans="1:6" x14ac:dyDescent="0.2">
      <c r="A162" s="174" t="s">
        <v>343</v>
      </c>
      <c r="B162" s="570" t="s">
        <v>747</v>
      </c>
      <c r="C162" s="113"/>
      <c r="D162" s="236"/>
      <c r="E162" s="236"/>
      <c r="F162" s="871"/>
    </row>
    <row r="163" spans="1:6" x14ac:dyDescent="0.2">
      <c r="A163" s="174" t="s">
        <v>344</v>
      </c>
      <c r="B163" s="803" t="s">
        <v>748</v>
      </c>
      <c r="C163" s="113"/>
      <c r="D163" s="236"/>
      <c r="E163" s="236"/>
      <c r="F163" s="871"/>
    </row>
    <row r="164" spans="1:6" x14ac:dyDescent="0.2">
      <c r="A164" s="174" t="s">
        <v>345</v>
      </c>
      <c r="B164" s="804" t="s">
        <v>749</v>
      </c>
      <c r="C164" s="113"/>
      <c r="D164" s="236"/>
      <c r="E164" s="236"/>
      <c r="F164" s="871"/>
    </row>
    <row r="165" spans="1:6" x14ac:dyDescent="0.2">
      <c r="A165" s="174" t="s">
        <v>346</v>
      </c>
      <c r="B165" s="805" t="s">
        <v>750</v>
      </c>
      <c r="C165" s="113"/>
      <c r="D165" s="236"/>
      <c r="E165" s="236"/>
      <c r="F165" s="871"/>
    </row>
    <row r="166" spans="1:6" x14ac:dyDescent="0.2">
      <c r="A166" s="174" t="s">
        <v>355</v>
      </c>
      <c r="B166" s="805" t="s">
        <v>751</v>
      </c>
      <c r="C166" s="113">
        <f>'31_sz_ melléklet'!E54</f>
        <v>518134</v>
      </c>
      <c r="D166" s="236"/>
      <c r="E166" s="236"/>
      <c r="F166" s="871">
        <f>SUM(C166:E166)</f>
        <v>518134</v>
      </c>
    </row>
    <row r="167" spans="1:6" x14ac:dyDescent="0.2">
      <c r="A167" s="174" t="s">
        <v>356</v>
      </c>
      <c r="B167" s="805" t="s">
        <v>752</v>
      </c>
      <c r="C167" s="113"/>
      <c r="D167" s="236"/>
      <c r="E167" s="236"/>
      <c r="F167" s="871"/>
    </row>
    <row r="168" spans="1:6" ht="13.5" thickBot="1" x14ac:dyDescent="0.25">
      <c r="A168" s="695" t="s">
        <v>357</v>
      </c>
      <c r="B168" s="1178" t="s">
        <v>753</v>
      </c>
      <c r="C168" s="887"/>
      <c r="D168" s="316"/>
      <c r="E168" s="316"/>
      <c r="F168" s="309"/>
    </row>
    <row r="169" spans="1:6" ht="13.5" thickBot="1" x14ac:dyDescent="0.25">
      <c r="A169" s="503" t="s">
        <v>358</v>
      </c>
      <c r="B169" s="1114" t="s">
        <v>479</v>
      </c>
      <c r="C169" s="247">
        <f>SUM(C159:C168)</f>
        <v>518134</v>
      </c>
      <c r="D169" s="247">
        <f>SUM(D159:D168)</f>
        <v>0</v>
      </c>
      <c r="E169" s="247">
        <f>SUM(E159:E168)</f>
        <v>0</v>
      </c>
      <c r="F169" s="152">
        <f>SUM(F159:F168)</f>
        <v>518134</v>
      </c>
    </row>
    <row r="170" spans="1:6" ht="13.5" thickBot="1" x14ac:dyDescent="0.25">
      <c r="A170" s="503" t="s">
        <v>359</v>
      </c>
      <c r="B170" s="1265" t="s">
        <v>478</v>
      </c>
      <c r="C170" s="1276">
        <f>C157+C169</f>
        <v>518134</v>
      </c>
      <c r="D170" s="1276">
        <f>D157+D169</f>
        <v>0</v>
      </c>
      <c r="E170" s="1276">
        <f>E157+E169</f>
        <v>0</v>
      </c>
      <c r="F170" s="317">
        <f>F157+F169</f>
        <v>518134</v>
      </c>
    </row>
    <row r="175" spans="1:6" ht="9" customHeight="1" x14ac:dyDescent="0.2"/>
    <row r="198" ht="3.75" customHeight="1" x14ac:dyDescent="0.2"/>
    <row r="231" ht="9.75" customHeight="1" x14ac:dyDescent="0.2"/>
  </sheetData>
  <mergeCells count="8">
    <mergeCell ref="A114:F114"/>
    <mergeCell ref="A58:E58"/>
    <mergeCell ref="A60:F60"/>
    <mergeCell ref="A115:E115"/>
    <mergeCell ref="A117:F117"/>
    <mergeCell ref="A1:E1"/>
    <mergeCell ref="A3:F3"/>
    <mergeCell ref="A57:F57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sqref="A1:E1"/>
    </sheetView>
  </sheetViews>
  <sheetFormatPr defaultRowHeight="12.75" x14ac:dyDescent="0.2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 x14ac:dyDescent="0.2">
      <c r="A1" s="1626" t="s">
        <v>1378</v>
      </c>
      <c r="B1" s="1626"/>
      <c r="C1" s="1626"/>
      <c r="D1" s="1626"/>
      <c r="E1" s="1626"/>
    </row>
    <row r="2" spans="1:6" x14ac:dyDescent="0.2">
      <c r="A2" s="352"/>
      <c r="B2" s="352"/>
      <c r="C2" s="352"/>
      <c r="D2" s="352"/>
      <c r="E2" s="352"/>
    </row>
    <row r="3" spans="1:6" ht="15.75" x14ac:dyDescent="0.25">
      <c r="B3" s="1646" t="s">
        <v>1208</v>
      </c>
      <c r="C3" s="1646"/>
      <c r="D3" s="1646"/>
      <c r="E3" s="1646"/>
      <c r="F3" s="1656"/>
    </row>
    <row r="4" spans="1:6" ht="13.5" thickBot="1" x14ac:dyDescent="0.25">
      <c r="B4" s="1"/>
      <c r="C4" s="1"/>
      <c r="D4" s="1"/>
      <c r="E4" s="22"/>
      <c r="F4" s="22" t="s">
        <v>4</v>
      </c>
    </row>
    <row r="5" spans="1:6" ht="42" customHeight="1" thickBot="1" x14ac:dyDescent="0.3">
      <c r="A5" s="359" t="s">
        <v>298</v>
      </c>
      <c r="B5" s="280" t="s">
        <v>40</v>
      </c>
      <c r="C5" s="355" t="s">
        <v>488</v>
      </c>
      <c r="D5" s="356" t="s">
        <v>489</v>
      </c>
      <c r="E5" s="355" t="s">
        <v>484</v>
      </c>
      <c r="F5" s="356" t="s">
        <v>483</v>
      </c>
    </row>
    <row r="6" spans="1:6" ht="13.5" thickBot="1" x14ac:dyDescent="0.25">
      <c r="A6" s="448" t="s">
        <v>299</v>
      </c>
      <c r="B6" s="1270" t="s">
        <v>300</v>
      </c>
      <c r="C6" s="1271" t="s">
        <v>301</v>
      </c>
      <c r="D6" s="1272" t="s">
        <v>302</v>
      </c>
      <c r="E6" s="1272" t="s">
        <v>322</v>
      </c>
      <c r="F6" s="1273" t="s">
        <v>347</v>
      </c>
    </row>
    <row r="7" spans="1:6" ht="13.5" thickBot="1" x14ac:dyDescent="0.25">
      <c r="A7" s="503" t="s">
        <v>303</v>
      </c>
      <c r="B7" s="264" t="s">
        <v>743</v>
      </c>
      <c r="C7" s="62">
        <f>C8+C9+C14+C23</f>
        <v>3368261</v>
      </c>
      <c r="D7" s="62">
        <f>D8+D9+D14+D23</f>
        <v>0</v>
      </c>
      <c r="E7" s="62">
        <f>E8+E9+E14+E23</f>
        <v>0</v>
      </c>
      <c r="F7" s="120">
        <f t="shared" ref="F7:F26" si="0">SUM(C7:E7)</f>
        <v>3368261</v>
      </c>
    </row>
    <row r="8" spans="1:6" ht="13.5" thickBot="1" x14ac:dyDescent="0.25">
      <c r="A8" s="503" t="s">
        <v>304</v>
      </c>
      <c r="B8" s="265" t="s">
        <v>756</v>
      </c>
      <c r="C8" s="35">
        <f>'14 16_sz_ melléklet'!E20</f>
        <v>360163</v>
      </c>
      <c r="D8" s="650"/>
      <c r="E8" s="650"/>
      <c r="F8" s="903">
        <f t="shared" si="0"/>
        <v>360163</v>
      </c>
    </row>
    <row r="9" spans="1:6" ht="13.5" thickBot="1" x14ac:dyDescent="0.25">
      <c r="A9" s="503" t="s">
        <v>305</v>
      </c>
      <c r="B9" s="266" t="s">
        <v>699</v>
      </c>
      <c r="C9" s="268">
        <f>C10+C11+C12+C13</f>
        <v>982635</v>
      </c>
      <c r="D9" s="268">
        <f>D10+D11+D12+D13</f>
        <v>0</v>
      </c>
      <c r="E9" s="268">
        <f>E10+E11+E12+E13</f>
        <v>0</v>
      </c>
      <c r="F9" s="904">
        <f>F10+F11+F12+F13</f>
        <v>982635</v>
      </c>
    </row>
    <row r="10" spans="1:6" x14ac:dyDescent="0.2">
      <c r="A10" s="652" t="s">
        <v>306</v>
      </c>
      <c r="B10" s="862" t="s">
        <v>701</v>
      </c>
      <c r="C10" s="576">
        <f>'14 16_sz_ melléklet'!C30</f>
        <v>600</v>
      </c>
      <c r="D10" s="424"/>
      <c r="E10" s="424"/>
      <c r="F10" s="269">
        <f t="shared" si="0"/>
        <v>600</v>
      </c>
    </row>
    <row r="11" spans="1:6" x14ac:dyDescent="0.2">
      <c r="A11" s="174" t="s">
        <v>307</v>
      </c>
      <c r="B11" s="863" t="s">
        <v>700</v>
      </c>
      <c r="C11" s="861">
        <f>'14 16_sz_ melléklet'!C34</f>
        <v>195000</v>
      </c>
      <c r="D11" s="852"/>
      <c r="E11" s="852"/>
      <c r="F11" s="269">
        <f t="shared" si="0"/>
        <v>195000</v>
      </c>
    </row>
    <row r="12" spans="1:6" x14ac:dyDescent="0.2">
      <c r="A12" s="174" t="s">
        <v>308</v>
      </c>
      <c r="B12" s="267" t="s">
        <v>702</v>
      </c>
      <c r="C12" s="861">
        <f>'14 16_sz_ melléklet'!C40</f>
        <v>780000</v>
      </c>
      <c r="D12" s="852"/>
      <c r="E12" s="852"/>
      <c r="F12" s="269">
        <f t="shared" si="0"/>
        <v>780000</v>
      </c>
    </row>
    <row r="13" spans="1:6" ht="13.5" thickBot="1" x14ac:dyDescent="0.25">
      <c r="A13" s="173" t="s">
        <v>309</v>
      </c>
      <c r="B13" s="1077" t="s">
        <v>703</v>
      </c>
      <c r="C13" s="1266">
        <f>'14 16_sz_ melléklet'!C72</f>
        <v>7035</v>
      </c>
      <c r="D13" s="229"/>
      <c r="E13" s="229"/>
      <c r="F13" s="1078">
        <f t="shared" si="0"/>
        <v>7035</v>
      </c>
    </row>
    <row r="14" spans="1:6" ht="13.5" thickBot="1" x14ac:dyDescent="0.25">
      <c r="A14" s="503" t="s">
        <v>310</v>
      </c>
      <c r="B14" s="1080" t="s">
        <v>742</v>
      </c>
      <c r="C14" s="932">
        <f>C15+C19+C20+C21+C22</f>
        <v>1966463</v>
      </c>
      <c r="D14" s="932">
        <f>D15+D19+D20+D21+D22</f>
        <v>0</v>
      </c>
      <c r="E14" s="932">
        <f>E15+E19+E20+E21+E22</f>
        <v>0</v>
      </c>
      <c r="F14" s="1082">
        <f t="shared" si="0"/>
        <v>1966463</v>
      </c>
    </row>
    <row r="15" spans="1:6" x14ac:dyDescent="0.2">
      <c r="A15" s="173" t="s">
        <v>311</v>
      </c>
      <c r="B15" s="1079" t="s">
        <v>690</v>
      </c>
      <c r="C15" s="28">
        <f>C16+C17+C18</f>
        <v>1752977</v>
      </c>
      <c r="D15" s="28">
        <f>D16+D17+D18</f>
        <v>0</v>
      </c>
      <c r="E15" s="28">
        <f>E16+E17+E18</f>
        <v>0</v>
      </c>
      <c r="F15" s="1278">
        <f t="shared" si="0"/>
        <v>1752977</v>
      </c>
    </row>
    <row r="16" spans="1:6" x14ac:dyDescent="0.2">
      <c r="A16" s="174" t="s">
        <v>312</v>
      </c>
      <c r="B16" s="1054" t="s">
        <v>692</v>
      </c>
      <c r="C16" s="1279">
        <f>'17 18 sz_melléklet'!C54</f>
        <v>1300837</v>
      </c>
      <c r="D16" s="1256"/>
      <c r="E16" s="1256"/>
      <c r="F16" s="117">
        <f t="shared" si="0"/>
        <v>1300837</v>
      </c>
    </row>
    <row r="17" spans="1:6" x14ac:dyDescent="0.2">
      <c r="A17" s="840" t="s">
        <v>313</v>
      </c>
      <c r="B17" s="1055" t="s">
        <v>691</v>
      </c>
      <c r="C17" s="24">
        <f>'19 21_sz_ melléklet'!C12</f>
        <v>452140</v>
      </c>
      <c r="D17" s="24"/>
      <c r="E17" s="24"/>
      <c r="F17" s="117">
        <f t="shared" si="0"/>
        <v>452140</v>
      </c>
    </row>
    <row r="18" spans="1:6" x14ac:dyDescent="0.2">
      <c r="A18" s="840" t="s">
        <v>314</v>
      </c>
      <c r="B18" s="1055" t="s">
        <v>693</v>
      </c>
      <c r="C18" s="24">
        <f>'19 21_sz_ melléklet'!C29</f>
        <v>0</v>
      </c>
      <c r="D18" s="877"/>
      <c r="E18" s="112"/>
      <c r="F18" s="117">
        <f t="shared" si="0"/>
        <v>0</v>
      </c>
    </row>
    <row r="19" spans="1:6" x14ac:dyDescent="0.2">
      <c r="A19" s="840" t="s">
        <v>315</v>
      </c>
      <c r="B19" s="1056" t="s">
        <v>694</v>
      </c>
      <c r="C19" s="24"/>
      <c r="D19" s="236"/>
      <c r="E19" s="113"/>
      <c r="F19" s="117">
        <f t="shared" si="0"/>
        <v>0</v>
      </c>
    </row>
    <row r="20" spans="1:6" x14ac:dyDescent="0.2">
      <c r="A20" s="840" t="s">
        <v>316</v>
      </c>
      <c r="B20" s="1057" t="s">
        <v>695</v>
      </c>
      <c r="C20" s="24"/>
      <c r="D20" s="236"/>
      <c r="E20" s="113"/>
      <c r="F20" s="117">
        <f t="shared" si="0"/>
        <v>0</v>
      </c>
    </row>
    <row r="21" spans="1:6" x14ac:dyDescent="0.2">
      <c r="A21" s="840" t="s">
        <v>317</v>
      </c>
      <c r="B21" s="1058" t="s">
        <v>696</v>
      </c>
      <c r="C21" s="24">
        <f>'19 21_sz_ melléklet'!C73</f>
        <v>213486</v>
      </c>
      <c r="D21" s="229"/>
      <c r="E21" s="229"/>
      <c r="F21" s="117">
        <f>SUM(C21:E21)</f>
        <v>213486</v>
      </c>
    </row>
    <row r="22" spans="1:6" ht="13.5" thickBot="1" x14ac:dyDescent="0.25">
      <c r="A22" s="173" t="s">
        <v>318</v>
      </c>
      <c r="B22" s="1075" t="s">
        <v>740</v>
      </c>
      <c r="C22" s="28"/>
      <c r="D22" s="233"/>
      <c r="E22" s="11"/>
      <c r="F22" s="119">
        <f t="shared" si="0"/>
        <v>0</v>
      </c>
    </row>
    <row r="23" spans="1:6" ht="13.5" thickBot="1" x14ac:dyDescent="0.25">
      <c r="A23" s="503" t="s">
        <v>319</v>
      </c>
      <c r="B23" s="1076" t="s">
        <v>741</v>
      </c>
      <c r="C23" s="1275">
        <f>C24+C25</f>
        <v>59000</v>
      </c>
      <c r="D23" s="1275">
        <f>D24+D25</f>
        <v>0</v>
      </c>
      <c r="E23" s="1275">
        <f>E24+E25</f>
        <v>0</v>
      </c>
      <c r="F23" s="876">
        <f t="shared" si="0"/>
        <v>59000</v>
      </c>
    </row>
    <row r="24" spans="1:6" ht="12" customHeight="1" x14ac:dyDescent="0.2">
      <c r="A24" s="652" t="s">
        <v>320</v>
      </c>
      <c r="B24" s="1083" t="s">
        <v>769</v>
      </c>
      <c r="C24" s="365">
        <f>'29 sz. mell'!C16</f>
        <v>59000</v>
      </c>
      <c r="D24" s="366"/>
      <c r="E24" s="366"/>
      <c r="F24" s="1085">
        <f t="shared" si="0"/>
        <v>59000</v>
      </c>
    </row>
    <row r="25" spans="1:6" ht="13.5" customHeight="1" thickBot="1" x14ac:dyDescent="0.25">
      <c r="A25" s="696" t="s">
        <v>321</v>
      </c>
      <c r="B25" s="1086" t="s">
        <v>770</v>
      </c>
      <c r="C25" s="1267"/>
      <c r="D25" s="1268"/>
      <c r="E25" s="1268"/>
      <c r="F25" s="1073">
        <f t="shared" si="0"/>
        <v>0</v>
      </c>
    </row>
    <row r="26" spans="1:6" ht="5.25" customHeight="1" thickBot="1" x14ac:dyDescent="0.25">
      <c r="A26" s="840"/>
      <c r="B26" s="1259"/>
      <c r="C26" s="1267"/>
      <c r="D26" s="1268"/>
      <c r="E26" s="1268"/>
      <c r="F26" s="1073">
        <f t="shared" si="0"/>
        <v>0</v>
      </c>
    </row>
    <row r="27" spans="1:6" ht="13.5" customHeight="1" thickBot="1" x14ac:dyDescent="0.25">
      <c r="A27" s="503" t="s">
        <v>323</v>
      </c>
      <c r="B27" s="240" t="s">
        <v>755</v>
      </c>
      <c r="C27" s="814">
        <f>C28+C34+C39</f>
        <v>1562329</v>
      </c>
      <c r="D27" s="814">
        <f>D28+D34+D39</f>
        <v>7266</v>
      </c>
      <c r="E27" s="814">
        <f>E28+E34+E39</f>
        <v>0</v>
      </c>
      <c r="F27" s="814">
        <f>F28+F34+F39</f>
        <v>1739595</v>
      </c>
    </row>
    <row r="28" spans="1:6" ht="13.5" thickBot="1" x14ac:dyDescent="0.25">
      <c r="A28" s="503" t="s">
        <v>324</v>
      </c>
      <c r="B28" s="170" t="s">
        <v>728</v>
      </c>
      <c r="C28" s="152">
        <f>C29+C30+C31+C32+C33</f>
        <v>170000</v>
      </c>
      <c r="D28" s="152">
        <f>D29+D30+D31+D32+D33</f>
        <v>0</v>
      </c>
      <c r="E28" s="152">
        <f>E29+E30+E31+E32+E33</f>
        <v>0</v>
      </c>
      <c r="F28" s="152">
        <f>F29+F30+F31+F32+F33</f>
        <v>340000</v>
      </c>
    </row>
    <row r="29" spans="1:6" x14ac:dyDescent="0.2">
      <c r="A29" s="652" t="s">
        <v>325</v>
      </c>
      <c r="B29" s="118" t="s">
        <v>729</v>
      </c>
      <c r="C29" s="254"/>
      <c r="D29" s="655"/>
      <c r="E29" s="654"/>
      <c r="F29" s="654">
        <f>F30+F32+F33+F31</f>
        <v>170000</v>
      </c>
    </row>
    <row r="30" spans="1:6" x14ac:dyDescent="0.2">
      <c r="A30" s="174" t="s">
        <v>326</v>
      </c>
      <c r="B30" s="257" t="s">
        <v>730</v>
      </c>
      <c r="C30" s="176">
        <f>'13_sz_ melléklet'!D31</f>
        <v>170000</v>
      </c>
      <c r="D30" s="405"/>
      <c r="E30" s="176"/>
      <c r="F30" s="405">
        <f>SUM(C30:E30)</f>
        <v>170000</v>
      </c>
    </row>
    <row r="31" spans="1:6" x14ac:dyDescent="0.2">
      <c r="A31" s="174" t="s">
        <v>327</v>
      </c>
      <c r="B31" s="657" t="s">
        <v>731</v>
      </c>
      <c r="C31" s="148"/>
      <c r="D31" s="141"/>
      <c r="E31" s="148"/>
      <c r="F31" s="405">
        <f t="shared" ref="F31:F39" si="1">SUM(C31:E31)</f>
        <v>0</v>
      </c>
    </row>
    <row r="32" spans="1:6" ht="15" customHeight="1" x14ac:dyDescent="0.2">
      <c r="A32" s="174" t="s">
        <v>328</v>
      </c>
      <c r="B32" s="657" t="s">
        <v>732</v>
      </c>
      <c r="C32" s="145"/>
      <c r="D32" s="140"/>
      <c r="E32" s="145"/>
      <c r="F32" s="405">
        <f t="shared" si="1"/>
        <v>0</v>
      </c>
    </row>
    <row r="33" spans="1:6" ht="13.5" thickBot="1" x14ac:dyDescent="0.25">
      <c r="A33" s="173" t="s">
        <v>329</v>
      </c>
      <c r="B33" s="259" t="s">
        <v>733</v>
      </c>
      <c r="C33" s="153"/>
      <c r="D33" s="144"/>
      <c r="E33" s="153"/>
      <c r="F33" s="249">
        <f t="shared" si="1"/>
        <v>0</v>
      </c>
    </row>
    <row r="34" spans="1:6" ht="13.5" thickBot="1" x14ac:dyDescent="0.25">
      <c r="A34" s="503" t="s">
        <v>330</v>
      </c>
      <c r="B34" s="1261" t="s">
        <v>734</v>
      </c>
      <c r="C34" s="661">
        <f>C35+C36+C37+C38</f>
        <v>1392329</v>
      </c>
      <c r="D34" s="661">
        <f>D35+D36+D37+D38</f>
        <v>0</v>
      </c>
      <c r="E34" s="661">
        <f>E35+E36+E37+E38</f>
        <v>0</v>
      </c>
      <c r="F34" s="661">
        <f>F35+F36+F37+F38</f>
        <v>1392329</v>
      </c>
    </row>
    <row r="35" spans="1:6" x14ac:dyDescent="0.2">
      <c r="A35" s="840" t="s">
        <v>331</v>
      </c>
      <c r="B35" s="658" t="s">
        <v>735</v>
      </c>
      <c r="C35" s="153">
        <f>'25 26 sz. melléklet'!C17</f>
        <v>0</v>
      </c>
      <c r="D35" s="144"/>
      <c r="E35" s="153"/>
      <c r="F35" s="141">
        <f t="shared" si="1"/>
        <v>0</v>
      </c>
    </row>
    <row r="36" spans="1:6" x14ac:dyDescent="0.2">
      <c r="A36" s="174" t="s">
        <v>332</v>
      </c>
      <c r="B36" s="868" t="s">
        <v>737</v>
      </c>
      <c r="C36" s="659"/>
      <c r="D36" s="900"/>
      <c r="E36" s="659"/>
      <c r="F36" s="405">
        <f t="shared" si="1"/>
        <v>0</v>
      </c>
    </row>
    <row r="37" spans="1:6" x14ac:dyDescent="0.2">
      <c r="A37" s="174" t="s">
        <v>333</v>
      </c>
      <c r="B37" s="870" t="s">
        <v>736</v>
      </c>
      <c r="C37" s="660"/>
      <c r="D37" s="901"/>
      <c r="E37" s="660"/>
      <c r="F37" s="405">
        <f t="shared" si="1"/>
        <v>0</v>
      </c>
    </row>
    <row r="38" spans="1:6" ht="13.5" thickBot="1" x14ac:dyDescent="0.25">
      <c r="A38" s="695" t="s">
        <v>334</v>
      </c>
      <c r="B38" s="257" t="s">
        <v>738</v>
      </c>
      <c r="C38" s="255">
        <f>' 27 28 sz. melléklet'!E32</f>
        <v>1392329</v>
      </c>
      <c r="D38" s="249"/>
      <c r="E38" s="255"/>
      <c r="F38" s="249">
        <f t="shared" si="1"/>
        <v>1392329</v>
      </c>
    </row>
    <row r="39" spans="1:6" ht="13.5" thickBot="1" x14ac:dyDescent="0.25">
      <c r="A39" s="503" t="s">
        <v>335</v>
      </c>
      <c r="B39" s="135" t="s">
        <v>739</v>
      </c>
      <c r="C39" s="152">
        <f>C40+C41</f>
        <v>0</v>
      </c>
      <c r="D39" s="152">
        <f>D40+D41</f>
        <v>7266</v>
      </c>
      <c r="E39" s="152">
        <f>E40+E41</f>
        <v>0</v>
      </c>
      <c r="F39" s="239">
        <f t="shared" si="1"/>
        <v>7266</v>
      </c>
    </row>
    <row r="40" spans="1:6" x14ac:dyDescent="0.2">
      <c r="A40" s="652" t="s">
        <v>336</v>
      </c>
      <c r="B40" s="870" t="s">
        <v>775</v>
      </c>
      <c r="C40" s="607"/>
      <c r="D40" s="1263">
        <f>'29 sz. mell'!C27-'29 sz. mell'!C26</f>
        <v>7266</v>
      </c>
      <c r="E40" s="607"/>
      <c r="F40" s="1263">
        <f>SUM(C40:E40)</f>
        <v>7266</v>
      </c>
    </row>
    <row r="41" spans="1:6" ht="12.75" customHeight="1" thickBot="1" x14ac:dyDescent="0.25">
      <c r="A41" s="696" t="s">
        <v>337</v>
      </c>
      <c r="B41" s="133" t="s">
        <v>776</v>
      </c>
      <c r="C41" s="1277">
        <f>' 27 28 sz. melléklet'!E47</f>
        <v>0</v>
      </c>
      <c r="D41" s="943"/>
      <c r="E41" s="943"/>
      <c r="F41" s="1262">
        <f>SUM(C41:E41)</f>
        <v>0</v>
      </c>
    </row>
    <row r="42" spans="1:6" ht="28.5" customHeight="1" thickBot="1" x14ac:dyDescent="0.25">
      <c r="A42" s="696" t="s">
        <v>338</v>
      </c>
      <c r="B42" s="1264" t="s">
        <v>476</v>
      </c>
      <c r="C42" s="814">
        <f>C7+C27</f>
        <v>4930590</v>
      </c>
      <c r="D42" s="814">
        <f>D7+D27</f>
        <v>7266</v>
      </c>
      <c r="E42" s="814">
        <f>E7+E27</f>
        <v>0</v>
      </c>
      <c r="F42" s="1274">
        <f>SUM(C42:E42)</f>
        <v>4937856</v>
      </c>
    </row>
    <row r="43" spans="1:6" ht="13.5" thickBot="1" x14ac:dyDescent="0.25">
      <c r="A43" s="503" t="s">
        <v>339</v>
      </c>
      <c r="B43" s="135" t="s">
        <v>754</v>
      </c>
      <c r="C43" s="250"/>
      <c r="D43" s="250"/>
      <c r="E43" s="147"/>
      <c r="F43" s="1039"/>
    </row>
    <row r="44" spans="1:6" ht="12.75" customHeight="1" x14ac:dyDescent="0.2">
      <c r="A44" s="652" t="s">
        <v>340</v>
      </c>
      <c r="B44" s="670" t="s">
        <v>745</v>
      </c>
      <c r="C44" s="238">
        <f>'13_sz_ melléklet'!D46</f>
        <v>250000</v>
      </c>
      <c r="D44" s="312"/>
      <c r="E44" s="148"/>
      <c r="F44" s="140">
        <f>C44+D44+E44</f>
        <v>250000</v>
      </c>
    </row>
    <row r="45" spans="1:6" ht="12.75" customHeight="1" x14ac:dyDescent="0.2">
      <c r="A45" s="174" t="s">
        <v>341</v>
      </c>
      <c r="B45" s="570" t="s">
        <v>744</v>
      </c>
      <c r="C45" s="238">
        <f>'13_sz_ melléklet'!D47</f>
        <v>400000</v>
      </c>
      <c r="D45" s="310"/>
      <c r="E45" s="145"/>
      <c r="F45" s="140">
        <f>C45+D45+E45</f>
        <v>400000</v>
      </c>
    </row>
    <row r="46" spans="1:6" ht="11.25" customHeight="1" x14ac:dyDescent="0.2">
      <c r="A46" s="174" t="s">
        <v>342</v>
      </c>
      <c r="B46" s="570" t="s">
        <v>746</v>
      </c>
      <c r="C46" s="236"/>
      <c r="D46" s="310"/>
      <c r="E46" s="145"/>
      <c r="F46" s="140">
        <f t="shared" ref="F46:F53" si="2">C46+D46+E46</f>
        <v>0</v>
      </c>
    </row>
    <row r="47" spans="1:6" ht="15" customHeight="1" x14ac:dyDescent="0.2">
      <c r="A47" s="174" t="s">
        <v>343</v>
      </c>
      <c r="B47" s="570" t="s">
        <v>747</v>
      </c>
      <c r="C47" s="176">
        <f>'13_sz_ melléklet'!D49</f>
        <v>0</v>
      </c>
      <c r="D47" s="310"/>
      <c r="E47" s="145"/>
      <c r="F47" s="140">
        <f t="shared" si="2"/>
        <v>0</v>
      </c>
    </row>
    <row r="48" spans="1:6" x14ac:dyDescent="0.2">
      <c r="A48" s="174" t="s">
        <v>344</v>
      </c>
      <c r="B48" s="803" t="s">
        <v>748</v>
      </c>
      <c r="C48" s="236">
        <f>'13_sz_ melléklet'!D50</f>
        <v>2218316</v>
      </c>
      <c r="D48" s="310"/>
      <c r="E48" s="145"/>
      <c r="F48" s="140">
        <f t="shared" si="2"/>
        <v>2218316</v>
      </c>
    </row>
    <row r="49" spans="1:6" x14ac:dyDescent="0.2">
      <c r="A49" s="174" t="s">
        <v>345</v>
      </c>
      <c r="B49" s="804" t="s">
        <v>749</v>
      </c>
      <c r="C49" s="236"/>
      <c r="D49" s="310"/>
      <c r="E49" s="145"/>
      <c r="F49" s="140">
        <f t="shared" si="2"/>
        <v>0</v>
      </c>
    </row>
    <row r="50" spans="1:6" x14ac:dyDescent="0.2">
      <c r="A50" s="174" t="s">
        <v>346</v>
      </c>
      <c r="B50" s="805" t="s">
        <v>750</v>
      </c>
      <c r="C50" s="236"/>
      <c r="D50" s="310"/>
      <c r="E50" s="145"/>
      <c r="F50" s="140">
        <f t="shared" si="2"/>
        <v>0</v>
      </c>
    </row>
    <row r="51" spans="1:6" x14ac:dyDescent="0.2">
      <c r="A51" s="174" t="s">
        <v>355</v>
      </c>
      <c r="B51" s="805" t="s">
        <v>751</v>
      </c>
      <c r="C51" s="236"/>
      <c r="D51" s="310"/>
      <c r="E51" s="145"/>
      <c r="F51" s="140">
        <f t="shared" si="2"/>
        <v>0</v>
      </c>
    </row>
    <row r="52" spans="1:6" x14ac:dyDescent="0.2">
      <c r="A52" s="174" t="s">
        <v>356</v>
      </c>
      <c r="B52" s="805" t="s">
        <v>752</v>
      </c>
      <c r="C52" s="238">
        <f>'13_sz_ melléklet'!D54</f>
        <v>0</v>
      </c>
      <c r="D52" s="314"/>
      <c r="E52" s="151"/>
      <c r="F52" s="140">
        <f t="shared" si="2"/>
        <v>0</v>
      </c>
    </row>
    <row r="53" spans="1:6" ht="13.5" thickBot="1" x14ac:dyDescent="0.25">
      <c r="A53" s="695" t="s">
        <v>357</v>
      </c>
      <c r="B53" s="1178" t="s">
        <v>753</v>
      </c>
      <c r="C53" s="1483"/>
      <c r="D53" s="1269"/>
      <c r="E53" s="663"/>
      <c r="F53" s="140">
        <f t="shared" si="2"/>
        <v>0</v>
      </c>
    </row>
    <row r="54" spans="1:6" ht="13.5" thickBot="1" x14ac:dyDescent="0.25">
      <c r="A54" s="503" t="s">
        <v>358</v>
      </c>
      <c r="B54" s="1114" t="s">
        <v>479</v>
      </c>
      <c r="C54" s="247">
        <f>SUM(C44:C53)</f>
        <v>2868316</v>
      </c>
      <c r="D54" s="247">
        <f>SUM(D44:D53)</f>
        <v>0</v>
      </c>
      <c r="E54" s="247">
        <f>SUM(E44:E53)</f>
        <v>0</v>
      </c>
      <c r="F54" s="152">
        <f>SUM(F44:F53)</f>
        <v>2868316</v>
      </c>
    </row>
    <row r="55" spans="1:6" ht="19.5" customHeight="1" thickBot="1" x14ac:dyDescent="0.25">
      <c r="A55" s="503" t="s">
        <v>359</v>
      </c>
      <c r="B55" s="1265" t="s">
        <v>478</v>
      </c>
      <c r="C55" s="1276">
        <f>C42+C54</f>
        <v>7798906</v>
      </c>
      <c r="D55" s="1276">
        <f>D42+D54</f>
        <v>7266</v>
      </c>
      <c r="E55" s="1276">
        <f>E42+E54</f>
        <v>0</v>
      </c>
      <c r="F55" s="317">
        <f>F42+F54</f>
        <v>7806172</v>
      </c>
    </row>
  </sheetData>
  <mergeCells count="2">
    <mergeCell ref="A1:E1"/>
    <mergeCell ref="B3:F3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13" workbookViewId="0">
      <selection activeCell="A36" sqref="A36:G36"/>
    </sheetView>
  </sheetViews>
  <sheetFormatPr defaultRowHeight="12.75" x14ac:dyDescent="0.2"/>
  <cols>
    <col min="1" max="1" width="4.5703125" customWidth="1"/>
    <col min="2" max="2" width="32.5703125" customWidth="1"/>
    <col min="3" max="3" width="10.42578125" customWidth="1"/>
    <col min="4" max="4" width="10.7109375" customWidth="1"/>
    <col min="5" max="5" width="10" customWidth="1"/>
    <col min="6" max="6" width="33.42578125" customWidth="1"/>
    <col min="7" max="7" width="10.42578125" customWidth="1"/>
    <col min="8" max="8" width="10.28515625" customWidth="1"/>
    <col min="9" max="9" width="10.7109375" customWidth="1"/>
  </cols>
  <sheetData>
    <row r="1" spans="1:9" x14ac:dyDescent="0.2">
      <c r="A1" s="1626" t="s">
        <v>1379</v>
      </c>
      <c r="B1" s="1626"/>
      <c r="C1" s="1626"/>
      <c r="D1" s="1626"/>
      <c r="E1" s="1626"/>
      <c r="F1" s="1626"/>
      <c r="G1" s="1626"/>
    </row>
    <row r="3" spans="1:9" ht="15.75" x14ac:dyDescent="0.25">
      <c r="A3" s="1665" t="s">
        <v>558</v>
      </c>
      <c r="B3" s="1665"/>
      <c r="C3" s="1665"/>
      <c r="D3" s="1665"/>
      <c r="E3" s="1665"/>
      <c r="F3" s="1665"/>
      <c r="G3" s="1665"/>
      <c r="H3" s="1665"/>
      <c r="I3" s="1665"/>
    </row>
    <row r="4" spans="1:9" ht="15.75" x14ac:dyDescent="0.25">
      <c r="A4" s="1665" t="s">
        <v>578</v>
      </c>
      <c r="B4" s="1665"/>
      <c r="C4" s="1665"/>
      <c r="D4" s="1665"/>
      <c r="E4" s="1665"/>
      <c r="F4" s="1665"/>
      <c r="G4" s="1665"/>
      <c r="H4" s="1665"/>
      <c r="I4" s="1665"/>
    </row>
    <row r="5" spans="1:9" x14ac:dyDescent="0.2">
      <c r="A5" s="1009"/>
      <c r="B5" s="1009"/>
      <c r="C5" s="1009"/>
      <c r="D5" s="1009"/>
      <c r="E5" s="1009"/>
      <c r="F5" s="1009"/>
      <c r="G5" s="1009"/>
      <c r="H5" s="1009"/>
      <c r="I5" s="1009"/>
    </row>
    <row r="6" spans="1:9" ht="13.5" thickBot="1" x14ac:dyDescent="0.25">
      <c r="B6" s="49"/>
      <c r="C6" s="49"/>
      <c r="D6" s="49"/>
      <c r="E6" s="49"/>
      <c r="F6" s="1007"/>
      <c r="G6" s="1007" t="s">
        <v>4</v>
      </c>
    </row>
    <row r="7" spans="1:9" ht="13.5" thickBot="1" x14ac:dyDescent="0.25">
      <c r="A7" s="1690" t="s">
        <v>298</v>
      </c>
      <c r="B7" s="1789" t="s">
        <v>49</v>
      </c>
      <c r="C7" s="1790"/>
      <c r="D7" s="1791"/>
      <c r="E7" s="1791"/>
      <c r="F7" s="1792" t="s">
        <v>72</v>
      </c>
      <c r="G7" s="1793"/>
      <c r="H7" s="1794"/>
      <c r="I7" s="1679"/>
    </row>
    <row r="8" spans="1:9" ht="26.25" thickBot="1" x14ac:dyDescent="0.25">
      <c r="A8" s="1691"/>
      <c r="B8" s="1010" t="s">
        <v>65</v>
      </c>
      <c r="C8" s="1011" t="s">
        <v>1209</v>
      </c>
      <c r="D8" s="1011" t="s">
        <v>1210</v>
      </c>
      <c r="E8" s="1011" t="s">
        <v>1211</v>
      </c>
      <c r="F8" s="1012" t="s">
        <v>65</v>
      </c>
      <c r="G8" s="1011" t="s">
        <v>1209</v>
      </c>
      <c r="H8" s="1011" t="s">
        <v>1210</v>
      </c>
      <c r="I8" s="1011" t="s">
        <v>1211</v>
      </c>
    </row>
    <row r="9" spans="1:9" ht="13.5" thickBot="1" x14ac:dyDescent="0.25">
      <c r="A9" s="955" t="s">
        <v>299</v>
      </c>
      <c r="B9" s="445" t="s">
        <v>300</v>
      </c>
      <c r="C9" s="448" t="s">
        <v>301</v>
      </c>
      <c r="D9" s="448" t="s">
        <v>302</v>
      </c>
      <c r="E9" s="448" t="s">
        <v>322</v>
      </c>
      <c r="F9" s="1017" t="s">
        <v>347</v>
      </c>
      <c r="G9" s="437" t="s">
        <v>348</v>
      </c>
      <c r="H9" s="1013" t="s">
        <v>374</v>
      </c>
      <c r="I9" s="1008" t="s">
        <v>375</v>
      </c>
    </row>
    <row r="10" spans="1:9" x14ac:dyDescent="0.2">
      <c r="A10" s="1014" t="s">
        <v>303</v>
      </c>
      <c r="B10" s="892" t="s">
        <v>542</v>
      </c>
      <c r="C10" s="1280">
        <f>'37 sz melléklet'!C12*1.001</f>
        <v>2546204.6609999998</v>
      </c>
      <c r="D10" s="607">
        <f>C10*1.001</f>
        <v>2548750.8656609994</v>
      </c>
      <c r="E10" s="141">
        <f>D10*1.001</f>
        <v>2551299.61652666</v>
      </c>
      <c r="F10" s="666" t="s">
        <v>559</v>
      </c>
      <c r="G10" s="1280">
        <f>'37 sz melléklet'!E9*1.001</f>
        <v>1504538.0349999999</v>
      </c>
      <c r="H10" s="607">
        <f>G10*1.001</f>
        <v>1506042.5730349997</v>
      </c>
      <c r="I10" s="1263">
        <f>H10*1.001</f>
        <v>1507548.6156080344</v>
      </c>
    </row>
    <row r="11" spans="1:9" ht="25.5" x14ac:dyDescent="0.2">
      <c r="A11" s="1015" t="s">
        <v>304</v>
      </c>
      <c r="B11" s="155" t="s">
        <v>543</v>
      </c>
      <c r="C11" s="310">
        <f>'37 sz melléklet'!C11*1.005</f>
        <v>987548.17499999993</v>
      </c>
      <c r="D11" s="145">
        <f>C11*1.003</f>
        <v>990510.81952499982</v>
      </c>
      <c r="E11" s="140">
        <f>D11*1.001</f>
        <v>991501.3303445247</v>
      </c>
      <c r="F11" s="553" t="s">
        <v>560</v>
      </c>
      <c r="G11" s="310">
        <f>'37 sz melléklet'!E10*1.001</f>
        <v>267870.60299999994</v>
      </c>
      <c r="H11" s="148">
        <f>G11*1.001</f>
        <v>268138.47360299993</v>
      </c>
      <c r="I11" s="141">
        <f>H11*1.001</f>
        <v>268406.61207660288</v>
      </c>
    </row>
    <row r="12" spans="1:9" x14ac:dyDescent="0.2">
      <c r="A12" s="1015" t="s">
        <v>305</v>
      </c>
      <c r="B12" s="155" t="s">
        <v>544</v>
      </c>
      <c r="C12" s="310">
        <f>'37 sz melléklet'!C9*1.001+1198</f>
        <v>474834.16299999994</v>
      </c>
      <c r="D12" s="145">
        <f>C12*1.001</f>
        <v>475308.99716299988</v>
      </c>
      <c r="E12" s="140">
        <f>D12*1.001</f>
        <v>475784.30616016284</v>
      </c>
      <c r="F12" s="160" t="s">
        <v>561</v>
      </c>
      <c r="G12" s="310">
        <f>'37 sz melléklet'!E11*1.001</f>
        <v>1303889.5869999998</v>
      </c>
      <c r="H12" s="148">
        <f>G12*1.001+1</f>
        <v>1305194.4765869996</v>
      </c>
      <c r="I12" s="141">
        <f>H12*1.001</f>
        <v>1306499.6710635864</v>
      </c>
    </row>
    <row r="13" spans="1:9" x14ac:dyDescent="0.2">
      <c r="A13" s="1015" t="s">
        <v>306</v>
      </c>
      <c r="B13" s="155" t="s">
        <v>545</v>
      </c>
      <c r="C13" s="310">
        <f>'37 sz melléklet'!C13</f>
        <v>59000</v>
      </c>
      <c r="D13" s="145">
        <v>181</v>
      </c>
      <c r="E13" s="140">
        <v>71</v>
      </c>
      <c r="F13" s="160" t="s">
        <v>562</v>
      </c>
      <c r="G13" s="310">
        <f>'37 sz melléklet'!E17*1.001</f>
        <v>80700.62</v>
      </c>
      <c r="H13" s="148">
        <f>G13*1.001</f>
        <v>80781.320619999984</v>
      </c>
      <c r="I13" s="141">
        <f>H13*1.001</f>
        <v>80862.101940619978</v>
      </c>
    </row>
    <row r="14" spans="1:9" x14ac:dyDescent="0.2">
      <c r="A14" s="1015" t="s">
        <v>307</v>
      </c>
      <c r="B14" s="155"/>
      <c r="C14" s="310"/>
      <c r="D14" s="145"/>
      <c r="E14" s="140"/>
      <c r="F14" s="160" t="s">
        <v>563</v>
      </c>
      <c r="G14" s="310">
        <f>'37 sz melléklet'!E15*1.001-600645</f>
        <v>589658.91479999991</v>
      </c>
      <c r="H14" s="148">
        <f>G14*1.001+1000</f>
        <v>591248.57371479983</v>
      </c>
      <c r="I14" s="141">
        <f>H14*1.001</f>
        <v>591839.82228851458</v>
      </c>
    </row>
    <row r="15" spans="1:9" x14ac:dyDescent="0.2">
      <c r="A15" s="1015" t="s">
        <v>308</v>
      </c>
      <c r="B15" s="155"/>
      <c r="C15" s="310"/>
      <c r="D15" s="145"/>
      <c r="E15" s="140"/>
      <c r="F15" s="160" t="s">
        <v>564</v>
      </c>
      <c r="G15" s="310">
        <v>20000</v>
      </c>
      <c r="H15" s="145">
        <v>20000</v>
      </c>
      <c r="I15" s="140">
        <v>20000</v>
      </c>
    </row>
    <row r="16" spans="1:9" x14ac:dyDescent="0.2">
      <c r="A16" s="1015" t="s">
        <v>309</v>
      </c>
      <c r="B16" s="155"/>
      <c r="C16" s="310"/>
      <c r="D16" s="145"/>
      <c r="E16" s="140"/>
      <c r="F16" s="160" t="s">
        <v>565</v>
      </c>
      <c r="G16" s="310">
        <v>50000</v>
      </c>
      <c r="H16" s="145">
        <v>50000</v>
      </c>
      <c r="I16" s="140">
        <v>50000</v>
      </c>
    </row>
    <row r="17" spans="1:9" ht="25.5" x14ac:dyDescent="0.2">
      <c r="A17" s="1015" t="s">
        <v>310</v>
      </c>
      <c r="B17" s="1018" t="s">
        <v>546</v>
      </c>
      <c r="C17" s="246">
        <f>C10+C11+C12+C13</f>
        <v>4067586.9989999998</v>
      </c>
      <c r="D17" s="149">
        <f>D10+D11+D12+D13</f>
        <v>4014751.6823489992</v>
      </c>
      <c r="E17" s="142">
        <f>E10+E11+E12+E13</f>
        <v>4018656.2530313474</v>
      </c>
      <c r="F17" s="299" t="s">
        <v>566</v>
      </c>
      <c r="G17" s="246">
        <f>G10+G11+G12+G13+G14</f>
        <v>3746657.7597999997</v>
      </c>
      <c r="H17" s="149">
        <f>H10+H11+H12+H13+H14</f>
        <v>3751405.4175597988</v>
      </c>
      <c r="I17" s="142">
        <f>I10+I11+I12+I13+I14</f>
        <v>3755156.822977358</v>
      </c>
    </row>
    <row r="18" spans="1:9" x14ac:dyDescent="0.2">
      <c r="A18" s="1015" t="s">
        <v>311</v>
      </c>
      <c r="B18" s="1018"/>
      <c r="C18" s="246"/>
      <c r="D18" s="149"/>
      <c r="E18" s="142"/>
      <c r="F18" s="160"/>
      <c r="G18" s="310"/>
      <c r="H18" s="145"/>
      <c r="I18" s="140"/>
    </row>
    <row r="19" spans="1:9" x14ac:dyDescent="0.2">
      <c r="A19" s="1015" t="s">
        <v>312</v>
      </c>
      <c r="B19" s="155" t="s">
        <v>547</v>
      </c>
      <c r="C19" s="310"/>
      <c r="D19" s="145"/>
      <c r="E19" s="140"/>
      <c r="F19" s="160" t="s">
        <v>567</v>
      </c>
      <c r="G19" s="310"/>
      <c r="H19" s="145"/>
      <c r="I19" s="140"/>
    </row>
    <row r="20" spans="1:9" x14ac:dyDescent="0.2">
      <c r="A20" s="1015" t="s">
        <v>313</v>
      </c>
      <c r="B20" s="155" t="s">
        <v>548</v>
      </c>
      <c r="C20" s="310"/>
      <c r="D20" s="145"/>
      <c r="E20" s="140"/>
      <c r="F20" s="160" t="s">
        <v>568</v>
      </c>
      <c r="G20" s="310"/>
      <c r="H20" s="145"/>
      <c r="I20" s="140"/>
    </row>
    <row r="21" spans="1:9" x14ac:dyDescent="0.2">
      <c r="A21" s="1015" t="s">
        <v>314</v>
      </c>
      <c r="B21" s="155" t="s">
        <v>549</v>
      </c>
      <c r="C21" s="310">
        <v>0</v>
      </c>
      <c r="D21" s="145">
        <v>0</v>
      </c>
      <c r="E21" s="140">
        <v>0</v>
      </c>
      <c r="F21" s="160" t="s">
        <v>569</v>
      </c>
      <c r="G21" s="310"/>
      <c r="H21" s="145"/>
      <c r="I21" s="140"/>
    </row>
    <row r="22" spans="1:9" x14ac:dyDescent="0.2">
      <c r="A22" s="1015" t="s">
        <v>315</v>
      </c>
      <c r="B22" s="155" t="s">
        <v>550</v>
      </c>
      <c r="C22" s="310"/>
      <c r="D22" s="145"/>
      <c r="E22" s="140"/>
      <c r="F22" s="160" t="s">
        <v>570</v>
      </c>
      <c r="G22" s="310"/>
      <c r="H22" s="145"/>
      <c r="I22" s="140"/>
    </row>
    <row r="23" spans="1:9" x14ac:dyDescent="0.2">
      <c r="A23" s="1015" t="s">
        <v>316</v>
      </c>
      <c r="B23" s="155" t="s">
        <v>551</v>
      </c>
      <c r="C23" s="310"/>
      <c r="D23" s="145"/>
      <c r="E23" s="140"/>
      <c r="F23" s="160" t="s">
        <v>571</v>
      </c>
      <c r="G23" s="310">
        <v>1200000</v>
      </c>
      <c r="H23" s="145">
        <v>1220000</v>
      </c>
      <c r="I23" s="140">
        <v>1250000</v>
      </c>
    </row>
    <row r="24" spans="1:9" x14ac:dyDescent="0.2">
      <c r="A24" s="1015" t="s">
        <v>317</v>
      </c>
      <c r="B24" s="155" t="s">
        <v>552</v>
      </c>
      <c r="C24" s="310">
        <v>1200000</v>
      </c>
      <c r="D24" s="145">
        <v>1220000</v>
      </c>
      <c r="E24" s="140">
        <v>1250000</v>
      </c>
      <c r="F24" s="160" t="s">
        <v>572</v>
      </c>
      <c r="G24" s="310"/>
      <c r="H24" s="145"/>
      <c r="I24" s="140"/>
    </row>
    <row r="25" spans="1:9" x14ac:dyDescent="0.2">
      <c r="A25" s="1015" t="s">
        <v>318</v>
      </c>
      <c r="B25" s="155" t="s">
        <v>553</v>
      </c>
      <c r="C25" s="310"/>
      <c r="D25" s="145"/>
      <c r="E25" s="140"/>
      <c r="F25" s="160" t="s">
        <v>573</v>
      </c>
      <c r="G25" s="310"/>
      <c r="H25" s="145"/>
      <c r="I25" s="140"/>
    </row>
    <row r="26" spans="1:9" x14ac:dyDescent="0.2">
      <c r="A26" s="1015" t="s">
        <v>319</v>
      </c>
      <c r="B26" s="155" t="s">
        <v>554</v>
      </c>
      <c r="C26" s="310"/>
      <c r="D26" s="145"/>
      <c r="E26" s="140"/>
      <c r="F26" s="160" t="s">
        <v>574</v>
      </c>
      <c r="G26" s="310"/>
      <c r="H26" s="145"/>
      <c r="I26" s="140"/>
    </row>
    <row r="27" spans="1:9" ht="25.5" x14ac:dyDescent="0.2">
      <c r="A27" s="1015" t="s">
        <v>320</v>
      </c>
      <c r="B27" s="570" t="s">
        <v>555</v>
      </c>
      <c r="C27" s="310"/>
      <c r="D27" s="145"/>
      <c r="E27" s="140"/>
      <c r="F27" s="553" t="s">
        <v>575</v>
      </c>
      <c r="G27" s="310"/>
      <c r="H27" s="145"/>
      <c r="I27" s="140"/>
    </row>
    <row r="28" spans="1:9" x14ac:dyDescent="0.2">
      <c r="A28" s="1015" t="s">
        <v>321</v>
      </c>
      <c r="B28" s="1019" t="s">
        <v>556</v>
      </c>
      <c r="C28" s="246">
        <f>C19+C20+C21+C22+C23+C24+C25+C26+C27</f>
        <v>1200000</v>
      </c>
      <c r="D28" s="149">
        <f>D19+D20+D21+D22+D23+D24+D25+D26+D27</f>
        <v>1220000</v>
      </c>
      <c r="E28" s="142">
        <f>E19+E20+E21+E22+E23+E24+E25+E26+E27</f>
        <v>1250000</v>
      </c>
      <c r="F28" s="964" t="s">
        <v>576</v>
      </c>
      <c r="G28" s="246">
        <f>G19+G20+G21+G22+G23+G24+G25+G26+G27</f>
        <v>1200000</v>
      </c>
      <c r="H28" s="149">
        <f>H19+H20+H21+H22+H23+H24+H25+H26+H27</f>
        <v>1220000</v>
      </c>
      <c r="I28" s="142">
        <f>I19+I20+I21+I22+I23+I24+I25+I26+I27</f>
        <v>1250000</v>
      </c>
    </row>
    <row r="29" spans="1:9" x14ac:dyDescent="0.2">
      <c r="A29" s="1015" t="s">
        <v>323</v>
      </c>
      <c r="B29" s="1019"/>
      <c r="C29" s="246"/>
      <c r="D29" s="149"/>
      <c r="E29" s="142"/>
      <c r="F29" s="160"/>
      <c r="G29" s="310"/>
      <c r="H29" s="145"/>
      <c r="I29" s="140"/>
    </row>
    <row r="30" spans="1:9" ht="13.5" thickBot="1" x14ac:dyDescent="0.25">
      <c r="A30" s="1016" t="s">
        <v>324</v>
      </c>
      <c r="B30" s="1020" t="s">
        <v>557</v>
      </c>
      <c r="C30" s="1281">
        <f>C17+C28</f>
        <v>5267586.9989999998</v>
      </c>
      <c r="D30" s="609">
        <f>D17+D28</f>
        <v>5234751.6823489992</v>
      </c>
      <c r="E30" s="1282">
        <f>E17+E28</f>
        <v>5268656.2530313469</v>
      </c>
      <c r="F30" s="1023" t="s">
        <v>577</v>
      </c>
      <c r="G30" s="1281">
        <f>G17+G28</f>
        <v>4946657.7598000001</v>
      </c>
      <c r="H30" s="609">
        <f>H17+H28</f>
        <v>4971405.4175597988</v>
      </c>
      <c r="I30" s="1282">
        <f>I17+I28</f>
        <v>5005156.8229773585</v>
      </c>
    </row>
    <row r="31" spans="1:9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">
      <c r="A32" s="1"/>
      <c r="B32" s="1"/>
      <c r="C32" s="1"/>
      <c r="D32" s="1"/>
      <c r="E32" s="1"/>
      <c r="F32" s="1"/>
      <c r="G32" s="1"/>
      <c r="H32" s="1"/>
      <c r="I32" s="1"/>
    </row>
    <row r="36" spans="1:9" x14ac:dyDescent="0.2">
      <c r="A36" s="1626" t="s">
        <v>1379</v>
      </c>
      <c r="B36" s="1626"/>
      <c r="C36" s="1626"/>
      <c r="D36" s="1626"/>
      <c r="E36" s="1626"/>
      <c r="F36" s="1626"/>
      <c r="G36" s="1626"/>
    </row>
    <row r="37" spans="1:9" x14ac:dyDescent="0.2">
      <c r="A37" s="1657">
        <v>2</v>
      </c>
      <c r="B37" s="1657"/>
      <c r="C37" s="1657"/>
      <c r="D37" s="1657"/>
      <c r="E37" s="1657"/>
      <c r="F37" s="1657"/>
      <c r="G37" s="1657"/>
      <c r="H37" s="1647"/>
      <c r="I37" s="1647"/>
    </row>
    <row r="39" spans="1:9" ht="15.75" x14ac:dyDescent="0.25">
      <c r="A39" s="1665" t="s">
        <v>558</v>
      </c>
      <c r="B39" s="1665"/>
      <c r="C39" s="1665"/>
      <c r="D39" s="1665"/>
      <c r="E39" s="1665"/>
      <c r="F39" s="1665"/>
      <c r="G39" s="1665"/>
      <c r="H39" s="1665"/>
      <c r="I39" s="1665"/>
    </row>
    <row r="40" spans="1:9" ht="15.75" x14ac:dyDescent="0.25">
      <c r="A40" s="1665" t="s">
        <v>579</v>
      </c>
      <c r="B40" s="1665"/>
      <c r="C40" s="1665"/>
      <c r="D40" s="1665"/>
      <c r="E40" s="1665"/>
      <c r="F40" s="1665"/>
      <c r="G40" s="1665"/>
      <c r="H40" s="1665"/>
      <c r="I40" s="1665"/>
    </row>
    <row r="41" spans="1:9" x14ac:dyDescent="0.2">
      <c r="A41" s="1009"/>
      <c r="B41" s="1009"/>
      <c r="C41" s="1009"/>
      <c r="D41" s="1009"/>
      <c r="E41" s="1009"/>
      <c r="F41" s="1009"/>
      <c r="G41" s="1009"/>
      <c r="H41" s="1009"/>
      <c r="I41" s="1009"/>
    </row>
    <row r="42" spans="1:9" ht="13.5" thickBot="1" x14ac:dyDescent="0.25">
      <c r="B42" s="49"/>
      <c r="C42" s="49"/>
      <c r="D42" s="49"/>
      <c r="E42" s="49"/>
      <c r="F42" s="1007"/>
      <c r="G42" s="1007" t="s">
        <v>4</v>
      </c>
    </row>
    <row r="43" spans="1:9" ht="13.5" thickBot="1" x14ac:dyDescent="0.25">
      <c r="A43" s="1690" t="s">
        <v>298</v>
      </c>
      <c r="B43" s="1789" t="s">
        <v>49</v>
      </c>
      <c r="C43" s="1790"/>
      <c r="D43" s="1791"/>
      <c r="E43" s="1791"/>
      <c r="F43" s="1792" t="s">
        <v>72</v>
      </c>
      <c r="G43" s="1793"/>
      <c r="H43" s="1794"/>
      <c r="I43" s="1679"/>
    </row>
    <row r="44" spans="1:9" ht="26.25" thickBot="1" x14ac:dyDescent="0.25">
      <c r="A44" s="1691"/>
      <c r="B44" s="1010" t="s">
        <v>65</v>
      </c>
      <c r="C44" s="1011" t="s">
        <v>1209</v>
      </c>
      <c r="D44" s="1011" t="s">
        <v>1210</v>
      </c>
      <c r="E44" s="1011" t="s">
        <v>1211</v>
      </c>
      <c r="F44" s="1012" t="s">
        <v>65</v>
      </c>
      <c r="G44" s="1011" t="s">
        <v>1209</v>
      </c>
      <c r="H44" s="1011" t="s">
        <v>1210</v>
      </c>
      <c r="I44" s="1011" t="s">
        <v>1211</v>
      </c>
    </row>
    <row r="45" spans="1:9" ht="13.5" thickBot="1" x14ac:dyDescent="0.25">
      <c r="A45" s="419" t="s">
        <v>299</v>
      </c>
      <c r="B45" s="445" t="s">
        <v>300</v>
      </c>
      <c r="C45" s="448" t="s">
        <v>301</v>
      </c>
      <c r="D45" s="448" t="s">
        <v>302</v>
      </c>
      <c r="E45" s="445" t="s">
        <v>322</v>
      </c>
      <c r="F45" s="448" t="s">
        <v>347</v>
      </c>
      <c r="G45" s="437" t="s">
        <v>348</v>
      </c>
      <c r="H45" s="1013" t="s">
        <v>374</v>
      </c>
      <c r="I45" s="1008" t="s">
        <v>375</v>
      </c>
    </row>
    <row r="46" spans="1:9" x14ac:dyDescent="0.2">
      <c r="A46" s="1024" t="s">
        <v>325</v>
      </c>
      <c r="B46" s="1022" t="s">
        <v>580</v>
      </c>
      <c r="C46" s="1280">
        <v>100000</v>
      </c>
      <c r="D46" s="1280">
        <v>100000</v>
      </c>
      <c r="E46" s="607">
        <v>100000</v>
      </c>
      <c r="F46" s="1027" t="s">
        <v>586</v>
      </c>
      <c r="G46" s="1263">
        <v>300000</v>
      </c>
      <c r="H46" s="1263">
        <v>200000</v>
      </c>
      <c r="I46" s="1263">
        <v>100000</v>
      </c>
    </row>
    <row r="47" spans="1:9" x14ac:dyDescent="0.2">
      <c r="A47" s="1014" t="s">
        <v>326</v>
      </c>
      <c r="B47" s="155" t="s">
        <v>581</v>
      </c>
      <c r="C47" s="310">
        <v>714</v>
      </c>
      <c r="D47" s="310">
        <v>0</v>
      </c>
      <c r="E47" s="145">
        <v>0</v>
      </c>
      <c r="F47" s="969" t="s">
        <v>587</v>
      </c>
      <c r="G47" s="140">
        <v>40000</v>
      </c>
      <c r="H47" s="140">
        <v>40000</v>
      </c>
      <c r="I47" s="140">
        <v>40000</v>
      </c>
    </row>
    <row r="48" spans="1:9" x14ac:dyDescent="0.2">
      <c r="A48" s="1014" t="s">
        <v>327</v>
      </c>
      <c r="B48" s="155" t="s">
        <v>582</v>
      </c>
      <c r="C48" s="310">
        <v>0</v>
      </c>
      <c r="D48" s="310">
        <v>0</v>
      </c>
      <c r="E48" s="145">
        <v>0</v>
      </c>
      <c r="F48" s="969" t="s">
        <v>588</v>
      </c>
      <c r="G48" s="140">
        <v>70000</v>
      </c>
      <c r="H48" s="140">
        <v>70000</v>
      </c>
      <c r="I48" s="140">
        <v>70000</v>
      </c>
    </row>
    <row r="49" spans="1:9" ht="25.5" x14ac:dyDescent="0.2">
      <c r="A49" s="1014" t="s">
        <v>328</v>
      </c>
      <c r="B49" s="1018" t="s">
        <v>583</v>
      </c>
      <c r="C49" s="246">
        <f>C46+C47+C48</f>
        <v>100714</v>
      </c>
      <c r="D49" s="246">
        <f>D46+D47+D48</f>
        <v>100000</v>
      </c>
      <c r="E49" s="149">
        <f>E46+E47+E48</f>
        <v>100000</v>
      </c>
      <c r="F49" s="1029" t="s">
        <v>589</v>
      </c>
      <c r="G49" s="142">
        <f>G46+G47+G48</f>
        <v>410000</v>
      </c>
      <c r="H49" s="142">
        <f>H46+H47+H48</f>
        <v>310000</v>
      </c>
      <c r="I49" s="142">
        <f>I46+I47+I48</f>
        <v>210000</v>
      </c>
    </row>
    <row r="50" spans="1:9" x14ac:dyDescent="0.2">
      <c r="A50" s="1014" t="s">
        <v>329</v>
      </c>
      <c r="B50" s="155"/>
      <c r="C50" s="310"/>
      <c r="D50" s="310"/>
      <c r="E50" s="145"/>
      <c r="F50" s="969"/>
      <c r="G50" s="140"/>
      <c r="H50" s="140"/>
      <c r="I50" s="140"/>
    </row>
    <row r="51" spans="1:9" x14ac:dyDescent="0.2">
      <c r="A51" s="1014" t="s">
        <v>330</v>
      </c>
      <c r="B51" s="155" t="s">
        <v>547</v>
      </c>
      <c r="C51" s="310"/>
      <c r="D51" s="310"/>
      <c r="E51" s="145"/>
      <c r="F51" s="969" t="s">
        <v>567</v>
      </c>
      <c r="G51" s="140"/>
      <c r="H51" s="140">
        <v>23438</v>
      </c>
      <c r="I51" s="140">
        <v>31250</v>
      </c>
    </row>
    <row r="52" spans="1:9" x14ac:dyDescent="0.2">
      <c r="A52" s="1014" t="s">
        <v>331</v>
      </c>
      <c r="B52" s="155" t="s">
        <v>548</v>
      </c>
      <c r="C52" s="310"/>
      <c r="D52" s="310"/>
      <c r="E52" s="145"/>
      <c r="F52" s="969" t="s">
        <v>568</v>
      </c>
      <c r="G52" s="140"/>
      <c r="H52" s="140"/>
      <c r="I52" s="140"/>
    </row>
    <row r="53" spans="1:9" x14ac:dyDescent="0.2">
      <c r="A53" s="1014" t="s">
        <v>332</v>
      </c>
      <c r="B53" s="155" t="s">
        <v>549</v>
      </c>
      <c r="C53" s="310">
        <v>200000</v>
      </c>
      <c r="D53" s="310">
        <v>100000</v>
      </c>
      <c r="E53" s="145"/>
      <c r="F53" s="969" t="s">
        <v>569</v>
      </c>
      <c r="G53" s="140"/>
      <c r="H53" s="140"/>
      <c r="I53" s="140"/>
    </row>
    <row r="54" spans="1:9" x14ac:dyDescent="0.2">
      <c r="A54" s="1014" t="s">
        <v>333</v>
      </c>
      <c r="B54" s="155" t="s">
        <v>550</v>
      </c>
      <c r="C54" s="310"/>
      <c r="D54" s="310"/>
      <c r="E54" s="145"/>
      <c r="F54" s="969" t="s">
        <v>570</v>
      </c>
      <c r="G54" s="140"/>
      <c r="H54" s="140"/>
      <c r="I54" s="140"/>
    </row>
    <row r="55" spans="1:9" x14ac:dyDescent="0.2">
      <c r="A55" s="1014" t="s">
        <v>334</v>
      </c>
      <c r="B55" s="155" t="s">
        <v>551</v>
      </c>
      <c r="C55" s="310"/>
      <c r="D55" s="310"/>
      <c r="E55" s="145"/>
      <c r="F55" s="969" t="s">
        <v>571</v>
      </c>
      <c r="G55" s="310">
        <v>20000</v>
      </c>
      <c r="H55" s="310">
        <v>25000</v>
      </c>
      <c r="I55" s="145">
        <v>30000</v>
      </c>
    </row>
    <row r="56" spans="1:9" x14ac:dyDescent="0.2">
      <c r="A56" s="1014" t="s">
        <v>335</v>
      </c>
      <c r="B56" s="155" t="s">
        <v>552</v>
      </c>
      <c r="C56" s="310">
        <v>20000</v>
      </c>
      <c r="D56" s="310">
        <v>25000</v>
      </c>
      <c r="E56" s="145">
        <v>30000</v>
      </c>
      <c r="F56" s="969" t="s">
        <v>572</v>
      </c>
      <c r="G56" s="140"/>
      <c r="H56" s="140"/>
      <c r="I56" s="140"/>
    </row>
    <row r="57" spans="1:9" x14ac:dyDescent="0.2">
      <c r="A57" s="1014" t="s">
        <v>336</v>
      </c>
      <c r="B57" s="155" t="s">
        <v>553</v>
      </c>
      <c r="C57" s="310"/>
      <c r="D57" s="310"/>
      <c r="E57" s="145"/>
      <c r="F57" s="969" t="s">
        <v>573</v>
      </c>
      <c r="G57" s="140"/>
      <c r="H57" s="140"/>
      <c r="I57" s="140"/>
    </row>
    <row r="58" spans="1:9" x14ac:dyDescent="0.2">
      <c r="A58" s="1014" t="s">
        <v>337</v>
      </c>
      <c r="B58" s="155" t="s">
        <v>554</v>
      </c>
      <c r="C58" s="310"/>
      <c r="D58" s="310"/>
      <c r="E58" s="145"/>
      <c r="F58" s="969" t="s">
        <v>574</v>
      </c>
      <c r="G58" s="140"/>
      <c r="H58" s="140"/>
      <c r="I58" s="140"/>
    </row>
    <row r="59" spans="1:9" ht="25.5" x14ac:dyDescent="0.2">
      <c r="A59" s="1014" t="s">
        <v>338</v>
      </c>
      <c r="B59" s="570" t="s">
        <v>555</v>
      </c>
      <c r="C59" s="310"/>
      <c r="D59" s="310"/>
      <c r="E59" s="145"/>
      <c r="F59" s="1030" t="s">
        <v>575</v>
      </c>
      <c r="G59" s="140"/>
      <c r="H59" s="140"/>
      <c r="I59" s="140"/>
    </row>
    <row r="60" spans="1:9" x14ac:dyDescent="0.2">
      <c r="A60" s="1014" t="s">
        <v>339</v>
      </c>
      <c r="B60" s="1019" t="s">
        <v>556</v>
      </c>
      <c r="C60" s="246">
        <f>C51+C52+C53+C54+C55+C56+C57+C58+C59</f>
        <v>220000</v>
      </c>
      <c r="D60" s="246">
        <f>D51+D52+D53+D54+D55+D56+D57+D58+D59</f>
        <v>125000</v>
      </c>
      <c r="E60" s="149">
        <f>E51+E52+E53+E54+E55+E56+E57+E58+E59</f>
        <v>30000</v>
      </c>
      <c r="F60" s="1021" t="s">
        <v>576</v>
      </c>
      <c r="G60" s="142">
        <f>G51+G52+G53+G54+G55+G56+G57+G58+G59</f>
        <v>20000</v>
      </c>
      <c r="H60" s="142">
        <f>H51+H52+H53+H54+H55+H56+H57+H58+H59</f>
        <v>48438</v>
      </c>
      <c r="I60" s="142">
        <f>I51+I52+I53+I54+I55+I56+I57+I58+I59</f>
        <v>61250</v>
      </c>
    </row>
    <row r="61" spans="1:9" x14ac:dyDescent="0.2">
      <c r="A61" s="1014" t="s">
        <v>340</v>
      </c>
      <c r="B61" s="155"/>
      <c r="C61" s="310"/>
      <c r="D61" s="310"/>
      <c r="E61" s="145"/>
      <c r="F61" s="969"/>
      <c r="G61" s="140"/>
      <c r="H61" s="140"/>
      <c r="I61" s="140"/>
    </row>
    <row r="62" spans="1:9" x14ac:dyDescent="0.2">
      <c r="A62" s="1014" t="s">
        <v>341</v>
      </c>
      <c r="B62" s="1028" t="s">
        <v>584</v>
      </c>
      <c r="C62" s="246">
        <f>C49+C60</f>
        <v>320714</v>
      </c>
      <c r="D62" s="246">
        <f>D49+D60</f>
        <v>225000</v>
      </c>
      <c r="E62" s="149">
        <f>E49+E60</f>
        <v>130000</v>
      </c>
      <c r="F62" s="1031" t="s">
        <v>590</v>
      </c>
      <c r="G62" s="142">
        <f>G49+G60</f>
        <v>430000</v>
      </c>
      <c r="H62" s="142">
        <f>H49+H60</f>
        <v>358438</v>
      </c>
      <c r="I62" s="142">
        <f>I49+I60</f>
        <v>271250</v>
      </c>
    </row>
    <row r="63" spans="1:9" ht="13.5" thickBot="1" x14ac:dyDescent="0.25">
      <c r="A63" s="1025" t="s">
        <v>342</v>
      </c>
      <c r="B63" s="300"/>
      <c r="C63" s="311"/>
      <c r="D63" s="311"/>
      <c r="E63" s="150"/>
      <c r="F63" s="970"/>
      <c r="G63" s="1283"/>
      <c r="H63" s="1283"/>
      <c r="I63" s="1283"/>
    </row>
    <row r="64" spans="1:9" ht="21.75" customHeight="1" thickBot="1" x14ac:dyDescent="0.25">
      <c r="A64" s="1026" t="s">
        <v>343</v>
      </c>
      <c r="B64" s="135" t="s">
        <v>585</v>
      </c>
      <c r="C64" s="247">
        <f>C62+C30</f>
        <v>5588300.9989999998</v>
      </c>
      <c r="D64" s="247">
        <f>D62+D30</f>
        <v>5459751.6823489992</v>
      </c>
      <c r="E64" s="152">
        <f>E62+E30</f>
        <v>5398656.2530313469</v>
      </c>
      <c r="F64" s="630" t="s">
        <v>591</v>
      </c>
      <c r="G64" s="239">
        <f>G62+G30</f>
        <v>5376657.7598000001</v>
      </c>
      <c r="H64" s="239">
        <f>H62+H30</f>
        <v>5329843.4175597988</v>
      </c>
      <c r="I64" s="239">
        <f>I62+I30</f>
        <v>5276406.8229773585</v>
      </c>
    </row>
  </sheetData>
  <mergeCells count="13">
    <mergeCell ref="A39:I39"/>
    <mergeCell ref="A43:A44"/>
    <mergeCell ref="B43:E43"/>
    <mergeCell ref="F43:I43"/>
    <mergeCell ref="A36:G36"/>
    <mergeCell ref="A37:I37"/>
    <mergeCell ref="A40:I40"/>
    <mergeCell ref="A1:G1"/>
    <mergeCell ref="A7:A8"/>
    <mergeCell ref="B7:E7"/>
    <mergeCell ref="F7:I7"/>
    <mergeCell ref="A3:I3"/>
    <mergeCell ref="A4:I4"/>
  </mergeCells>
  <phoneticPr fontId="63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5"/>
  <sheetViews>
    <sheetView workbookViewId="0">
      <selection sqref="A1:E1"/>
    </sheetView>
  </sheetViews>
  <sheetFormatPr defaultRowHeight="12.75" x14ac:dyDescent="0.2"/>
  <cols>
    <col min="1" max="1" width="4.42578125" customWidth="1"/>
    <col min="2" max="2" width="39" customWidth="1"/>
    <col min="3" max="3" width="15.42578125" customWidth="1"/>
    <col min="4" max="4" width="16.140625" customWidth="1"/>
    <col min="5" max="5" width="17" customWidth="1"/>
    <col min="6" max="6" width="11.28515625" customWidth="1"/>
    <col min="7" max="7" width="10.7109375" customWidth="1"/>
  </cols>
  <sheetData>
    <row r="1" spans="1:7" ht="15" x14ac:dyDescent="0.25">
      <c r="A1" s="1626" t="s">
        <v>1328</v>
      </c>
      <c r="B1" s="1626"/>
      <c r="C1" s="1626"/>
      <c r="D1" s="1626"/>
      <c r="E1" s="1626"/>
      <c r="F1" s="19"/>
      <c r="G1" s="19"/>
    </row>
    <row r="2" spans="1:7" ht="15" x14ac:dyDescent="0.25">
      <c r="A2" s="352"/>
      <c r="B2" s="352"/>
      <c r="C2" s="352"/>
      <c r="D2" s="352"/>
      <c r="E2" s="352"/>
      <c r="F2" s="19"/>
      <c r="G2" s="19"/>
    </row>
    <row r="3" spans="1:7" ht="15.75" x14ac:dyDescent="0.25">
      <c r="B3" s="1646" t="s">
        <v>1178</v>
      </c>
      <c r="C3" s="1646"/>
      <c r="D3" s="1646"/>
      <c r="E3" s="1646"/>
      <c r="F3" s="37"/>
      <c r="G3" s="13"/>
    </row>
    <row r="4" spans="1:7" ht="15.75" x14ac:dyDescent="0.25">
      <c r="B4" s="21"/>
      <c r="C4" s="21"/>
      <c r="D4" s="21"/>
      <c r="E4" s="21"/>
      <c r="F4" s="37"/>
      <c r="G4" s="13"/>
    </row>
    <row r="5" spans="1:7" ht="13.5" thickBot="1" x14ac:dyDescent="0.25">
      <c r="B5" s="1"/>
      <c r="C5" s="1"/>
      <c r="D5" s="1"/>
      <c r="E5" s="22" t="s">
        <v>8</v>
      </c>
    </row>
    <row r="6" spans="1:7" ht="39.75" thickBot="1" x14ac:dyDescent="0.3">
      <c r="A6" s="367" t="s">
        <v>298</v>
      </c>
      <c r="B6" s="577" t="s">
        <v>13</v>
      </c>
      <c r="C6" s="335" t="s">
        <v>843</v>
      </c>
      <c r="D6" s="360" t="s">
        <v>1050</v>
      </c>
      <c r="E6" s="359" t="s">
        <v>353</v>
      </c>
    </row>
    <row r="7" spans="1:7" x14ac:dyDescent="0.2">
      <c r="A7" s="578" t="s">
        <v>299</v>
      </c>
      <c r="B7" s="579" t="s">
        <v>300</v>
      </c>
      <c r="C7" s="588" t="s">
        <v>301</v>
      </c>
      <c r="D7" s="589" t="s">
        <v>302</v>
      </c>
      <c r="E7" s="589" t="s">
        <v>322</v>
      </c>
    </row>
    <row r="8" spans="1:7" x14ac:dyDescent="0.2">
      <c r="A8" s="340" t="s">
        <v>303</v>
      </c>
      <c r="B8" s="347" t="s">
        <v>246</v>
      </c>
      <c r="C8" s="310"/>
      <c r="D8" s="145"/>
      <c r="E8" s="145"/>
    </row>
    <row r="9" spans="1:7" x14ac:dyDescent="0.2">
      <c r="A9" s="339" t="s">
        <v>304</v>
      </c>
      <c r="B9" s="192" t="s">
        <v>601</v>
      </c>
      <c r="C9" s="778">
        <f>64255+'38_sz_ melléklet'!C198+'38_sz_ melléklet'!C226+'38_sz_ melléklet'!C93+'38_sz_ melléklet'!C122</f>
        <v>79530</v>
      </c>
      <c r="D9" s="145">
        <f>'38_sz_ melléklet'!C277</f>
        <v>0</v>
      </c>
      <c r="E9" s="145"/>
    </row>
    <row r="10" spans="1:7" x14ac:dyDescent="0.2">
      <c r="A10" s="339" t="s">
        <v>305</v>
      </c>
      <c r="B10" s="215" t="s">
        <v>603</v>
      </c>
      <c r="C10" s="778">
        <f>18005+'38_sz_ melléklet'!C227+'38_sz_ melléklet'!C199+'38_sz_ melléklet'!C94+'38_sz_ melléklet'!C123</f>
        <v>25650</v>
      </c>
      <c r="D10" s="145">
        <f>'38_sz_ melléklet'!C278</f>
        <v>0</v>
      </c>
      <c r="E10" s="145"/>
    </row>
    <row r="11" spans="1:7" x14ac:dyDescent="0.2">
      <c r="A11" s="339" t="s">
        <v>306</v>
      </c>
      <c r="B11" s="215" t="s">
        <v>602</v>
      </c>
      <c r="C11" s="778">
        <f>110000+'38_sz_ melléklet'!C200+'38_sz_ melléklet'!C228+'38_sz_ melléklet'!C95+'38_sz_ melléklet'!C124-5000</f>
        <v>189620</v>
      </c>
      <c r="D11" s="145">
        <f>'38_sz_ melléklet'!C279</f>
        <v>1189</v>
      </c>
      <c r="E11" s="145"/>
    </row>
    <row r="12" spans="1:7" x14ac:dyDescent="0.2">
      <c r="A12" s="339" t="s">
        <v>307</v>
      </c>
      <c r="B12" s="215" t="s">
        <v>604</v>
      </c>
      <c r="C12" s="310"/>
      <c r="D12" s="145"/>
      <c r="E12" s="145"/>
    </row>
    <row r="13" spans="1:7" x14ac:dyDescent="0.2">
      <c r="A13" s="339" t="s">
        <v>308</v>
      </c>
      <c r="B13" s="215" t="s">
        <v>605</v>
      </c>
      <c r="C13" s="310"/>
      <c r="D13" s="145"/>
      <c r="E13" s="145"/>
    </row>
    <row r="14" spans="1:7" x14ac:dyDescent="0.2">
      <c r="A14" s="339" t="s">
        <v>309</v>
      </c>
      <c r="B14" s="215" t="s">
        <v>606</v>
      </c>
      <c r="C14" s="310">
        <f>C15+C16+C17+C18+C19+C20+C21</f>
        <v>0</v>
      </c>
      <c r="D14" s="310">
        <f>D15+D16+D17+D18+D19+D20+D21</f>
        <v>0</v>
      </c>
      <c r="E14" s="145">
        <f>E15+E16+E17+E18+E19+E20+E21</f>
        <v>18700</v>
      </c>
    </row>
    <row r="15" spans="1:7" x14ac:dyDescent="0.2">
      <c r="A15" s="339" t="s">
        <v>310</v>
      </c>
      <c r="B15" s="215" t="s">
        <v>610</v>
      </c>
      <c r="C15" s="310"/>
      <c r="D15" s="145"/>
      <c r="E15" s="145"/>
    </row>
    <row r="16" spans="1:7" s="17" customFormat="1" x14ac:dyDescent="0.2">
      <c r="A16" s="339" t="s">
        <v>311</v>
      </c>
      <c r="B16" s="215" t="s">
        <v>611</v>
      </c>
      <c r="C16" s="310"/>
      <c r="D16" s="145"/>
      <c r="E16" s="780"/>
    </row>
    <row r="17" spans="1:5" x14ac:dyDescent="0.2">
      <c r="A17" s="339" t="s">
        <v>312</v>
      </c>
      <c r="B17" s="215" t="s">
        <v>612</v>
      </c>
      <c r="C17" s="310"/>
      <c r="D17" s="145"/>
      <c r="E17" s="145"/>
    </row>
    <row r="18" spans="1:5" ht="11.25" customHeight="1" x14ac:dyDescent="0.2">
      <c r="A18" s="339" t="s">
        <v>313</v>
      </c>
      <c r="B18" s="348" t="s">
        <v>1081</v>
      </c>
      <c r="C18" s="246"/>
      <c r="D18" s="149"/>
      <c r="E18" s="145">
        <f>'6 7_sz_melléklet'!E28+'6 7_sz_melléklet'!E29+'6 7_sz_melléklet'!E36</f>
        <v>18700</v>
      </c>
    </row>
    <row r="19" spans="1:5" ht="11.25" customHeight="1" x14ac:dyDescent="0.2">
      <c r="A19" s="339" t="s">
        <v>314</v>
      </c>
      <c r="B19" s="801" t="s">
        <v>609</v>
      </c>
      <c r="C19" s="313"/>
      <c r="D19" s="146"/>
      <c r="E19" s="145"/>
    </row>
    <row r="20" spans="1:5" ht="11.25" customHeight="1" x14ac:dyDescent="0.2">
      <c r="A20" s="339" t="s">
        <v>315</v>
      </c>
      <c r="B20" s="802" t="s">
        <v>1082</v>
      </c>
      <c r="C20" s="313"/>
      <c r="D20" s="146"/>
      <c r="E20" s="145"/>
    </row>
    <row r="21" spans="1:5" ht="11.25" customHeight="1" x14ac:dyDescent="0.2">
      <c r="A21" s="339" t="s">
        <v>316</v>
      </c>
      <c r="B21" s="131" t="s">
        <v>841</v>
      </c>
      <c r="C21" s="313"/>
      <c r="D21" s="146"/>
      <c r="E21" s="145"/>
    </row>
    <row r="22" spans="1:5" ht="13.5" thickBot="1" x14ac:dyDescent="0.25">
      <c r="A22" s="339" t="s">
        <v>317</v>
      </c>
      <c r="B22" s="217" t="s">
        <v>614</v>
      </c>
      <c r="C22" s="311"/>
      <c r="D22" s="150"/>
      <c r="E22" s="145"/>
    </row>
    <row r="23" spans="1:5" ht="13.5" thickBot="1" x14ac:dyDescent="0.25">
      <c r="A23" s="582" t="s">
        <v>318</v>
      </c>
      <c r="B23" s="583" t="s">
        <v>6</v>
      </c>
      <c r="C23" s="596">
        <f>C9+C10+C11+C14+C22</f>
        <v>294800</v>
      </c>
      <c r="D23" s="596">
        <f>D9+D10+D11+D14+D22</f>
        <v>1189</v>
      </c>
      <c r="E23" s="597">
        <f>E9+E10+E11+E14+E22</f>
        <v>18700</v>
      </c>
    </row>
    <row r="24" spans="1:5" ht="13.5" thickTop="1" x14ac:dyDescent="0.2">
      <c r="A24" s="572"/>
      <c r="B24" s="347"/>
      <c r="C24" s="245"/>
      <c r="D24" s="245"/>
      <c r="E24" s="830"/>
    </row>
    <row r="25" spans="1:5" x14ac:dyDescent="0.2">
      <c r="A25" s="340" t="s">
        <v>319</v>
      </c>
      <c r="B25" s="349" t="s">
        <v>247</v>
      </c>
      <c r="C25" s="312"/>
      <c r="D25" s="312"/>
      <c r="E25" s="148"/>
    </row>
    <row r="26" spans="1:5" x14ac:dyDescent="0.2">
      <c r="A26" s="339" t="s">
        <v>320</v>
      </c>
      <c r="B26" s="215" t="s">
        <v>615</v>
      </c>
      <c r="C26" s="310">
        <f>'33_sz_ melléklet'!C176</f>
        <v>5350</v>
      </c>
      <c r="D26" s="145">
        <f>'33_sz_ melléklet'!C120</f>
        <v>29142</v>
      </c>
      <c r="E26" s="145"/>
    </row>
    <row r="27" spans="1:5" x14ac:dyDescent="0.2">
      <c r="A27" s="339" t="s">
        <v>321</v>
      </c>
      <c r="B27" s="215" t="s">
        <v>616</v>
      </c>
      <c r="C27" s="310"/>
      <c r="D27" s="145"/>
      <c r="E27" s="145"/>
    </row>
    <row r="28" spans="1:5" x14ac:dyDescent="0.2">
      <c r="A28" s="339" t="s">
        <v>323</v>
      </c>
      <c r="B28" s="215" t="s">
        <v>617</v>
      </c>
      <c r="C28" s="246">
        <f>C29+C30+C31+C32+C33+C34+C35</f>
        <v>0</v>
      </c>
      <c r="D28" s="246">
        <f>D29+D30+D31+D32+D33+D34+D35</f>
        <v>0</v>
      </c>
      <c r="E28" s="149">
        <f>E29+E30+E31+E32+E33+E34+E35</f>
        <v>0</v>
      </c>
    </row>
    <row r="29" spans="1:5" x14ac:dyDescent="0.2">
      <c r="A29" s="339" t="s">
        <v>324</v>
      </c>
      <c r="B29" s="348" t="s">
        <v>618</v>
      </c>
      <c r="C29" s="310"/>
      <c r="D29" s="145"/>
      <c r="E29" s="145"/>
    </row>
    <row r="30" spans="1:5" x14ac:dyDescent="0.2">
      <c r="A30" s="339" t="s">
        <v>325</v>
      </c>
      <c r="B30" s="348" t="s">
        <v>619</v>
      </c>
      <c r="C30" s="310"/>
      <c r="D30" s="145"/>
      <c r="E30" s="145"/>
    </row>
    <row r="31" spans="1:5" x14ac:dyDescent="0.2">
      <c r="A31" s="339" t="s">
        <v>326</v>
      </c>
      <c r="B31" s="348" t="s">
        <v>620</v>
      </c>
      <c r="C31" s="310"/>
      <c r="D31" s="145"/>
      <c r="E31" s="145"/>
    </row>
    <row r="32" spans="1:5" x14ac:dyDescent="0.2">
      <c r="A32" s="339" t="s">
        <v>327</v>
      </c>
      <c r="B32" s="348" t="s">
        <v>1087</v>
      </c>
      <c r="C32" s="310"/>
      <c r="D32" s="145"/>
      <c r="E32" s="145"/>
    </row>
    <row r="33" spans="1:5" x14ac:dyDescent="0.2">
      <c r="A33" s="339" t="s">
        <v>328</v>
      </c>
      <c r="B33" s="801" t="s">
        <v>622</v>
      </c>
      <c r="C33" s="310"/>
      <c r="D33" s="145"/>
      <c r="E33" s="145"/>
    </row>
    <row r="34" spans="1:5" x14ac:dyDescent="0.2">
      <c r="A34" s="339" t="s">
        <v>329</v>
      </c>
      <c r="B34" s="292" t="s">
        <v>623</v>
      </c>
      <c r="C34" s="310"/>
      <c r="D34" s="145"/>
      <c r="E34" s="145"/>
    </row>
    <row r="35" spans="1:5" x14ac:dyDescent="0.2">
      <c r="A35" s="339" t="s">
        <v>330</v>
      </c>
      <c r="B35" s="1038" t="s">
        <v>624</v>
      </c>
      <c r="C35" s="310"/>
      <c r="D35" s="145"/>
      <c r="E35" s="145"/>
    </row>
    <row r="36" spans="1:5" x14ac:dyDescent="0.2">
      <c r="A36" s="339" t="s">
        <v>331</v>
      </c>
      <c r="B36" s="215"/>
      <c r="C36" s="310"/>
      <c r="D36" s="145"/>
      <c r="E36" s="145"/>
    </row>
    <row r="37" spans="1:5" ht="13.5" customHeight="1" thickBot="1" x14ac:dyDescent="0.25">
      <c r="A37" s="339" t="s">
        <v>332</v>
      </c>
      <c r="B37" s="217"/>
      <c r="C37" s="313">
        <f>-C12</f>
        <v>0</v>
      </c>
      <c r="D37" s="313">
        <f>-D12</f>
        <v>0</v>
      </c>
      <c r="E37" s="146">
        <f>-E12</f>
        <v>0</v>
      </c>
    </row>
    <row r="38" spans="1:5" ht="13.5" thickBot="1" x14ac:dyDescent="0.25">
      <c r="A38" s="582" t="s">
        <v>842</v>
      </c>
      <c r="B38" s="583" t="s">
        <v>7</v>
      </c>
      <c r="C38" s="849">
        <f>C26+C27+C28+C36+C37</f>
        <v>5350</v>
      </c>
      <c r="D38" s="849">
        <f>D26+D27+D28+D36+D37</f>
        <v>29142</v>
      </c>
      <c r="E38" s="849">
        <f>E26+E27+E28+E36+E37</f>
        <v>0</v>
      </c>
    </row>
    <row r="39" spans="1:5" ht="27" thickTop="1" thickBot="1" x14ac:dyDescent="0.25">
      <c r="A39" s="582" t="s">
        <v>334</v>
      </c>
      <c r="B39" s="587" t="s">
        <v>457</v>
      </c>
      <c r="C39" s="848">
        <f>C23+C38</f>
        <v>300150</v>
      </c>
      <c r="D39" s="848">
        <f>D23+D38</f>
        <v>30331</v>
      </c>
      <c r="E39" s="848">
        <f>E23+E38</f>
        <v>18700</v>
      </c>
    </row>
    <row r="40" spans="1:5" ht="13.5" thickTop="1" x14ac:dyDescent="0.2">
      <c r="A40" s="572"/>
      <c r="B40" s="815"/>
      <c r="C40" s="153"/>
      <c r="D40" s="30"/>
      <c r="E40" s="153"/>
    </row>
    <row r="41" spans="1:5" x14ac:dyDescent="0.2">
      <c r="A41" s="340" t="s">
        <v>335</v>
      </c>
      <c r="B41" s="456" t="s">
        <v>458</v>
      </c>
      <c r="C41" s="148"/>
      <c r="D41" s="154"/>
      <c r="E41" s="148"/>
    </row>
    <row r="42" spans="1:5" x14ac:dyDescent="0.2">
      <c r="A42" s="339" t="s">
        <v>336</v>
      </c>
      <c r="B42" s="925" t="s">
        <v>1076</v>
      </c>
      <c r="C42" s="145"/>
      <c r="D42" s="114"/>
      <c r="E42" s="145"/>
    </row>
    <row r="43" spans="1:5" x14ac:dyDescent="0.2">
      <c r="A43" s="339" t="s">
        <v>337</v>
      </c>
      <c r="B43" s="925" t="s">
        <v>1075</v>
      </c>
      <c r="C43" s="145"/>
      <c r="D43" s="114"/>
      <c r="E43" s="145"/>
    </row>
    <row r="44" spans="1:5" x14ac:dyDescent="0.2">
      <c r="A44" s="339" t="s">
        <v>338</v>
      </c>
      <c r="B44" s="666" t="s">
        <v>639</v>
      </c>
      <c r="C44" s="145"/>
      <c r="D44" s="114"/>
      <c r="E44" s="145"/>
    </row>
    <row r="45" spans="1:5" x14ac:dyDescent="0.2">
      <c r="A45" s="339" t="s">
        <v>339</v>
      </c>
      <c r="B45" s="666" t="s">
        <v>641</v>
      </c>
      <c r="C45" s="145"/>
      <c r="D45" s="114"/>
      <c r="E45" s="145"/>
    </row>
    <row r="46" spans="1:5" x14ac:dyDescent="0.2">
      <c r="A46" s="339" t="s">
        <v>340</v>
      </c>
      <c r="B46" s="803" t="s">
        <v>642</v>
      </c>
      <c r="C46" s="145"/>
      <c r="D46" s="114"/>
      <c r="E46" s="145"/>
    </row>
    <row r="47" spans="1:5" x14ac:dyDescent="0.2">
      <c r="A47" s="339" t="s">
        <v>341</v>
      </c>
      <c r="B47" s="804" t="s">
        <v>645</v>
      </c>
      <c r="C47" s="145"/>
      <c r="D47" s="114"/>
      <c r="E47" s="145"/>
    </row>
    <row r="48" spans="1:5" x14ac:dyDescent="0.2">
      <c r="A48" s="339" t="s">
        <v>342</v>
      </c>
      <c r="B48" s="805" t="s">
        <v>644</v>
      </c>
      <c r="C48" s="145"/>
      <c r="D48" s="114"/>
      <c r="E48" s="145"/>
    </row>
    <row r="49" spans="1:5" ht="13.5" thickBot="1" x14ac:dyDescent="0.25">
      <c r="A49" s="339" t="s">
        <v>343</v>
      </c>
      <c r="B49" s="350" t="s">
        <v>643</v>
      </c>
      <c r="C49" s="150"/>
      <c r="D49" s="115"/>
      <c r="E49" s="150"/>
    </row>
    <row r="50" spans="1:5" ht="13.5" thickBot="1" x14ac:dyDescent="0.25">
      <c r="A50" s="363" t="s">
        <v>344</v>
      </c>
      <c r="B50" s="298" t="s">
        <v>646</v>
      </c>
      <c r="C50" s="152">
        <f>C42+C43+C44+C45+C46+C47+C48+C49</f>
        <v>0</v>
      </c>
      <c r="D50" s="152">
        <f>D42+D43+D44+D45+D46+D47+D48+D49</f>
        <v>0</v>
      </c>
      <c r="E50" s="152">
        <f>E42+E43+E44+E45+E46+E47+E48+E49</f>
        <v>0</v>
      </c>
    </row>
    <row r="51" spans="1:5" x14ac:dyDescent="0.2">
      <c r="A51" s="572"/>
      <c r="B51" s="43"/>
      <c r="C51" s="153"/>
      <c r="D51" s="30"/>
      <c r="E51" s="153"/>
    </row>
    <row r="52" spans="1:5" ht="13.5" thickBot="1" x14ac:dyDescent="0.25">
      <c r="A52" s="426" t="s">
        <v>345</v>
      </c>
      <c r="B52" s="1300" t="s">
        <v>460</v>
      </c>
      <c r="C52" s="317">
        <f>C39+C50</f>
        <v>300150</v>
      </c>
      <c r="D52" s="317">
        <f>D39+D50</f>
        <v>30331</v>
      </c>
      <c r="E52" s="317">
        <f>E39+E50</f>
        <v>18700</v>
      </c>
    </row>
    <row r="53" spans="1:5" x14ac:dyDescent="0.2">
      <c r="A53" s="361"/>
      <c r="B53" s="43"/>
      <c r="C53" s="30"/>
      <c r="D53" s="30"/>
      <c r="E53" s="30"/>
    </row>
    <row r="54" spans="1:5" x14ac:dyDescent="0.2">
      <c r="A54" s="361"/>
      <c r="B54" s="43"/>
      <c r="C54" s="30"/>
      <c r="D54" s="30"/>
      <c r="E54" s="30"/>
    </row>
    <row r="55" spans="1:5" x14ac:dyDescent="0.2">
      <c r="A55" s="361"/>
      <c r="B55" s="43"/>
      <c r="C55" s="30"/>
      <c r="D55" s="30"/>
      <c r="E55" s="30"/>
    </row>
    <row r="56" spans="1:5" x14ac:dyDescent="0.2">
      <c r="A56" s="361"/>
      <c r="B56" s="43"/>
      <c r="C56" s="30"/>
      <c r="D56" s="30"/>
      <c r="E56" s="30"/>
    </row>
    <row r="57" spans="1:5" x14ac:dyDescent="0.2">
      <c r="A57" s="361"/>
      <c r="B57" s="43"/>
      <c r="C57" s="30"/>
      <c r="D57" s="30"/>
      <c r="E57" s="30"/>
    </row>
    <row r="58" spans="1:5" x14ac:dyDescent="0.2">
      <c r="A58" s="361"/>
      <c r="B58" s="43"/>
      <c r="C58" s="30"/>
      <c r="D58" s="30"/>
      <c r="E58" s="30"/>
    </row>
    <row r="59" spans="1:5" x14ac:dyDescent="0.2">
      <c r="A59" s="361"/>
      <c r="B59" s="43"/>
      <c r="C59" s="30"/>
      <c r="D59" s="30"/>
      <c r="E59" s="30"/>
    </row>
    <row r="60" spans="1:5" ht="14.25" customHeight="1" x14ac:dyDescent="0.2">
      <c r="A60" s="1648">
        <v>2</v>
      </c>
      <c r="B60" s="1647"/>
      <c r="C60" s="1647"/>
      <c r="D60" s="1647"/>
      <c r="E60" s="1647"/>
    </row>
    <row r="61" spans="1:5" x14ac:dyDescent="0.2">
      <c r="A61" s="1626" t="s">
        <v>1328</v>
      </c>
      <c r="B61" s="1626"/>
      <c r="C61" s="1626"/>
      <c r="D61" s="1626"/>
      <c r="E61" s="1626"/>
    </row>
    <row r="62" spans="1:5" x14ac:dyDescent="0.2">
      <c r="A62" s="352"/>
      <c r="B62" s="352"/>
      <c r="C62" s="352"/>
      <c r="D62" s="352"/>
      <c r="E62" s="352"/>
    </row>
    <row r="63" spans="1:5" ht="15.75" x14ac:dyDescent="0.25">
      <c r="B63" s="1646" t="s">
        <v>1178</v>
      </c>
      <c r="C63" s="1646"/>
      <c r="D63" s="1646"/>
      <c r="E63" s="1646"/>
    </row>
    <row r="64" spans="1:5" ht="15.75" x14ac:dyDescent="0.25">
      <c r="B64" s="21"/>
      <c r="C64" s="21"/>
      <c r="D64" s="21"/>
      <c r="E64" s="21"/>
    </row>
    <row r="65" spans="1:5" ht="13.5" thickBot="1" x14ac:dyDescent="0.25">
      <c r="B65" s="1"/>
      <c r="C65" s="1"/>
      <c r="D65" s="1"/>
      <c r="E65" s="22" t="s">
        <v>8</v>
      </c>
    </row>
    <row r="66" spans="1:5" ht="27" thickBot="1" x14ac:dyDescent="0.3">
      <c r="A66" s="367" t="s">
        <v>298</v>
      </c>
      <c r="B66" s="577" t="s">
        <v>13</v>
      </c>
      <c r="C66" s="796" t="s">
        <v>16</v>
      </c>
      <c r="D66" s="779" t="s">
        <v>14</v>
      </c>
      <c r="E66" s="796" t="s">
        <v>15</v>
      </c>
    </row>
    <row r="67" spans="1:5" ht="12.75" customHeight="1" x14ac:dyDescent="0.2">
      <c r="A67" s="578" t="s">
        <v>299</v>
      </c>
      <c r="B67" s="579" t="s">
        <v>300</v>
      </c>
      <c r="C67" s="588" t="s">
        <v>301</v>
      </c>
      <c r="D67" s="589" t="s">
        <v>302</v>
      </c>
      <c r="E67" s="590" t="s">
        <v>322</v>
      </c>
    </row>
    <row r="68" spans="1:5" ht="11.25" customHeight="1" x14ac:dyDescent="0.2">
      <c r="A68" s="340" t="s">
        <v>303</v>
      </c>
      <c r="B68" s="347" t="s">
        <v>246</v>
      </c>
      <c r="C68" s="310"/>
      <c r="D68" s="145"/>
      <c r="E68" s="140"/>
    </row>
    <row r="69" spans="1:5" x14ac:dyDescent="0.2">
      <c r="A69" s="339" t="s">
        <v>304</v>
      </c>
      <c r="B69" s="192" t="s">
        <v>601</v>
      </c>
      <c r="C69" s="310">
        <f>'38_sz_ melléklet'!C69</f>
        <v>14217</v>
      </c>
      <c r="D69" s="145"/>
      <c r="E69" s="140"/>
    </row>
    <row r="70" spans="1:5" x14ac:dyDescent="0.2">
      <c r="A70" s="339" t="s">
        <v>305</v>
      </c>
      <c r="B70" s="215" t="s">
        <v>603</v>
      </c>
      <c r="C70" s="310">
        <f>'38_sz_ melléklet'!C70</f>
        <v>2488</v>
      </c>
      <c r="D70" s="145"/>
      <c r="E70" s="140"/>
    </row>
    <row r="71" spans="1:5" x14ac:dyDescent="0.2">
      <c r="A71" s="339" t="s">
        <v>306</v>
      </c>
      <c r="B71" s="215" t="s">
        <v>602</v>
      </c>
      <c r="C71" s="310">
        <f>150000+'38_sz_ melléklet'!C24+'38_sz_ melléklet'!C46+'38_sz_ melléklet'!C382+'38_sz_ melléklet'!C613+'38_sz_ melléklet'!C71</f>
        <v>209547</v>
      </c>
      <c r="D71" s="145"/>
      <c r="E71" s="140"/>
    </row>
    <row r="72" spans="1:5" x14ac:dyDescent="0.2">
      <c r="A72" s="339" t="s">
        <v>307</v>
      </c>
      <c r="B72" s="215" t="s">
        <v>604</v>
      </c>
      <c r="C72" s="310"/>
      <c r="D72" s="145"/>
      <c r="E72" s="140"/>
    </row>
    <row r="73" spans="1:5" x14ac:dyDescent="0.2">
      <c r="A73" s="339" t="s">
        <v>308</v>
      </c>
      <c r="B73" s="215" t="s">
        <v>605</v>
      </c>
      <c r="C73" s="310"/>
      <c r="D73" s="145"/>
      <c r="E73" s="140"/>
    </row>
    <row r="74" spans="1:5" x14ac:dyDescent="0.2">
      <c r="A74" s="339" t="s">
        <v>309</v>
      </c>
      <c r="B74" s="215" t="s">
        <v>606</v>
      </c>
      <c r="C74" s="310">
        <f>C75+C76+C77+C78+C79+C80+C81</f>
        <v>335468.79999999999</v>
      </c>
      <c r="D74" s="310">
        <f>D75+D76+D77+D78+D79+D80+D81</f>
        <v>0</v>
      </c>
      <c r="E74" s="145">
        <f>E75+E76+E77+E78+E79+E80+E81</f>
        <v>19000</v>
      </c>
    </row>
    <row r="75" spans="1:5" x14ac:dyDescent="0.2">
      <c r="A75" s="339" t="s">
        <v>310</v>
      </c>
      <c r="B75" s="215" t="s">
        <v>610</v>
      </c>
      <c r="C75" s="778">
        <f>'6 7_sz_melléklet'!E7+'6 7_sz_melléklet'!E8</f>
        <v>335468.79999999999</v>
      </c>
      <c r="D75" s="145"/>
      <c r="E75" s="140"/>
    </row>
    <row r="76" spans="1:5" x14ac:dyDescent="0.2">
      <c r="A76" s="339" t="s">
        <v>311</v>
      </c>
      <c r="B76" s="215" t="s">
        <v>611</v>
      </c>
      <c r="C76" s="310"/>
      <c r="D76" s="145"/>
      <c r="E76" s="140"/>
    </row>
    <row r="77" spans="1:5" x14ac:dyDescent="0.2">
      <c r="A77" s="339" t="s">
        <v>312</v>
      </c>
      <c r="B77" s="215" t="s">
        <v>612</v>
      </c>
      <c r="C77" s="310"/>
      <c r="D77" s="145"/>
      <c r="E77" s="140"/>
    </row>
    <row r="78" spans="1:5" ht="13.5" customHeight="1" x14ac:dyDescent="0.2">
      <c r="A78" s="339" t="s">
        <v>313</v>
      </c>
      <c r="B78" s="348" t="s">
        <v>1081</v>
      </c>
      <c r="C78" s="246"/>
      <c r="D78" s="149"/>
      <c r="E78" s="140">
        <f>'6 7_sz_melléklet'!E37+'6 7_sz_melléklet'!E38</f>
        <v>19000</v>
      </c>
    </row>
    <row r="79" spans="1:5" ht="13.5" customHeight="1" x14ac:dyDescent="0.2">
      <c r="A79" s="339" t="s">
        <v>314</v>
      </c>
      <c r="B79" s="801" t="s">
        <v>609</v>
      </c>
      <c r="C79" s="313"/>
      <c r="D79" s="146"/>
      <c r="E79" s="140"/>
    </row>
    <row r="80" spans="1:5" ht="13.5" customHeight="1" x14ac:dyDescent="0.2">
      <c r="A80" s="339" t="s">
        <v>315</v>
      </c>
      <c r="B80" s="802" t="s">
        <v>1082</v>
      </c>
      <c r="C80" s="313"/>
      <c r="D80" s="146"/>
      <c r="E80" s="140"/>
    </row>
    <row r="81" spans="1:5" ht="13.5" customHeight="1" x14ac:dyDescent="0.2">
      <c r="A81" s="339" t="s">
        <v>316</v>
      </c>
      <c r="B81" s="131" t="s">
        <v>841</v>
      </c>
      <c r="C81" s="313"/>
      <c r="D81" s="146"/>
      <c r="E81" s="140"/>
    </row>
    <row r="82" spans="1:5" s="17" customFormat="1" ht="13.5" thickBot="1" x14ac:dyDescent="0.25">
      <c r="A82" s="339" t="s">
        <v>317</v>
      </c>
      <c r="B82" s="217" t="s">
        <v>614</v>
      </c>
      <c r="C82" s="311"/>
      <c r="D82" s="150"/>
      <c r="E82" s="140"/>
    </row>
    <row r="83" spans="1:5" ht="18" customHeight="1" thickBot="1" x14ac:dyDescent="0.25">
      <c r="A83" s="582" t="s">
        <v>318</v>
      </c>
      <c r="B83" s="583" t="s">
        <v>6</v>
      </c>
      <c r="C83" s="596">
        <f>C69+C70+C71+C74+C82</f>
        <v>561720.80000000005</v>
      </c>
      <c r="D83" s="596">
        <f>D69+D70+D71+D74+D82</f>
        <v>0</v>
      </c>
      <c r="E83" s="597">
        <f>E69+E70+E71+E74+E82</f>
        <v>19000</v>
      </c>
    </row>
    <row r="84" spans="1:5" ht="11.25" customHeight="1" thickTop="1" x14ac:dyDescent="0.2">
      <c r="A84" s="572"/>
      <c r="B84" s="347"/>
      <c r="C84" s="245"/>
      <c r="D84" s="245"/>
      <c r="E84" s="153"/>
    </row>
    <row r="85" spans="1:5" ht="13.5" customHeight="1" x14ac:dyDescent="0.2">
      <c r="A85" s="340" t="s">
        <v>319</v>
      </c>
      <c r="B85" s="349" t="s">
        <v>247</v>
      </c>
      <c r="C85" s="312"/>
      <c r="D85" s="312"/>
      <c r="E85" s="148"/>
    </row>
    <row r="86" spans="1:5" x14ac:dyDescent="0.2">
      <c r="A86" s="339" t="s">
        <v>320</v>
      </c>
      <c r="B86" s="215" t="s">
        <v>615</v>
      </c>
      <c r="C86" s="310">
        <f>'33_sz_ melléklet'!C88</f>
        <v>1968614</v>
      </c>
      <c r="D86" s="310"/>
      <c r="E86" s="145"/>
    </row>
    <row r="87" spans="1:5" x14ac:dyDescent="0.2">
      <c r="A87" s="339" t="s">
        <v>321</v>
      </c>
      <c r="B87" s="215" t="s">
        <v>616</v>
      </c>
      <c r="C87" s="310">
        <f>'32_sz_ melléklet'!C39</f>
        <v>0</v>
      </c>
      <c r="D87" s="310"/>
      <c r="E87" s="145"/>
    </row>
    <row r="88" spans="1:5" x14ac:dyDescent="0.2">
      <c r="A88" s="339" t="s">
        <v>323</v>
      </c>
      <c r="B88" s="215" t="s">
        <v>617</v>
      </c>
      <c r="C88" s="246">
        <f>C89+C90+C91+C92+C93+C94+C95</f>
        <v>0</v>
      </c>
      <c r="D88" s="310">
        <f>D89+D90+D91+D92+D93+D94+D95</f>
        <v>23600</v>
      </c>
      <c r="E88" s="149">
        <f>E89+E90+E91+E92+E93+E94+E95</f>
        <v>0</v>
      </c>
    </row>
    <row r="89" spans="1:5" x14ac:dyDescent="0.2">
      <c r="A89" s="339" t="s">
        <v>324</v>
      </c>
      <c r="B89" s="348" t="s">
        <v>618</v>
      </c>
      <c r="C89" s="310"/>
      <c r="D89" s="310"/>
      <c r="E89" s="145"/>
    </row>
    <row r="90" spans="1:5" x14ac:dyDescent="0.2">
      <c r="A90" s="339" t="s">
        <v>325</v>
      </c>
      <c r="B90" s="348" t="s">
        <v>619</v>
      </c>
      <c r="C90" s="310"/>
      <c r="D90" s="310"/>
      <c r="E90" s="145"/>
    </row>
    <row r="91" spans="1:5" s="17" customFormat="1" x14ac:dyDescent="0.2">
      <c r="A91" s="339" t="s">
        <v>326</v>
      </c>
      <c r="B91" s="348" t="s">
        <v>620</v>
      </c>
      <c r="C91" s="310"/>
      <c r="D91" s="310"/>
      <c r="E91" s="145"/>
    </row>
    <row r="92" spans="1:5" s="17" customFormat="1" x14ac:dyDescent="0.2">
      <c r="A92" s="339" t="s">
        <v>327</v>
      </c>
      <c r="B92" s="348" t="s">
        <v>1087</v>
      </c>
      <c r="C92" s="310"/>
      <c r="D92" s="310"/>
      <c r="E92" s="145"/>
    </row>
    <row r="93" spans="1:5" s="17" customFormat="1" x14ac:dyDescent="0.2">
      <c r="A93" s="339" t="s">
        <v>328</v>
      </c>
      <c r="B93" s="801" t="s">
        <v>622</v>
      </c>
      <c r="C93" s="310"/>
      <c r="D93" s="310">
        <f>'11 12 sz_melléklet'!C41</f>
        <v>15000</v>
      </c>
      <c r="E93" s="145"/>
    </row>
    <row r="94" spans="1:5" s="17" customFormat="1" x14ac:dyDescent="0.2">
      <c r="A94" s="339" t="s">
        <v>329</v>
      </c>
      <c r="B94" s="292" t="s">
        <v>623</v>
      </c>
      <c r="C94" s="310"/>
      <c r="D94" s="310">
        <f>'11 12 sz_melléklet'!C15</f>
        <v>8600</v>
      </c>
      <c r="E94" s="145"/>
    </row>
    <row r="95" spans="1:5" s="17" customFormat="1" x14ac:dyDescent="0.2">
      <c r="A95" s="339" t="s">
        <v>330</v>
      </c>
      <c r="B95" s="1038" t="s">
        <v>624</v>
      </c>
      <c r="C95" s="310"/>
      <c r="D95" s="310"/>
      <c r="E95" s="145"/>
    </row>
    <row r="96" spans="1:5" x14ac:dyDescent="0.2">
      <c r="A96" s="339" t="s">
        <v>331</v>
      </c>
      <c r="B96" s="215"/>
      <c r="C96" s="310"/>
      <c r="D96" s="310"/>
      <c r="E96" s="145"/>
    </row>
    <row r="97" spans="1:5" ht="13.5" thickBot="1" x14ac:dyDescent="0.25">
      <c r="A97" s="339" t="s">
        <v>332</v>
      </c>
      <c r="B97" s="217"/>
      <c r="C97" s="311"/>
      <c r="D97" s="313"/>
      <c r="E97" s="609"/>
    </row>
    <row r="98" spans="1:5" ht="18.75" customHeight="1" thickBot="1" x14ac:dyDescent="0.25">
      <c r="A98" s="582" t="s">
        <v>842</v>
      </c>
      <c r="B98" s="583" t="s">
        <v>7</v>
      </c>
      <c r="C98" s="596">
        <f>C86+C87+C88+C96+C97</f>
        <v>1968614</v>
      </c>
      <c r="D98" s="596">
        <f>D86+D87+D88+D96+D97</f>
        <v>23600</v>
      </c>
      <c r="E98" s="597">
        <f>E86+E87+E88+E96+E97</f>
        <v>0</v>
      </c>
    </row>
    <row r="99" spans="1:5" ht="27" thickTop="1" thickBot="1" x14ac:dyDescent="0.25">
      <c r="A99" s="582" t="s">
        <v>334</v>
      </c>
      <c r="B99" s="587" t="s">
        <v>457</v>
      </c>
      <c r="C99" s="586">
        <f>C83+C98</f>
        <v>2530334.7999999998</v>
      </c>
      <c r="D99" s="586">
        <f>D83+D98</f>
        <v>23600</v>
      </c>
      <c r="E99" s="935">
        <f>E83+E98</f>
        <v>19000</v>
      </c>
    </row>
    <row r="100" spans="1:5" ht="13.5" thickTop="1" x14ac:dyDescent="0.2">
      <c r="A100" s="572"/>
      <c r="B100" s="815"/>
      <c r="C100" s="816"/>
      <c r="D100" s="664"/>
      <c r="E100" s="663"/>
    </row>
    <row r="101" spans="1:5" x14ac:dyDescent="0.2">
      <c r="A101" s="340" t="s">
        <v>335</v>
      </c>
      <c r="B101" s="456" t="s">
        <v>458</v>
      </c>
      <c r="C101" s="24"/>
      <c r="D101" s="29"/>
      <c r="E101" s="254"/>
    </row>
    <row r="102" spans="1:5" x14ac:dyDescent="0.2">
      <c r="A102" s="339" t="s">
        <v>336</v>
      </c>
      <c r="B102" s="925" t="s">
        <v>1076</v>
      </c>
      <c r="C102" s="24"/>
      <c r="D102" s="31"/>
      <c r="E102" s="175"/>
    </row>
    <row r="103" spans="1:5" x14ac:dyDescent="0.2">
      <c r="A103" s="339" t="s">
        <v>337</v>
      </c>
      <c r="B103" s="925" t="s">
        <v>1075</v>
      </c>
      <c r="C103" s="274"/>
      <c r="D103" s="656"/>
      <c r="E103" s="176"/>
    </row>
    <row r="104" spans="1:5" x14ac:dyDescent="0.2">
      <c r="A104" s="339" t="s">
        <v>338</v>
      </c>
      <c r="B104" s="666" t="s">
        <v>639</v>
      </c>
      <c r="C104" s="274"/>
      <c r="D104" s="154"/>
      <c r="E104" s="176"/>
    </row>
    <row r="105" spans="1:5" x14ac:dyDescent="0.2">
      <c r="A105" s="339" t="s">
        <v>339</v>
      </c>
      <c r="B105" s="666" t="s">
        <v>641</v>
      </c>
      <c r="C105" s="274"/>
      <c r="D105" s="154"/>
      <c r="E105" s="148"/>
    </row>
    <row r="106" spans="1:5" x14ac:dyDescent="0.2">
      <c r="A106" s="339" t="s">
        <v>340</v>
      </c>
      <c r="B106" s="803" t="s">
        <v>642</v>
      </c>
      <c r="C106" s="576"/>
      <c r="D106" s="29"/>
      <c r="E106" s="254"/>
    </row>
    <row r="107" spans="1:5" x14ac:dyDescent="0.2">
      <c r="A107" s="339" t="s">
        <v>341</v>
      </c>
      <c r="B107" s="804" t="s">
        <v>645</v>
      </c>
      <c r="C107" s="576"/>
      <c r="D107" s="656"/>
      <c r="E107" s="176"/>
    </row>
    <row r="108" spans="1:5" x14ac:dyDescent="0.2">
      <c r="A108" s="339" t="s">
        <v>342</v>
      </c>
      <c r="B108" s="805" t="s">
        <v>644</v>
      </c>
      <c r="C108" s="113"/>
      <c r="D108" s="114"/>
      <c r="E108" s="145"/>
    </row>
    <row r="109" spans="1:5" ht="13.5" thickBot="1" x14ac:dyDescent="0.25">
      <c r="A109" s="339" t="s">
        <v>343</v>
      </c>
      <c r="B109" s="350" t="s">
        <v>643</v>
      </c>
      <c r="C109" s="28"/>
      <c r="D109" s="30"/>
      <c r="E109" s="153"/>
    </row>
    <row r="110" spans="1:5" ht="13.5" thickBot="1" x14ac:dyDescent="0.25">
      <c r="A110" s="363" t="s">
        <v>344</v>
      </c>
      <c r="B110" s="298" t="s">
        <v>646</v>
      </c>
      <c r="C110" s="111">
        <f>SUM(C102:C109)</f>
        <v>0</v>
      </c>
      <c r="D110" s="111">
        <f>SUM(D102:D109)</f>
        <v>0</v>
      </c>
      <c r="E110" s="876">
        <f>SUM(E102:E109)</f>
        <v>0</v>
      </c>
    </row>
    <row r="111" spans="1:5" x14ac:dyDescent="0.2">
      <c r="A111" s="572"/>
      <c r="B111" s="43"/>
      <c r="C111" s="814"/>
      <c r="D111" s="232"/>
      <c r="E111" s="256"/>
    </row>
    <row r="112" spans="1:5" ht="13.5" thickBot="1" x14ac:dyDescent="0.25">
      <c r="A112" s="426" t="s">
        <v>345</v>
      </c>
      <c r="B112" s="1300" t="s">
        <v>460</v>
      </c>
      <c r="C112" s="1303">
        <f>C99+C110</f>
        <v>2530334.7999999998</v>
      </c>
      <c r="D112" s="1304">
        <f>D99+D110</f>
        <v>23600</v>
      </c>
      <c r="E112" s="943">
        <f>E99+E110</f>
        <v>19000</v>
      </c>
    </row>
    <row r="113" spans="1:5" x14ac:dyDescent="0.2">
      <c r="A113" s="361"/>
      <c r="B113" s="43"/>
      <c r="C113" s="30"/>
      <c r="D113" s="30"/>
      <c r="E113" s="30"/>
    </row>
    <row r="114" spans="1:5" x14ac:dyDescent="0.2">
      <c r="A114" s="361"/>
      <c r="B114" s="43"/>
      <c r="C114" s="30"/>
      <c r="D114" s="30"/>
      <c r="E114" s="30"/>
    </row>
    <row r="115" spans="1:5" x14ac:dyDescent="0.2">
      <c r="A115" s="361"/>
      <c r="B115" s="43"/>
      <c r="C115" s="30"/>
      <c r="D115" s="30"/>
      <c r="E115" s="30"/>
    </row>
    <row r="116" spans="1:5" x14ac:dyDescent="0.2">
      <c r="A116" s="361"/>
      <c r="B116" s="43"/>
      <c r="C116" s="30"/>
      <c r="D116" s="30"/>
      <c r="E116" s="30"/>
    </row>
    <row r="117" spans="1:5" x14ac:dyDescent="0.2">
      <c r="A117" s="361"/>
      <c r="B117" s="43"/>
      <c r="C117" s="30"/>
      <c r="D117" s="30"/>
      <c r="E117" s="30"/>
    </row>
    <row r="118" spans="1:5" x14ac:dyDescent="0.2">
      <c r="A118" s="361"/>
      <c r="B118" s="43"/>
      <c r="C118" s="30"/>
      <c r="D118" s="30"/>
      <c r="E118" s="30"/>
    </row>
    <row r="119" spans="1:5" x14ac:dyDescent="0.2">
      <c r="A119" s="1648">
        <v>3</v>
      </c>
      <c r="B119" s="1647"/>
      <c r="C119" s="1647"/>
      <c r="D119" s="1647"/>
      <c r="E119" s="1647"/>
    </row>
    <row r="120" spans="1:5" ht="13.5" customHeight="1" x14ac:dyDescent="0.2">
      <c r="A120" s="1626" t="s">
        <v>1328</v>
      </c>
      <c r="B120" s="1626"/>
      <c r="C120" s="1626"/>
      <c r="D120" s="1626"/>
      <c r="E120" s="1626"/>
    </row>
    <row r="121" spans="1:5" ht="13.5" customHeight="1" x14ac:dyDescent="0.2">
      <c r="A121" s="352"/>
      <c r="B121" s="352"/>
      <c r="C121" s="352"/>
      <c r="D121" s="352"/>
      <c r="E121" s="352"/>
    </row>
    <row r="122" spans="1:5" ht="15.75" x14ac:dyDescent="0.25">
      <c r="B122" s="1646" t="s">
        <v>1178</v>
      </c>
      <c r="C122" s="1646"/>
      <c r="D122" s="1646"/>
      <c r="E122" s="1646"/>
    </row>
    <row r="123" spans="1:5" ht="15.75" x14ac:dyDescent="0.25">
      <c r="B123" s="21"/>
      <c r="C123" s="21"/>
      <c r="D123" s="21"/>
      <c r="E123" s="21"/>
    </row>
    <row r="124" spans="1:5" ht="13.5" thickBot="1" x14ac:dyDescent="0.25">
      <c r="B124" s="1"/>
      <c r="C124" s="1"/>
      <c r="D124" s="1"/>
      <c r="E124" s="22" t="s">
        <v>8</v>
      </c>
    </row>
    <row r="125" spans="1:5" ht="39.75" thickBot="1" x14ac:dyDescent="0.3">
      <c r="A125" s="367" t="s">
        <v>298</v>
      </c>
      <c r="B125" s="577" t="s">
        <v>13</v>
      </c>
      <c r="C125" s="976" t="s">
        <v>930</v>
      </c>
      <c r="D125" s="335" t="s">
        <v>856</v>
      </c>
      <c r="E125" s="336" t="s">
        <v>17</v>
      </c>
    </row>
    <row r="126" spans="1:5" x14ac:dyDescent="0.2">
      <c r="A126" s="578" t="s">
        <v>299</v>
      </c>
      <c r="B126" s="579" t="s">
        <v>300</v>
      </c>
      <c r="C126" s="588" t="s">
        <v>301</v>
      </c>
      <c r="D126" s="589" t="s">
        <v>302</v>
      </c>
      <c r="E126" s="590" t="s">
        <v>322</v>
      </c>
    </row>
    <row r="127" spans="1:5" x14ac:dyDescent="0.2">
      <c r="A127" s="340" t="s">
        <v>303</v>
      </c>
      <c r="B127" s="347" t="s">
        <v>246</v>
      </c>
      <c r="C127" s="310"/>
      <c r="D127" s="145"/>
      <c r="E127" s="140"/>
    </row>
    <row r="128" spans="1:5" ht="12" customHeight="1" x14ac:dyDescent="0.2">
      <c r="A128" s="339" t="s">
        <v>304</v>
      </c>
      <c r="B128" s="192" t="s">
        <v>601</v>
      </c>
      <c r="C128" s="310">
        <v>98279</v>
      </c>
      <c r="D128" s="780">
        <f>'38_sz_ melléklet'!C404</f>
        <v>4224</v>
      </c>
      <c r="E128" s="140"/>
    </row>
    <row r="129" spans="1:6" x14ac:dyDescent="0.2">
      <c r="A129" s="339" t="s">
        <v>305</v>
      </c>
      <c r="B129" s="215" t="s">
        <v>603</v>
      </c>
      <c r="C129" s="310">
        <v>7815</v>
      </c>
      <c r="D129" s="780">
        <f>'38_sz_ melléklet'!C405</f>
        <v>739</v>
      </c>
      <c r="E129" s="140"/>
    </row>
    <row r="130" spans="1:6" x14ac:dyDescent="0.2">
      <c r="A130" s="339" t="s">
        <v>306</v>
      </c>
      <c r="B130" s="215" t="s">
        <v>602</v>
      </c>
      <c r="C130" s="310">
        <v>24500</v>
      </c>
      <c r="D130" s="145">
        <f>'38_sz_ melléklet'!C561+'38_sz_ melléklet'!C406</f>
        <v>9204</v>
      </c>
      <c r="E130" s="140">
        <f>90645</f>
        <v>90645</v>
      </c>
    </row>
    <row r="131" spans="1:6" x14ac:dyDescent="0.2">
      <c r="A131" s="339" t="s">
        <v>307</v>
      </c>
      <c r="B131" s="215" t="s">
        <v>604</v>
      </c>
      <c r="C131" s="310"/>
      <c r="D131" s="145"/>
      <c r="E131" s="140"/>
    </row>
    <row r="132" spans="1:6" x14ac:dyDescent="0.2">
      <c r="A132" s="339" t="s">
        <v>308</v>
      </c>
      <c r="B132" s="215" t="s">
        <v>605</v>
      </c>
      <c r="C132" s="310"/>
      <c r="D132" s="145"/>
      <c r="E132" s="140"/>
    </row>
    <row r="133" spans="1:6" x14ac:dyDescent="0.2">
      <c r="A133" s="339" t="s">
        <v>309</v>
      </c>
      <c r="B133" s="215" t="s">
        <v>606</v>
      </c>
      <c r="C133" s="310">
        <f>C134+C135+C136+C137+C138+C139+C140</f>
        <v>0</v>
      </c>
      <c r="D133" s="310">
        <f>D134+D135+D136+D137+D138+D139+D140</f>
        <v>0</v>
      </c>
      <c r="E133" s="145">
        <f>E134+E135+E136+E137+E138+E139+E140</f>
        <v>0</v>
      </c>
    </row>
    <row r="134" spans="1:6" x14ac:dyDescent="0.2">
      <c r="A134" s="339" t="s">
        <v>310</v>
      </c>
      <c r="B134" s="215" t="s">
        <v>610</v>
      </c>
      <c r="C134" s="310"/>
      <c r="D134" s="145"/>
      <c r="E134" s="140"/>
    </row>
    <row r="135" spans="1:6" ht="12" customHeight="1" x14ac:dyDescent="0.2">
      <c r="A135" s="339" t="s">
        <v>311</v>
      </c>
      <c r="B135" s="215" t="s">
        <v>611</v>
      </c>
      <c r="C135" s="310"/>
      <c r="D135" s="145"/>
      <c r="E135" s="140"/>
    </row>
    <row r="136" spans="1:6" x14ac:dyDescent="0.2">
      <c r="A136" s="339" t="s">
        <v>312</v>
      </c>
      <c r="B136" s="215" t="s">
        <v>612</v>
      </c>
      <c r="C136" s="310"/>
      <c r="D136" s="145"/>
      <c r="E136" s="140"/>
    </row>
    <row r="137" spans="1:6" ht="14.25" customHeight="1" x14ac:dyDescent="0.2">
      <c r="A137" s="339" t="s">
        <v>313</v>
      </c>
      <c r="B137" s="348" t="s">
        <v>1081</v>
      </c>
      <c r="C137" s="246"/>
      <c r="D137" s="149"/>
      <c r="E137" s="140"/>
    </row>
    <row r="138" spans="1:6" ht="14.25" customHeight="1" x14ac:dyDescent="0.2">
      <c r="A138" s="339" t="s">
        <v>314</v>
      </c>
      <c r="B138" s="801" t="s">
        <v>609</v>
      </c>
      <c r="C138" s="313"/>
      <c r="D138" s="146"/>
      <c r="E138" s="140"/>
    </row>
    <row r="139" spans="1:6" ht="14.25" customHeight="1" x14ac:dyDescent="0.2">
      <c r="A139" s="339" t="s">
        <v>315</v>
      </c>
      <c r="B139" s="802" t="s">
        <v>1082</v>
      </c>
      <c r="C139" s="313"/>
      <c r="D139" s="146"/>
      <c r="E139" s="140"/>
    </row>
    <row r="140" spans="1:6" ht="14.25" customHeight="1" x14ac:dyDescent="0.2">
      <c r="A140" s="339" t="s">
        <v>316</v>
      </c>
      <c r="B140" s="131" t="s">
        <v>841</v>
      </c>
      <c r="C140" s="313"/>
      <c r="D140" s="146"/>
      <c r="E140" s="140"/>
    </row>
    <row r="141" spans="1:6" ht="13.5" customHeight="1" thickBot="1" x14ac:dyDescent="0.25">
      <c r="A141" s="339" t="s">
        <v>317</v>
      </c>
      <c r="B141" s="217" t="s">
        <v>614</v>
      </c>
      <c r="C141" s="311"/>
      <c r="D141" s="150"/>
      <c r="E141" s="140"/>
    </row>
    <row r="142" spans="1:6" s="17" customFormat="1" ht="13.5" thickBot="1" x14ac:dyDescent="0.25">
      <c r="A142" s="582" t="s">
        <v>318</v>
      </c>
      <c r="B142" s="583" t="s">
        <v>6</v>
      </c>
      <c r="C142" s="596">
        <f>C128+C129+C130+C133+C141</f>
        <v>130594</v>
      </c>
      <c r="D142" s="596">
        <f>D128+D129+D130+D133+D141</f>
        <v>14167</v>
      </c>
      <c r="E142" s="597">
        <f>E128+E129+E130+E133+E141</f>
        <v>90645</v>
      </c>
      <c r="F142"/>
    </row>
    <row r="143" spans="1:6" s="17" customFormat="1" ht="13.5" thickTop="1" x14ac:dyDescent="0.2">
      <c r="A143" s="572"/>
      <c r="B143" s="347"/>
      <c r="C143" s="245"/>
      <c r="D143" s="245"/>
      <c r="E143" s="153"/>
      <c r="F143"/>
    </row>
    <row r="144" spans="1:6" ht="14.25" customHeight="1" x14ac:dyDescent="0.2">
      <c r="A144" s="340" t="s">
        <v>319</v>
      </c>
      <c r="B144" s="349" t="s">
        <v>247</v>
      </c>
      <c r="C144" s="312"/>
      <c r="D144" s="312"/>
      <c r="E144" s="148"/>
    </row>
    <row r="145" spans="1:6" x14ac:dyDescent="0.2">
      <c r="A145" s="339" t="s">
        <v>320</v>
      </c>
      <c r="B145" s="215" t="s">
        <v>615</v>
      </c>
      <c r="C145" s="310">
        <f>'33_sz_ melléklet'!C136</f>
        <v>9566</v>
      </c>
      <c r="D145" s="310">
        <f>'33_sz_ melléklet'!C109</f>
        <v>402052</v>
      </c>
      <c r="E145" s="145">
        <f>'33_sz_ melléklet'!C154</f>
        <v>0</v>
      </c>
    </row>
    <row r="146" spans="1:6" ht="14.25" customHeight="1" x14ac:dyDescent="0.2">
      <c r="A146" s="339" t="s">
        <v>321</v>
      </c>
      <c r="B146" s="215" t="s">
        <v>616</v>
      </c>
      <c r="C146" s="310"/>
      <c r="D146" s="310">
        <f>'32_sz_ melléklet'!C31</f>
        <v>12300</v>
      </c>
      <c r="E146" s="145"/>
    </row>
    <row r="147" spans="1:6" s="17" customFormat="1" ht="14.25" customHeight="1" x14ac:dyDescent="0.2">
      <c r="A147" s="339" t="s">
        <v>323</v>
      </c>
      <c r="B147" s="215" t="s">
        <v>617</v>
      </c>
      <c r="C147" s="246">
        <f>C148+C149+C150+C151+C152+C153+C154</f>
        <v>0</v>
      </c>
      <c r="D147" s="246">
        <f>D148+D149+D150+D151+D152+D153+D154</f>
        <v>0</v>
      </c>
      <c r="E147" s="149">
        <f>E148+E149+E150+E151+E152+E153+E154</f>
        <v>0</v>
      </c>
      <c r="F147"/>
    </row>
    <row r="148" spans="1:6" x14ac:dyDescent="0.2">
      <c r="A148" s="339" t="s">
        <v>324</v>
      </c>
      <c r="B148" s="348" t="s">
        <v>618</v>
      </c>
      <c r="C148" s="310"/>
      <c r="D148" s="310"/>
      <c r="E148" s="145"/>
    </row>
    <row r="149" spans="1:6" x14ac:dyDescent="0.2">
      <c r="A149" s="339" t="s">
        <v>325</v>
      </c>
      <c r="B149" s="348" t="s">
        <v>619</v>
      </c>
      <c r="C149" s="310"/>
      <c r="D149" s="310"/>
      <c r="E149" s="145"/>
    </row>
    <row r="150" spans="1:6" ht="12.75" customHeight="1" x14ac:dyDescent="0.2">
      <c r="A150" s="339" t="s">
        <v>326</v>
      </c>
      <c r="B150" s="348" t="s">
        <v>620</v>
      </c>
      <c r="C150" s="310"/>
      <c r="D150" s="310"/>
      <c r="E150" s="145"/>
    </row>
    <row r="151" spans="1:6" ht="12.75" customHeight="1" x14ac:dyDescent="0.2">
      <c r="A151" s="339" t="s">
        <v>327</v>
      </c>
      <c r="B151" s="348" t="s">
        <v>1087</v>
      </c>
      <c r="C151" s="310"/>
      <c r="D151" s="310"/>
      <c r="E151" s="145"/>
    </row>
    <row r="152" spans="1:6" ht="12.75" customHeight="1" x14ac:dyDescent="0.2">
      <c r="A152" s="339" t="s">
        <v>328</v>
      </c>
      <c r="B152" s="801" t="s">
        <v>622</v>
      </c>
      <c r="C152" s="310"/>
      <c r="D152" s="310"/>
      <c r="E152" s="145"/>
    </row>
    <row r="153" spans="1:6" ht="12.75" customHeight="1" x14ac:dyDescent="0.2">
      <c r="A153" s="339" t="s">
        <v>329</v>
      </c>
      <c r="B153" s="292" t="s">
        <v>623</v>
      </c>
      <c r="C153" s="310"/>
      <c r="D153" s="310"/>
      <c r="E153" s="145"/>
    </row>
    <row r="154" spans="1:6" ht="12.75" customHeight="1" x14ac:dyDescent="0.2">
      <c r="A154" s="339" t="s">
        <v>330</v>
      </c>
      <c r="B154" s="1038" t="s">
        <v>624</v>
      </c>
      <c r="C154" s="310"/>
      <c r="D154" s="310"/>
      <c r="E154" s="145"/>
    </row>
    <row r="155" spans="1:6" x14ac:dyDescent="0.2">
      <c r="A155" s="339" t="s">
        <v>331</v>
      </c>
      <c r="B155" s="215"/>
      <c r="C155" s="310"/>
      <c r="D155" s="310"/>
      <c r="E155" s="145"/>
    </row>
    <row r="156" spans="1:6" ht="13.5" thickBot="1" x14ac:dyDescent="0.25">
      <c r="A156" s="339" t="s">
        <v>332</v>
      </c>
      <c r="B156" s="217"/>
      <c r="C156" s="313">
        <f>-C131</f>
        <v>0</v>
      </c>
      <c r="D156" s="313">
        <f>-D131</f>
        <v>0</v>
      </c>
      <c r="E156" s="609">
        <f>-E131</f>
        <v>0</v>
      </c>
    </row>
    <row r="157" spans="1:6" ht="13.5" thickBot="1" x14ac:dyDescent="0.25">
      <c r="A157" s="582" t="s">
        <v>842</v>
      </c>
      <c r="B157" s="583" t="s">
        <v>7</v>
      </c>
      <c r="C157" s="596">
        <f>C145+C146+C147+C155+C156</f>
        <v>9566</v>
      </c>
      <c r="D157" s="596">
        <f>D145+D146+D147+D155+D156</f>
        <v>414352</v>
      </c>
      <c r="E157" s="597">
        <f>E145+E146+E147+E155+E156</f>
        <v>0</v>
      </c>
    </row>
    <row r="158" spans="1:6" ht="27" thickTop="1" thickBot="1" x14ac:dyDescent="0.25">
      <c r="A158" s="582" t="s">
        <v>334</v>
      </c>
      <c r="B158" s="587" t="s">
        <v>457</v>
      </c>
      <c r="C158" s="850">
        <f>C142+C157</f>
        <v>140160</v>
      </c>
      <c r="D158" s="850">
        <f>D142+D157</f>
        <v>428519</v>
      </c>
      <c r="E158" s="934">
        <f>E142+E157</f>
        <v>90645</v>
      </c>
    </row>
    <row r="159" spans="1:6" ht="13.5" thickTop="1" x14ac:dyDescent="0.2">
      <c r="A159" s="572"/>
      <c r="B159" s="815"/>
      <c r="C159" s="836"/>
      <c r="D159" s="836"/>
      <c r="E159" s="836"/>
    </row>
    <row r="160" spans="1:6" x14ac:dyDescent="0.2">
      <c r="A160" s="340" t="s">
        <v>335</v>
      </c>
      <c r="B160" s="456" t="s">
        <v>458</v>
      </c>
      <c r="C160" s="314"/>
      <c r="D160" s="151"/>
      <c r="E160" s="141"/>
    </row>
    <row r="161" spans="1:5" x14ac:dyDescent="0.2">
      <c r="A161" s="339" t="s">
        <v>336</v>
      </c>
      <c r="B161" s="925" t="s">
        <v>1076</v>
      </c>
      <c r="C161" s="310"/>
      <c r="D161" s="145"/>
      <c r="E161" s="140"/>
    </row>
    <row r="162" spans="1:5" x14ac:dyDescent="0.2">
      <c r="A162" s="339" t="s">
        <v>337</v>
      </c>
      <c r="B162" s="925" t="s">
        <v>1075</v>
      </c>
      <c r="C162" s="310"/>
      <c r="D162" s="310"/>
      <c r="E162" s="145"/>
    </row>
    <row r="163" spans="1:5" x14ac:dyDescent="0.2">
      <c r="A163" s="339" t="s">
        <v>338</v>
      </c>
      <c r="B163" s="666" t="s">
        <v>639</v>
      </c>
      <c r="C163" s="312"/>
      <c r="D163" s="148"/>
      <c r="E163" s="141"/>
    </row>
    <row r="164" spans="1:5" x14ac:dyDescent="0.2">
      <c r="A164" s="339" t="s">
        <v>339</v>
      </c>
      <c r="B164" s="666" t="s">
        <v>641</v>
      </c>
      <c r="C164" s="246"/>
      <c r="D164" s="149"/>
      <c r="E164" s="142"/>
    </row>
    <row r="165" spans="1:5" x14ac:dyDescent="0.2">
      <c r="A165" s="339" t="s">
        <v>340</v>
      </c>
      <c r="B165" s="803" t="s">
        <v>642</v>
      </c>
      <c r="C165" s="310"/>
      <c r="D165" s="145"/>
      <c r="E165" s="142"/>
    </row>
    <row r="166" spans="1:5" x14ac:dyDescent="0.2">
      <c r="A166" s="339" t="s">
        <v>341</v>
      </c>
      <c r="B166" s="804" t="s">
        <v>645</v>
      </c>
      <c r="C166" s="310"/>
      <c r="D166" s="145"/>
      <c r="E166" s="142"/>
    </row>
    <row r="167" spans="1:5" x14ac:dyDescent="0.2">
      <c r="A167" s="339" t="s">
        <v>342</v>
      </c>
      <c r="B167" s="805" t="s">
        <v>644</v>
      </c>
      <c r="C167" s="236"/>
      <c r="D167" s="145"/>
      <c r="E167" s="142"/>
    </row>
    <row r="168" spans="1:5" ht="13.5" thickBot="1" x14ac:dyDescent="0.25">
      <c r="A168" s="339" t="s">
        <v>343</v>
      </c>
      <c r="B168" s="350" t="s">
        <v>643</v>
      </c>
      <c r="C168" s="245"/>
      <c r="D168" s="245"/>
      <c r="E168" s="153"/>
    </row>
    <row r="169" spans="1:5" ht="13.5" thickBot="1" x14ac:dyDescent="0.25">
      <c r="A169" s="363" t="s">
        <v>344</v>
      </c>
      <c r="B169" s="298" t="s">
        <v>646</v>
      </c>
      <c r="C169" s="247">
        <f>SUM(C161:C168)</f>
        <v>0</v>
      </c>
      <c r="D169" s="247">
        <f>SUM(D161:D168)</f>
        <v>0</v>
      </c>
      <c r="E169" s="152">
        <f>SUM(E161:E168)</f>
        <v>0</v>
      </c>
    </row>
    <row r="170" spans="1:5" x14ac:dyDescent="0.2">
      <c r="A170" s="572"/>
      <c r="B170" s="43"/>
      <c r="C170" s="821"/>
      <c r="D170" s="782"/>
      <c r="E170" s="782"/>
    </row>
    <row r="171" spans="1:5" ht="13.5" thickBot="1" x14ac:dyDescent="0.25">
      <c r="A171" s="426" t="s">
        <v>345</v>
      </c>
      <c r="B171" s="1300" t="s">
        <v>460</v>
      </c>
      <c r="C171" s="943">
        <f>C158+C169</f>
        <v>140160</v>
      </c>
      <c r="D171" s="943">
        <f>D158+D169</f>
        <v>428519</v>
      </c>
      <c r="E171" s="943">
        <f>E158+E169</f>
        <v>90645</v>
      </c>
    </row>
    <row r="172" spans="1:5" x14ac:dyDescent="0.2">
      <c r="A172" s="361"/>
      <c r="B172" s="793"/>
      <c r="C172" s="277"/>
      <c r="D172" s="30"/>
      <c r="E172" s="30"/>
    </row>
    <row r="173" spans="1:5" x14ac:dyDescent="0.2">
      <c r="A173" s="361"/>
      <c r="B173" s="793"/>
      <c r="C173" s="277"/>
      <c r="D173" s="30"/>
      <c r="E173" s="30"/>
    </row>
    <row r="174" spans="1:5" x14ac:dyDescent="0.2">
      <c r="A174" s="361"/>
      <c r="B174" s="793"/>
      <c r="C174" s="277"/>
      <c r="D174" s="30"/>
      <c r="E174" s="30"/>
    </row>
    <row r="175" spans="1:5" x14ac:dyDescent="0.2">
      <c r="A175" s="361"/>
      <c r="B175" s="793"/>
      <c r="C175" s="277"/>
      <c r="D175" s="30"/>
      <c r="E175" s="30"/>
    </row>
    <row r="176" spans="1:5" x14ac:dyDescent="0.2">
      <c r="A176" s="361"/>
      <c r="B176" s="793"/>
      <c r="C176" s="277"/>
      <c r="D176" s="30"/>
      <c r="E176" s="30"/>
    </row>
    <row r="178" spans="1:5" x14ac:dyDescent="0.2">
      <c r="A178" s="1648">
        <v>4</v>
      </c>
      <c r="B178" s="1647"/>
      <c r="C178" s="1647"/>
      <c r="D178" s="1647"/>
      <c r="E178" s="1647"/>
    </row>
    <row r="179" spans="1:5" x14ac:dyDescent="0.2">
      <c r="A179" s="1626" t="s">
        <v>1328</v>
      </c>
      <c r="B179" s="1626"/>
      <c r="C179" s="1626"/>
      <c r="D179" s="1626"/>
      <c r="E179" s="1626"/>
    </row>
    <row r="180" spans="1:5" x14ac:dyDescent="0.2">
      <c r="A180" s="352"/>
      <c r="B180" s="352"/>
      <c r="C180" s="352"/>
      <c r="D180" s="352"/>
      <c r="E180" s="352"/>
    </row>
    <row r="181" spans="1:5" ht="15.75" x14ac:dyDescent="0.25">
      <c r="B181" s="1646" t="s">
        <v>1178</v>
      </c>
      <c r="C181" s="1646"/>
      <c r="D181" s="1646"/>
      <c r="E181" s="1646"/>
    </row>
    <row r="182" spans="1:5" ht="15.75" x14ac:dyDescent="0.25">
      <c r="B182" s="21"/>
      <c r="C182" s="21"/>
      <c r="D182" s="21"/>
      <c r="E182" s="21"/>
    </row>
    <row r="183" spans="1:5" ht="13.5" thickBot="1" x14ac:dyDescent="0.25">
      <c r="B183" s="1"/>
      <c r="C183" s="1"/>
      <c r="D183" s="1"/>
      <c r="E183" s="22" t="s">
        <v>8</v>
      </c>
    </row>
    <row r="184" spans="1:5" ht="27" thickBot="1" x14ac:dyDescent="0.3">
      <c r="A184" s="367" t="s">
        <v>298</v>
      </c>
      <c r="B184" s="577" t="s">
        <v>13</v>
      </c>
      <c r="C184" s="362" t="s">
        <v>18</v>
      </c>
      <c r="D184" s="357" t="s">
        <v>249</v>
      </c>
      <c r="E184" s="336" t="s">
        <v>454</v>
      </c>
    </row>
    <row r="185" spans="1:5" x14ac:dyDescent="0.2">
      <c r="A185" s="578" t="s">
        <v>299</v>
      </c>
      <c r="B185" s="579" t="s">
        <v>300</v>
      </c>
      <c r="C185" s="603" t="s">
        <v>301</v>
      </c>
      <c r="D185" s="589" t="s">
        <v>302</v>
      </c>
      <c r="E185" s="590" t="s">
        <v>322</v>
      </c>
    </row>
    <row r="186" spans="1:5" x14ac:dyDescent="0.2">
      <c r="A186" s="340" t="s">
        <v>303</v>
      </c>
      <c r="B186" s="347" t="s">
        <v>246</v>
      </c>
      <c r="C186" s="310"/>
      <c r="D186" s="145"/>
      <c r="E186" s="140"/>
    </row>
    <row r="187" spans="1:5" x14ac:dyDescent="0.2">
      <c r="A187" s="339" t="s">
        <v>304</v>
      </c>
      <c r="B187" s="192" t="s">
        <v>601</v>
      </c>
      <c r="C187" s="310"/>
      <c r="D187" s="145"/>
      <c r="E187" s="140"/>
    </row>
    <row r="188" spans="1:5" x14ac:dyDescent="0.2">
      <c r="A188" s="339" t="s">
        <v>305</v>
      </c>
      <c r="B188" s="215" t="s">
        <v>603</v>
      </c>
      <c r="C188" s="310"/>
      <c r="D188" s="145"/>
      <c r="E188" s="140"/>
    </row>
    <row r="189" spans="1:5" x14ac:dyDescent="0.2">
      <c r="A189" s="339" t="s">
        <v>306</v>
      </c>
      <c r="B189" s="215" t="s">
        <v>602</v>
      </c>
      <c r="C189" s="310">
        <f>1524+400+23967</f>
        <v>25891</v>
      </c>
      <c r="D189" s="145"/>
      <c r="E189" s="140">
        <v>27000</v>
      </c>
    </row>
    <row r="190" spans="1:5" x14ac:dyDescent="0.2">
      <c r="A190" s="339" t="s">
        <v>307</v>
      </c>
      <c r="B190" s="215" t="s">
        <v>604</v>
      </c>
      <c r="C190" s="310"/>
      <c r="D190" s="145"/>
      <c r="E190" s="140"/>
    </row>
    <row r="191" spans="1:5" x14ac:dyDescent="0.2">
      <c r="A191" s="339" t="s">
        <v>308</v>
      </c>
      <c r="B191" s="215" t="s">
        <v>605</v>
      </c>
      <c r="C191" s="310"/>
      <c r="D191" s="145"/>
      <c r="E191" s="140"/>
    </row>
    <row r="192" spans="1:5" x14ac:dyDescent="0.2">
      <c r="A192" s="339" t="s">
        <v>309</v>
      </c>
      <c r="B192" s="215" t="s">
        <v>606</v>
      </c>
      <c r="C192" s="310">
        <f>C193+C194+C195+C196+C197+C198+C199</f>
        <v>0</v>
      </c>
      <c r="D192" s="310">
        <f>D193+D194+D195+D196+D197+D198+D199</f>
        <v>0</v>
      </c>
      <c r="E192" s="145">
        <f>E193+E194+E195+E196+E197+E198+E199</f>
        <v>0</v>
      </c>
    </row>
    <row r="193" spans="1:5" x14ac:dyDescent="0.2">
      <c r="A193" s="339" t="s">
        <v>310</v>
      </c>
      <c r="B193" s="215" t="s">
        <v>610</v>
      </c>
      <c r="C193" s="310"/>
      <c r="D193" s="145"/>
      <c r="E193" s="140"/>
    </row>
    <row r="194" spans="1:5" x14ac:dyDescent="0.2">
      <c r="A194" s="339" t="s">
        <v>311</v>
      </c>
      <c r="B194" s="215" t="s">
        <v>611</v>
      </c>
      <c r="C194" s="310"/>
      <c r="D194" s="145"/>
      <c r="E194" s="140"/>
    </row>
    <row r="195" spans="1:5" x14ac:dyDescent="0.2">
      <c r="A195" s="339" t="s">
        <v>312</v>
      </c>
      <c r="B195" s="215" t="s">
        <v>612</v>
      </c>
      <c r="C195" s="310"/>
      <c r="D195" s="145"/>
      <c r="E195" s="140"/>
    </row>
    <row r="196" spans="1:5" x14ac:dyDescent="0.2">
      <c r="A196" s="339" t="s">
        <v>313</v>
      </c>
      <c r="B196" s="348" t="s">
        <v>1081</v>
      </c>
      <c r="C196" s="246"/>
      <c r="D196" s="149"/>
      <c r="E196" s="140"/>
    </row>
    <row r="197" spans="1:5" x14ac:dyDescent="0.2">
      <c r="A197" s="339" t="s">
        <v>314</v>
      </c>
      <c r="B197" s="801" t="s">
        <v>609</v>
      </c>
      <c r="C197" s="313"/>
      <c r="D197" s="146"/>
      <c r="E197" s="140"/>
    </row>
    <row r="198" spans="1:5" x14ac:dyDescent="0.2">
      <c r="A198" s="339" t="s">
        <v>315</v>
      </c>
      <c r="B198" s="802" t="s">
        <v>1082</v>
      </c>
      <c r="C198" s="313"/>
      <c r="D198" s="146"/>
      <c r="E198" s="140"/>
    </row>
    <row r="199" spans="1:5" x14ac:dyDescent="0.2">
      <c r="A199" s="339" t="s">
        <v>316</v>
      </c>
      <c r="B199" s="131" t="s">
        <v>841</v>
      </c>
      <c r="C199" s="313"/>
      <c r="D199" s="146"/>
      <c r="E199" s="140"/>
    </row>
    <row r="200" spans="1:5" ht="13.5" thickBot="1" x14ac:dyDescent="0.25">
      <c r="A200" s="339" t="s">
        <v>317</v>
      </c>
      <c r="B200" s="217" t="s">
        <v>614</v>
      </c>
      <c r="C200" s="311"/>
      <c r="D200" s="150"/>
      <c r="E200" s="140"/>
    </row>
    <row r="201" spans="1:5" ht="18.75" customHeight="1" thickBot="1" x14ac:dyDescent="0.25">
      <c r="A201" s="582" t="s">
        <v>318</v>
      </c>
      <c r="B201" s="583" t="s">
        <v>6</v>
      </c>
      <c r="C201" s="596">
        <f>C187+C188+C189+C192+C200</f>
        <v>25891</v>
      </c>
      <c r="D201" s="596">
        <f>D187+D188+D189+D192+D200</f>
        <v>0</v>
      </c>
      <c r="E201" s="597">
        <f>E187+E188+E189+E192+E200</f>
        <v>27000</v>
      </c>
    </row>
    <row r="202" spans="1:5" ht="13.5" thickTop="1" x14ac:dyDescent="0.2">
      <c r="A202" s="572"/>
      <c r="B202" s="347"/>
      <c r="C202" s="834"/>
      <c r="D202" s="834"/>
      <c r="E202" s="835"/>
    </row>
    <row r="203" spans="1:5" x14ac:dyDescent="0.2">
      <c r="A203" s="340" t="s">
        <v>319</v>
      </c>
      <c r="B203" s="349" t="s">
        <v>247</v>
      </c>
      <c r="C203" s="312"/>
      <c r="D203" s="148"/>
      <c r="E203" s="141"/>
    </row>
    <row r="204" spans="1:5" x14ac:dyDescent="0.2">
      <c r="A204" s="339" t="s">
        <v>320</v>
      </c>
      <c r="B204" s="215" t="s">
        <v>615</v>
      </c>
      <c r="C204" s="310">
        <f>'33_sz_ melléklet'!C115</f>
        <v>226033</v>
      </c>
      <c r="D204" s="145"/>
      <c r="E204" s="140">
        <f>'33_sz_ melléklet'!C80</f>
        <v>2000</v>
      </c>
    </row>
    <row r="205" spans="1:5" x14ac:dyDescent="0.2">
      <c r="A205" s="339" t="s">
        <v>321</v>
      </c>
      <c r="B205" s="215" t="s">
        <v>616</v>
      </c>
      <c r="C205" s="310">
        <f>'32_sz_ melléklet'!C34</f>
        <v>139700</v>
      </c>
      <c r="D205" s="310">
        <f>'32_sz_ melléklet'!C35</f>
        <v>34796</v>
      </c>
      <c r="E205" s="145"/>
    </row>
    <row r="206" spans="1:5" x14ac:dyDescent="0.2">
      <c r="A206" s="339" t="s">
        <v>323</v>
      </c>
      <c r="B206" s="215" t="s">
        <v>617</v>
      </c>
      <c r="C206" s="145">
        <f>C207+C208+C209+C210+C211+C212+C213</f>
        <v>0</v>
      </c>
      <c r="D206" s="145">
        <f>D207+D208+D209+D210+D211+D212+D213</f>
        <v>0</v>
      </c>
      <c r="E206" s="145">
        <f>E207+E208+E209+E210+E211+E212+E213</f>
        <v>0</v>
      </c>
    </row>
    <row r="207" spans="1:5" x14ac:dyDescent="0.2">
      <c r="A207" s="339" t="s">
        <v>324</v>
      </c>
      <c r="B207" s="348" t="s">
        <v>618</v>
      </c>
      <c r="C207" s="310"/>
      <c r="D207" s="145"/>
      <c r="E207" s="140"/>
    </row>
    <row r="208" spans="1:5" x14ac:dyDescent="0.2">
      <c r="A208" s="339" t="s">
        <v>325</v>
      </c>
      <c r="B208" s="348" t="s">
        <v>619</v>
      </c>
      <c r="C208" s="310"/>
      <c r="D208" s="145"/>
      <c r="E208" s="140"/>
    </row>
    <row r="209" spans="1:5" x14ac:dyDescent="0.2">
      <c r="A209" s="339" t="s">
        <v>326</v>
      </c>
      <c r="B209" s="348" t="s">
        <v>620</v>
      </c>
      <c r="C209" s="310"/>
      <c r="D209" s="145"/>
      <c r="E209" s="140"/>
    </row>
    <row r="210" spans="1:5" x14ac:dyDescent="0.2">
      <c r="A210" s="339" t="s">
        <v>327</v>
      </c>
      <c r="B210" s="348" t="s">
        <v>1087</v>
      </c>
      <c r="C210" s="310"/>
      <c r="D210" s="145">
        <f>' 8 10 sz. melléklet'!E46</f>
        <v>0</v>
      </c>
      <c r="E210" s="140"/>
    </row>
    <row r="211" spans="1:5" x14ac:dyDescent="0.2">
      <c r="A211" s="339" t="s">
        <v>328</v>
      </c>
      <c r="B211" s="801" t="s">
        <v>622</v>
      </c>
      <c r="C211" s="310"/>
      <c r="D211" s="145"/>
      <c r="E211" s="140"/>
    </row>
    <row r="212" spans="1:5" x14ac:dyDescent="0.2">
      <c r="A212" s="339" t="s">
        <v>329</v>
      </c>
      <c r="B212" s="292" t="s">
        <v>623</v>
      </c>
      <c r="C212" s="310"/>
      <c r="D212" s="145"/>
      <c r="E212" s="140"/>
    </row>
    <row r="213" spans="1:5" x14ac:dyDescent="0.2">
      <c r="A213" s="339" t="s">
        <v>330</v>
      </c>
      <c r="B213" s="1038" t="s">
        <v>624</v>
      </c>
      <c r="C213" s="310"/>
      <c r="D213" s="145"/>
      <c r="E213" s="140"/>
    </row>
    <row r="214" spans="1:5" x14ac:dyDescent="0.2">
      <c r="A214" s="339" t="s">
        <v>331</v>
      </c>
      <c r="B214" s="215"/>
      <c r="C214" s="235"/>
      <c r="D214" s="310"/>
      <c r="E214" s="149"/>
    </row>
    <row r="215" spans="1:5" ht="13.5" thickBot="1" x14ac:dyDescent="0.25">
      <c r="A215" s="339" t="s">
        <v>332</v>
      </c>
      <c r="B215" s="217"/>
      <c r="C215" s="245">
        <f>-C190</f>
        <v>0</v>
      </c>
      <c r="D215" s="245">
        <f>-D190</f>
        <v>0</v>
      </c>
      <c r="E215" s="153">
        <f>-E190</f>
        <v>0</v>
      </c>
    </row>
    <row r="216" spans="1:5" ht="13.5" thickBot="1" x14ac:dyDescent="0.25">
      <c r="A216" s="582" t="s">
        <v>842</v>
      </c>
      <c r="B216" s="583" t="s">
        <v>7</v>
      </c>
      <c r="C216" s="829">
        <f>C204+C205+C206+C214+C215</f>
        <v>365733</v>
      </c>
      <c r="D216" s="829">
        <f>D204+D205+D206+D214+D215</f>
        <v>34796</v>
      </c>
      <c r="E216" s="860">
        <f>E204+E205+E206+E214+E215</f>
        <v>2000</v>
      </c>
    </row>
    <row r="217" spans="1:5" ht="27" thickTop="1" thickBot="1" x14ac:dyDescent="0.25">
      <c r="A217" s="582" t="s">
        <v>334</v>
      </c>
      <c r="B217" s="587" t="s">
        <v>457</v>
      </c>
      <c r="C217" s="251">
        <f>C216+C201</f>
        <v>391624</v>
      </c>
      <c r="D217" s="251">
        <f>D216+D201</f>
        <v>34796</v>
      </c>
      <c r="E217" s="256">
        <f>E216+E201</f>
        <v>29000</v>
      </c>
    </row>
    <row r="218" spans="1:5" ht="13.5" thickTop="1" x14ac:dyDescent="0.2">
      <c r="A218" s="572"/>
      <c r="B218" s="815"/>
      <c r="C218" s="825"/>
      <c r="D218" s="825"/>
      <c r="E218" s="830"/>
    </row>
    <row r="219" spans="1:5" x14ac:dyDescent="0.2">
      <c r="A219" s="340" t="s">
        <v>335</v>
      </c>
      <c r="B219" s="456" t="s">
        <v>458</v>
      </c>
      <c r="C219" s="312"/>
      <c r="D219" s="148"/>
      <c r="E219" s="141"/>
    </row>
    <row r="220" spans="1:5" x14ac:dyDescent="0.2">
      <c r="A220" s="339" t="s">
        <v>336</v>
      </c>
      <c r="B220" s="925" t="s">
        <v>1076</v>
      </c>
      <c r="C220" s="310"/>
      <c r="D220" s="310"/>
      <c r="E220" s="145"/>
    </row>
    <row r="221" spans="1:5" x14ac:dyDescent="0.2">
      <c r="A221" s="339" t="s">
        <v>337</v>
      </c>
      <c r="B221" s="925" t="s">
        <v>1075</v>
      </c>
      <c r="C221" s="312"/>
      <c r="D221" s="148"/>
      <c r="E221" s="141"/>
    </row>
    <row r="222" spans="1:5" x14ac:dyDescent="0.2">
      <c r="A222" s="339" t="s">
        <v>338</v>
      </c>
      <c r="B222" s="666" t="s">
        <v>639</v>
      </c>
      <c r="C222" s="246"/>
      <c r="D222" s="149"/>
      <c r="E222" s="142"/>
    </row>
    <row r="223" spans="1:5" x14ac:dyDescent="0.2">
      <c r="A223" s="339" t="s">
        <v>339</v>
      </c>
      <c r="B223" s="666" t="s">
        <v>641</v>
      </c>
      <c r="C223" s="310"/>
      <c r="D223" s="145"/>
      <c r="E223" s="142"/>
    </row>
    <row r="224" spans="1:5" x14ac:dyDescent="0.2">
      <c r="A224" s="339" t="s">
        <v>340</v>
      </c>
      <c r="B224" s="803" t="s">
        <v>642</v>
      </c>
      <c r="C224" s="236"/>
      <c r="D224" s="145"/>
      <c r="E224" s="142"/>
    </row>
    <row r="225" spans="1:5" x14ac:dyDescent="0.2">
      <c r="A225" s="339" t="s">
        <v>341</v>
      </c>
      <c r="B225" s="804" t="s">
        <v>645</v>
      </c>
      <c r="C225" s="236"/>
      <c r="D225" s="145"/>
      <c r="E225" s="142"/>
    </row>
    <row r="226" spans="1:5" x14ac:dyDescent="0.2">
      <c r="A226" s="339" t="s">
        <v>342</v>
      </c>
      <c r="B226" s="805" t="s">
        <v>644</v>
      </c>
      <c r="C226" s="236"/>
      <c r="D226" s="310"/>
      <c r="E226" s="145"/>
    </row>
    <row r="227" spans="1:5" ht="13.5" thickBot="1" x14ac:dyDescent="0.25">
      <c r="A227" s="339" t="s">
        <v>343</v>
      </c>
      <c r="B227" s="350" t="s">
        <v>643</v>
      </c>
      <c r="C227" s="251"/>
      <c r="D227" s="251"/>
      <c r="E227" s="256"/>
    </row>
    <row r="228" spans="1:5" ht="13.5" thickBot="1" x14ac:dyDescent="0.25">
      <c r="A228" s="363" t="s">
        <v>344</v>
      </c>
      <c r="B228" s="298" t="s">
        <v>646</v>
      </c>
      <c r="C228" s="809">
        <f>SUM(C220:C227)</f>
        <v>0</v>
      </c>
      <c r="D228" s="809">
        <f>SUM(D220:D227)</f>
        <v>0</v>
      </c>
      <c r="E228" s="904">
        <f>SUM(E220:E227)</f>
        <v>0</v>
      </c>
    </row>
    <row r="229" spans="1:5" x14ac:dyDescent="0.2">
      <c r="A229" s="572"/>
      <c r="B229" s="43"/>
      <c r="C229" s="821"/>
      <c r="D229" s="782"/>
      <c r="E229" s="782"/>
    </row>
    <row r="230" spans="1:5" ht="13.5" thickBot="1" x14ac:dyDescent="0.25">
      <c r="A230" s="426" t="s">
        <v>345</v>
      </c>
      <c r="B230" s="1300" t="s">
        <v>460</v>
      </c>
      <c r="C230" s="1276">
        <f>C217+C228</f>
        <v>391624</v>
      </c>
      <c r="D230" s="1276">
        <f>D217+D228</f>
        <v>34796</v>
      </c>
      <c r="E230" s="317">
        <f>E217+E228</f>
        <v>29000</v>
      </c>
    </row>
    <row r="231" spans="1:5" x14ac:dyDescent="0.2">
      <c r="A231" s="888"/>
      <c r="B231" s="793"/>
      <c r="C231" s="30"/>
      <c r="D231" s="30"/>
      <c r="E231" s="144"/>
    </row>
    <row r="232" spans="1:5" x14ac:dyDescent="0.2">
      <c r="A232" s="888"/>
      <c r="B232" s="793"/>
      <c r="C232" s="30"/>
      <c r="D232" s="30"/>
      <c r="E232" s="144"/>
    </row>
    <row r="233" spans="1:5" x14ac:dyDescent="0.2">
      <c r="A233" s="888"/>
      <c r="B233" s="793"/>
      <c r="C233" s="30"/>
      <c r="D233" s="30"/>
      <c r="E233" s="144"/>
    </row>
    <row r="234" spans="1:5" x14ac:dyDescent="0.2">
      <c r="A234" s="888"/>
      <c r="B234" s="793"/>
      <c r="C234" s="30"/>
      <c r="D234" s="30"/>
      <c r="E234" s="144"/>
    </row>
    <row r="235" spans="1:5" x14ac:dyDescent="0.2">
      <c r="A235" s="888"/>
      <c r="B235" s="793"/>
      <c r="C235" s="30"/>
      <c r="D235" s="30"/>
      <c r="E235" s="144"/>
    </row>
    <row r="236" spans="1:5" ht="12.75" customHeight="1" x14ac:dyDescent="0.2">
      <c r="A236" s="887"/>
      <c r="B236" s="15"/>
      <c r="C236" s="15"/>
      <c r="D236" s="15"/>
      <c r="E236" s="309"/>
    </row>
    <row r="237" spans="1:5" x14ac:dyDescent="0.2">
      <c r="A237" s="1653">
        <v>5</v>
      </c>
      <c r="B237" s="1648"/>
      <c r="C237" s="1648"/>
      <c r="D237" s="1648"/>
      <c r="E237" s="1654"/>
    </row>
    <row r="238" spans="1:5" x14ac:dyDescent="0.2">
      <c r="A238" s="1649" t="s">
        <v>1328</v>
      </c>
      <c r="B238" s="1650"/>
      <c r="C238" s="1650"/>
      <c r="D238" s="1650"/>
      <c r="E238" s="1651"/>
    </row>
    <row r="239" spans="1:5" x14ac:dyDescent="0.2">
      <c r="A239" s="1618"/>
      <c r="B239" s="1092"/>
      <c r="C239" s="1092"/>
      <c r="D239" s="1092"/>
      <c r="E239" s="1619"/>
    </row>
    <row r="240" spans="1:5" ht="15.75" x14ac:dyDescent="0.25">
      <c r="A240" s="887"/>
      <c r="B240" s="1646" t="s">
        <v>1178</v>
      </c>
      <c r="C240" s="1646"/>
      <c r="D240" s="1646"/>
      <c r="E240" s="1652"/>
    </row>
    <row r="241" spans="1:5" ht="15.75" x14ac:dyDescent="0.25">
      <c r="A241" s="887"/>
      <c r="B241" s="21"/>
      <c r="C241" s="21"/>
      <c r="D241" s="21"/>
      <c r="E241" s="1620"/>
    </row>
    <row r="242" spans="1:5" ht="13.5" thickBot="1" x14ac:dyDescent="0.25">
      <c r="A242" s="887"/>
      <c r="B242" s="36"/>
      <c r="C242" s="36"/>
      <c r="D242" s="36"/>
      <c r="E242" s="1621" t="s">
        <v>8</v>
      </c>
    </row>
    <row r="243" spans="1:5" ht="27" thickBot="1" x14ac:dyDescent="0.3">
      <c r="A243" s="367" t="s">
        <v>298</v>
      </c>
      <c r="B243" s="577" t="s">
        <v>13</v>
      </c>
      <c r="C243" s="1305" t="s">
        <v>453</v>
      </c>
      <c r="D243" s="1306" t="s">
        <v>248</v>
      </c>
      <c r="E243" s="357" t="s">
        <v>20</v>
      </c>
    </row>
    <row r="244" spans="1:5" x14ac:dyDescent="0.2">
      <c r="A244" s="578" t="s">
        <v>299</v>
      </c>
      <c r="B244" s="579" t="s">
        <v>300</v>
      </c>
      <c r="C244" s="588" t="s">
        <v>301</v>
      </c>
      <c r="D244" s="606" t="s">
        <v>302</v>
      </c>
      <c r="E244" s="590" t="s">
        <v>322</v>
      </c>
    </row>
    <row r="245" spans="1:5" x14ac:dyDescent="0.2">
      <c r="A245" s="340" t="s">
        <v>303</v>
      </c>
      <c r="B245" s="347" t="s">
        <v>246</v>
      </c>
      <c r="C245" s="310"/>
      <c r="D245" s="145"/>
      <c r="E245" s="140"/>
    </row>
    <row r="246" spans="1:5" x14ac:dyDescent="0.2">
      <c r="A246" s="339" t="s">
        <v>304</v>
      </c>
      <c r="B246" s="192" t="s">
        <v>601</v>
      </c>
      <c r="C246" s="310">
        <f>'38_sz_ melléklet'!C146</f>
        <v>2251</v>
      </c>
      <c r="D246" s="145"/>
      <c r="E246" s="140">
        <f>1050</f>
        <v>1050</v>
      </c>
    </row>
    <row r="247" spans="1:5" x14ac:dyDescent="0.2">
      <c r="A247" s="339" t="s">
        <v>305</v>
      </c>
      <c r="B247" s="215" t="s">
        <v>603</v>
      </c>
      <c r="C247" s="310">
        <f>'38_sz_ melléklet'!C147</f>
        <v>342</v>
      </c>
      <c r="D247" s="145"/>
      <c r="E247" s="140">
        <f>1557</f>
        <v>1557</v>
      </c>
    </row>
    <row r="248" spans="1:5" x14ac:dyDescent="0.2">
      <c r="A248" s="339" t="s">
        <v>306</v>
      </c>
      <c r="B248" s="215" t="s">
        <v>602</v>
      </c>
      <c r="C248" s="310">
        <f>'1_ sz_függelék'!B21</f>
        <v>156609</v>
      </c>
      <c r="D248" s="145">
        <f>936+1542</f>
        <v>2478</v>
      </c>
      <c r="E248" s="140">
        <f>5521+3038+'38_sz_ melléklet'!C331</f>
        <v>10146</v>
      </c>
    </row>
    <row r="249" spans="1:5" x14ac:dyDescent="0.2">
      <c r="A249" s="339" t="s">
        <v>307</v>
      </c>
      <c r="B249" s="215" t="s">
        <v>604</v>
      </c>
      <c r="C249" s="310"/>
      <c r="D249" s="145"/>
      <c r="E249" s="140"/>
    </row>
    <row r="250" spans="1:5" x14ac:dyDescent="0.2">
      <c r="A250" s="339" t="s">
        <v>308</v>
      </c>
      <c r="B250" s="215" t="s">
        <v>605</v>
      </c>
      <c r="C250" s="310"/>
      <c r="D250" s="145"/>
      <c r="E250" s="140"/>
    </row>
    <row r="251" spans="1:5" x14ac:dyDescent="0.2">
      <c r="A251" s="339" t="s">
        <v>309</v>
      </c>
      <c r="B251" s="215" t="s">
        <v>606</v>
      </c>
      <c r="C251" s="310">
        <f>C252+C253+C254+C255+C256+C257+C258</f>
        <v>0</v>
      </c>
      <c r="D251" s="145">
        <f>D252+D253+D254+D255+D256+D257+D258</f>
        <v>0</v>
      </c>
      <c r="E251" s="140">
        <f>E252+E253+E254+E255+E256+E257+E258</f>
        <v>99871</v>
      </c>
    </row>
    <row r="252" spans="1:5" x14ac:dyDescent="0.2">
      <c r="A252" s="339" t="s">
        <v>310</v>
      </c>
      <c r="B252" s="215" t="s">
        <v>610</v>
      </c>
      <c r="C252" s="310"/>
      <c r="D252" s="145"/>
      <c r="E252" s="140"/>
    </row>
    <row r="253" spans="1:5" x14ac:dyDescent="0.2">
      <c r="A253" s="339" t="s">
        <v>311</v>
      </c>
      <c r="B253" s="215" t="s">
        <v>611</v>
      </c>
      <c r="C253" s="310"/>
      <c r="D253" s="145"/>
      <c r="E253" s="140"/>
    </row>
    <row r="254" spans="1:5" x14ac:dyDescent="0.2">
      <c r="A254" s="339" t="s">
        <v>312</v>
      </c>
      <c r="B254" s="215" t="s">
        <v>612</v>
      </c>
      <c r="C254" s="310"/>
      <c r="D254" s="145"/>
      <c r="E254" s="140"/>
    </row>
    <row r="255" spans="1:5" x14ac:dyDescent="0.2">
      <c r="A255" s="339" t="s">
        <v>313</v>
      </c>
      <c r="B255" s="348" t="s">
        <v>1081</v>
      </c>
      <c r="C255" s="246"/>
      <c r="D255" s="149"/>
      <c r="E255" s="140">
        <f>'6 7_sz_melléklet'!E33+'6 7_sz_melléklet'!E30+'6 7_sz_melléklet'!E49</f>
        <v>99871</v>
      </c>
    </row>
    <row r="256" spans="1:5" x14ac:dyDescent="0.2">
      <c r="A256" s="339" t="s">
        <v>314</v>
      </c>
      <c r="B256" s="801" t="s">
        <v>609</v>
      </c>
      <c r="C256" s="236"/>
      <c r="D256" s="145"/>
      <c r="E256" s="140"/>
    </row>
    <row r="257" spans="1:5" x14ac:dyDescent="0.2">
      <c r="A257" s="339" t="s">
        <v>315</v>
      </c>
      <c r="B257" s="802" t="s">
        <v>1082</v>
      </c>
      <c r="C257" s="236"/>
      <c r="D257" s="145"/>
      <c r="E257" s="140"/>
    </row>
    <row r="258" spans="1:5" x14ac:dyDescent="0.2">
      <c r="A258" s="339" t="s">
        <v>316</v>
      </c>
      <c r="B258" s="131" t="s">
        <v>841</v>
      </c>
      <c r="C258" s="310"/>
      <c r="D258" s="145"/>
      <c r="E258" s="140"/>
    </row>
    <row r="259" spans="1:5" ht="13.5" thickBot="1" x14ac:dyDescent="0.25">
      <c r="A259" s="339" t="s">
        <v>317</v>
      </c>
      <c r="B259" s="217" t="s">
        <v>614</v>
      </c>
      <c r="C259" s="245"/>
      <c r="D259" s="455"/>
      <c r="E259" s="144"/>
    </row>
    <row r="260" spans="1:5" ht="18.75" customHeight="1" thickBot="1" x14ac:dyDescent="0.25">
      <c r="A260" s="582" t="s">
        <v>318</v>
      </c>
      <c r="B260" s="583" t="s">
        <v>6</v>
      </c>
      <c r="C260" s="851">
        <f>C246+C247+C248+C251+C259</f>
        <v>159202</v>
      </c>
      <c r="D260" s="851">
        <f>D246+D247+D248+D251+D259</f>
        <v>2478</v>
      </c>
      <c r="E260" s="860">
        <f>E246+E247+E248+E251+E259</f>
        <v>112624</v>
      </c>
    </row>
    <row r="261" spans="1:5" ht="13.5" thickTop="1" x14ac:dyDescent="0.2">
      <c r="A261" s="572"/>
      <c r="B261" s="347"/>
      <c r="C261" s="827"/>
      <c r="D261" s="827"/>
      <c r="E261" s="828"/>
    </row>
    <row r="262" spans="1:5" x14ac:dyDescent="0.2">
      <c r="A262" s="340" t="s">
        <v>319</v>
      </c>
      <c r="B262" s="349" t="s">
        <v>247</v>
      </c>
      <c r="C262" s="314"/>
      <c r="D262" s="314"/>
      <c r="E262" s="151"/>
    </row>
    <row r="263" spans="1:5" x14ac:dyDescent="0.2">
      <c r="A263" s="339" t="s">
        <v>320</v>
      </c>
      <c r="B263" s="215" t="s">
        <v>615</v>
      </c>
      <c r="C263" s="310">
        <f>'33_sz_ melléklet'!C95</f>
        <v>411304</v>
      </c>
      <c r="D263" s="145"/>
      <c r="E263" s="140">
        <f>'33_sz_ melléklet'!C169</f>
        <v>49283</v>
      </c>
    </row>
    <row r="264" spans="1:5" x14ac:dyDescent="0.2">
      <c r="A264" s="339" t="s">
        <v>321</v>
      </c>
      <c r="B264" s="215" t="s">
        <v>616</v>
      </c>
      <c r="C264" s="310">
        <f>'32_sz_ melléklet'!C27</f>
        <v>60599</v>
      </c>
      <c r="D264" s="145"/>
      <c r="E264" s="140"/>
    </row>
    <row r="265" spans="1:5" x14ac:dyDescent="0.2">
      <c r="A265" s="339" t="s">
        <v>323</v>
      </c>
      <c r="B265" s="215" t="s">
        <v>617</v>
      </c>
      <c r="C265" s="310">
        <f>C266+C267+C268+C269+C270+C271+C272</f>
        <v>0</v>
      </c>
      <c r="D265" s="310">
        <f>D266+D267+D268+D269+D270+D271+D272</f>
        <v>0</v>
      </c>
      <c r="E265" s="145">
        <f>E266+E267+E268+E269+E270+E271+E272</f>
        <v>0</v>
      </c>
    </row>
    <row r="266" spans="1:5" x14ac:dyDescent="0.2">
      <c r="A266" s="339" t="s">
        <v>324</v>
      </c>
      <c r="B266" s="348" t="s">
        <v>618</v>
      </c>
      <c r="C266" s="310"/>
      <c r="D266" s="145"/>
      <c r="E266" s="140"/>
    </row>
    <row r="267" spans="1:5" x14ac:dyDescent="0.2">
      <c r="A267" s="339" t="s">
        <v>325</v>
      </c>
      <c r="B267" s="348" t="s">
        <v>619</v>
      </c>
      <c r="C267" s="310"/>
      <c r="D267" s="145"/>
      <c r="E267" s="140"/>
    </row>
    <row r="268" spans="1:5" x14ac:dyDescent="0.2">
      <c r="A268" s="339" t="s">
        <v>326</v>
      </c>
      <c r="B268" s="348" t="s">
        <v>620</v>
      </c>
      <c r="C268" s="310"/>
      <c r="D268" s="145"/>
      <c r="E268" s="140"/>
    </row>
    <row r="269" spans="1:5" x14ac:dyDescent="0.2">
      <c r="A269" s="339" t="s">
        <v>327</v>
      </c>
      <c r="B269" s="348" t="s">
        <v>1087</v>
      </c>
      <c r="C269" s="310"/>
      <c r="D269" s="145"/>
      <c r="E269" s="140"/>
    </row>
    <row r="270" spans="1:5" x14ac:dyDescent="0.2">
      <c r="A270" s="339" t="s">
        <v>328</v>
      </c>
      <c r="B270" s="801" t="s">
        <v>622</v>
      </c>
      <c r="C270" s="310"/>
      <c r="D270" s="145"/>
      <c r="E270" s="140"/>
    </row>
    <row r="271" spans="1:5" x14ac:dyDescent="0.2">
      <c r="A271" s="339" t="s">
        <v>329</v>
      </c>
      <c r="B271" s="292" t="s">
        <v>623</v>
      </c>
      <c r="C271" s="235"/>
      <c r="D271" s="246"/>
      <c r="E271" s="149"/>
    </row>
    <row r="272" spans="1:5" x14ac:dyDescent="0.2">
      <c r="A272" s="339" t="s">
        <v>330</v>
      </c>
      <c r="B272" s="1038" t="s">
        <v>624</v>
      </c>
      <c r="C272" s="236"/>
      <c r="D272" s="310"/>
      <c r="E272" s="145"/>
    </row>
    <row r="273" spans="1:5" x14ac:dyDescent="0.2">
      <c r="A273" s="339" t="s">
        <v>331</v>
      </c>
      <c r="B273" s="215"/>
      <c r="C273" s="312"/>
      <c r="D273" s="148"/>
      <c r="E273" s="141"/>
    </row>
    <row r="274" spans="1:5" ht="13.5" thickBot="1" x14ac:dyDescent="0.25">
      <c r="A274" s="339" t="s">
        <v>332</v>
      </c>
      <c r="B274" s="217"/>
      <c r="C274" s="311"/>
      <c r="D274" s="150"/>
      <c r="E274" s="143"/>
    </row>
    <row r="275" spans="1:5" ht="13.5" thickBot="1" x14ac:dyDescent="0.25">
      <c r="A275" s="582" t="s">
        <v>842</v>
      </c>
      <c r="B275" s="583" t="s">
        <v>7</v>
      </c>
      <c r="C275" s="829">
        <f>C263+C264+C265+C273+C274</f>
        <v>471903</v>
      </c>
      <c r="D275" s="829">
        <f>D263+D264+D265+D273+D274</f>
        <v>0</v>
      </c>
      <c r="E275" s="860">
        <f>E263+E264+E265+E273+E274</f>
        <v>49283</v>
      </c>
    </row>
    <row r="276" spans="1:5" ht="27" thickTop="1" thickBot="1" x14ac:dyDescent="0.25">
      <c r="A276" s="582" t="s">
        <v>334</v>
      </c>
      <c r="B276" s="587" t="s">
        <v>457</v>
      </c>
      <c r="C276" s="251">
        <f>C260+C275</f>
        <v>631105</v>
      </c>
      <c r="D276" s="251">
        <f>D260+D275</f>
        <v>2478</v>
      </c>
      <c r="E276" s="256">
        <f>E260+E275</f>
        <v>161907</v>
      </c>
    </row>
    <row r="277" spans="1:5" ht="13.5" thickTop="1" x14ac:dyDescent="0.2">
      <c r="A277" s="572"/>
      <c r="B277" s="815"/>
      <c r="C277" s="830"/>
      <c r="D277" s="830"/>
      <c r="E277" s="830"/>
    </row>
    <row r="278" spans="1:5" x14ac:dyDescent="0.2">
      <c r="A278" s="340" t="s">
        <v>335</v>
      </c>
      <c r="B278" s="456" t="s">
        <v>458</v>
      </c>
      <c r="C278" s="312"/>
      <c r="D278" s="148"/>
      <c r="E278" s="141"/>
    </row>
    <row r="279" spans="1:5" x14ac:dyDescent="0.2">
      <c r="A279" s="339" t="s">
        <v>336</v>
      </c>
      <c r="B279" s="925" t="s">
        <v>1076</v>
      </c>
      <c r="C279" s="246"/>
      <c r="D279" s="149"/>
      <c r="E279" s="142"/>
    </row>
    <row r="280" spans="1:5" x14ac:dyDescent="0.2">
      <c r="A280" s="339" t="s">
        <v>337</v>
      </c>
      <c r="B280" s="925" t="s">
        <v>1075</v>
      </c>
      <c r="C280" s="310"/>
      <c r="D280" s="145"/>
      <c r="E280" s="142"/>
    </row>
    <row r="281" spans="1:5" x14ac:dyDescent="0.2">
      <c r="A281" s="339" t="s">
        <v>338</v>
      </c>
      <c r="B281" s="666" t="s">
        <v>639</v>
      </c>
      <c r="C281" s="310"/>
      <c r="D281" s="145"/>
      <c r="E281" s="142"/>
    </row>
    <row r="282" spans="1:5" x14ac:dyDescent="0.2">
      <c r="A282" s="339" t="s">
        <v>339</v>
      </c>
      <c r="B282" s="666" t="s">
        <v>641</v>
      </c>
      <c r="C282" s="310"/>
      <c r="D282" s="145"/>
      <c r="E282" s="142"/>
    </row>
    <row r="283" spans="1:5" x14ac:dyDescent="0.2">
      <c r="A283" s="339" t="s">
        <v>340</v>
      </c>
      <c r="B283" s="803" t="s">
        <v>642</v>
      </c>
      <c r="C283" s="236"/>
      <c r="D283" s="310"/>
      <c r="E283" s="145"/>
    </row>
    <row r="284" spans="1:5" x14ac:dyDescent="0.2">
      <c r="A284" s="339" t="s">
        <v>341</v>
      </c>
      <c r="B284" s="804" t="s">
        <v>645</v>
      </c>
      <c r="C284" s="235"/>
      <c r="D284" s="246"/>
      <c r="E284" s="149"/>
    </row>
    <row r="285" spans="1:5" x14ac:dyDescent="0.2">
      <c r="A285" s="339" t="s">
        <v>342</v>
      </c>
      <c r="B285" s="805" t="s">
        <v>644</v>
      </c>
      <c r="C285" s="852"/>
      <c r="D285" s="145"/>
      <c r="E285" s="140"/>
    </row>
    <row r="286" spans="1:5" ht="13.5" thickBot="1" x14ac:dyDescent="0.25">
      <c r="A286" s="339" t="s">
        <v>343</v>
      </c>
      <c r="B286" s="350" t="s">
        <v>643</v>
      </c>
      <c r="C286" s="241"/>
      <c r="D286" s="153"/>
      <c r="E286" s="144"/>
    </row>
    <row r="287" spans="1:5" ht="13.5" thickBot="1" x14ac:dyDescent="0.25">
      <c r="A287" s="363" t="s">
        <v>344</v>
      </c>
      <c r="B287" s="298" t="s">
        <v>646</v>
      </c>
      <c r="C287" s="247">
        <f>C279+C280+C281+C282+C283+C284+C285+C286</f>
        <v>0</v>
      </c>
      <c r="D287" s="247">
        <f>D279+D280+D281+D282+D283+D284+D285+D286</f>
        <v>0</v>
      </c>
      <c r="E287" s="152">
        <f>E279+E280+E281+E282+E283+E284+E285+E286</f>
        <v>0</v>
      </c>
    </row>
    <row r="288" spans="1:5" x14ac:dyDescent="0.2">
      <c r="A288" s="572"/>
      <c r="B288" s="43"/>
      <c r="C288" s="782"/>
      <c r="D288" s="782"/>
      <c r="E288" s="782"/>
    </row>
    <row r="289" spans="1:5" ht="13.5" thickBot="1" x14ac:dyDescent="0.25">
      <c r="A289" s="426" t="s">
        <v>345</v>
      </c>
      <c r="B289" s="1300" t="s">
        <v>460</v>
      </c>
      <c r="C289" s="1276">
        <f>C276+C287</f>
        <v>631105</v>
      </c>
      <c r="D289" s="1276">
        <f>D276+D287</f>
        <v>2478</v>
      </c>
      <c r="E289" s="317">
        <f>E276+E287</f>
        <v>161907</v>
      </c>
    </row>
    <row r="290" spans="1:5" x14ac:dyDescent="0.2">
      <c r="A290" s="888"/>
      <c r="B290" s="793"/>
      <c r="C290" s="794"/>
      <c r="D290" s="794"/>
      <c r="E290" s="1622"/>
    </row>
    <row r="291" spans="1:5" x14ac:dyDescent="0.2">
      <c r="A291" s="888"/>
      <c r="B291" s="793"/>
      <c r="C291" s="794"/>
      <c r="D291" s="794"/>
      <c r="E291" s="1622"/>
    </row>
    <row r="292" spans="1:5" x14ac:dyDescent="0.2">
      <c r="A292" s="888"/>
      <c r="B292" s="793"/>
      <c r="C292" s="794"/>
      <c r="D292" s="794"/>
      <c r="E292" s="1622"/>
    </row>
    <row r="293" spans="1:5" x14ac:dyDescent="0.2">
      <c r="A293" s="888"/>
      <c r="B293" s="793"/>
      <c r="C293" s="794"/>
      <c r="D293" s="794"/>
      <c r="E293" s="1622"/>
    </row>
    <row r="294" spans="1:5" x14ac:dyDescent="0.2">
      <c r="A294" s="888"/>
      <c r="B294" s="793"/>
      <c r="C294" s="794"/>
      <c r="D294" s="794"/>
      <c r="E294" s="1622"/>
    </row>
    <row r="295" spans="1:5" x14ac:dyDescent="0.2">
      <c r="A295" s="888"/>
      <c r="B295" s="727"/>
      <c r="C295" s="30"/>
      <c r="D295" s="30"/>
      <c r="E295" s="144"/>
    </row>
    <row r="296" spans="1:5" x14ac:dyDescent="0.2">
      <c r="A296" s="1653">
        <v>6</v>
      </c>
      <c r="B296" s="1648"/>
      <c r="C296" s="1648"/>
      <c r="D296" s="1648"/>
      <c r="E296" s="1654"/>
    </row>
    <row r="297" spans="1:5" x14ac:dyDescent="0.2">
      <c r="A297" s="1616"/>
      <c r="B297" s="800"/>
      <c r="C297" s="800"/>
      <c r="D297" s="800"/>
      <c r="E297" s="1617"/>
    </row>
    <row r="298" spans="1:5" x14ac:dyDescent="0.2">
      <c r="A298" s="1649" t="s">
        <v>1328</v>
      </c>
      <c r="B298" s="1650"/>
      <c r="C298" s="1650"/>
      <c r="D298" s="1650"/>
      <c r="E298" s="1651"/>
    </row>
    <row r="299" spans="1:5" x14ac:dyDescent="0.2">
      <c r="A299" s="1618"/>
      <c r="B299" s="1092"/>
      <c r="C299" s="1092"/>
      <c r="D299" s="1092"/>
      <c r="E299" s="1619"/>
    </row>
    <row r="300" spans="1:5" ht="15.75" x14ac:dyDescent="0.25">
      <c r="A300" s="887"/>
      <c r="B300" s="1646" t="s">
        <v>1178</v>
      </c>
      <c r="C300" s="1646"/>
      <c r="D300" s="1646"/>
      <c r="E300" s="1652"/>
    </row>
    <row r="301" spans="1:5" ht="13.5" thickBot="1" x14ac:dyDescent="0.25">
      <c r="A301" s="887"/>
      <c r="B301" s="36"/>
      <c r="C301" s="36"/>
      <c r="D301" s="36"/>
      <c r="E301" s="1621" t="s">
        <v>8</v>
      </c>
    </row>
    <row r="302" spans="1:5" ht="27" thickBot="1" x14ac:dyDescent="0.3">
      <c r="A302" s="358" t="s">
        <v>298</v>
      </c>
      <c r="B302" s="577" t="s">
        <v>13</v>
      </c>
      <c r="C302" s="833" t="s">
        <v>19</v>
      </c>
      <c r="D302" s="605" t="s">
        <v>1148</v>
      </c>
      <c r="E302" s="157" t="s">
        <v>942</v>
      </c>
    </row>
    <row r="303" spans="1:5" x14ac:dyDescent="0.2">
      <c r="A303" s="578" t="s">
        <v>299</v>
      </c>
      <c r="B303" s="579" t="s">
        <v>300</v>
      </c>
      <c r="C303" s="603" t="s">
        <v>301</v>
      </c>
      <c r="D303" s="604" t="s">
        <v>302</v>
      </c>
      <c r="E303" s="606" t="s">
        <v>322</v>
      </c>
    </row>
    <row r="304" spans="1:5" x14ac:dyDescent="0.2">
      <c r="A304" s="340" t="s">
        <v>303</v>
      </c>
      <c r="B304" s="347" t="s">
        <v>246</v>
      </c>
      <c r="C304" s="310"/>
      <c r="D304" s="145"/>
      <c r="E304" s="145"/>
    </row>
    <row r="305" spans="1:5" x14ac:dyDescent="0.2">
      <c r="A305" s="339" t="s">
        <v>304</v>
      </c>
      <c r="B305" s="192" t="s">
        <v>601</v>
      </c>
      <c r="C305" s="310"/>
      <c r="D305" s="145"/>
      <c r="E305" s="145"/>
    </row>
    <row r="306" spans="1:5" x14ac:dyDescent="0.2">
      <c r="A306" s="339" t="s">
        <v>305</v>
      </c>
      <c r="B306" s="215" t="s">
        <v>603</v>
      </c>
      <c r="C306" s="310"/>
      <c r="D306" s="145"/>
      <c r="E306" s="145"/>
    </row>
    <row r="307" spans="1:5" x14ac:dyDescent="0.2">
      <c r="A307" s="339" t="s">
        <v>306</v>
      </c>
      <c r="B307" s="215" t="s">
        <v>602</v>
      </c>
      <c r="C307" s="310">
        <f>4044+216</f>
        <v>4260</v>
      </c>
      <c r="D307" s="145">
        <v>15000</v>
      </c>
      <c r="E307" s="145"/>
    </row>
    <row r="308" spans="1:5" x14ac:dyDescent="0.2">
      <c r="A308" s="339" t="s">
        <v>307</v>
      </c>
      <c r="B308" s="215" t="s">
        <v>604</v>
      </c>
      <c r="C308" s="310"/>
      <c r="D308" s="145"/>
      <c r="E308" s="145"/>
    </row>
    <row r="309" spans="1:5" x14ac:dyDescent="0.2">
      <c r="A309" s="339" t="s">
        <v>308</v>
      </c>
      <c r="B309" s="215" t="s">
        <v>605</v>
      </c>
      <c r="C309" s="310"/>
      <c r="D309" s="145"/>
      <c r="E309" s="145"/>
    </row>
    <row r="310" spans="1:5" x14ac:dyDescent="0.2">
      <c r="A310" s="339" t="s">
        <v>309</v>
      </c>
      <c r="B310" s="215" t="s">
        <v>606</v>
      </c>
      <c r="C310" s="310">
        <f>C311+C312+C313+C314+C315+C316+C317</f>
        <v>5000</v>
      </c>
      <c r="D310" s="310">
        <f>D311+D312+D313+D314+D315+D316+D317</f>
        <v>12000</v>
      </c>
      <c r="E310" s="145">
        <f>E311+E312+E313+E314+E315+E316+E317</f>
        <v>30385</v>
      </c>
    </row>
    <row r="311" spans="1:5" x14ac:dyDescent="0.2">
      <c r="A311" s="339" t="s">
        <v>310</v>
      </c>
      <c r="B311" s="215" t="s">
        <v>610</v>
      </c>
      <c r="C311" s="310">
        <f>'6 7_sz_melléklet'!E9</f>
        <v>5000</v>
      </c>
      <c r="D311" s="145"/>
      <c r="E311" s="145"/>
    </row>
    <row r="312" spans="1:5" x14ac:dyDescent="0.2">
      <c r="A312" s="339" t="s">
        <v>311</v>
      </c>
      <c r="B312" s="215" t="s">
        <v>611</v>
      </c>
      <c r="C312" s="310"/>
      <c r="D312" s="145"/>
      <c r="E312" s="145"/>
    </row>
    <row r="313" spans="1:5" x14ac:dyDescent="0.2">
      <c r="A313" s="339" t="s">
        <v>312</v>
      </c>
      <c r="B313" s="215" t="s">
        <v>612</v>
      </c>
      <c r="C313" s="310"/>
      <c r="D313" s="145"/>
      <c r="E313" s="145"/>
    </row>
    <row r="314" spans="1:5" x14ac:dyDescent="0.2">
      <c r="A314" s="339" t="s">
        <v>313</v>
      </c>
      <c r="B314" s="348" t="s">
        <v>1081</v>
      </c>
      <c r="C314" s="246"/>
      <c r="D314" s="145">
        <f>'6 7_sz_melléklet'!E48</f>
        <v>12000</v>
      </c>
      <c r="E314" s="145">
        <f>'6 7_sz_melléklet'!E35</f>
        <v>30385</v>
      </c>
    </row>
    <row r="315" spans="1:5" x14ac:dyDescent="0.2">
      <c r="A315" s="339" t="s">
        <v>314</v>
      </c>
      <c r="B315" s="801" t="s">
        <v>609</v>
      </c>
      <c r="C315" s="313"/>
      <c r="D315" s="146"/>
      <c r="E315" s="145"/>
    </row>
    <row r="316" spans="1:5" x14ac:dyDescent="0.2">
      <c r="A316" s="339" t="s">
        <v>315</v>
      </c>
      <c r="B316" s="802" t="s">
        <v>1082</v>
      </c>
      <c r="C316" s="313"/>
      <c r="D316" s="146"/>
      <c r="E316" s="145"/>
    </row>
    <row r="317" spans="1:5" x14ac:dyDescent="0.2">
      <c r="A317" s="339" t="s">
        <v>316</v>
      </c>
      <c r="B317" s="131" t="s">
        <v>841</v>
      </c>
      <c r="C317" s="313"/>
      <c r="D317" s="146"/>
      <c r="E317" s="145"/>
    </row>
    <row r="318" spans="1:5" ht="13.5" thickBot="1" x14ac:dyDescent="0.25">
      <c r="A318" s="339" t="s">
        <v>317</v>
      </c>
      <c r="B318" s="217" t="s">
        <v>614</v>
      </c>
      <c r="C318" s="311">
        <f>' 8 10 sz. melléklet'!E25</f>
        <v>80620</v>
      </c>
      <c r="D318" s="150"/>
      <c r="E318" s="308"/>
    </row>
    <row r="319" spans="1:5" ht="13.5" thickBot="1" x14ac:dyDescent="0.25">
      <c r="A319" s="582" t="s">
        <v>318</v>
      </c>
      <c r="B319" s="583" t="s">
        <v>6</v>
      </c>
      <c r="C319" s="853">
        <f>C305+C306+C307+C310+C318</f>
        <v>89880</v>
      </c>
      <c r="D319" s="853">
        <f>D305+D306+D307+D310+D318</f>
        <v>27000</v>
      </c>
      <c r="E319" s="699">
        <f>E305+E306+E307+E310+E318</f>
        <v>30385</v>
      </c>
    </row>
    <row r="320" spans="1:5" ht="13.5" thickTop="1" x14ac:dyDescent="0.2">
      <c r="A320" s="572"/>
      <c r="B320" s="347"/>
      <c r="C320" s="827"/>
      <c r="D320" s="827"/>
      <c r="E320" s="828"/>
    </row>
    <row r="321" spans="1:5" x14ac:dyDescent="0.2">
      <c r="A321" s="340" t="s">
        <v>319</v>
      </c>
      <c r="B321" s="349" t="s">
        <v>247</v>
      </c>
      <c r="C321" s="312"/>
      <c r="D321" s="148"/>
      <c r="E321" s="141"/>
    </row>
    <row r="322" spans="1:5" x14ac:dyDescent="0.2">
      <c r="A322" s="339" t="s">
        <v>320</v>
      </c>
      <c r="B322" s="215" t="s">
        <v>615</v>
      </c>
      <c r="C322" s="310"/>
      <c r="D322" s="145">
        <f>'33_sz_ melléklet'!C100</f>
        <v>0</v>
      </c>
      <c r="E322" s="140"/>
    </row>
    <row r="323" spans="1:5" x14ac:dyDescent="0.2">
      <c r="A323" s="339" t="s">
        <v>321</v>
      </c>
      <c r="B323" s="215" t="s">
        <v>616</v>
      </c>
      <c r="C323" s="246"/>
      <c r="D323" s="310">
        <f>'32_sz_ melléklet'!C50</f>
        <v>0</v>
      </c>
      <c r="E323" s="149"/>
    </row>
    <row r="324" spans="1:5" x14ac:dyDescent="0.2">
      <c r="A324" s="339" t="s">
        <v>323</v>
      </c>
      <c r="B324" s="215" t="s">
        <v>617</v>
      </c>
      <c r="C324" s="310">
        <f>C325+C326+C327+C328+C329+C330+C331</f>
        <v>0</v>
      </c>
      <c r="D324" s="310">
        <f>D325+D326+D327+D328+D329+D330+D331</f>
        <v>0</v>
      </c>
      <c r="E324" s="145">
        <f>E325+E326+E327+E328+E329+E330+E331</f>
        <v>0</v>
      </c>
    </row>
    <row r="325" spans="1:5" x14ac:dyDescent="0.2">
      <c r="A325" s="339" t="s">
        <v>324</v>
      </c>
      <c r="B325" s="348" t="s">
        <v>618</v>
      </c>
      <c r="C325" s="310"/>
      <c r="D325" s="145"/>
      <c r="E325" s="140"/>
    </row>
    <row r="326" spans="1:5" x14ac:dyDescent="0.2">
      <c r="A326" s="339" t="s">
        <v>325</v>
      </c>
      <c r="B326" s="348" t="s">
        <v>619</v>
      </c>
      <c r="C326" s="310"/>
      <c r="D326" s="145"/>
      <c r="E326" s="140"/>
    </row>
    <row r="327" spans="1:5" x14ac:dyDescent="0.2">
      <c r="A327" s="339" t="s">
        <v>326</v>
      </c>
      <c r="B327" s="348" t="s">
        <v>620</v>
      </c>
      <c r="C327" s="310"/>
      <c r="D327" s="145"/>
      <c r="E327" s="140"/>
    </row>
    <row r="328" spans="1:5" x14ac:dyDescent="0.2">
      <c r="A328" s="339" t="s">
        <v>327</v>
      </c>
      <c r="B328" s="348" t="s">
        <v>1087</v>
      </c>
      <c r="C328" s="310"/>
      <c r="D328" s="145"/>
      <c r="E328" s="140"/>
    </row>
    <row r="329" spans="1:5" x14ac:dyDescent="0.2">
      <c r="A329" s="339" t="s">
        <v>328</v>
      </c>
      <c r="B329" s="801" t="s">
        <v>622</v>
      </c>
      <c r="C329" s="310"/>
      <c r="D329" s="145">
        <f>'11 12 sz_melléklet'!C44</f>
        <v>0</v>
      </c>
      <c r="E329" s="140"/>
    </row>
    <row r="330" spans="1:5" x14ac:dyDescent="0.2">
      <c r="A330" s="339" t="s">
        <v>329</v>
      </c>
      <c r="B330" s="292" t="s">
        <v>623</v>
      </c>
      <c r="C330" s="310"/>
      <c r="D330" s="145"/>
      <c r="E330" s="140"/>
    </row>
    <row r="331" spans="1:5" x14ac:dyDescent="0.2">
      <c r="A331" s="339" t="s">
        <v>330</v>
      </c>
      <c r="B331" s="1038" t="s">
        <v>624</v>
      </c>
      <c r="C331" s="310"/>
      <c r="D331" s="145"/>
      <c r="E331" s="140"/>
    </row>
    <row r="332" spans="1:5" x14ac:dyDescent="0.2">
      <c r="A332" s="339" t="s">
        <v>331</v>
      </c>
      <c r="B332" s="215"/>
      <c r="C332" s="235"/>
      <c r="D332" s="310"/>
      <c r="E332" s="149"/>
    </row>
    <row r="333" spans="1:5" ht="13.5" thickBot="1" x14ac:dyDescent="0.25">
      <c r="A333" s="339" t="s">
        <v>332</v>
      </c>
      <c r="B333" s="217"/>
      <c r="C333" s="245">
        <f>-C308</f>
        <v>0</v>
      </c>
      <c r="D333" s="245">
        <f>-D308</f>
        <v>0</v>
      </c>
      <c r="E333" s="153">
        <f>-E308</f>
        <v>0</v>
      </c>
    </row>
    <row r="334" spans="1:5" ht="13.5" thickBot="1" x14ac:dyDescent="0.25">
      <c r="A334" s="582" t="s">
        <v>842</v>
      </c>
      <c r="B334" s="583" t="s">
        <v>7</v>
      </c>
      <c r="C334" s="853">
        <f>C322+C323+C324+C332+C333</f>
        <v>0</v>
      </c>
      <c r="D334" s="853">
        <f>D322+D323+D324+D332+D333</f>
        <v>0</v>
      </c>
      <c r="E334" s="699">
        <f>E322+E323+E324+E332+E333</f>
        <v>0</v>
      </c>
    </row>
    <row r="335" spans="1:5" ht="27" thickTop="1" thickBot="1" x14ac:dyDescent="0.25">
      <c r="A335" s="582" t="s">
        <v>334</v>
      </c>
      <c r="B335" s="587" t="s">
        <v>457</v>
      </c>
      <c r="C335" s="854">
        <f>C319+C334</f>
        <v>89880</v>
      </c>
      <c r="D335" s="854">
        <f>D319+D334</f>
        <v>27000</v>
      </c>
      <c r="E335" s="933">
        <f>E319+E334</f>
        <v>30385</v>
      </c>
    </row>
    <row r="336" spans="1:5" ht="13.5" thickTop="1" x14ac:dyDescent="0.2">
      <c r="A336" s="572"/>
      <c r="B336" s="815"/>
      <c r="C336" s="825"/>
      <c r="D336" s="825"/>
      <c r="E336" s="830"/>
    </row>
    <row r="337" spans="1:5" x14ac:dyDescent="0.2">
      <c r="A337" s="340" t="s">
        <v>335</v>
      </c>
      <c r="B337" s="456" t="s">
        <v>458</v>
      </c>
      <c r="C337" s="312"/>
      <c r="D337" s="148"/>
      <c r="E337" s="141"/>
    </row>
    <row r="338" spans="1:5" x14ac:dyDescent="0.2">
      <c r="A338" s="339" t="s">
        <v>336</v>
      </c>
      <c r="B338" s="925" t="s">
        <v>1076</v>
      </c>
      <c r="C338" s="310"/>
      <c r="D338" s="310"/>
      <c r="E338" s="145"/>
    </row>
    <row r="339" spans="1:5" x14ac:dyDescent="0.2">
      <c r="A339" s="339" t="s">
        <v>337</v>
      </c>
      <c r="B339" s="925" t="s">
        <v>1075</v>
      </c>
      <c r="C339" s="312"/>
      <c r="D339" s="148"/>
      <c r="E339" s="141"/>
    </row>
    <row r="340" spans="1:5" x14ac:dyDescent="0.2">
      <c r="A340" s="339" t="s">
        <v>338</v>
      </c>
      <c r="B340" s="666" t="s">
        <v>639</v>
      </c>
      <c r="C340" s="246"/>
      <c r="D340" s="149"/>
      <c r="E340" s="142"/>
    </row>
    <row r="341" spans="1:5" x14ac:dyDescent="0.2">
      <c r="A341" s="339" t="s">
        <v>339</v>
      </c>
      <c r="B341" s="666" t="s">
        <v>641</v>
      </c>
      <c r="C341" s="310"/>
      <c r="D341" s="145"/>
      <c r="E341" s="142"/>
    </row>
    <row r="342" spans="1:5" x14ac:dyDescent="0.2">
      <c r="A342" s="339" t="s">
        <v>340</v>
      </c>
      <c r="B342" s="803" t="s">
        <v>642</v>
      </c>
      <c r="C342" s="310"/>
      <c r="D342" s="145"/>
      <c r="E342" s="142"/>
    </row>
    <row r="343" spans="1:5" x14ac:dyDescent="0.2">
      <c r="A343" s="339" t="s">
        <v>341</v>
      </c>
      <c r="B343" s="804" t="s">
        <v>645</v>
      </c>
      <c r="C343" s="236"/>
      <c r="D343" s="145"/>
      <c r="E343" s="142"/>
    </row>
    <row r="344" spans="1:5" x14ac:dyDescent="0.2">
      <c r="A344" s="339" t="s">
        <v>342</v>
      </c>
      <c r="B344" s="805" t="s">
        <v>644</v>
      </c>
      <c r="C344" s="238"/>
      <c r="D344" s="312"/>
      <c r="E344" s="148"/>
    </row>
    <row r="345" spans="1:5" ht="13.5" thickBot="1" x14ac:dyDescent="0.25">
      <c r="A345" s="339" t="s">
        <v>343</v>
      </c>
      <c r="B345" s="350" t="s">
        <v>643</v>
      </c>
      <c r="C345" s="251"/>
      <c r="D345" s="251"/>
      <c r="E345" s="256"/>
    </row>
    <row r="346" spans="1:5" ht="13.5" thickBot="1" x14ac:dyDescent="0.25">
      <c r="A346" s="363" t="s">
        <v>344</v>
      </c>
      <c r="B346" s="298" t="s">
        <v>646</v>
      </c>
      <c r="C346" s="855">
        <f>SUM(C338:C345)</f>
        <v>0</v>
      </c>
      <c r="D346" s="855">
        <f>SUM(D338:D345)</f>
        <v>0</v>
      </c>
      <c r="E346" s="661">
        <f>SUM(E338:E345)</f>
        <v>0</v>
      </c>
    </row>
    <row r="347" spans="1:5" x14ac:dyDescent="0.2">
      <c r="A347" s="572"/>
      <c r="B347" s="43"/>
      <c r="C347" s="821"/>
      <c r="D347" s="782"/>
      <c r="E347" s="782"/>
    </row>
    <row r="348" spans="1:5" ht="13.5" thickBot="1" x14ac:dyDescent="0.25">
      <c r="A348" s="426" t="s">
        <v>345</v>
      </c>
      <c r="B348" s="1300" t="s">
        <v>460</v>
      </c>
      <c r="C348" s="1276">
        <f>C346+C335</f>
        <v>89880</v>
      </c>
      <c r="D348" s="1276">
        <f>D346+D335</f>
        <v>27000</v>
      </c>
      <c r="E348" s="317">
        <f>E346+E335</f>
        <v>30385</v>
      </c>
    </row>
    <row r="349" spans="1:5" x14ac:dyDescent="0.2">
      <c r="A349" s="361"/>
      <c r="B349" s="793"/>
      <c r="C349" s="30"/>
      <c r="D349" s="30"/>
      <c r="E349" s="30"/>
    </row>
    <row r="350" spans="1:5" x14ac:dyDescent="0.2">
      <c r="A350" s="361"/>
      <c r="B350" s="793"/>
      <c r="C350" s="30"/>
      <c r="D350" s="30"/>
      <c r="E350" s="30"/>
    </row>
    <row r="351" spans="1:5" x14ac:dyDescent="0.2">
      <c r="A351" s="361"/>
      <c r="B351" s="793"/>
      <c r="C351" s="30"/>
      <c r="D351" s="30"/>
      <c r="E351" s="30"/>
    </row>
    <row r="352" spans="1:5" x14ac:dyDescent="0.2">
      <c r="A352" s="361"/>
      <c r="B352" s="793"/>
      <c r="C352" s="30"/>
      <c r="D352" s="30"/>
      <c r="E352" s="30"/>
    </row>
    <row r="353" spans="1:5" x14ac:dyDescent="0.2">
      <c r="A353" s="361"/>
      <c r="B353" s="793"/>
      <c r="C353" s="30"/>
      <c r="D353" s="30"/>
      <c r="E353" s="30"/>
    </row>
    <row r="354" spans="1:5" x14ac:dyDescent="0.2">
      <c r="A354" s="361"/>
      <c r="B354" s="793"/>
      <c r="C354" s="30"/>
      <c r="D354" s="30"/>
      <c r="E354" s="30"/>
    </row>
    <row r="356" spans="1:5" x14ac:dyDescent="0.2">
      <c r="A356" s="1648">
        <v>7</v>
      </c>
      <c r="B356" s="1648"/>
      <c r="C356" s="1648"/>
      <c r="D356" s="1648"/>
      <c r="E356" s="1648"/>
    </row>
    <row r="357" spans="1:5" x14ac:dyDescent="0.2">
      <c r="A357" s="800"/>
      <c r="B357" s="800"/>
      <c r="C357" s="800"/>
      <c r="D357" s="800"/>
      <c r="E357" s="800"/>
    </row>
    <row r="358" spans="1:5" x14ac:dyDescent="0.2">
      <c r="A358" s="1626" t="s">
        <v>1328</v>
      </c>
      <c r="B358" s="1626"/>
      <c r="C358" s="1626"/>
      <c r="D358" s="1626"/>
      <c r="E358" s="1626"/>
    </row>
    <row r="359" spans="1:5" x14ac:dyDescent="0.2">
      <c r="A359" s="352"/>
      <c r="B359" s="352"/>
      <c r="C359" s="352"/>
      <c r="D359" s="352"/>
      <c r="E359" s="352"/>
    </row>
    <row r="360" spans="1:5" ht="15.75" x14ac:dyDescent="0.25">
      <c r="B360" s="1646" t="s">
        <v>1178</v>
      </c>
      <c r="C360" s="1646"/>
      <c r="D360" s="1646"/>
      <c r="E360" s="1646"/>
    </row>
    <row r="361" spans="1:5" ht="13.5" thickBot="1" x14ac:dyDescent="0.25">
      <c r="B361" s="1"/>
      <c r="C361" s="1"/>
      <c r="D361" s="1"/>
      <c r="E361" s="22" t="s">
        <v>8</v>
      </c>
    </row>
    <row r="362" spans="1:5" ht="27" thickBot="1" x14ac:dyDescent="0.3">
      <c r="A362" s="367" t="s">
        <v>298</v>
      </c>
      <c r="B362" s="577" t="s">
        <v>13</v>
      </c>
      <c r="C362" s="779" t="s">
        <v>941</v>
      </c>
      <c r="D362" s="796" t="s">
        <v>250</v>
      </c>
      <c r="E362" s="359" t="s">
        <v>431</v>
      </c>
    </row>
    <row r="363" spans="1:5" x14ac:dyDescent="0.2">
      <c r="A363" s="578" t="s">
        <v>299</v>
      </c>
      <c r="B363" s="579" t="s">
        <v>300</v>
      </c>
      <c r="C363" s="603" t="s">
        <v>301</v>
      </c>
      <c r="D363" s="603" t="s">
        <v>302</v>
      </c>
      <c r="E363" s="606" t="s">
        <v>302</v>
      </c>
    </row>
    <row r="364" spans="1:5" x14ac:dyDescent="0.2">
      <c r="A364" s="340" t="s">
        <v>303</v>
      </c>
      <c r="B364" s="347" t="s">
        <v>246</v>
      </c>
      <c r="C364" s="310"/>
      <c r="D364" s="310"/>
      <c r="E364" s="145"/>
    </row>
    <row r="365" spans="1:5" x14ac:dyDescent="0.2">
      <c r="A365" s="339" t="s">
        <v>304</v>
      </c>
      <c r="B365" s="192" t="s">
        <v>601</v>
      </c>
      <c r="C365" s="310"/>
      <c r="D365" s="310"/>
      <c r="E365" s="145">
        <f>'38_sz_ melléklet'!C122</f>
        <v>510</v>
      </c>
    </row>
    <row r="366" spans="1:5" x14ac:dyDescent="0.2">
      <c r="A366" s="339" t="s">
        <v>305</v>
      </c>
      <c r="B366" s="215" t="s">
        <v>603</v>
      </c>
      <c r="C366" s="310"/>
      <c r="D366" s="310"/>
      <c r="E366" s="145">
        <f>'38_sz_ melléklet'!C123</f>
        <v>165</v>
      </c>
    </row>
    <row r="367" spans="1:5" x14ac:dyDescent="0.2">
      <c r="A367" s="339" t="s">
        <v>306</v>
      </c>
      <c r="B367" s="215" t="s">
        <v>602</v>
      </c>
      <c r="C367" s="310">
        <v>85000</v>
      </c>
      <c r="D367" s="310">
        <f>292+3680</f>
        <v>3972</v>
      </c>
      <c r="E367" s="145">
        <f>800+'38_sz_ melléklet'!C124+10200+1800</f>
        <v>12850</v>
      </c>
    </row>
    <row r="368" spans="1:5" x14ac:dyDescent="0.2">
      <c r="A368" s="339" t="s">
        <v>307</v>
      </c>
      <c r="B368" s="215" t="s">
        <v>604</v>
      </c>
      <c r="C368" s="310"/>
      <c r="D368" s="310"/>
      <c r="E368" s="145"/>
    </row>
    <row r="369" spans="1:5" x14ac:dyDescent="0.2">
      <c r="A369" s="339" t="s">
        <v>308</v>
      </c>
      <c r="B369" s="215" t="s">
        <v>605</v>
      </c>
      <c r="C369" s="310"/>
      <c r="D369" s="310"/>
      <c r="E369" s="145"/>
    </row>
    <row r="370" spans="1:5" x14ac:dyDescent="0.2">
      <c r="A370" s="339" t="s">
        <v>309</v>
      </c>
      <c r="B370" s="215" t="s">
        <v>606</v>
      </c>
      <c r="C370" s="310">
        <f>C371+C372+C373+C374+C375+C376+C377</f>
        <v>1000</v>
      </c>
      <c r="D370" s="310">
        <f>D371+D372+D373+D374+D375+D376+D377</f>
        <v>184333</v>
      </c>
      <c r="E370" s="145">
        <f>E371+E372+E373+E374+E375+E376+E377</f>
        <v>1440</v>
      </c>
    </row>
    <row r="371" spans="1:5" x14ac:dyDescent="0.2">
      <c r="A371" s="339" t="s">
        <v>310</v>
      </c>
      <c r="B371" s="215" t="s">
        <v>610</v>
      </c>
      <c r="C371" s="310"/>
      <c r="D371" s="310"/>
      <c r="E371" s="145"/>
    </row>
    <row r="372" spans="1:5" x14ac:dyDescent="0.2">
      <c r="A372" s="339" t="s">
        <v>311</v>
      </c>
      <c r="B372" s="215" t="s">
        <v>611</v>
      </c>
      <c r="C372" s="310"/>
      <c r="D372" s="310"/>
      <c r="E372" s="145"/>
    </row>
    <row r="373" spans="1:5" x14ac:dyDescent="0.2">
      <c r="A373" s="339" t="s">
        <v>312</v>
      </c>
      <c r="B373" s="215" t="s">
        <v>612</v>
      </c>
      <c r="C373" s="310"/>
      <c r="D373" s="310"/>
      <c r="E373" s="145"/>
    </row>
    <row r="374" spans="1:5" x14ac:dyDescent="0.2">
      <c r="A374" s="339" t="s">
        <v>313</v>
      </c>
      <c r="B374" s="348" t="s">
        <v>1081</v>
      </c>
      <c r="C374" s="310">
        <f>'6 7_sz_melléklet'!E45</f>
        <v>1000</v>
      </c>
      <c r="D374" s="310">
        <f>'6 7_sz_melléklet'!E34+'6 7_sz_melléklet'!E39+'6 7_sz_melléklet'!E40+'6 7_sz_melléklet'!E41</f>
        <v>184333</v>
      </c>
      <c r="E374" s="145">
        <f>'6 7_sz_melléklet'!E46</f>
        <v>1440</v>
      </c>
    </row>
    <row r="375" spans="1:5" x14ac:dyDescent="0.2">
      <c r="A375" s="339" t="s">
        <v>314</v>
      </c>
      <c r="B375" s="801" t="s">
        <v>609</v>
      </c>
      <c r="C375" s="313"/>
      <c r="D375" s="313"/>
      <c r="E375" s="150"/>
    </row>
    <row r="376" spans="1:5" x14ac:dyDescent="0.2">
      <c r="A376" s="339" t="s">
        <v>315</v>
      </c>
      <c r="B376" s="802" t="s">
        <v>1082</v>
      </c>
      <c r="C376" s="313"/>
      <c r="D376" s="313"/>
      <c r="E376" s="150"/>
    </row>
    <row r="377" spans="1:5" x14ac:dyDescent="0.2">
      <c r="A377" s="339" t="s">
        <v>316</v>
      </c>
      <c r="B377" s="131" t="s">
        <v>841</v>
      </c>
      <c r="C377" s="313"/>
      <c r="D377" s="313"/>
      <c r="E377" s="150"/>
    </row>
    <row r="378" spans="1:5" ht="13.5" thickBot="1" x14ac:dyDescent="0.25">
      <c r="A378" s="339" t="s">
        <v>317</v>
      </c>
      <c r="B378" s="217" t="s">
        <v>614</v>
      </c>
      <c r="C378" s="311"/>
      <c r="D378" s="311"/>
      <c r="E378" s="308"/>
    </row>
    <row r="379" spans="1:5" ht="13.5" thickBot="1" x14ac:dyDescent="0.25">
      <c r="A379" s="582" t="s">
        <v>318</v>
      </c>
      <c r="B379" s="583" t="s">
        <v>6</v>
      </c>
      <c r="C379" s="853">
        <f>C365+C366+C367+C370+C378</f>
        <v>86000</v>
      </c>
      <c r="D379" s="853">
        <f>D365+D366+D367+D370+D378</f>
        <v>188305</v>
      </c>
      <c r="E379" s="699">
        <f>E365+E366+E367+E370+E378</f>
        <v>14965</v>
      </c>
    </row>
    <row r="380" spans="1:5" ht="13.5" thickTop="1" x14ac:dyDescent="0.2">
      <c r="A380" s="572"/>
      <c r="B380" s="347"/>
      <c r="C380" s="827"/>
      <c r="D380" s="827"/>
      <c r="E380" s="828"/>
    </row>
    <row r="381" spans="1:5" x14ac:dyDescent="0.2">
      <c r="A381" s="340" t="s">
        <v>319</v>
      </c>
      <c r="B381" s="349" t="s">
        <v>247</v>
      </c>
      <c r="C381" s="312"/>
      <c r="D381" s="148"/>
      <c r="E381" s="148"/>
    </row>
    <row r="382" spans="1:5" x14ac:dyDescent="0.2">
      <c r="A382" s="339" t="s">
        <v>320</v>
      </c>
      <c r="B382" s="215" t="s">
        <v>615</v>
      </c>
      <c r="C382" s="310"/>
      <c r="D382" s="145">
        <f>'33_sz_ melléklet'!C132</f>
        <v>8000</v>
      </c>
      <c r="E382" s="145">
        <f>'33_sz_ melléklet'!C145</f>
        <v>38443</v>
      </c>
    </row>
    <row r="383" spans="1:5" x14ac:dyDescent="0.2">
      <c r="A383" s="339" t="s">
        <v>321</v>
      </c>
      <c r="B383" s="215" t="s">
        <v>616</v>
      </c>
      <c r="C383" s="246"/>
      <c r="D383" s="310">
        <f>'32_sz_ melléklet'!C46</f>
        <v>2500</v>
      </c>
      <c r="E383" s="145"/>
    </row>
    <row r="384" spans="1:5" x14ac:dyDescent="0.2">
      <c r="A384" s="339" t="s">
        <v>323</v>
      </c>
      <c r="B384" s="215" t="s">
        <v>617</v>
      </c>
      <c r="C384" s="310">
        <f>C385+C386+C387+C388+C389+C390+C391</f>
        <v>1000</v>
      </c>
      <c r="D384" s="310">
        <f>D385+D386+D387+D388+D389+D390+D391</f>
        <v>14000</v>
      </c>
      <c r="E384" s="145">
        <f>E385+E386+E387+E388+E389+E390+E391</f>
        <v>2400</v>
      </c>
    </row>
    <row r="385" spans="1:5" x14ac:dyDescent="0.2">
      <c r="A385" s="339" t="s">
        <v>324</v>
      </c>
      <c r="B385" s="348" t="s">
        <v>618</v>
      </c>
      <c r="C385" s="310"/>
      <c r="D385" s="145"/>
      <c r="E385" s="145"/>
    </row>
    <row r="386" spans="1:5" x14ac:dyDescent="0.2">
      <c r="A386" s="339" t="s">
        <v>325</v>
      </c>
      <c r="B386" s="348" t="s">
        <v>619</v>
      </c>
      <c r="C386" s="310"/>
      <c r="D386" s="145"/>
      <c r="E386" s="145"/>
    </row>
    <row r="387" spans="1:5" x14ac:dyDescent="0.2">
      <c r="A387" s="339" t="s">
        <v>326</v>
      </c>
      <c r="B387" s="348" t="s">
        <v>620</v>
      </c>
      <c r="C387" s="310"/>
      <c r="D387" s="145"/>
      <c r="E387" s="145"/>
    </row>
    <row r="388" spans="1:5" x14ac:dyDescent="0.2">
      <c r="A388" s="339" t="s">
        <v>327</v>
      </c>
      <c r="B388" s="348" t="s">
        <v>1087</v>
      </c>
      <c r="C388" s="310">
        <f>' 8 10 sz. melléklet'!E48+' 8 10 sz. melléklet'!E49</f>
        <v>1000</v>
      </c>
      <c r="D388" s="145">
        <f>' 8 10 sz. melléklet'!E47</f>
        <v>14000</v>
      </c>
      <c r="E388" s="145"/>
    </row>
    <row r="389" spans="1:5" x14ac:dyDescent="0.2">
      <c r="A389" s="339" t="s">
        <v>328</v>
      </c>
      <c r="B389" s="801" t="s">
        <v>622</v>
      </c>
      <c r="C389" s="310"/>
      <c r="D389" s="145"/>
      <c r="E389" s="145">
        <f>'11 12 sz_melléklet'!C43</f>
        <v>2400</v>
      </c>
    </row>
    <row r="390" spans="1:5" x14ac:dyDescent="0.2">
      <c r="A390" s="339" t="s">
        <v>329</v>
      </c>
      <c r="B390" s="292" t="s">
        <v>623</v>
      </c>
      <c r="C390" s="310"/>
      <c r="D390" s="145"/>
      <c r="E390" s="145"/>
    </row>
    <row r="391" spans="1:5" x14ac:dyDescent="0.2">
      <c r="A391" s="339" t="s">
        <v>330</v>
      </c>
      <c r="B391" s="1038" t="s">
        <v>624</v>
      </c>
      <c r="C391" s="310"/>
      <c r="D391" s="145"/>
      <c r="E391" s="145"/>
    </row>
    <row r="392" spans="1:5" x14ac:dyDescent="0.2">
      <c r="A392" s="339" t="s">
        <v>331</v>
      </c>
      <c r="B392" s="215"/>
      <c r="C392" s="235"/>
      <c r="D392" s="246"/>
      <c r="E392" s="149"/>
    </row>
    <row r="393" spans="1:5" ht="13.5" thickBot="1" x14ac:dyDescent="0.25">
      <c r="A393" s="339" t="s">
        <v>332</v>
      </c>
      <c r="B393" s="217"/>
      <c r="C393" s="826"/>
      <c r="D393" s="826"/>
      <c r="E393" s="824"/>
    </row>
    <row r="394" spans="1:5" ht="14.25" thickTop="1" thickBot="1" x14ac:dyDescent="0.25">
      <c r="A394" s="582" t="s">
        <v>842</v>
      </c>
      <c r="B394" s="583" t="s">
        <v>7</v>
      </c>
      <c r="C394" s="251">
        <f>C382+C383+C384+C392+C393</f>
        <v>1000</v>
      </c>
      <c r="D394" s="251">
        <f>D382+D383+D384+D392+D393</f>
        <v>24500</v>
      </c>
      <c r="E394" s="256">
        <f>E382+E383+E384+E392+E393</f>
        <v>40843</v>
      </c>
    </row>
    <row r="395" spans="1:5" ht="27" thickTop="1" thickBot="1" x14ac:dyDescent="0.25">
      <c r="A395" s="582" t="s">
        <v>334</v>
      </c>
      <c r="B395" s="587" t="s">
        <v>457</v>
      </c>
      <c r="C395" s="856">
        <f>C379+C394</f>
        <v>87000</v>
      </c>
      <c r="D395" s="856">
        <f>D379+D394</f>
        <v>212805</v>
      </c>
      <c r="E395" s="857">
        <f>E379+E394</f>
        <v>55808</v>
      </c>
    </row>
    <row r="396" spans="1:5" ht="13.5" thickTop="1" x14ac:dyDescent="0.2">
      <c r="A396" s="572"/>
      <c r="B396" s="815"/>
      <c r="C396" s="825"/>
      <c r="D396" s="825"/>
      <c r="E396" s="830"/>
    </row>
    <row r="397" spans="1:5" x14ac:dyDescent="0.2">
      <c r="A397" s="340" t="s">
        <v>335</v>
      </c>
      <c r="B397" s="456" t="s">
        <v>458</v>
      </c>
      <c r="C397" s="312"/>
      <c r="D397" s="148"/>
      <c r="E397" s="148"/>
    </row>
    <row r="398" spans="1:5" x14ac:dyDescent="0.2">
      <c r="A398" s="339" t="s">
        <v>336</v>
      </c>
      <c r="B398" s="925" t="s">
        <v>1076</v>
      </c>
      <c r="C398" s="312"/>
      <c r="D398" s="312"/>
      <c r="E398" s="148"/>
    </row>
    <row r="399" spans="1:5" x14ac:dyDescent="0.2">
      <c r="A399" s="339" t="s">
        <v>337</v>
      </c>
      <c r="B399" s="925" t="s">
        <v>1075</v>
      </c>
      <c r="C399" s="312"/>
      <c r="D399" s="148"/>
      <c r="E399" s="141"/>
    </row>
    <row r="400" spans="1:5" x14ac:dyDescent="0.2">
      <c r="A400" s="339" t="s">
        <v>338</v>
      </c>
      <c r="B400" s="666" t="s">
        <v>639</v>
      </c>
      <c r="C400" s="246"/>
      <c r="D400" s="149"/>
      <c r="E400" s="145"/>
    </row>
    <row r="401" spans="1:5" x14ac:dyDescent="0.2">
      <c r="A401" s="339" t="s">
        <v>339</v>
      </c>
      <c r="B401" s="666" t="s">
        <v>641</v>
      </c>
      <c r="C401" s="310"/>
      <c r="D401" s="145"/>
      <c r="E401" s="145"/>
    </row>
    <row r="402" spans="1:5" x14ac:dyDescent="0.2">
      <c r="A402" s="339" t="s">
        <v>340</v>
      </c>
      <c r="B402" s="803" t="s">
        <v>642</v>
      </c>
      <c r="C402" s="310"/>
      <c r="D402" s="145"/>
      <c r="E402" s="145"/>
    </row>
    <row r="403" spans="1:5" x14ac:dyDescent="0.2">
      <c r="A403" s="339" t="s">
        <v>341</v>
      </c>
      <c r="B403" s="804" t="s">
        <v>645</v>
      </c>
      <c r="C403" s="236"/>
      <c r="D403" s="145"/>
      <c r="E403" s="145"/>
    </row>
    <row r="404" spans="1:5" x14ac:dyDescent="0.2">
      <c r="A404" s="339" t="s">
        <v>342</v>
      </c>
      <c r="B404" s="805" t="s">
        <v>644</v>
      </c>
      <c r="C404" s="238"/>
      <c r="D404" s="312"/>
      <c r="E404" s="148"/>
    </row>
    <row r="405" spans="1:5" ht="13.5" thickBot="1" x14ac:dyDescent="0.25">
      <c r="A405" s="339" t="s">
        <v>343</v>
      </c>
      <c r="B405" s="350" t="s">
        <v>643</v>
      </c>
      <c r="C405" s="251"/>
      <c r="D405" s="251"/>
      <c r="E405" s="256"/>
    </row>
    <row r="406" spans="1:5" ht="13.5" thickBot="1" x14ac:dyDescent="0.25">
      <c r="A406" s="363" t="s">
        <v>344</v>
      </c>
      <c r="B406" s="298" t="s">
        <v>646</v>
      </c>
      <c r="C406" s="855">
        <f>SUM(C398:C405)</f>
        <v>0</v>
      </c>
      <c r="D406" s="855">
        <f>SUM(D398:D405)</f>
        <v>0</v>
      </c>
      <c r="E406" s="661">
        <f>SUM(E398:E405)</f>
        <v>0</v>
      </c>
    </row>
    <row r="407" spans="1:5" x14ac:dyDescent="0.2">
      <c r="A407" s="572"/>
      <c r="B407" s="43"/>
      <c r="C407" s="821"/>
      <c r="D407" s="782"/>
      <c r="E407" s="782"/>
    </row>
    <row r="408" spans="1:5" ht="13.5" thickBot="1" x14ac:dyDescent="0.25">
      <c r="A408" s="426" t="s">
        <v>345</v>
      </c>
      <c r="B408" s="1300" t="s">
        <v>460</v>
      </c>
      <c r="C408" s="317">
        <f>C395+C406</f>
        <v>87000</v>
      </c>
      <c r="D408" s="317">
        <f>D395+D406</f>
        <v>212805</v>
      </c>
      <c r="E408" s="317">
        <f>E395+E406</f>
        <v>55808</v>
      </c>
    </row>
    <row r="409" spans="1:5" x14ac:dyDescent="0.2">
      <c r="A409" s="361"/>
      <c r="B409" s="793"/>
      <c r="C409" s="30"/>
      <c r="D409" s="30"/>
      <c r="E409" s="30"/>
    </row>
    <row r="410" spans="1:5" x14ac:dyDescent="0.2">
      <c r="A410" s="361"/>
      <c r="B410" s="793"/>
      <c r="C410" s="30"/>
      <c r="D410" s="30"/>
      <c r="E410" s="30"/>
    </row>
    <row r="411" spans="1:5" x14ac:dyDescent="0.2">
      <c r="A411" s="361"/>
      <c r="B411" s="793"/>
      <c r="C411" s="30"/>
      <c r="D411" s="30"/>
      <c r="E411" s="30"/>
    </row>
    <row r="412" spans="1:5" x14ac:dyDescent="0.2">
      <c r="A412" s="361"/>
      <c r="B412" s="793"/>
      <c r="C412" s="30"/>
      <c r="D412" s="30"/>
      <c r="E412" s="30"/>
    </row>
    <row r="413" spans="1:5" x14ac:dyDescent="0.2">
      <c r="A413" s="361"/>
      <c r="B413" s="793"/>
      <c r="C413" s="30"/>
      <c r="D413" s="30"/>
      <c r="E413" s="30"/>
    </row>
    <row r="414" spans="1:5" x14ac:dyDescent="0.2">
      <c r="A414" s="361"/>
      <c r="B414" s="727"/>
      <c r="C414" s="30"/>
      <c r="D414" s="30"/>
      <c r="E414" s="30"/>
    </row>
    <row r="415" spans="1:5" x14ac:dyDescent="0.2">
      <c r="A415" s="1648">
        <v>8</v>
      </c>
      <c r="B415" s="1647"/>
      <c r="C415" s="1647"/>
      <c r="D415" s="1647"/>
      <c r="E415" s="1647"/>
    </row>
    <row r="416" spans="1:5" x14ac:dyDescent="0.2">
      <c r="A416" s="800"/>
      <c r="B416" s="13"/>
      <c r="C416" s="13"/>
      <c r="D416" s="13"/>
      <c r="E416" s="13"/>
    </row>
    <row r="417" spans="1:5" x14ac:dyDescent="0.2">
      <c r="A417" s="1626" t="s">
        <v>1328</v>
      </c>
      <c r="B417" s="1626"/>
      <c r="C417" s="1626"/>
      <c r="D417" s="1626"/>
      <c r="E417" s="1626"/>
    </row>
    <row r="418" spans="1:5" x14ac:dyDescent="0.2">
      <c r="A418" s="352"/>
      <c r="B418" s="352"/>
      <c r="C418" s="352"/>
      <c r="D418" s="352"/>
      <c r="E418" s="352"/>
    </row>
    <row r="419" spans="1:5" ht="15.75" x14ac:dyDescent="0.25">
      <c r="B419" s="1646" t="s">
        <v>1178</v>
      </c>
      <c r="C419" s="1646"/>
      <c r="D419" s="1646"/>
      <c r="E419" s="1646"/>
    </row>
    <row r="420" spans="1:5" ht="13.5" thickBot="1" x14ac:dyDescent="0.25">
      <c r="B420" s="1"/>
      <c r="C420" s="1"/>
      <c r="D420" s="1"/>
      <c r="E420" s="22" t="s">
        <v>8</v>
      </c>
    </row>
    <row r="421" spans="1:5" ht="27" thickBot="1" x14ac:dyDescent="0.3">
      <c r="A421" s="367" t="s">
        <v>298</v>
      </c>
      <c r="B421" s="577" t="s">
        <v>13</v>
      </c>
      <c r="C421" s="335" t="s">
        <v>432</v>
      </c>
      <c r="D421" s="336" t="s">
        <v>943</v>
      </c>
      <c r="E421" s="336" t="s">
        <v>1309</v>
      </c>
    </row>
    <row r="422" spans="1:5" x14ac:dyDescent="0.2">
      <c r="A422" s="578" t="s">
        <v>299</v>
      </c>
      <c r="B422" s="1293" t="s">
        <v>300</v>
      </c>
      <c r="C422" s="763" t="s">
        <v>301</v>
      </c>
      <c r="D422" s="763" t="s">
        <v>302</v>
      </c>
      <c r="E422" s="606" t="s">
        <v>302</v>
      </c>
    </row>
    <row r="423" spans="1:5" x14ac:dyDescent="0.2">
      <c r="A423" s="340" t="s">
        <v>303</v>
      </c>
      <c r="B423" s="347" t="s">
        <v>246</v>
      </c>
      <c r="C423" s="312"/>
      <c r="D423" s="312"/>
      <c r="E423" s="148"/>
    </row>
    <row r="424" spans="1:5" x14ac:dyDescent="0.2">
      <c r="A424" s="339" t="s">
        <v>304</v>
      </c>
      <c r="B424" s="192" t="s">
        <v>601</v>
      </c>
      <c r="C424" s="310">
        <f>'38_sz_ melléklet'!C484</f>
        <v>0</v>
      </c>
      <c r="D424" s="310">
        <f>'38_sz_ melléklet'!C174+'38_sz_ melléklet'!C353+(1550*12)</f>
        <v>18990</v>
      </c>
      <c r="E424" s="145"/>
    </row>
    <row r="425" spans="1:5" x14ac:dyDescent="0.2">
      <c r="A425" s="339" t="s">
        <v>305</v>
      </c>
      <c r="B425" s="215" t="s">
        <v>603</v>
      </c>
      <c r="C425" s="310">
        <f>'38_sz_ melléklet'!C485</f>
        <v>0</v>
      </c>
      <c r="D425" s="310">
        <f>'38_sz_ melléklet'!C175+'38_sz_ melléklet'!C354+(1550*12*0.155)</f>
        <v>2943</v>
      </c>
      <c r="E425" s="145"/>
    </row>
    <row r="426" spans="1:5" x14ac:dyDescent="0.2">
      <c r="A426" s="339" t="s">
        <v>306</v>
      </c>
      <c r="B426" s="215" t="s">
        <v>602</v>
      </c>
      <c r="C426" s="310">
        <f>'38_sz_ melléklet'!C486</f>
        <v>0</v>
      </c>
      <c r="D426" s="310">
        <f>'38_sz_ melléklet'!C176+'38_sz_ melléklet'!C355+2000+4000</f>
        <v>11072</v>
      </c>
      <c r="E426" s="145">
        <v>5000</v>
      </c>
    </row>
    <row r="427" spans="1:5" x14ac:dyDescent="0.2">
      <c r="A427" s="339" t="s">
        <v>307</v>
      </c>
      <c r="B427" s="215" t="s">
        <v>604</v>
      </c>
      <c r="C427" s="310"/>
      <c r="D427" s="310"/>
      <c r="E427" s="145">
        <v>4500</v>
      </c>
    </row>
    <row r="428" spans="1:5" x14ac:dyDescent="0.2">
      <c r="A428" s="339" t="s">
        <v>308</v>
      </c>
      <c r="B428" s="215" t="s">
        <v>605</v>
      </c>
      <c r="C428" s="310"/>
      <c r="D428" s="310"/>
      <c r="E428" s="145">
        <v>500</v>
      </c>
    </row>
    <row r="429" spans="1:5" x14ac:dyDescent="0.2">
      <c r="A429" s="339" t="s">
        <v>309</v>
      </c>
      <c r="B429" s="215" t="s">
        <v>606</v>
      </c>
      <c r="C429" s="310">
        <f>C430+C431+C432+C433+C434+C435+C436</f>
        <v>40530</v>
      </c>
      <c r="D429" s="310">
        <f>D430+D431+D432+D433+D434+D435+D436</f>
        <v>0</v>
      </c>
      <c r="E429" s="145">
        <f>E430+E431+E432+E433+E434+E435+E436</f>
        <v>0</v>
      </c>
    </row>
    <row r="430" spans="1:5" x14ac:dyDescent="0.2">
      <c r="A430" s="339" t="s">
        <v>310</v>
      </c>
      <c r="B430" s="215" t="s">
        <v>610</v>
      </c>
      <c r="C430" s="310"/>
      <c r="D430" s="310"/>
      <c r="E430" s="145"/>
    </row>
    <row r="431" spans="1:5" x14ac:dyDescent="0.2">
      <c r="A431" s="339" t="s">
        <v>311</v>
      </c>
      <c r="B431" s="215" t="s">
        <v>611</v>
      </c>
      <c r="C431" s="310"/>
      <c r="D431" s="310"/>
      <c r="E431" s="145"/>
    </row>
    <row r="432" spans="1:5" x14ac:dyDescent="0.2">
      <c r="A432" s="339" t="s">
        <v>312</v>
      </c>
      <c r="B432" s="215" t="s">
        <v>612</v>
      </c>
      <c r="C432" s="310"/>
      <c r="D432" s="310"/>
      <c r="E432" s="145"/>
    </row>
    <row r="433" spans="1:5" x14ac:dyDescent="0.2">
      <c r="A433" s="339" t="s">
        <v>313</v>
      </c>
      <c r="B433" s="348" t="s">
        <v>1081</v>
      </c>
      <c r="C433" s="310">
        <f>'6 7_sz_melléklet'!E32</f>
        <v>40530</v>
      </c>
      <c r="D433" s="310">
        <f>'6 7_sz_melléklet'!E42+'6 7_sz_melléklet'!E43</f>
        <v>0</v>
      </c>
      <c r="E433" s="145"/>
    </row>
    <row r="434" spans="1:5" x14ac:dyDescent="0.2">
      <c r="A434" s="339" t="s">
        <v>314</v>
      </c>
      <c r="B434" s="801" t="s">
        <v>609</v>
      </c>
      <c r="C434" s="313"/>
      <c r="D434" s="313"/>
      <c r="E434" s="150"/>
    </row>
    <row r="435" spans="1:5" x14ac:dyDescent="0.2">
      <c r="A435" s="339" t="s">
        <v>315</v>
      </c>
      <c r="B435" s="802" t="s">
        <v>1082</v>
      </c>
      <c r="C435" s="313"/>
      <c r="D435" s="311"/>
      <c r="E435" s="150"/>
    </row>
    <row r="436" spans="1:5" x14ac:dyDescent="0.2">
      <c r="A436" s="339" t="s">
        <v>316</v>
      </c>
      <c r="B436" s="131" t="s">
        <v>841</v>
      </c>
      <c r="C436" s="313"/>
      <c r="D436" s="311"/>
      <c r="E436" s="150"/>
    </row>
    <row r="437" spans="1:5" ht="13.5" thickBot="1" x14ac:dyDescent="0.25">
      <c r="A437" s="339" t="s">
        <v>317</v>
      </c>
      <c r="B437" s="217" t="s">
        <v>614</v>
      </c>
      <c r="C437" s="311"/>
      <c r="D437" s="311"/>
      <c r="E437" s="308"/>
    </row>
    <row r="438" spans="1:5" ht="20.25" customHeight="1" thickBot="1" x14ac:dyDescent="0.25">
      <c r="A438" s="582" t="s">
        <v>318</v>
      </c>
      <c r="B438" s="583" t="s">
        <v>6</v>
      </c>
      <c r="C438" s="596">
        <f>C424+C425+C426+C429+C437</f>
        <v>40530</v>
      </c>
      <c r="D438" s="596">
        <f>D424+D425+D426+D429+D437</f>
        <v>33005</v>
      </c>
      <c r="E438" s="597">
        <f>E424+E425+E426+E429+E437</f>
        <v>5000</v>
      </c>
    </row>
    <row r="439" spans="1:5" ht="13.5" thickTop="1" x14ac:dyDescent="0.2">
      <c r="A439" s="572"/>
      <c r="B439" s="347"/>
      <c r="C439" s="834"/>
      <c r="D439" s="834"/>
      <c r="E439" s="835"/>
    </row>
    <row r="440" spans="1:5" x14ac:dyDescent="0.2">
      <c r="A440" s="340" t="s">
        <v>319</v>
      </c>
      <c r="B440" s="349" t="s">
        <v>247</v>
      </c>
      <c r="C440" s="312"/>
      <c r="D440" s="148"/>
      <c r="E440" s="148"/>
    </row>
    <row r="441" spans="1:5" x14ac:dyDescent="0.2">
      <c r="A441" s="339" t="s">
        <v>320</v>
      </c>
      <c r="B441" s="215" t="s">
        <v>615</v>
      </c>
      <c r="C441" s="310">
        <f>'33_sz_ melléklet'!C158</f>
        <v>0</v>
      </c>
      <c r="D441" s="145">
        <f>'33_sz_ melléklet'!C163</f>
        <v>254420</v>
      </c>
      <c r="E441" s="145"/>
    </row>
    <row r="442" spans="1:5" x14ac:dyDescent="0.2">
      <c r="A442" s="339" t="s">
        <v>321</v>
      </c>
      <c r="B442" s="215" t="s">
        <v>616</v>
      </c>
      <c r="C442" s="246"/>
      <c r="D442" s="246"/>
      <c r="E442" s="145">
        <f>'32_sz_ melléklet'!C42</f>
        <v>0</v>
      </c>
    </row>
    <row r="443" spans="1:5" x14ac:dyDescent="0.2">
      <c r="A443" s="339" t="s">
        <v>323</v>
      </c>
      <c r="B443" s="215" t="s">
        <v>617</v>
      </c>
      <c r="C443" s="310">
        <f>C444+C445+C446+C447+C448+C449+C450</f>
        <v>0</v>
      </c>
      <c r="D443" s="310">
        <f>D444+D445+D446+D447+D448+D449+D450</f>
        <v>0</v>
      </c>
      <c r="E443" s="145">
        <f>E444+E445+E446+E447+E448+E449+E450</f>
        <v>0</v>
      </c>
    </row>
    <row r="444" spans="1:5" x14ac:dyDescent="0.2">
      <c r="A444" s="339" t="s">
        <v>324</v>
      </c>
      <c r="B444" s="348" t="s">
        <v>618</v>
      </c>
      <c r="C444" s="310"/>
      <c r="D444" s="145"/>
      <c r="E444" s="145"/>
    </row>
    <row r="445" spans="1:5" x14ac:dyDescent="0.2">
      <c r="A445" s="339" t="s">
        <v>325</v>
      </c>
      <c r="B445" s="348" t="s">
        <v>619</v>
      </c>
      <c r="C445" s="310"/>
      <c r="D445" s="145"/>
      <c r="E445" s="145"/>
    </row>
    <row r="446" spans="1:5" x14ac:dyDescent="0.2">
      <c r="A446" s="339" t="s">
        <v>326</v>
      </c>
      <c r="B446" s="348" t="s">
        <v>620</v>
      </c>
      <c r="C446" s="310"/>
      <c r="D446" s="145"/>
      <c r="E446" s="145"/>
    </row>
    <row r="447" spans="1:5" x14ac:dyDescent="0.2">
      <c r="A447" s="339" t="s">
        <v>327</v>
      </c>
      <c r="B447" s="348" t="s">
        <v>1087</v>
      </c>
      <c r="C447" s="310"/>
      <c r="D447" s="145"/>
      <c r="E447" s="145"/>
    </row>
    <row r="448" spans="1:5" x14ac:dyDescent="0.2">
      <c r="A448" s="339" t="s">
        <v>328</v>
      </c>
      <c r="B448" s="801" t="s">
        <v>622</v>
      </c>
      <c r="C448" s="310"/>
      <c r="D448" s="145"/>
      <c r="E448" s="145"/>
    </row>
    <row r="449" spans="1:5" x14ac:dyDescent="0.2">
      <c r="A449" s="339" t="s">
        <v>329</v>
      </c>
      <c r="B449" s="292" t="s">
        <v>623</v>
      </c>
      <c r="C449" s="310"/>
      <c r="D449" s="145"/>
      <c r="E449" s="145"/>
    </row>
    <row r="450" spans="1:5" x14ac:dyDescent="0.2">
      <c r="A450" s="339" t="s">
        <v>330</v>
      </c>
      <c r="B450" s="1038" t="s">
        <v>624</v>
      </c>
      <c r="C450" s="310"/>
      <c r="D450" s="145"/>
      <c r="E450" s="145"/>
    </row>
    <row r="451" spans="1:5" x14ac:dyDescent="0.2">
      <c r="A451" s="339" t="s">
        <v>331</v>
      </c>
      <c r="B451" s="215"/>
      <c r="C451" s="235"/>
      <c r="D451" s="246"/>
      <c r="E451" s="149"/>
    </row>
    <row r="452" spans="1:5" ht="13.5" thickBot="1" x14ac:dyDescent="0.25">
      <c r="A452" s="339" t="s">
        <v>332</v>
      </c>
      <c r="B452" s="217"/>
      <c r="C452" s="245"/>
      <c r="D452" s="245"/>
      <c r="E452" s="153"/>
    </row>
    <row r="453" spans="1:5" ht="13.5" thickBot="1" x14ac:dyDescent="0.25">
      <c r="A453" s="582" t="s">
        <v>842</v>
      </c>
      <c r="B453" s="583" t="s">
        <v>7</v>
      </c>
      <c r="C453" s="597">
        <f>C441+C442+C443+C451+C452</f>
        <v>0</v>
      </c>
      <c r="D453" s="597">
        <f>D441+D442+D443+D451+D452</f>
        <v>254420</v>
      </c>
      <c r="E453" s="597">
        <f>E441+E442+E443+E451+E452</f>
        <v>0</v>
      </c>
    </row>
    <row r="454" spans="1:5" ht="27" thickTop="1" thickBot="1" x14ac:dyDescent="0.25">
      <c r="A454" s="582" t="s">
        <v>334</v>
      </c>
      <c r="B454" s="587" t="s">
        <v>457</v>
      </c>
      <c r="C454" s="251">
        <f>C438+C453</f>
        <v>40530</v>
      </c>
      <c r="D454" s="251">
        <f>D438+D453</f>
        <v>287425</v>
      </c>
      <c r="E454" s="256">
        <f>E438+E453</f>
        <v>5000</v>
      </c>
    </row>
    <row r="455" spans="1:5" ht="13.5" thickTop="1" x14ac:dyDescent="0.2">
      <c r="A455" s="572"/>
      <c r="B455" s="815"/>
      <c r="C455" s="825"/>
      <c r="D455" s="825"/>
      <c r="E455" s="830"/>
    </row>
    <row r="456" spans="1:5" x14ac:dyDescent="0.2">
      <c r="A456" s="340" t="s">
        <v>335</v>
      </c>
      <c r="B456" s="456" t="s">
        <v>458</v>
      </c>
      <c r="C456" s="312"/>
      <c r="D456" s="148"/>
      <c r="E456" s="148"/>
    </row>
    <row r="457" spans="1:5" x14ac:dyDescent="0.2">
      <c r="A457" s="339" t="s">
        <v>336</v>
      </c>
      <c r="B457" s="925" t="s">
        <v>1076</v>
      </c>
      <c r="C457" s="310"/>
      <c r="D457" s="310"/>
      <c r="E457" s="145"/>
    </row>
    <row r="458" spans="1:5" x14ac:dyDescent="0.2">
      <c r="A458" s="339" t="s">
        <v>337</v>
      </c>
      <c r="B458" s="925" t="s">
        <v>1075</v>
      </c>
      <c r="C458" s="312"/>
      <c r="D458" s="148"/>
      <c r="E458" s="141"/>
    </row>
    <row r="459" spans="1:5" x14ac:dyDescent="0.2">
      <c r="A459" s="339" t="s">
        <v>338</v>
      </c>
      <c r="B459" s="666" t="s">
        <v>639</v>
      </c>
      <c r="C459" s="246"/>
      <c r="D459" s="149"/>
      <c r="E459" s="145"/>
    </row>
    <row r="460" spans="1:5" x14ac:dyDescent="0.2">
      <c r="A460" s="339" t="s">
        <v>339</v>
      </c>
      <c r="B460" s="666" t="s">
        <v>641</v>
      </c>
      <c r="C460" s="310"/>
      <c r="D460" s="145"/>
      <c r="E460" s="145"/>
    </row>
    <row r="461" spans="1:5" x14ac:dyDescent="0.2">
      <c r="A461" s="339" t="s">
        <v>340</v>
      </c>
      <c r="B461" s="803" t="s">
        <v>642</v>
      </c>
      <c r="C461" s="310"/>
      <c r="D461" s="145"/>
      <c r="E461" s="145"/>
    </row>
    <row r="462" spans="1:5" x14ac:dyDescent="0.2">
      <c r="A462" s="339" t="s">
        <v>341</v>
      </c>
      <c r="B462" s="804" t="s">
        <v>645</v>
      </c>
      <c r="C462" s="236"/>
      <c r="D462" s="145"/>
      <c r="E462" s="145"/>
    </row>
    <row r="463" spans="1:5" x14ac:dyDescent="0.2">
      <c r="A463" s="339" t="s">
        <v>342</v>
      </c>
      <c r="B463" s="805" t="s">
        <v>644</v>
      </c>
      <c r="C463" s="238"/>
      <c r="D463" s="312"/>
      <c r="E463" s="148">
        <f>'42_sz_ melléklet'!L12</f>
        <v>400000</v>
      </c>
    </row>
    <row r="464" spans="1:5" ht="13.5" thickBot="1" x14ac:dyDescent="0.25">
      <c r="A464" s="339" t="s">
        <v>343</v>
      </c>
      <c r="B464" s="350" t="s">
        <v>643</v>
      </c>
      <c r="C464" s="251"/>
      <c r="D464" s="251"/>
      <c r="E464" s="256"/>
    </row>
    <row r="465" spans="1:5" ht="13.5" thickBot="1" x14ac:dyDescent="0.25">
      <c r="A465" s="363" t="s">
        <v>344</v>
      </c>
      <c r="B465" s="298" t="s">
        <v>646</v>
      </c>
      <c r="C465" s="855">
        <f>SUM(C457:C464)</f>
        <v>0</v>
      </c>
      <c r="D465" s="855">
        <f>SUM(D457:D464)</f>
        <v>0</v>
      </c>
      <c r="E465" s="661">
        <f>SUM(E457:E464)</f>
        <v>400000</v>
      </c>
    </row>
    <row r="466" spans="1:5" x14ac:dyDescent="0.2">
      <c r="A466" s="572"/>
      <c r="B466" s="43"/>
      <c r="C466" s="821"/>
      <c r="D466" s="782"/>
      <c r="E466" s="782"/>
    </row>
    <row r="467" spans="1:5" ht="13.5" thickBot="1" x14ac:dyDescent="0.25">
      <c r="A467" s="426" t="s">
        <v>345</v>
      </c>
      <c r="B467" s="1300" t="s">
        <v>460</v>
      </c>
      <c r="C467" s="317">
        <f>C454+C465</f>
        <v>40530</v>
      </c>
      <c r="D467" s="317">
        <f>D454+D465</f>
        <v>287425</v>
      </c>
      <c r="E467" s="317">
        <f>E454+E465</f>
        <v>405000</v>
      </c>
    </row>
    <row r="468" spans="1:5" x14ac:dyDescent="0.2">
      <c r="A468" s="361"/>
      <c r="B468" s="793"/>
      <c r="C468" s="30"/>
      <c r="D468" s="30"/>
      <c r="E468" s="30"/>
    </row>
    <row r="469" spans="1:5" x14ac:dyDescent="0.2">
      <c r="A469" s="361"/>
      <c r="B469" s="793"/>
      <c r="C469" s="30"/>
      <c r="D469" s="30"/>
      <c r="E469" s="30"/>
    </row>
    <row r="470" spans="1:5" x14ac:dyDescent="0.2">
      <c r="A470" s="361"/>
      <c r="B470" s="793"/>
      <c r="C470" s="30"/>
      <c r="D470" s="30"/>
      <c r="E470" s="30"/>
    </row>
    <row r="471" spans="1:5" x14ac:dyDescent="0.2">
      <c r="A471" s="361"/>
      <c r="B471" s="793"/>
      <c r="C471" s="30"/>
      <c r="D471" s="30"/>
      <c r="E471" s="30"/>
    </row>
    <row r="472" spans="1:5" x14ac:dyDescent="0.2">
      <c r="A472" s="361"/>
      <c r="B472" s="793"/>
      <c r="C472" s="30"/>
      <c r="D472" s="30"/>
      <c r="E472" s="30"/>
    </row>
    <row r="473" spans="1:5" x14ac:dyDescent="0.2">
      <c r="A473" s="361"/>
      <c r="B473" s="793"/>
      <c r="C473" s="30"/>
      <c r="D473" s="30"/>
      <c r="E473" s="30"/>
    </row>
    <row r="474" spans="1:5" x14ac:dyDescent="0.2">
      <c r="A474" s="1648">
        <v>9</v>
      </c>
      <c r="B474" s="1647"/>
      <c r="C474" s="1647"/>
      <c r="D474" s="1647"/>
      <c r="E474" s="1647"/>
    </row>
    <row r="475" spans="1:5" x14ac:dyDescent="0.2">
      <c r="A475" s="800"/>
      <c r="B475" s="13"/>
      <c r="C475" s="13"/>
      <c r="D475" s="13"/>
      <c r="E475" s="13"/>
    </row>
    <row r="476" spans="1:5" x14ac:dyDescent="0.2">
      <c r="A476" s="1626" t="s">
        <v>1328</v>
      </c>
      <c r="B476" s="1626"/>
      <c r="C476" s="1626"/>
      <c r="D476" s="1626"/>
      <c r="E476" s="1626"/>
    </row>
    <row r="477" spans="1:5" x14ac:dyDescent="0.2">
      <c r="A477" s="352"/>
      <c r="B477" s="352"/>
      <c r="C477" s="352"/>
      <c r="D477" s="352"/>
      <c r="E477" s="352"/>
    </row>
    <row r="478" spans="1:5" ht="15.75" x14ac:dyDescent="0.25">
      <c r="B478" s="1646" t="s">
        <v>1178</v>
      </c>
      <c r="C478" s="1646"/>
      <c r="D478" s="1646"/>
      <c r="E478" s="1646"/>
    </row>
    <row r="479" spans="1:5" ht="13.5" thickBot="1" x14ac:dyDescent="0.25">
      <c r="B479" s="1"/>
      <c r="C479" s="1"/>
      <c r="D479" s="1"/>
      <c r="E479" s="22" t="s">
        <v>8</v>
      </c>
    </row>
    <row r="480" spans="1:5" ht="27" thickBot="1" x14ac:dyDescent="0.3">
      <c r="A480" s="367" t="s">
        <v>298</v>
      </c>
      <c r="B480" s="577" t="s">
        <v>13</v>
      </c>
      <c r="C480" s="335" t="s">
        <v>455</v>
      </c>
      <c r="D480" s="336" t="s">
        <v>438</v>
      </c>
      <c r="E480" s="359" t="s">
        <v>857</v>
      </c>
    </row>
    <row r="481" spans="1:5" x14ac:dyDescent="0.2">
      <c r="A481" s="578" t="s">
        <v>299</v>
      </c>
      <c r="B481" s="579" t="s">
        <v>300</v>
      </c>
      <c r="C481" s="603" t="s">
        <v>301</v>
      </c>
      <c r="D481" s="603" t="s">
        <v>302</v>
      </c>
      <c r="E481" s="606" t="s">
        <v>322</v>
      </c>
    </row>
    <row r="482" spans="1:5" x14ac:dyDescent="0.2">
      <c r="A482" s="340" t="s">
        <v>303</v>
      </c>
      <c r="B482" s="347" t="s">
        <v>246</v>
      </c>
      <c r="C482" s="310"/>
      <c r="D482" s="310"/>
      <c r="E482" s="148"/>
    </row>
    <row r="483" spans="1:5" x14ac:dyDescent="0.2">
      <c r="A483" s="339" t="s">
        <v>304</v>
      </c>
      <c r="B483" s="192" t="s">
        <v>601</v>
      </c>
      <c r="C483" s="310"/>
      <c r="D483" s="310"/>
      <c r="E483" s="145"/>
    </row>
    <row r="484" spans="1:5" x14ac:dyDescent="0.2">
      <c r="A484" s="339" t="s">
        <v>305</v>
      </c>
      <c r="B484" s="215" t="s">
        <v>603</v>
      </c>
      <c r="C484" s="310"/>
      <c r="D484" s="310"/>
      <c r="E484" s="145"/>
    </row>
    <row r="485" spans="1:5" x14ac:dyDescent="0.2">
      <c r="A485" s="339" t="s">
        <v>306</v>
      </c>
      <c r="B485" s="215" t="s">
        <v>602</v>
      </c>
      <c r="C485" s="310">
        <v>3650</v>
      </c>
      <c r="D485" s="310"/>
      <c r="E485" s="145"/>
    </row>
    <row r="486" spans="1:5" x14ac:dyDescent="0.2">
      <c r="A486" s="339" t="s">
        <v>307</v>
      </c>
      <c r="B486" s="215" t="s">
        <v>604</v>
      </c>
      <c r="C486" s="310"/>
      <c r="D486" s="310"/>
      <c r="E486" s="145"/>
    </row>
    <row r="487" spans="1:5" x14ac:dyDescent="0.2">
      <c r="A487" s="339" t="s">
        <v>308</v>
      </c>
      <c r="B487" s="215" t="s">
        <v>605</v>
      </c>
      <c r="C487" s="310"/>
      <c r="D487" s="310"/>
      <c r="E487" s="145"/>
    </row>
    <row r="488" spans="1:5" x14ac:dyDescent="0.2">
      <c r="A488" s="339" t="s">
        <v>309</v>
      </c>
      <c r="B488" s="215" t="s">
        <v>606</v>
      </c>
      <c r="C488" s="310">
        <f>C489+C490+C491+C492+C493+C494+C495</f>
        <v>40500</v>
      </c>
      <c r="D488" s="310">
        <f>D489+D490+D491+D492+D493+D494+D495</f>
        <v>157187</v>
      </c>
      <c r="E488" s="145">
        <f>E489+E490+E491+E492+E493+E494+E495</f>
        <v>5000</v>
      </c>
    </row>
    <row r="489" spans="1:5" x14ac:dyDescent="0.2">
      <c r="A489" s="339" t="s">
        <v>310</v>
      </c>
      <c r="B489" s="215" t="s">
        <v>610</v>
      </c>
      <c r="C489" s="310"/>
      <c r="D489" s="310"/>
      <c r="E489" s="145"/>
    </row>
    <row r="490" spans="1:5" x14ac:dyDescent="0.2">
      <c r="A490" s="339" t="s">
        <v>311</v>
      </c>
      <c r="B490" s="215" t="s">
        <v>611</v>
      </c>
      <c r="C490" s="310"/>
      <c r="D490" s="310"/>
      <c r="E490" s="145"/>
    </row>
    <row r="491" spans="1:5" x14ac:dyDescent="0.2">
      <c r="A491" s="339" t="s">
        <v>312</v>
      </c>
      <c r="B491" s="215" t="s">
        <v>612</v>
      </c>
      <c r="C491" s="310"/>
      <c r="D491" s="310"/>
      <c r="E491" s="145"/>
    </row>
    <row r="492" spans="1:5" x14ac:dyDescent="0.2">
      <c r="A492" s="339" t="s">
        <v>313</v>
      </c>
      <c r="B492" s="348" t="s">
        <v>1081</v>
      </c>
      <c r="C492" s="310">
        <f>'6 7_sz_melléklet'!E31</f>
        <v>40500</v>
      </c>
      <c r="D492" s="310"/>
      <c r="E492" s="145">
        <f>'6 7_sz_melléklet'!F47</f>
        <v>5000</v>
      </c>
    </row>
    <row r="493" spans="1:5" x14ac:dyDescent="0.2">
      <c r="A493" s="339" t="s">
        <v>314</v>
      </c>
      <c r="B493" s="801" t="s">
        <v>609</v>
      </c>
      <c r="C493" s="313"/>
      <c r="D493" s="313"/>
      <c r="E493" s="145"/>
    </row>
    <row r="494" spans="1:5" x14ac:dyDescent="0.2">
      <c r="A494" s="339" t="s">
        <v>315</v>
      </c>
      <c r="B494" s="802" t="s">
        <v>1082</v>
      </c>
      <c r="C494" s="313"/>
      <c r="D494" s="313"/>
      <c r="E494" s="145"/>
    </row>
    <row r="495" spans="1:5" x14ac:dyDescent="0.2">
      <c r="A495" s="339" t="s">
        <v>316</v>
      </c>
      <c r="B495" s="131" t="s">
        <v>841</v>
      </c>
      <c r="C495" s="313"/>
      <c r="D495" s="311">
        <f>'6 7_sz_melléklet'!F19</f>
        <v>157187</v>
      </c>
      <c r="E495" s="145"/>
    </row>
    <row r="496" spans="1:5" ht="13.5" thickBot="1" x14ac:dyDescent="0.25">
      <c r="A496" s="339" t="s">
        <v>317</v>
      </c>
      <c r="B496" s="217" t="s">
        <v>614</v>
      </c>
      <c r="C496" s="311"/>
      <c r="D496" s="311"/>
      <c r="E496" s="308"/>
    </row>
    <row r="497" spans="1:5" ht="20.25" customHeight="1" thickBot="1" x14ac:dyDescent="0.25">
      <c r="A497" s="582" t="s">
        <v>318</v>
      </c>
      <c r="B497" s="583" t="s">
        <v>6</v>
      </c>
      <c r="C497" s="853">
        <f>C483+C484+C485+C488+C496</f>
        <v>44150</v>
      </c>
      <c r="D497" s="853">
        <f>D483+D484+D485+D488+D496</f>
        <v>157187</v>
      </c>
      <c r="E497" s="699">
        <f>E483+E484+E485+E488+E496</f>
        <v>5000</v>
      </c>
    </row>
    <row r="498" spans="1:5" ht="13.5" thickTop="1" x14ac:dyDescent="0.2">
      <c r="A498" s="572"/>
      <c r="B498" s="347"/>
      <c r="C498" s="827"/>
      <c r="D498" s="1613"/>
      <c r="E498" s="836"/>
    </row>
    <row r="499" spans="1:5" x14ac:dyDescent="0.2">
      <c r="A499" s="340" t="s">
        <v>319</v>
      </c>
      <c r="B499" s="349" t="s">
        <v>247</v>
      </c>
      <c r="C499" s="312"/>
      <c r="D499" s="312"/>
      <c r="E499" s="148"/>
    </row>
    <row r="500" spans="1:5" x14ac:dyDescent="0.2">
      <c r="A500" s="339" t="s">
        <v>320</v>
      </c>
      <c r="B500" s="215" t="s">
        <v>615</v>
      </c>
      <c r="C500" s="310">
        <f>'33_sz_ melléklet'!C140</f>
        <v>1915</v>
      </c>
      <c r="D500" s="310"/>
      <c r="E500" s="145"/>
    </row>
    <row r="501" spans="1:5" x14ac:dyDescent="0.2">
      <c r="A501" s="339" t="s">
        <v>321</v>
      </c>
      <c r="B501" s="215" t="s">
        <v>616</v>
      </c>
      <c r="C501" s="246"/>
      <c r="D501" s="246"/>
      <c r="E501" s="149"/>
    </row>
    <row r="502" spans="1:5" x14ac:dyDescent="0.2">
      <c r="A502" s="339" t="s">
        <v>323</v>
      </c>
      <c r="B502" s="215" t="s">
        <v>617</v>
      </c>
      <c r="C502" s="310">
        <f>C503+C504+C506+C507+C508+C509</f>
        <v>0</v>
      </c>
      <c r="D502" s="310">
        <f>D503+D504+D506+D507+D508+D509</f>
        <v>0</v>
      </c>
      <c r="E502" s="145">
        <f>E503+E504+E506+E507+E508+E509</f>
        <v>0</v>
      </c>
    </row>
    <row r="503" spans="1:5" x14ac:dyDescent="0.2">
      <c r="A503" s="339" t="s">
        <v>324</v>
      </c>
      <c r="B503" s="348" t="s">
        <v>618</v>
      </c>
      <c r="C503" s="310"/>
      <c r="D503" s="310"/>
      <c r="E503" s="145"/>
    </row>
    <row r="504" spans="1:5" x14ac:dyDescent="0.2">
      <c r="A504" s="339" t="s">
        <v>325</v>
      </c>
      <c r="B504" s="348" t="s">
        <v>619</v>
      </c>
      <c r="C504" s="310"/>
      <c r="D504" s="310"/>
      <c r="E504" s="145"/>
    </row>
    <row r="505" spans="1:5" x14ac:dyDescent="0.2">
      <c r="A505" s="339" t="s">
        <v>326</v>
      </c>
      <c r="B505" s="348" t="s">
        <v>620</v>
      </c>
      <c r="C505" s="310"/>
      <c r="D505" s="310"/>
      <c r="E505" s="145"/>
    </row>
    <row r="506" spans="1:5" x14ac:dyDescent="0.2">
      <c r="A506" s="339" t="s">
        <v>327</v>
      </c>
      <c r="B506" s="348" t="s">
        <v>1087</v>
      </c>
      <c r="C506" s="310"/>
      <c r="D506" s="310"/>
      <c r="E506" s="145"/>
    </row>
    <row r="507" spans="1:5" x14ac:dyDescent="0.2">
      <c r="A507" s="339" t="s">
        <v>328</v>
      </c>
      <c r="B507" s="801" t="s">
        <v>622</v>
      </c>
      <c r="C507" s="310"/>
      <c r="D507" s="310"/>
      <c r="E507" s="145"/>
    </row>
    <row r="508" spans="1:5" x14ac:dyDescent="0.2">
      <c r="A508" s="339" t="s">
        <v>329</v>
      </c>
      <c r="B508" s="292" t="s">
        <v>623</v>
      </c>
      <c r="C508" s="310"/>
      <c r="D508" s="310"/>
      <c r="E508" s="145"/>
    </row>
    <row r="509" spans="1:5" x14ac:dyDescent="0.2">
      <c r="A509" s="339" t="s">
        <v>330</v>
      </c>
      <c r="B509" s="1038" t="s">
        <v>624</v>
      </c>
      <c r="C509" s="310"/>
      <c r="D509" s="310"/>
      <c r="E509" s="145"/>
    </row>
    <row r="510" spans="1:5" x14ac:dyDescent="0.2">
      <c r="A510" s="339" t="s">
        <v>331</v>
      </c>
      <c r="B510" s="215"/>
      <c r="C510" s="313"/>
      <c r="D510" s="313"/>
      <c r="E510" s="146"/>
    </row>
    <row r="511" spans="1:5" ht="13.5" thickBot="1" x14ac:dyDescent="0.25">
      <c r="A511" s="339" t="s">
        <v>332</v>
      </c>
      <c r="B511" s="217"/>
      <c r="C511" s="308">
        <f>-C486</f>
        <v>0</v>
      </c>
      <c r="D511" s="1295">
        <f>-D486</f>
        <v>0</v>
      </c>
      <c r="E511" s="308">
        <f>-E486</f>
        <v>0</v>
      </c>
    </row>
    <row r="512" spans="1:5" ht="13.5" thickBot="1" x14ac:dyDescent="0.25">
      <c r="A512" s="582" t="s">
        <v>842</v>
      </c>
      <c r="B512" s="583" t="s">
        <v>7</v>
      </c>
      <c r="C512" s="597">
        <f>C500+C501+C502+C510+C511</f>
        <v>1915</v>
      </c>
      <c r="D512" s="596">
        <f>D500+D501+D502+D510+D511</f>
        <v>0</v>
      </c>
      <c r="E512" s="597">
        <f>E500+E501+E502+E510+E511</f>
        <v>0</v>
      </c>
    </row>
    <row r="513" spans="1:5" ht="27" thickTop="1" thickBot="1" x14ac:dyDescent="0.25">
      <c r="A513" s="582" t="s">
        <v>334</v>
      </c>
      <c r="B513" s="587" t="s">
        <v>457</v>
      </c>
      <c r="C513" s="251">
        <f>C512+C497</f>
        <v>46065</v>
      </c>
      <c r="D513" s="251">
        <f>D512+D497</f>
        <v>157187</v>
      </c>
      <c r="E513" s="256">
        <f>E512+E497</f>
        <v>5000</v>
      </c>
    </row>
    <row r="514" spans="1:5" ht="13.5" thickTop="1" x14ac:dyDescent="0.2">
      <c r="A514" s="572"/>
      <c r="B514" s="815"/>
      <c r="C514" s="825"/>
      <c r="D514" s="1614"/>
      <c r="E514" s="830"/>
    </row>
    <row r="515" spans="1:5" x14ac:dyDescent="0.2">
      <c r="A515" s="340" t="s">
        <v>335</v>
      </c>
      <c r="B515" s="456" t="s">
        <v>458</v>
      </c>
      <c r="C515" s="148"/>
      <c r="D515" s="312"/>
      <c r="E515" s="148"/>
    </row>
    <row r="516" spans="1:5" x14ac:dyDescent="0.2">
      <c r="A516" s="339" t="s">
        <v>336</v>
      </c>
      <c r="B516" s="925" t="s">
        <v>1076</v>
      </c>
      <c r="C516" s="310"/>
      <c r="D516" s="310">
        <v>52034</v>
      </c>
      <c r="E516" s="145"/>
    </row>
    <row r="517" spans="1:5" x14ac:dyDescent="0.2">
      <c r="A517" s="339" t="s">
        <v>337</v>
      </c>
      <c r="B517" s="925" t="s">
        <v>1075</v>
      </c>
      <c r="C517" s="312"/>
      <c r="D517" s="312"/>
      <c r="E517" s="148"/>
    </row>
    <row r="518" spans="1:5" x14ac:dyDescent="0.2">
      <c r="A518" s="339" t="s">
        <v>338</v>
      </c>
      <c r="B518" s="666" t="s">
        <v>639</v>
      </c>
      <c r="C518" s="246"/>
      <c r="D518" s="246">
        <f>'30_ sz_ melléklet'!E55+'31_sz_ melléklet'!E54</f>
        <v>1261703</v>
      </c>
      <c r="E518" s="145"/>
    </row>
    <row r="519" spans="1:5" x14ac:dyDescent="0.2">
      <c r="A519" s="339" t="s">
        <v>339</v>
      </c>
      <c r="B519" s="666" t="s">
        <v>641</v>
      </c>
      <c r="C519" s="310"/>
      <c r="D519" s="310"/>
      <c r="E519" s="145"/>
    </row>
    <row r="520" spans="1:5" x14ac:dyDescent="0.2">
      <c r="A520" s="339" t="s">
        <v>340</v>
      </c>
      <c r="B520" s="803" t="s">
        <v>642</v>
      </c>
      <c r="C520" s="310"/>
      <c r="D520" s="310"/>
      <c r="E520" s="145"/>
    </row>
    <row r="521" spans="1:5" x14ac:dyDescent="0.2">
      <c r="A521" s="339" t="s">
        <v>341</v>
      </c>
      <c r="B521" s="804" t="s">
        <v>645</v>
      </c>
      <c r="C521" s="236"/>
      <c r="D521" s="310"/>
      <c r="E521" s="145"/>
    </row>
    <row r="522" spans="1:5" x14ac:dyDescent="0.2">
      <c r="A522" s="339" t="s">
        <v>342</v>
      </c>
      <c r="B522" s="805" t="s">
        <v>644</v>
      </c>
      <c r="C522" s="236"/>
      <c r="D522" s="310"/>
      <c r="E522" s="145"/>
    </row>
    <row r="523" spans="1:5" ht="13.5" thickBot="1" x14ac:dyDescent="0.25">
      <c r="A523" s="339" t="s">
        <v>343</v>
      </c>
      <c r="B523" s="350" t="s">
        <v>643</v>
      </c>
      <c r="C523" s="251"/>
      <c r="D523" s="251"/>
      <c r="E523" s="256"/>
    </row>
    <row r="524" spans="1:5" ht="13.5" thickBot="1" x14ac:dyDescent="0.25">
      <c r="A524" s="363" t="s">
        <v>344</v>
      </c>
      <c r="B524" s="298" t="s">
        <v>646</v>
      </c>
      <c r="C524" s="855">
        <f>SUM(C516:C523)</f>
        <v>0</v>
      </c>
      <c r="D524" s="855">
        <f>SUM(D516:D523)</f>
        <v>1313737</v>
      </c>
      <c r="E524" s="661">
        <f>SUM(E516:E523)</f>
        <v>0</v>
      </c>
    </row>
    <row r="525" spans="1:5" x14ac:dyDescent="0.2">
      <c r="A525" s="572"/>
      <c r="B525" s="43"/>
      <c r="C525" s="858"/>
      <c r="D525" s="853"/>
      <c r="E525" s="699"/>
    </row>
    <row r="526" spans="1:5" ht="13.5" thickBot="1" x14ac:dyDescent="0.25">
      <c r="A526" s="426" t="s">
        <v>345</v>
      </c>
      <c r="B526" s="1300" t="s">
        <v>460</v>
      </c>
      <c r="C526" s="317">
        <f>C513+C524</f>
        <v>46065</v>
      </c>
      <c r="D526" s="1276">
        <f>D513+D524</f>
        <v>1470924</v>
      </c>
      <c r="E526" s="317">
        <f>E513+E524</f>
        <v>5000</v>
      </c>
    </row>
    <row r="527" spans="1:5" x14ac:dyDescent="0.2">
      <c r="A527" s="361"/>
      <c r="B527" s="793"/>
      <c r="C527" s="30"/>
      <c r="D527" s="30"/>
      <c r="E527" s="30"/>
    </row>
    <row r="528" spans="1:5" x14ac:dyDescent="0.2">
      <c r="A528" s="361"/>
      <c r="B528" s="793"/>
      <c r="C528" s="30"/>
      <c r="D528" s="30"/>
      <c r="E528" s="30"/>
    </row>
    <row r="529" spans="1:5" x14ac:dyDescent="0.2">
      <c r="A529" s="361"/>
      <c r="B529" s="793"/>
      <c r="C529" s="30"/>
      <c r="D529" s="30"/>
      <c r="E529" s="30"/>
    </row>
    <row r="530" spans="1:5" x14ac:dyDescent="0.2">
      <c r="A530" s="361"/>
      <c r="B530" s="793"/>
      <c r="C530" s="30"/>
      <c r="D530" s="30"/>
      <c r="E530" s="30"/>
    </row>
    <row r="531" spans="1:5" x14ac:dyDescent="0.2">
      <c r="A531" s="361"/>
      <c r="B531" s="793"/>
      <c r="C531" s="30"/>
      <c r="D531" s="30"/>
      <c r="E531" s="30"/>
    </row>
    <row r="532" spans="1:5" x14ac:dyDescent="0.2">
      <c r="A532" s="361"/>
      <c r="B532" s="727"/>
      <c r="C532" s="30"/>
      <c r="D532" s="30"/>
      <c r="E532" s="30"/>
    </row>
    <row r="533" spans="1:5" x14ac:dyDescent="0.2">
      <c r="A533" s="1648">
        <v>10</v>
      </c>
      <c r="B533" s="1647"/>
      <c r="C533" s="1647"/>
      <c r="D533" s="1647"/>
      <c r="E533" s="1647"/>
    </row>
    <row r="534" spans="1:5" x14ac:dyDescent="0.2">
      <c r="A534" s="800"/>
      <c r="B534" s="13"/>
      <c r="C534" s="13"/>
      <c r="D534" s="13"/>
      <c r="E534" s="13"/>
    </row>
    <row r="535" spans="1:5" x14ac:dyDescent="0.2">
      <c r="A535" s="1626" t="s">
        <v>1328</v>
      </c>
      <c r="B535" s="1626"/>
      <c r="C535" s="1626"/>
      <c r="D535" s="1626"/>
      <c r="E535" s="1626"/>
    </row>
    <row r="536" spans="1:5" x14ac:dyDescent="0.2">
      <c r="A536" s="352"/>
      <c r="B536" s="352"/>
      <c r="C536" s="352"/>
      <c r="D536" s="352"/>
      <c r="E536" s="352"/>
    </row>
    <row r="537" spans="1:5" ht="15.75" x14ac:dyDescent="0.25">
      <c r="B537" s="1646" t="s">
        <v>1178</v>
      </c>
      <c r="C537" s="1646"/>
      <c r="D537" s="1646"/>
      <c r="E537" s="1646"/>
    </row>
    <row r="538" spans="1:5" ht="13.5" thickBot="1" x14ac:dyDescent="0.25">
      <c r="B538" s="1"/>
      <c r="C538" s="1"/>
      <c r="D538" s="1"/>
      <c r="E538" s="22" t="s">
        <v>8</v>
      </c>
    </row>
    <row r="539" spans="1:5" ht="27" thickBot="1" x14ac:dyDescent="0.3">
      <c r="A539" s="367" t="s">
        <v>298</v>
      </c>
      <c r="B539" s="577" t="s">
        <v>13</v>
      </c>
      <c r="C539" s="359" t="s">
        <v>21</v>
      </c>
      <c r="D539" s="1623" t="s">
        <v>471</v>
      </c>
      <c r="E539" s="1624" t="s">
        <v>24</v>
      </c>
    </row>
    <row r="540" spans="1:5" x14ac:dyDescent="0.2">
      <c r="A540" s="578" t="s">
        <v>299</v>
      </c>
      <c r="B540" s="579" t="s">
        <v>300</v>
      </c>
      <c r="C540" s="588" t="s">
        <v>301</v>
      </c>
      <c r="D540" s="589" t="s">
        <v>302</v>
      </c>
      <c r="E540" s="606" t="s">
        <v>322</v>
      </c>
    </row>
    <row r="541" spans="1:5" x14ac:dyDescent="0.2">
      <c r="A541" s="340" t="s">
        <v>303</v>
      </c>
      <c r="B541" s="347" t="s">
        <v>246</v>
      </c>
      <c r="C541" s="310"/>
      <c r="D541" s="145"/>
      <c r="E541" s="145"/>
    </row>
    <row r="542" spans="1:5" x14ac:dyDescent="0.2">
      <c r="A542" s="339" t="s">
        <v>304</v>
      </c>
      <c r="B542" s="192" t="s">
        <v>601</v>
      </c>
      <c r="C542" s="310">
        <f>E483+D483+C483+E424+D424+C424+E365+D365+C365+E305+D305+C305+E246+D246+C246+E187+D187+C187+E128+D128+C128+E69+D69+C69+E9+D9+C9</f>
        <v>219051</v>
      </c>
      <c r="D542" s="145"/>
      <c r="E542" s="145">
        <f>SUM(C542:D542)</f>
        <v>219051</v>
      </c>
    </row>
    <row r="543" spans="1:5" x14ac:dyDescent="0.2">
      <c r="A543" s="339" t="s">
        <v>305</v>
      </c>
      <c r="B543" s="215" t="s">
        <v>603</v>
      </c>
      <c r="C543" s="310">
        <f>E484+D484+C484+E425+D425+C425+E366+D366+C366+E306+D306+C306+E247+D247+C247+E188+D188+C188+E129+D129+C129+E70+D70+C70+E10+D10+C10</f>
        <v>41699</v>
      </c>
      <c r="D543" s="145"/>
      <c r="E543" s="145">
        <f>SUM(C543:D543)</f>
        <v>41699</v>
      </c>
    </row>
    <row r="544" spans="1:5" x14ac:dyDescent="0.2">
      <c r="A544" s="339" t="s">
        <v>306</v>
      </c>
      <c r="B544" s="215" t="s">
        <v>602</v>
      </c>
      <c r="C544" s="310">
        <f>E485+D485+C485+E426+D426+C426+E367+D367+C367+E307+D307+C307+E248+D248+C248+E189+D189+C189+E130+D130+C130+E71+D71+C71+E11+D11+C11</f>
        <v>887633</v>
      </c>
      <c r="D544" s="145"/>
      <c r="E544" s="145">
        <f>SUM(C544:D544)</f>
        <v>887633</v>
      </c>
    </row>
    <row r="545" spans="1:5" x14ac:dyDescent="0.2">
      <c r="A545" s="339" t="s">
        <v>307</v>
      </c>
      <c r="B545" s="215" t="s">
        <v>604</v>
      </c>
      <c r="C545" s="310">
        <f>E486+D486+C486+E427+D427+C427+E368+D368+C368+E308+D308+C308+E249+D249+C249+E190+D190+C190+E131+D131+C131+E72+D72+C72+E12+D12+C12</f>
        <v>4500</v>
      </c>
      <c r="D545" s="145"/>
      <c r="E545" s="145">
        <f>SUM(C545:D545)</f>
        <v>4500</v>
      </c>
    </row>
    <row r="546" spans="1:5" x14ac:dyDescent="0.2">
      <c r="A546" s="339" t="s">
        <v>308</v>
      </c>
      <c r="B546" s="215" t="s">
        <v>605</v>
      </c>
      <c r="C546" s="310">
        <f>E487+D487+C487+E428+D428+C428+E369+D369+C369+E309+D309+C309+E250+D250+C250+E191+D191+C191+E132+D132+C132+E73+D73+C73+E13+D13+C13</f>
        <v>500</v>
      </c>
      <c r="D546" s="145"/>
      <c r="E546" s="145">
        <f>SUM(C546:D546)</f>
        <v>500</v>
      </c>
    </row>
    <row r="547" spans="1:5" x14ac:dyDescent="0.2">
      <c r="A547" s="339" t="s">
        <v>309</v>
      </c>
      <c r="B547" s="215" t="s">
        <v>606</v>
      </c>
      <c r="C547" s="310">
        <f>C548+C549+C550+C551+C552+C553+C554</f>
        <v>950414.8</v>
      </c>
      <c r="D547" s="310">
        <f>D548+D549+D550+D551+D552+D553+D554</f>
        <v>216000</v>
      </c>
      <c r="E547" s="145">
        <f>E548+E549+E550+E551+E552+E553+E554</f>
        <v>1166414.8</v>
      </c>
    </row>
    <row r="548" spans="1:5" x14ac:dyDescent="0.2">
      <c r="A548" s="339" t="s">
        <v>310</v>
      </c>
      <c r="B548" s="215" t="s">
        <v>610</v>
      </c>
      <c r="C548" s="310">
        <f t="shared" ref="C548:C555" si="0">E489+D489+C489+E430+D430+C430+E371+D371+C371+E311+D311+C311+E252+D252+C252+E193+D193+C193+E134+D134+C134+E75+D75+C75+E15+D15+C15</f>
        <v>340468.8</v>
      </c>
      <c r="D548" s="145"/>
      <c r="E548" s="145">
        <f t="shared" ref="E548:E555" si="1">SUM(C548:D548)</f>
        <v>340468.8</v>
      </c>
    </row>
    <row r="549" spans="1:5" x14ac:dyDescent="0.2">
      <c r="A549" s="339" t="s">
        <v>311</v>
      </c>
      <c r="B549" s="215" t="s">
        <v>611</v>
      </c>
      <c r="C549" s="310">
        <f t="shared" si="0"/>
        <v>0</v>
      </c>
      <c r="D549" s="145"/>
      <c r="E549" s="145">
        <f t="shared" si="1"/>
        <v>0</v>
      </c>
    </row>
    <row r="550" spans="1:5" x14ac:dyDescent="0.2">
      <c r="A550" s="339" t="s">
        <v>312</v>
      </c>
      <c r="B550" s="215" t="s">
        <v>612</v>
      </c>
      <c r="C550" s="310">
        <f t="shared" si="0"/>
        <v>0</v>
      </c>
      <c r="D550" s="145"/>
      <c r="E550" s="145">
        <f t="shared" si="1"/>
        <v>0</v>
      </c>
    </row>
    <row r="551" spans="1:5" x14ac:dyDescent="0.2">
      <c r="A551" s="339" t="s">
        <v>313</v>
      </c>
      <c r="B551" s="348" t="s">
        <v>1081</v>
      </c>
      <c r="C551" s="310">
        <f t="shared" si="0"/>
        <v>452759</v>
      </c>
      <c r="D551" s="145"/>
      <c r="E551" s="145">
        <f t="shared" si="1"/>
        <v>452759</v>
      </c>
    </row>
    <row r="552" spans="1:5" x14ac:dyDescent="0.2">
      <c r="A552" s="339" t="s">
        <v>314</v>
      </c>
      <c r="B552" s="801" t="s">
        <v>609</v>
      </c>
      <c r="C552" s="310">
        <f t="shared" si="0"/>
        <v>0</v>
      </c>
      <c r="D552" s="145"/>
      <c r="E552" s="145">
        <f t="shared" si="1"/>
        <v>0</v>
      </c>
    </row>
    <row r="553" spans="1:5" x14ac:dyDescent="0.2">
      <c r="A553" s="339" t="s">
        <v>315</v>
      </c>
      <c r="B553" s="802" t="s">
        <v>1082</v>
      </c>
      <c r="C553" s="310">
        <f t="shared" si="0"/>
        <v>0</v>
      </c>
      <c r="D553" s="145">
        <f>'34 sz melléklet'!C17+'34 sz melléklet'!C29</f>
        <v>216000</v>
      </c>
      <c r="E553" s="145">
        <f t="shared" si="1"/>
        <v>216000</v>
      </c>
    </row>
    <row r="554" spans="1:5" x14ac:dyDescent="0.2">
      <c r="A554" s="339" t="s">
        <v>316</v>
      </c>
      <c r="B554" s="131" t="s">
        <v>841</v>
      </c>
      <c r="C554" s="310">
        <f t="shared" si="0"/>
        <v>157187</v>
      </c>
      <c r="D554" s="145"/>
      <c r="E554" s="145">
        <f t="shared" si="1"/>
        <v>157187</v>
      </c>
    </row>
    <row r="555" spans="1:5" ht="13.5" thickBot="1" x14ac:dyDescent="0.25">
      <c r="A555" s="339" t="s">
        <v>317</v>
      </c>
      <c r="B555" s="217" t="s">
        <v>614</v>
      </c>
      <c r="C555" s="310">
        <f t="shared" si="0"/>
        <v>80620</v>
      </c>
      <c r="D555" s="145"/>
      <c r="E555" s="308">
        <f t="shared" si="1"/>
        <v>80620</v>
      </c>
    </row>
    <row r="556" spans="1:5" ht="22.5" customHeight="1" thickBot="1" x14ac:dyDescent="0.25">
      <c r="A556" s="582" t="s">
        <v>318</v>
      </c>
      <c r="B556" s="583" t="s">
        <v>6</v>
      </c>
      <c r="C556" s="596">
        <f>C542+C543+C544+C547+C555</f>
        <v>2179417.7999999998</v>
      </c>
      <c r="D556" s="596">
        <f>D542+D543+D544+D547+D555</f>
        <v>216000</v>
      </c>
      <c r="E556" s="597">
        <f>E542+E543+E544+E547+E555</f>
        <v>2395417.7999999998</v>
      </c>
    </row>
    <row r="557" spans="1:5" ht="13.5" thickTop="1" x14ac:dyDescent="0.2">
      <c r="A557" s="572"/>
      <c r="B557" s="347"/>
      <c r="C557" s="859"/>
      <c r="D557" s="830"/>
      <c r="E557" s="144"/>
    </row>
    <row r="558" spans="1:5" x14ac:dyDescent="0.2">
      <c r="A558" s="340" t="s">
        <v>319</v>
      </c>
      <c r="B558" s="349" t="s">
        <v>247</v>
      </c>
      <c r="C558" s="312"/>
      <c r="D558" s="148"/>
      <c r="E558" s="141"/>
    </row>
    <row r="559" spans="1:5" x14ac:dyDescent="0.2">
      <c r="A559" s="339" t="s">
        <v>320</v>
      </c>
      <c r="B559" s="215" t="s">
        <v>615</v>
      </c>
      <c r="C559" s="310">
        <f>E500+D500+C500+E441+D441+C441+E382+D382+C382+E322+D322+C322+E263+D263+C263+E204+D204+C204+E145+D145+C145+E86+D86+C86+E26+D26+C26</f>
        <v>3406122</v>
      </c>
      <c r="D559" s="145"/>
      <c r="E559" s="140">
        <f>SUM(C559:D559)</f>
        <v>3406122</v>
      </c>
    </row>
    <row r="560" spans="1:5" x14ac:dyDescent="0.2">
      <c r="A560" s="339" t="s">
        <v>321</v>
      </c>
      <c r="B560" s="215" t="s">
        <v>616</v>
      </c>
      <c r="C560" s="310">
        <f>E501+D501+C501+E442+D442+C442+E383+D383+C383+E323+D323+C323+E264+D264+C264+E205+D205+C205+E146+D146+C146+E87+D87+C87+E27+D27+C27</f>
        <v>249895</v>
      </c>
      <c r="D560" s="145"/>
      <c r="E560" s="140">
        <f>SUM(C560:D560)</f>
        <v>249895</v>
      </c>
    </row>
    <row r="561" spans="1:6" x14ac:dyDescent="0.2">
      <c r="A561" s="339" t="s">
        <v>323</v>
      </c>
      <c r="B561" s="215" t="s">
        <v>617</v>
      </c>
      <c r="C561" s="310">
        <f>C562+C563+C564+C565+C566+C567+C568</f>
        <v>41000</v>
      </c>
      <c r="D561" s="145">
        <f>D562+D563+D564+D565+D566+D567+D568</f>
        <v>0</v>
      </c>
      <c r="E561" s="140">
        <f>E562+E563+E564+E565+E566+E567+E568</f>
        <v>41000</v>
      </c>
    </row>
    <row r="562" spans="1:6" x14ac:dyDescent="0.2">
      <c r="A562" s="339" t="s">
        <v>324</v>
      </c>
      <c r="B562" s="348" t="s">
        <v>618</v>
      </c>
      <c r="C562" s="310">
        <f t="shared" ref="C562:C570" si="2">E503+D503+C503+E444+D444+C444+E385+D385+C385+E325+D325+C325+E266+D266+C266+E207+D207+C207+E148+D148+C148+E89+D89+C89+E29+D29+C29</f>
        <v>0</v>
      </c>
      <c r="D562" s="145"/>
      <c r="E562" s="140">
        <f>SUM(C562:D562)</f>
        <v>0</v>
      </c>
    </row>
    <row r="563" spans="1:6" x14ac:dyDescent="0.2">
      <c r="A563" s="339" t="s">
        <v>325</v>
      </c>
      <c r="B563" s="348" t="s">
        <v>619</v>
      </c>
      <c r="C563" s="310">
        <f t="shared" si="2"/>
        <v>0</v>
      </c>
      <c r="D563" s="145"/>
      <c r="E563" s="140">
        <f t="shared" ref="E563:E570" si="3">SUM(C563:D563)</f>
        <v>0</v>
      </c>
    </row>
    <row r="564" spans="1:6" x14ac:dyDescent="0.2">
      <c r="A564" s="339" t="s">
        <v>326</v>
      </c>
      <c r="B564" s="348" t="s">
        <v>620</v>
      </c>
      <c r="C564" s="310">
        <f t="shared" si="2"/>
        <v>0</v>
      </c>
      <c r="D564" s="145"/>
      <c r="E564" s="140">
        <f t="shared" si="3"/>
        <v>0</v>
      </c>
    </row>
    <row r="565" spans="1:6" x14ac:dyDescent="0.2">
      <c r="A565" s="339" t="s">
        <v>327</v>
      </c>
      <c r="B565" s="348" t="s">
        <v>1087</v>
      </c>
      <c r="C565" s="310">
        <f t="shared" si="2"/>
        <v>15000</v>
      </c>
      <c r="D565" s="145"/>
      <c r="E565" s="140">
        <f t="shared" si="3"/>
        <v>15000</v>
      </c>
    </row>
    <row r="566" spans="1:6" x14ac:dyDescent="0.2">
      <c r="A566" s="339" t="s">
        <v>328</v>
      </c>
      <c r="B566" s="801" t="s">
        <v>622</v>
      </c>
      <c r="C566" s="310">
        <f t="shared" si="2"/>
        <v>17400</v>
      </c>
      <c r="D566" s="145"/>
      <c r="E566" s="140">
        <f t="shared" si="3"/>
        <v>17400</v>
      </c>
    </row>
    <row r="567" spans="1:6" x14ac:dyDescent="0.2">
      <c r="A567" s="339" t="s">
        <v>329</v>
      </c>
      <c r="B567" s="292" t="s">
        <v>623</v>
      </c>
      <c r="C567" s="310">
        <f t="shared" si="2"/>
        <v>8600</v>
      </c>
      <c r="D567" s="145"/>
      <c r="E567" s="140">
        <f t="shared" si="3"/>
        <v>8600</v>
      </c>
    </row>
    <row r="568" spans="1:6" ht="11.25" customHeight="1" x14ac:dyDescent="0.2">
      <c r="A568" s="339" t="s">
        <v>330</v>
      </c>
      <c r="B568" s="1038" t="s">
        <v>624</v>
      </c>
      <c r="C568" s="310">
        <f t="shared" si="2"/>
        <v>0</v>
      </c>
      <c r="D568" s="145"/>
      <c r="E568" s="140">
        <f t="shared" si="3"/>
        <v>0</v>
      </c>
    </row>
    <row r="569" spans="1:6" x14ac:dyDescent="0.2">
      <c r="A569" s="339" t="s">
        <v>331</v>
      </c>
      <c r="B569" s="215"/>
      <c r="C569" s="310">
        <f t="shared" si="2"/>
        <v>0</v>
      </c>
      <c r="D569" s="145"/>
      <c r="E569" s="140">
        <f t="shared" si="3"/>
        <v>0</v>
      </c>
    </row>
    <row r="570" spans="1:6" ht="13.5" thickBot="1" x14ac:dyDescent="0.25">
      <c r="A570" s="339" t="s">
        <v>332</v>
      </c>
      <c r="B570" s="217"/>
      <c r="C570" s="310">
        <f t="shared" si="2"/>
        <v>0</v>
      </c>
      <c r="D570" s="455"/>
      <c r="E570" s="140">
        <f t="shared" si="3"/>
        <v>0</v>
      </c>
    </row>
    <row r="571" spans="1:6" ht="13.5" thickBot="1" x14ac:dyDescent="0.25">
      <c r="A571" s="582" t="s">
        <v>842</v>
      </c>
      <c r="B571" s="583" t="s">
        <v>7</v>
      </c>
      <c r="C571" s="853">
        <f>C559+C560+C561+C569+C570</f>
        <v>3697017</v>
      </c>
      <c r="D571" s="853">
        <f>D559+D560+D561+D569+D570</f>
        <v>0</v>
      </c>
      <c r="E571" s="699">
        <f>E559+E560+E561+E569+E570</f>
        <v>3697017</v>
      </c>
      <c r="F571" s="75"/>
    </row>
    <row r="572" spans="1:6" ht="27" thickTop="1" thickBot="1" x14ac:dyDescent="0.25">
      <c r="A572" s="582" t="s">
        <v>334</v>
      </c>
      <c r="B572" s="587" t="s">
        <v>457</v>
      </c>
      <c r="C572" s="837">
        <f>C556+C571</f>
        <v>5876434.7999999998</v>
      </c>
      <c r="D572" s="837">
        <f>D556+D571</f>
        <v>216000</v>
      </c>
      <c r="E572" s="1625">
        <f>E556+E571</f>
        <v>6092434.7999999998</v>
      </c>
    </row>
    <row r="573" spans="1:6" ht="13.5" thickTop="1" x14ac:dyDescent="0.2">
      <c r="A573" s="572"/>
      <c r="B573" s="815"/>
      <c r="C573" s="836"/>
      <c r="D573" s="836"/>
      <c r="E573" s="836"/>
    </row>
    <row r="574" spans="1:6" x14ac:dyDescent="0.2">
      <c r="A574" s="340" t="s">
        <v>335</v>
      </c>
      <c r="B574" s="456" t="s">
        <v>458</v>
      </c>
      <c r="C574" s="312"/>
      <c r="D574" s="148"/>
      <c r="E574" s="141"/>
    </row>
    <row r="575" spans="1:6" x14ac:dyDescent="0.2">
      <c r="A575" s="339" t="s">
        <v>336</v>
      </c>
      <c r="B575" s="925" t="s">
        <v>1076</v>
      </c>
      <c r="C575" s="310">
        <f t="shared" ref="C575:C582" si="4">E516+D516+C516+E457+D457+C457+E398+D398+C398+E338+D338+C338+E279+D279+C279+E220+D220+C220+E161+D161+C161+E102+D102+C102+E42+D42+C42</f>
        <v>52034</v>
      </c>
      <c r="D575" s="310"/>
      <c r="E575" s="145">
        <f>SUM(C575:D575)</f>
        <v>52034</v>
      </c>
    </row>
    <row r="576" spans="1:6" x14ac:dyDescent="0.2">
      <c r="A576" s="339" t="s">
        <v>337</v>
      </c>
      <c r="B576" s="925" t="s">
        <v>1075</v>
      </c>
      <c r="C576" s="310">
        <f t="shared" si="4"/>
        <v>0</v>
      </c>
      <c r="D576" s="148"/>
      <c r="E576" s="145">
        <f t="shared" ref="E576:E582" si="5">SUM(C576:D576)</f>
        <v>0</v>
      </c>
    </row>
    <row r="577" spans="1:5" x14ac:dyDescent="0.2">
      <c r="A577" s="339" t="s">
        <v>338</v>
      </c>
      <c r="B577" s="666" t="s">
        <v>639</v>
      </c>
      <c r="C577" s="310">
        <f t="shared" si="4"/>
        <v>1261703</v>
      </c>
      <c r="D577" s="145"/>
      <c r="E577" s="145">
        <f t="shared" si="5"/>
        <v>1261703</v>
      </c>
    </row>
    <row r="578" spans="1:5" x14ac:dyDescent="0.2">
      <c r="A578" s="339" t="s">
        <v>339</v>
      </c>
      <c r="B578" s="666" t="s">
        <v>641</v>
      </c>
      <c r="C578" s="310">
        <f t="shared" si="4"/>
        <v>0</v>
      </c>
      <c r="D578" s="145"/>
      <c r="E578" s="145">
        <f t="shared" si="5"/>
        <v>0</v>
      </c>
    </row>
    <row r="579" spans="1:5" x14ac:dyDescent="0.2">
      <c r="A579" s="339" t="s">
        <v>340</v>
      </c>
      <c r="B579" s="803" t="s">
        <v>642</v>
      </c>
      <c r="C579" s="310">
        <f t="shared" si="4"/>
        <v>0</v>
      </c>
      <c r="D579" s="145"/>
      <c r="E579" s="145">
        <f t="shared" si="5"/>
        <v>0</v>
      </c>
    </row>
    <row r="580" spans="1:5" x14ac:dyDescent="0.2">
      <c r="A580" s="339" t="s">
        <v>341</v>
      </c>
      <c r="B580" s="804" t="s">
        <v>645</v>
      </c>
      <c r="C580" s="310">
        <f t="shared" si="4"/>
        <v>0</v>
      </c>
      <c r="D580" s="145"/>
      <c r="E580" s="145">
        <f t="shared" si="5"/>
        <v>0</v>
      </c>
    </row>
    <row r="581" spans="1:5" x14ac:dyDescent="0.2">
      <c r="A581" s="339" t="s">
        <v>342</v>
      </c>
      <c r="B581" s="805" t="s">
        <v>644</v>
      </c>
      <c r="C581" s="310">
        <f t="shared" si="4"/>
        <v>400000</v>
      </c>
      <c r="D581" s="310"/>
      <c r="E581" s="145">
        <f t="shared" si="5"/>
        <v>400000</v>
      </c>
    </row>
    <row r="582" spans="1:5" ht="13.5" thickBot="1" x14ac:dyDescent="0.25">
      <c r="A582" s="339" t="s">
        <v>343</v>
      </c>
      <c r="B582" s="350" t="s">
        <v>643</v>
      </c>
      <c r="C582" s="310">
        <f t="shared" si="4"/>
        <v>0</v>
      </c>
      <c r="D582" s="251"/>
      <c r="E582" s="145">
        <f t="shared" si="5"/>
        <v>0</v>
      </c>
    </row>
    <row r="583" spans="1:5" ht="13.5" thickBot="1" x14ac:dyDescent="0.25">
      <c r="A583" s="363" t="s">
        <v>344</v>
      </c>
      <c r="B583" s="298" t="s">
        <v>646</v>
      </c>
      <c r="C583" s="855">
        <f>SUM(C575:C582)</f>
        <v>1713737</v>
      </c>
      <c r="D583" s="855">
        <f>SUM(D575:D582)</f>
        <v>0</v>
      </c>
      <c r="E583" s="661">
        <f>SUM(E575:E582)</f>
        <v>1713737</v>
      </c>
    </row>
    <row r="584" spans="1:5" x14ac:dyDescent="0.2">
      <c r="A584" s="572"/>
      <c r="B584" s="43"/>
      <c r="C584" s="782"/>
      <c r="D584" s="782"/>
      <c r="E584" s="782"/>
    </row>
    <row r="585" spans="1:5" ht="13.5" thickBot="1" x14ac:dyDescent="0.25">
      <c r="A585" s="426" t="s">
        <v>345</v>
      </c>
      <c r="B585" s="1300" t="s">
        <v>460</v>
      </c>
      <c r="C585" s="317">
        <f>C583+C572</f>
        <v>7590171.7999999998</v>
      </c>
      <c r="D585" s="317">
        <f>D583+D572</f>
        <v>216000</v>
      </c>
      <c r="E585" s="317">
        <f>E583+E572</f>
        <v>7806171.7999999998</v>
      </c>
    </row>
  </sheetData>
  <mergeCells count="29">
    <mergeCell ref="A356:E356"/>
    <mergeCell ref="A120:E120"/>
    <mergeCell ref="B122:E122"/>
    <mergeCell ref="A178:E178"/>
    <mergeCell ref="A61:E61"/>
    <mergeCell ref="B63:E63"/>
    <mergeCell ref="A237:E237"/>
    <mergeCell ref="A1:E1"/>
    <mergeCell ref="B3:E3"/>
    <mergeCell ref="A60:E60"/>
    <mergeCell ref="A119:E119"/>
    <mergeCell ref="A179:E179"/>
    <mergeCell ref="B181:E181"/>
    <mergeCell ref="A535:E535"/>
    <mergeCell ref="B537:E537"/>
    <mergeCell ref="A238:E238"/>
    <mergeCell ref="B240:E240"/>
    <mergeCell ref="A296:E296"/>
    <mergeCell ref="A298:E298"/>
    <mergeCell ref="B300:E300"/>
    <mergeCell ref="A476:E476"/>
    <mergeCell ref="B478:E478"/>
    <mergeCell ref="A533:E533"/>
    <mergeCell ref="A474:E474"/>
    <mergeCell ref="A358:E358"/>
    <mergeCell ref="A415:E415"/>
    <mergeCell ref="A417:E417"/>
    <mergeCell ref="B419:E419"/>
    <mergeCell ref="B360:E360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sqref="A1:B1"/>
    </sheetView>
  </sheetViews>
  <sheetFormatPr defaultRowHeight="12.75" x14ac:dyDescent="0.2"/>
  <cols>
    <col min="1" max="1" width="4.85546875" customWidth="1"/>
    <col min="2" max="2" width="49.140625" customWidth="1"/>
    <col min="3" max="3" width="29.140625" customWidth="1"/>
  </cols>
  <sheetData>
    <row r="1" spans="1:8" x14ac:dyDescent="0.2">
      <c r="A1" s="1626" t="s">
        <v>1380</v>
      </c>
      <c r="B1" s="1656"/>
      <c r="C1" s="352"/>
      <c r="D1" s="352"/>
      <c r="E1" s="352"/>
      <c r="F1" s="352"/>
      <c r="G1" s="352"/>
      <c r="H1" s="352"/>
    </row>
    <row r="3" spans="1:8" ht="15.75" x14ac:dyDescent="0.25">
      <c r="A3" s="1795" t="s">
        <v>225</v>
      </c>
      <c r="B3" s="1795"/>
      <c r="C3" s="1795"/>
    </row>
    <row r="4" spans="1:8" ht="15.75" x14ac:dyDescent="0.25">
      <c r="A4" s="1034"/>
      <c r="B4" s="1034"/>
      <c r="C4" s="1034"/>
    </row>
    <row r="5" spans="1:8" ht="69" customHeight="1" x14ac:dyDescent="0.25">
      <c r="A5" s="1795" t="s">
        <v>598</v>
      </c>
      <c r="B5" s="1795"/>
      <c r="C5" s="1795"/>
    </row>
    <row r="6" spans="1:8" ht="15.75" x14ac:dyDescent="0.25">
      <c r="B6" s="20"/>
      <c r="C6" s="20"/>
    </row>
    <row r="7" spans="1:8" ht="16.5" thickBot="1" x14ac:dyDescent="0.3">
      <c r="B7" s="20"/>
      <c r="C7" s="1032" t="s">
        <v>594</v>
      </c>
    </row>
    <row r="8" spans="1:8" ht="30.75" customHeight="1" thickBot="1" x14ac:dyDescent="0.3">
      <c r="A8" s="1035" t="s">
        <v>298</v>
      </c>
      <c r="B8" s="715" t="s">
        <v>592</v>
      </c>
      <c r="C8" s="1036" t="s">
        <v>593</v>
      </c>
    </row>
    <row r="9" spans="1:8" ht="13.5" thickBot="1" x14ac:dyDescent="0.25">
      <c r="A9" s="195" t="s">
        <v>299</v>
      </c>
      <c r="B9" s="197" t="s">
        <v>300</v>
      </c>
      <c r="C9" s="369" t="s">
        <v>301</v>
      </c>
    </row>
    <row r="10" spans="1:8" ht="47.25" customHeight="1" x14ac:dyDescent="0.25">
      <c r="A10" s="1014" t="s">
        <v>303</v>
      </c>
      <c r="B10" s="1033" t="s">
        <v>595</v>
      </c>
      <c r="C10" s="1433">
        <f>C11+C12+C13</f>
        <v>250000</v>
      </c>
    </row>
    <row r="11" spans="1:8" ht="31.5" x14ac:dyDescent="0.25">
      <c r="A11" s="1015" t="s">
        <v>304</v>
      </c>
      <c r="B11" s="1615" t="s">
        <v>1318</v>
      </c>
      <c r="C11" s="1434">
        <v>250000</v>
      </c>
    </row>
    <row r="12" spans="1:8" ht="15.75" x14ac:dyDescent="0.25">
      <c r="A12" s="1015" t="s">
        <v>305</v>
      </c>
      <c r="B12" s="712"/>
      <c r="C12" s="1434"/>
    </row>
    <row r="13" spans="1:8" ht="15.75" x14ac:dyDescent="0.25">
      <c r="A13" s="1015" t="s">
        <v>306</v>
      </c>
      <c r="B13" s="712"/>
      <c r="C13" s="1434"/>
    </row>
    <row r="14" spans="1:8" ht="15.75" x14ac:dyDescent="0.25">
      <c r="A14" s="1015" t="s">
        <v>307</v>
      </c>
      <c r="B14" s="712" t="s">
        <v>596</v>
      </c>
      <c r="C14" s="1434">
        <f>C15+C16</f>
        <v>0</v>
      </c>
    </row>
    <row r="15" spans="1:8" ht="15.75" x14ac:dyDescent="0.25">
      <c r="A15" s="1015" t="s">
        <v>308</v>
      </c>
      <c r="B15" s="712"/>
      <c r="C15" s="1434"/>
    </row>
    <row r="16" spans="1:8" ht="15.75" x14ac:dyDescent="0.25">
      <c r="A16" s="1015" t="s">
        <v>309</v>
      </c>
      <c r="B16" s="712"/>
      <c r="C16" s="1434"/>
    </row>
    <row r="17" spans="1:3" ht="15.75" x14ac:dyDescent="0.25">
      <c r="A17" s="1015" t="s">
        <v>310</v>
      </c>
      <c r="B17" s="712"/>
      <c r="C17" s="1434"/>
    </row>
    <row r="18" spans="1:3" ht="15.75" x14ac:dyDescent="0.25">
      <c r="A18" s="1015" t="s">
        <v>311</v>
      </c>
      <c r="B18" s="712"/>
      <c r="C18" s="1434"/>
    </row>
    <row r="19" spans="1:3" ht="16.5" thickBot="1" x14ac:dyDescent="0.3">
      <c r="A19" s="1016" t="s">
        <v>312</v>
      </c>
      <c r="B19" s="1435" t="s">
        <v>597</v>
      </c>
      <c r="C19" s="1436">
        <f>C14+C10</f>
        <v>250000</v>
      </c>
    </row>
    <row r="20" spans="1:3" ht="15.75" x14ac:dyDescent="0.25">
      <c r="B20" s="20"/>
      <c r="C20" s="20"/>
    </row>
    <row r="21" spans="1:3" ht="15.75" x14ac:dyDescent="0.25">
      <c r="B21" s="20"/>
      <c r="C21" s="20"/>
    </row>
    <row r="22" spans="1:3" ht="15.75" x14ac:dyDescent="0.25">
      <c r="B22" s="20"/>
      <c r="C22" s="20"/>
    </row>
    <row r="23" spans="1:3" ht="15.75" x14ac:dyDescent="0.25">
      <c r="B23" s="20"/>
      <c r="C23" s="20"/>
    </row>
    <row r="24" spans="1:3" ht="15.75" x14ac:dyDescent="0.25">
      <c r="B24" s="20"/>
      <c r="C24" s="20"/>
    </row>
    <row r="25" spans="1:3" ht="15.75" x14ac:dyDescent="0.25">
      <c r="B25" s="20"/>
      <c r="C25" s="20"/>
    </row>
  </sheetData>
  <mergeCells count="3">
    <mergeCell ref="A3:C3"/>
    <mergeCell ref="A5:C5"/>
    <mergeCell ref="A1:B1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defaultRowHeight="12.75" x14ac:dyDescent="0.2"/>
  <cols>
    <col min="1" max="1" width="55.7109375" customWidth="1"/>
    <col min="2" max="2" width="26.28515625" customWidth="1"/>
  </cols>
  <sheetData>
    <row r="1" spans="1:6" x14ac:dyDescent="0.2">
      <c r="A1" s="352" t="s">
        <v>1381</v>
      </c>
      <c r="B1" s="159"/>
      <c r="C1" s="159"/>
      <c r="D1" s="159"/>
      <c r="E1" s="159"/>
      <c r="F1" s="159"/>
    </row>
    <row r="2" spans="1:6" x14ac:dyDescent="0.2">
      <c r="A2" s="1"/>
      <c r="B2" s="1"/>
    </row>
    <row r="3" spans="1:6" x14ac:dyDescent="0.2">
      <c r="A3" s="1"/>
      <c r="B3" s="1"/>
    </row>
    <row r="4" spans="1:6" ht="18.75" x14ac:dyDescent="0.3">
      <c r="A4" s="1767" t="s">
        <v>217</v>
      </c>
      <c r="B4" s="1767"/>
    </row>
    <row r="5" spans="1:6" x14ac:dyDescent="0.2">
      <c r="A5" s="1"/>
      <c r="B5" s="1"/>
    </row>
    <row r="6" spans="1:6" x14ac:dyDescent="0.2">
      <c r="A6" s="1"/>
      <c r="B6" s="1"/>
    </row>
    <row r="7" spans="1:6" ht="16.5" thickBot="1" x14ac:dyDescent="0.3">
      <c r="A7" s="1"/>
      <c r="B7" s="41" t="s">
        <v>218</v>
      </c>
    </row>
    <row r="8" spans="1:6" ht="19.5" thickBot="1" x14ac:dyDescent="0.35">
      <c r="A8" s="1348" t="s">
        <v>3</v>
      </c>
      <c r="B8" s="1349" t="s">
        <v>1176</v>
      </c>
    </row>
    <row r="9" spans="1:6" ht="15.75" x14ac:dyDescent="0.25">
      <c r="A9" s="537"/>
      <c r="B9" s="538"/>
    </row>
    <row r="10" spans="1:6" ht="15.75" x14ac:dyDescent="0.25">
      <c r="A10" s="537" t="s">
        <v>219</v>
      </c>
      <c r="B10" s="538"/>
    </row>
    <row r="11" spans="1:6" ht="15.75" x14ac:dyDescent="0.25">
      <c r="A11" s="1350" t="s">
        <v>481</v>
      </c>
      <c r="B11" s="538">
        <v>50000</v>
      </c>
    </row>
    <row r="12" spans="1:6" ht="15.75" x14ac:dyDescent="0.25">
      <c r="A12" s="1458" t="s">
        <v>1053</v>
      </c>
      <c r="B12" s="971">
        <v>45000</v>
      </c>
    </row>
    <row r="13" spans="1:6" ht="15.75" x14ac:dyDescent="0.25">
      <c r="A13" s="1350" t="s">
        <v>220</v>
      </c>
      <c r="B13" s="538">
        <v>4000</v>
      </c>
    </row>
    <row r="14" spans="1:6" ht="15.75" x14ac:dyDescent="0.25">
      <c r="A14" s="1350" t="s">
        <v>927</v>
      </c>
      <c r="B14" s="538">
        <v>2000</v>
      </c>
    </row>
    <row r="15" spans="1:6" ht="15.75" x14ac:dyDescent="0.25">
      <c r="A15" s="1350" t="s">
        <v>221</v>
      </c>
      <c r="B15" s="538">
        <f>SUM(B11:B14)*0.27</f>
        <v>27270</v>
      </c>
    </row>
    <row r="16" spans="1:6" ht="15.75" x14ac:dyDescent="0.25">
      <c r="A16" s="1350" t="s">
        <v>222</v>
      </c>
      <c r="B16" s="1576">
        <v>1300</v>
      </c>
    </row>
    <row r="17" spans="1:2" ht="15.75" x14ac:dyDescent="0.25">
      <c r="A17" s="1577" t="s">
        <v>1270</v>
      </c>
      <c r="B17" s="1578">
        <f>1499+990</f>
        <v>2489</v>
      </c>
    </row>
    <row r="18" spans="1:2" ht="31.5" x14ac:dyDescent="0.25">
      <c r="A18" s="1579" t="s">
        <v>1166</v>
      </c>
      <c r="B18" s="1578">
        <f>'38_sz_ melléklet'!C148</f>
        <v>24550</v>
      </c>
    </row>
    <row r="19" spans="1:2" ht="15.75" x14ac:dyDescent="0.25">
      <c r="A19" s="1577"/>
      <c r="B19" s="1578"/>
    </row>
    <row r="20" spans="1:2" ht="16.5" thickBot="1" x14ac:dyDescent="0.3">
      <c r="A20" s="1574"/>
      <c r="B20" s="1575"/>
    </row>
    <row r="21" spans="1:2" ht="16.5" thickBot="1" x14ac:dyDescent="0.3">
      <c r="A21" s="1356" t="s">
        <v>482</v>
      </c>
      <c r="B21" s="1357">
        <f>SUM(B11:B20)</f>
        <v>156609</v>
      </c>
    </row>
    <row r="22" spans="1:2" ht="15.75" x14ac:dyDescent="0.25">
      <c r="A22" s="1361"/>
      <c r="B22" s="1362"/>
    </row>
    <row r="23" spans="1:2" ht="15.75" x14ac:dyDescent="0.25">
      <c r="A23" s="1354" t="s">
        <v>80</v>
      </c>
      <c r="B23" s="1355">
        <f>'33_sz_ melléklet'!C95</f>
        <v>411304</v>
      </c>
    </row>
    <row r="24" spans="1:2" ht="16.5" thickBot="1" x14ac:dyDescent="0.3">
      <c r="A24" s="1358" t="s">
        <v>81</v>
      </c>
      <c r="B24" s="1353">
        <f>'32_sz_ melléklet'!C27</f>
        <v>60599</v>
      </c>
    </row>
    <row r="25" spans="1:2" ht="16.5" thickBot="1" x14ac:dyDescent="0.3">
      <c r="A25" s="1356" t="s">
        <v>223</v>
      </c>
      <c r="B25" s="1357">
        <f>SUM(B23:B24)</f>
        <v>471903</v>
      </c>
    </row>
    <row r="26" spans="1:2" ht="16.5" thickBot="1" x14ac:dyDescent="0.3">
      <c r="A26" s="1359"/>
      <c r="B26" s="1360"/>
    </row>
    <row r="27" spans="1:2" ht="16.5" thickBot="1" x14ac:dyDescent="0.25">
      <c r="A27" s="1351" t="s">
        <v>224</v>
      </c>
      <c r="B27" s="1352">
        <f>B21+B25</f>
        <v>628512</v>
      </c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/>
  </sheetViews>
  <sheetFormatPr defaultRowHeight="12.75" x14ac:dyDescent="0.2"/>
  <cols>
    <col min="1" max="1" width="25.85546875" customWidth="1"/>
    <col min="2" max="2" width="15.140625" customWidth="1"/>
    <col min="3" max="3" width="14.42578125" customWidth="1"/>
    <col min="4" max="4" width="13.42578125" customWidth="1"/>
    <col min="5" max="5" width="12.5703125" customWidth="1"/>
  </cols>
  <sheetData>
    <row r="1" spans="1:6" x14ac:dyDescent="0.2">
      <c r="A1" s="352" t="s">
        <v>1382</v>
      </c>
      <c r="B1" s="159"/>
      <c r="C1" s="159"/>
      <c r="D1" s="159"/>
      <c r="E1" s="159"/>
      <c r="F1" s="159"/>
    </row>
    <row r="2" spans="1:6" x14ac:dyDescent="0.2">
      <c r="A2" s="1"/>
      <c r="B2" s="1"/>
      <c r="C2" s="1"/>
      <c r="D2" s="61"/>
      <c r="E2" s="61"/>
    </row>
    <row r="3" spans="1:6" ht="15.75" x14ac:dyDescent="0.25">
      <c r="A3" s="1646" t="s">
        <v>225</v>
      </c>
      <c r="B3" s="1646"/>
      <c r="C3" s="1646"/>
      <c r="D3" s="1646"/>
      <c r="E3" s="1646"/>
    </row>
    <row r="4" spans="1:6" x14ac:dyDescent="0.2">
      <c r="A4" s="1796" t="s">
        <v>226</v>
      </c>
      <c r="B4" s="1796"/>
      <c r="C4" s="1796"/>
      <c r="D4" s="1796"/>
      <c r="E4" s="1796"/>
    </row>
    <row r="5" spans="1:6" ht="22.5" customHeight="1" x14ac:dyDescent="0.2">
      <c r="A5" s="1796"/>
      <c r="B5" s="1796"/>
      <c r="C5" s="1796"/>
      <c r="D5" s="1796"/>
      <c r="E5" s="1796"/>
    </row>
    <row r="6" spans="1:6" ht="15.75" x14ac:dyDescent="0.25">
      <c r="A6" s="20"/>
      <c r="B6" s="20"/>
      <c r="C6" s="20"/>
      <c r="D6" s="20"/>
      <c r="E6" s="20"/>
    </row>
    <row r="7" spans="1:6" ht="15.75" x14ac:dyDescent="0.25">
      <c r="A7" s="101" t="s">
        <v>116</v>
      </c>
      <c r="B7" s="20"/>
      <c r="C7" s="20"/>
      <c r="D7" s="20"/>
      <c r="E7" s="20"/>
    </row>
    <row r="8" spans="1:6" ht="15.75" x14ac:dyDescent="0.25">
      <c r="A8" s="20"/>
      <c r="B8" s="20"/>
      <c r="C8" s="20"/>
      <c r="D8" s="1797" t="s">
        <v>227</v>
      </c>
      <c r="E8" s="1797"/>
    </row>
    <row r="9" spans="1:6" ht="31.5" x14ac:dyDescent="0.25">
      <c r="A9" s="102" t="s">
        <v>3</v>
      </c>
      <c r="B9" s="103" t="s">
        <v>228</v>
      </c>
      <c r="C9" s="103" t="s">
        <v>229</v>
      </c>
      <c r="D9" s="103" t="s">
        <v>230</v>
      </c>
      <c r="E9" s="103" t="s">
        <v>231</v>
      </c>
    </row>
    <row r="10" spans="1:6" ht="30" x14ac:dyDescent="0.25">
      <c r="A10" s="86" t="s">
        <v>232</v>
      </c>
      <c r="B10" s="100">
        <f>'14 16_sz_ melléklet'!C71</f>
        <v>4000</v>
      </c>
      <c r="C10" s="100">
        <v>0</v>
      </c>
      <c r="D10" s="100">
        <v>0</v>
      </c>
      <c r="E10" s="104">
        <v>0</v>
      </c>
    </row>
    <row r="11" spans="1:6" ht="30" x14ac:dyDescent="0.25">
      <c r="A11" s="86" t="s">
        <v>233</v>
      </c>
      <c r="B11" s="100">
        <f>'14 16_sz_ melléklet'!C67</f>
        <v>85</v>
      </c>
      <c r="C11" s="100"/>
      <c r="D11" s="100"/>
      <c r="E11" s="104">
        <v>0</v>
      </c>
    </row>
    <row r="12" spans="1:6" ht="45" x14ac:dyDescent="0.25">
      <c r="A12" s="86" t="s">
        <v>234</v>
      </c>
      <c r="B12" s="100"/>
      <c r="C12" s="100"/>
      <c r="D12" s="100"/>
      <c r="E12" s="104">
        <v>0</v>
      </c>
    </row>
    <row r="13" spans="1:6" ht="15.75" x14ac:dyDescent="0.25">
      <c r="A13" s="105" t="s">
        <v>235</v>
      </c>
      <c r="B13" s="100"/>
      <c r="C13" s="100"/>
      <c r="D13" s="100"/>
      <c r="E13" s="104">
        <v>0</v>
      </c>
    </row>
    <row r="14" spans="1:6" ht="20.25" customHeight="1" x14ac:dyDescent="0.25">
      <c r="A14" s="86" t="s">
        <v>236</v>
      </c>
      <c r="B14" s="100"/>
      <c r="C14" s="100"/>
      <c r="D14" s="100"/>
      <c r="E14" s="104">
        <v>0</v>
      </c>
    </row>
    <row r="15" spans="1:6" ht="15.75" x14ac:dyDescent="0.25">
      <c r="A15" s="99" t="s">
        <v>216</v>
      </c>
      <c r="B15" s="100">
        <f>SUM(B10:B14)</f>
        <v>4085</v>
      </c>
      <c r="C15" s="100">
        <f>SUM(C10:C14)</f>
        <v>0</v>
      </c>
      <c r="D15" s="100">
        <f>SUM(D10:D14)</f>
        <v>0</v>
      </c>
      <c r="E15" s="104">
        <v>0</v>
      </c>
    </row>
    <row r="16" spans="1:6" ht="15.75" x14ac:dyDescent="0.25">
      <c r="A16" s="20"/>
      <c r="B16" s="20"/>
      <c r="C16" s="20"/>
      <c r="D16" s="20"/>
      <c r="E16" s="20"/>
    </row>
    <row r="17" spans="1:5" ht="15.75" x14ac:dyDescent="0.25">
      <c r="A17" s="20"/>
      <c r="B17" s="20"/>
      <c r="C17" s="20"/>
      <c r="D17" s="20"/>
      <c r="E17" s="20"/>
    </row>
    <row r="18" spans="1:5" ht="15.75" x14ac:dyDescent="0.25">
      <c r="A18" s="101" t="s">
        <v>117</v>
      </c>
      <c r="B18" s="20"/>
      <c r="C18" s="20"/>
      <c r="D18" s="20"/>
      <c r="E18" s="20"/>
    </row>
    <row r="19" spans="1:5" ht="15.75" x14ac:dyDescent="0.25">
      <c r="A19" s="20"/>
      <c r="B19" s="20"/>
      <c r="C19" s="20"/>
      <c r="D19" s="1797" t="s">
        <v>227</v>
      </c>
      <c r="E19" s="1797"/>
    </row>
    <row r="20" spans="1:5" ht="31.5" x14ac:dyDescent="0.25">
      <c r="A20" s="102" t="s">
        <v>3</v>
      </c>
      <c r="B20" s="103" t="s">
        <v>228</v>
      </c>
      <c r="C20" s="103" t="s">
        <v>229</v>
      </c>
      <c r="D20" s="103" t="s">
        <v>230</v>
      </c>
      <c r="E20" s="103" t="s">
        <v>231</v>
      </c>
    </row>
    <row r="21" spans="1:5" ht="30" x14ac:dyDescent="0.25">
      <c r="A21" s="86" t="s">
        <v>237</v>
      </c>
      <c r="B21" s="100"/>
      <c r="C21" s="100">
        <v>0</v>
      </c>
      <c r="D21" s="100">
        <v>0</v>
      </c>
      <c r="E21" s="104">
        <v>0</v>
      </c>
    </row>
    <row r="22" spans="1:5" ht="15.75" x14ac:dyDescent="0.25">
      <c r="A22" s="105" t="s">
        <v>238</v>
      </c>
      <c r="B22" s="100"/>
      <c r="C22" s="100"/>
      <c r="D22" s="100"/>
      <c r="E22" s="104">
        <v>0</v>
      </c>
    </row>
    <row r="23" spans="1:5" ht="49.5" customHeight="1" x14ac:dyDescent="0.25">
      <c r="A23" s="86" t="s">
        <v>239</v>
      </c>
      <c r="B23" s="100"/>
      <c r="C23" s="100"/>
      <c r="D23" s="100"/>
      <c r="E23" s="104">
        <v>0</v>
      </c>
    </row>
    <row r="24" spans="1:5" ht="60" x14ac:dyDescent="0.25">
      <c r="A24" s="86" t="s">
        <v>240</v>
      </c>
      <c r="B24" s="100">
        <f>B15</f>
        <v>4085</v>
      </c>
      <c r="C24" s="100"/>
      <c r="D24" s="100"/>
      <c r="E24" s="104">
        <v>0</v>
      </c>
    </row>
    <row r="25" spans="1:5" ht="15.75" x14ac:dyDescent="0.25">
      <c r="A25" s="105" t="s">
        <v>241</v>
      </c>
      <c r="B25" s="100"/>
      <c r="C25" s="100"/>
      <c r="D25" s="100"/>
      <c r="E25" s="104">
        <v>0</v>
      </c>
    </row>
    <row r="26" spans="1:5" ht="15.75" x14ac:dyDescent="0.25">
      <c r="A26" s="106" t="s">
        <v>242</v>
      </c>
      <c r="B26" s="100"/>
      <c r="C26" s="100"/>
      <c r="D26" s="100"/>
      <c r="E26" s="104">
        <v>0</v>
      </c>
    </row>
    <row r="27" spans="1:5" ht="75" x14ac:dyDescent="0.25">
      <c r="A27" s="106" t="s">
        <v>243</v>
      </c>
      <c r="B27" s="107"/>
      <c r="C27" s="100"/>
      <c r="D27" s="100"/>
      <c r="E27" s="104">
        <v>0</v>
      </c>
    </row>
    <row r="28" spans="1:5" ht="45" x14ac:dyDescent="0.25">
      <c r="A28" s="86" t="s">
        <v>244</v>
      </c>
      <c r="B28" s="100"/>
      <c r="C28" s="100"/>
      <c r="D28" s="100"/>
      <c r="E28" s="104">
        <v>0</v>
      </c>
    </row>
    <row r="29" spans="1:5" ht="15.75" x14ac:dyDescent="0.25">
      <c r="A29" s="99" t="s">
        <v>245</v>
      </c>
      <c r="B29" s="100">
        <f>SUM(B21:B28)</f>
        <v>4085</v>
      </c>
      <c r="C29" s="100">
        <f>SUM(C21:C28)</f>
        <v>0</v>
      </c>
      <c r="D29" s="100">
        <f>SUM(D21:D28)</f>
        <v>0</v>
      </c>
      <c r="E29" s="104">
        <v>0</v>
      </c>
    </row>
    <row r="30" spans="1:5" ht="15.75" x14ac:dyDescent="0.25">
      <c r="A30" s="20"/>
      <c r="B30" s="20"/>
      <c r="C30" s="20"/>
      <c r="D30" s="20"/>
      <c r="E30" s="20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</sheetData>
  <mergeCells count="4">
    <mergeCell ref="A3:E3"/>
    <mergeCell ref="A4:E5"/>
    <mergeCell ref="D8:E8"/>
    <mergeCell ref="D19:E19"/>
  </mergeCells>
  <pageMargins left="0.70000000000000007" right="0.70000000000000007" top="0.75" bottom="0.75" header="0.51180555555555562" footer="0.51180555555555562"/>
  <pageSetup paperSize="9" firstPageNumber="0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26"/>
  <sheetViews>
    <sheetView workbookViewId="0">
      <selection activeCell="I13" sqref="I13"/>
    </sheetView>
  </sheetViews>
  <sheetFormatPr defaultRowHeight="12.75" x14ac:dyDescent="0.2"/>
  <cols>
    <col min="1" max="1" width="48.7109375" customWidth="1"/>
    <col min="2" max="2" width="15.5703125" customWidth="1"/>
  </cols>
  <sheetData>
    <row r="5" spans="1:2" x14ac:dyDescent="0.2">
      <c r="A5" s="1364" t="s">
        <v>3</v>
      </c>
      <c r="B5" s="1364" t="s">
        <v>875</v>
      </c>
    </row>
    <row r="6" spans="1:2" x14ac:dyDescent="0.2">
      <c r="A6" s="1365" t="s">
        <v>886</v>
      </c>
      <c r="B6" s="1364"/>
    </row>
    <row r="7" spans="1:2" x14ac:dyDescent="0.2">
      <c r="A7" s="1364" t="s">
        <v>878</v>
      </c>
      <c r="B7" s="1366" t="s">
        <v>881</v>
      </c>
    </row>
    <row r="8" spans="1:2" x14ac:dyDescent="0.2">
      <c r="A8" s="1364" t="s">
        <v>876</v>
      </c>
      <c r="B8" s="1366" t="s">
        <v>877</v>
      </c>
    </row>
    <row r="9" spans="1:2" x14ac:dyDescent="0.2">
      <c r="A9" s="1364" t="s">
        <v>879</v>
      </c>
      <c r="B9" s="1366" t="s">
        <v>880</v>
      </c>
    </row>
    <row r="10" spans="1:2" x14ac:dyDescent="0.2">
      <c r="A10" s="1364" t="s">
        <v>882</v>
      </c>
      <c r="B10" s="1366" t="s">
        <v>883</v>
      </c>
    </row>
    <row r="11" spans="1:2" x14ac:dyDescent="0.2">
      <c r="A11" s="1364" t="s">
        <v>884</v>
      </c>
      <c r="B11" s="1366" t="s">
        <v>885</v>
      </c>
    </row>
    <row r="12" spans="1:2" x14ac:dyDescent="0.2">
      <c r="A12" s="1364" t="s">
        <v>887</v>
      </c>
      <c r="B12" s="1366" t="s">
        <v>888</v>
      </c>
    </row>
    <row r="13" spans="1:2" x14ac:dyDescent="0.2">
      <c r="A13" s="1364" t="s">
        <v>80</v>
      </c>
      <c r="B13" s="1366" t="s">
        <v>889</v>
      </c>
    </row>
    <row r="14" spans="1:2" x14ac:dyDescent="0.2">
      <c r="A14" s="1364" t="s">
        <v>890</v>
      </c>
      <c r="B14" s="1366" t="s">
        <v>891</v>
      </c>
    </row>
    <row r="15" spans="1:2" x14ac:dyDescent="0.2">
      <c r="A15" s="1364"/>
      <c r="B15" s="1366"/>
    </row>
    <row r="16" spans="1:2" x14ac:dyDescent="0.2">
      <c r="A16" s="1364"/>
      <c r="B16" s="1366"/>
    </row>
    <row r="17" spans="1:2" x14ac:dyDescent="0.2">
      <c r="A17" s="1365" t="s">
        <v>892</v>
      </c>
      <c r="B17" s="1366"/>
    </row>
    <row r="18" spans="1:2" x14ac:dyDescent="0.2">
      <c r="A18" s="1364" t="s">
        <v>893</v>
      </c>
      <c r="B18" s="1366" t="s">
        <v>897</v>
      </c>
    </row>
    <row r="19" spans="1:2" x14ac:dyDescent="0.2">
      <c r="A19" s="1364" t="s">
        <v>394</v>
      </c>
      <c r="B19" s="1366" t="s">
        <v>894</v>
      </c>
    </row>
    <row r="20" spans="1:2" x14ac:dyDescent="0.2">
      <c r="A20" s="1364" t="s">
        <v>895</v>
      </c>
      <c r="B20" s="1366" t="s">
        <v>896</v>
      </c>
    </row>
    <row r="21" spans="1:2" x14ac:dyDescent="0.2">
      <c r="A21" s="1364" t="s">
        <v>898</v>
      </c>
      <c r="B21" s="1366" t="s">
        <v>932</v>
      </c>
    </row>
    <row r="22" spans="1:2" x14ac:dyDescent="0.2">
      <c r="A22" s="1364" t="s">
        <v>899</v>
      </c>
      <c r="B22" s="1366" t="s">
        <v>900</v>
      </c>
    </row>
    <row r="23" spans="1:2" x14ac:dyDescent="0.2">
      <c r="A23" s="1364" t="s">
        <v>901</v>
      </c>
      <c r="B23" s="1366" t="s">
        <v>902</v>
      </c>
    </row>
    <row r="24" spans="1:2" x14ac:dyDescent="0.2">
      <c r="A24" s="1364" t="s">
        <v>903</v>
      </c>
      <c r="B24" s="1366" t="s">
        <v>904</v>
      </c>
    </row>
    <row r="25" spans="1:2" x14ac:dyDescent="0.2">
      <c r="A25" s="1364" t="s">
        <v>905</v>
      </c>
      <c r="B25" s="1366" t="s">
        <v>906</v>
      </c>
    </row>
    <row r="26" spans="1:2" x14ac:dyDescent="0.2">
      <c r="B26" s="1363"/>
    </row>
  </sheetData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6"/>
  <sheetViews>
    <sheetView workbookViewId="0">
      <selection activeCell="A118" sqref="A118:E118"/>
    </sheetView>
  </sheetViews>
  <sheetFormatPr defaultRowHeight="12.75" x14ac:dyDescent="0.2"/>
  <cols>
    <col min="1" max="1" width="4.7109375" customWidth="1"/>
    <col min="2" max="2" width="41.140625" customWidth="1"/>
    <col min="3" max="3" width="16" customWidth="1"/>
    <col min="4" max="4" width="16.7109375" customWidth="1"/>
    <col min="5" max="5" width="14.5703125" customWidth="1"/>
    <col min="6" max="6" width="11.140625" customWidth="1"/>
    <col min="7" max="7" width="11" customWidth="1"/>
  </cols>
  <sheetData>
    <row r="1" spans="1:7" x14ac:dyDescent="0.2">
      <c r="A1" s="1626" t="s">
        <v>1329</v>
      </c>
      <c r="B1" s="1626"/>
      <c r="C1" s="1626"/>
      <c r="D1" s="1626"/>
      <c r="E1" s="1626"/>
      <c r="F1" s="159"/>
      <c r="G1" s="159"/>
    </row>
    <row r="2" spans="1:7" x14ac:dyDescent="0.2">
      <c r="A2" s="1655" t="s">
        <v>1179</v>
      </c>
      <c r="B2" s="1647"/>
      <c r="C2" s="1647"/>
      <c r="D2" s="1647"/>
      <c r="E2" s="1647"/>
      <c r="F2" s="37"/>
      <c r="G2" s="37"/>
    </row>
    <row r="3" spans="1:7" x14ac:dyDescent="0.2">
      <c r="A3" s="1655" t="s">
        <v>12</v>
      </c>
      <c r="B3" s="1656"/>
      <c r="C3" s="1656"/>
      <c r="D3" s="1656"/>
      <c r="E3" s="1656"/>
      <c r="F3" s="37"/>
      <c r="G3" s="37"/>
    </row>
    <row r="4" spans="1:7" ht="13.5" thickBot="1" x14ac:dyDescent="0.25">
      <c r="A4" s="159"/>
      <c r="B4" s="459"/>
      <c r="C4" s="459"/>
      <c r="D4" s="459"/>
      <c r="E4" s="22" t="s">
        <v>8</v>
      </c>
      <c r="F4" s="22"/>
      <c r="G4" s="459"/>
    </row>
    <row r="5" spans="1:7" ht="36.75" customHeight="1" thickBot="1" x14ac:dyDescent="0.3">
      <c r="A5" s="367" t="s">
        <v>298</v>
      </c>
      <c r="B5" s="577" t="s">
        <v>13</v>
      </c>
      <c r="C5" s="359" t="s">
        <v>1302</v>
      </c>
      <c r="D5" s="157" t="s">
        <v>835</v>
      </c>
      <c r="E5" s="157" t="s">
        <v>352</v>
      </c>
    </row>
    <row r="6" spans="1:7" ht="12" customHeight="1" x14ac:dyDescent="0.2">
      <c r="A6" s="578" t="s">
        <v>299</v>
      </c>
      <c r="B6" s="579" t="s">
        <v>300</v>
      </c>
      <c r="C6" s="588" t="s">
        <v>301</v>
      </c>
      <c r="D6" s="589" t="s">
        <v>302</v>
      </c>
      <c r="E6" s="606" t="s">
        <v>322</v>
      </c>
    </row>
    <row r="7" spans="1:7" x14ac:dyDescent="0.2">
      <c r="A7" s="340" t="s">
        <v>303</v>
      </c>
      <c r="B7" s="347" t="s">
        <v>246</v>
      </c>
      <c r="C7" s="310"/>
      <c r="D7" s="145"/>
      <c r="E7" s="145"/>
    </row>
    <row r="8" spans="1:7" x14ac:dyDescent="0.2">
      <c r="A8" s="339" t="s">
        <v>304</v>
      </c>
      <c r="B8" s="192" t="s">
        <v>601</v>
      </c>
      <c r="C8" s="778"/>
      <c r="D8" s="780">
        <v>272360</v>
      </c>
      <c r="E8" s="780">
        <v>25218</v>
      </c>
    </row>
    <row r="9" spans="1:7" x14ac:dyDescent="0.2">
      <c r="A9" s="339" t="s">
        <v>305</v>
      </c>
      <c r="B9" s="215" t="s">
        <v>603</v>
      </c>
      <c r="C9" s="778"/>
      <c r="D9" s="780">
        <v>54639</v>
      </c>
      <c r="E9" s="780">
        <v>4724</v>
      </c>
    </row>
    <row r="10" spans="1:7" x14ac:dyDescent="0.2">
      <c r="A10" s="339" t="s">
        <v>306</v>
      </c>
      <c r="B10" s="215" t="s">
        <v>602</v>
      </c>
      <c r="C10" s="310"/>
      <c r="D10" s="780">
        <v>38264</v>
      </c>
      <c r="E10" s="145">
        <v>250</v>
      </c>
    </row>
    <row r="11" spans="1:7" x14ac:dyDescent="0.2">
      <c r="A11" s="339" t="s">
        <v>307</v>
      </c>
      <c r="B11" s="215" t="s">
        <v>604</v>
      </c>
      <c r="C11" s="310"/>
      <c r="D11" s="145"/>
      <c r="E11" s="145"/>
    </row>
    <row r="12" spans="1:7" x14ac:dyDescent="0.2">
      <c r="A12" s="339" t="s">
        <v>308</v>
      </c>
      <c r="B12" s="215" t="s">
        <v>605</v>
      </c>
      <c r="C12" s="310"/>
      <c r="D12" s="145"/>
      <c r="E12" s="145"/>
    </row>
    <row r="13" spans="1:7" x14ac:dyDescent="0.2">
      <c r="A13" s="339" t="s">
        <v>309</v>
      </c>
      <c r="B13" s="215" t="s">
        <v>606</v>
      </c>
      <c r="C13" s="310">
        <f>C14+C15+C16+C17+C18+C19+C20</f>
        <v>0</v>
      </c>
      <c r="D13" s="310">
        <f>D14+D15+D16+D17+D18+D19+D20</f>
        <v>0</v>
      </c>
      <c r="E13" s="145">
        <f>E14+E15+E16+E17+E18+E19+E20</f>
        <v>0</v>
      </c>
    </row>
    <row r="14" spans="1:7" x14ac:dyDescent="0.2">
      <c r="A14" s="339" t="s">
        <v>310</v>
      </c>
      <c r="B14" s="215" t="s">
        <v>610</v>
      </c>
      <c r="C14" s="310"/>
      <c r="D14" s="145"/>
      <c r="E14" s="145"/>
    </row>
    <row r="15" spans="1:7" s="17" customFormat="1" x14ac:dyDescent="0.2">
      <c r="A15" s="339" t="s">
        <v>311</v>
      </c>
      <c r="B15" s="215" t="s">
        <v>611</v>
      </c>
      <c r="C15" s="310"/>
      <c r="D15" s="145"/>
      <c r="E15" s="145"/>
    </row>
    <row r="16" spans="1:7" ht="12" customHeight="1" x14ac:dyDescent="0.2">
      <c r="A16" s="339" t="s">
        <v>312</v>
      </c>
      <c r="B16" s="215" t="s">
        <v>612</v>
      </c>
      <c r="C16" s="310"/>
      <c r="D16" s="145"/>
      <c r="E16" s="145"/>
    </row>
    <row r="17" spans="1:5" x14ac:dyDescent="0.2">
      <c r="A17" s="339" t="s">
        <v>313</v>
      </c>
      <c r="B17" s="348" t="s">
        <v>1083</v>
      </c>
      <c r="C17" s="246"/>
      <c r="D17" s="149"/>
      <c r="E17" s="145"/>
    </row>
    <row r="18" spans="1:5" x14ac:dyDescent="0.2">
      <c r="A18" s="339" t="s">
        <v>314</v>
      </c>
      <c r="B18" s="801" t="s">
        <v>609</v>
      </c>
      <c r="C18" s="313"/>
      <c r="D18" s="150"/>
      <c r="E18" s="145"/>
    </row>
    <row r="19" spans="1:5" x14ac:dyDescent="0.2">
      <c r="A19" s="339" t="s">
        <v>315</v>
      </c>
      <c r="B19" s="802" t="s">
        <v>607</v>
      </c>
      <c r="C19" s="313"/>
      <c r="D19" s="146"/>
      <c r="E19" s="145"/>
    </row>
    <row r="20" spans="1:5" x14ac:dyDescent="0.2">
      <c r="A20" s="339" t="s">
        <v>316</v>
      </c>
      <c r="B20" s="131" t="s">
        <v>841</v>
      </c>
      <c r="C20" s="313"/>
      <c r="D20" s="146"/>
      <c r="E20" s="145"/>
    </row>
    <row r="21" spans="1:5" ht="13.5" thickBot="1" x14ac:dyDescent="0.25">
      <c r="A21" s="339" t="s">
        <v>317</v>
      </c>
      <c r="B21" s="217" t="s">
        <v>614</v>
      </c>
      <c r="C21" s="311"/>
      <c r="D21" s="150"/>
      <c r="E21" s="308"/>
    </row>
    <row r="22" spans="1:5" ht="15" customHeight="1" thickBot="1" x14ac:dyDescent="0.25">
      <c r="A22" s="582" t="s">
        <v>318</v>
      </c>
      <c r="B22" s="583" t="s">
        <v>6</v>
      </c>
      <c r="C22" s="596">
        <f>C8+C9+C10+C13+C21</f>
        <v>0</v>
      </c>
      <c r="D22" s="596">
        <f>D8+D9+D10+D13+D21</f>
        <v>365263</v>
      </c>
      <c r="E22" s="1600">
        <f>E8+E9+E10+E13+E21</f>
        <v>30192</v>
      </c>
    </row>
    <row r="23" spans="1:5" ht="13.5" thickTop="1" x14ac:dyDescent="0.2">
      <c r="A23" s="572"/>
      <c r="B23" s="347"/>
      <c r="C23" s="834"/>
      <c r="D23" s="834"/>
      <c r="E23" s="835"/>
    </row>
    <row r="24" spans="1:5" s="17" customFormat="1" x14ac:dyDescent="0.2">
      <c r="A24" s="340" t="s">
        <v>319</v>
      </c>
      <c r="B24" s="349" t="s">
        <v>247</v>
      </c>
      <c r="C24" s="312"/>
      <c r="D24" s="148"/>
      <c r="E24" s="148"/>
    </row>
    <row r="25" spans="1:5" x14ac:dyDescent="0.2">
      <c r="A25" s="339" t="s">
        <v>320</v>
      </c>
      <c r="B25" s="215" t="s">
        <v>615</v>
      </c>
      <c r="C25" s="310"/>
      <c r="D25" s="145"/>
      <c r="E25" s="145"/>
    </row>
    <row r="26" spans="1:5" x14ac:dyDescent="0.2">
      <c r="A26" s="339" t="s">
        <v>321</v>
      </c>
      <c r="B26" s="215" t="s">
        <v>616</v>
      </c>
      <c r="C26" s="246"/>
      <c r="D26" s="246"/>
      <c r="E26" s="149"/>
    </row>
    <row r="27" spans="1:5" x14ac:dyDescent="0.2">
      <c r="A27" s="339" t="s">
        <v>323</v>
      </c>
      <c r="B27" s="215" t="s">
        <v>617</v>
      </c>
      <c r="C27" s="310">
        <f>C28+C29+C30+C31+C32+C33+C34</f>
        <v>0</v>
      </c>
      <c r="D27" s="310">
        <f>D28+D29+D30+D31+D32+D33+D34</f>
        <v>0</v>
      </c>
      <c r="E27" s="145">
        <f>E28+E29+E30+E31+E32+E33+E34</f>
        <v>0</v>
      </c>
    </row>
    <row r="28" spans="1:5" x14ac:dyDescent="0.2">
      <c r="A28" s="339" t="s">
        <v>324</v>
      </c>
      <c r="B28" s="348" t="s">
        <v>618</v>
      </c>
      <c r="C28" s="310"/>
      <c r="D28" s="145"/>
      <c r="E28" s="145"/>
    </row>
    <row r="29" spans="1:5" x14ac:dyDescent="0.2">
      <c r="A29" s="339" t="s">
        <v>325</v>
      </c>
      <c r="B29" s="348" t="s">
        <v>619</v>
      </c>
      <c r="C29" s="310"/>
      <c r="D29" s="145"/>
      <c r="E29" s="145"/>
    </row>
    <row r="30" spans="1:5" x14ac:dyDescent="0.2">
      <c r="A30" s="339" t="s">
        <v>326</v>
      </c>
      <c r="B30" s="348" t="s">
        <v>620</v>
      </c>
      <c r="C30" s="310"/>
      <c r="D30" s="145"/>
      <c r="E30" s="145"/>
    </row>
    <row r="31" spans="1:5" x14ac:dyDescent="0.2">
      <c r="A31" s="339" t="s">
        <v>327</v>
      </c>
      <c r="B31" s="348" t="s">
        <v>1087</v>
      </c>
      <c r="C31" s="310"/>
      <c r="D31" s="145"/>
      <c r="E31" s="145"/>
    </row>
    <row r="32" spans="1:5" x14ac:dyDescent="0.2">
      <c r="A32" s="339" t="s">
        <v>328</v>
      </c>
      <c r="B32" s="801" t="s">
        <v>622</v>
      </c>
      <c r="C32" s="310"/>
      <c r="D32" s="145">
        <f>'11 12 sz_melléklet'!C42</f>
        <v>0</v>
      </c>
      <c r="E32" s="145"/>
    </row>
    <row r="33" spans="1:5" x14ac:dyDescent="0.2">
      <c r="A33" s="339" t="s">
        <v>329</v>
      </c>
      <c r="B33" s="292" t="s">
        <v>623</v>
      </c>
      <c r="C33" s="310"/>
      <c r="D33" s="145"/>
      <c r="E33" s="145"/>
    </row>
    <row r="34" spans="1:5" x14ac:dyDescent="0.2">
      <c r="A34" s="339" t="s">
        <v>330</v>
      </c>
      <c r="B34" s="1038" t="s">
        <v>624</v>
      </c>
      <c r="C34" s="310"/>
      <c r="D34" s="145"/>
      <c r="E34" s="145"/>
    </row>
    <row r="35" spans="1:5" x14ac:dyDescent="0.2">
      <c r="A35" s="339" t="s">
        <v>331</v>
      </c>
      <c r="B35" s="215"/>
      <c r="C35" s="235"/>
      <c r="D35" s="149"/>
      <c r="E35" s="149"/>
    </row>
    <row r="36" spans="1:5" ht="13.5" thickBot="1" x14ac:dyDescent="0.25">
      <c r="A36" s="339" t="s">
        <v>332</v>
      </c>
      <c r="B36" s="217"/>
      <c r="C36" s="245"/>
      <c r="D36" s="245"/>
      <c r="E36" s="153"/>
    </row>
    <row r="37" spans="1:5" ht="16.5" customHeight="1" thickBot="1" x14ac:dyDescent="0.25">
      <c r="A37" s="582" t="s">
        <v>842</v>
      </c>
      <c r="B37" s="583" t="s">
        <v>7</v>
      </c>
      <c r="C37" s="829">
        <f>C25+C26+C27+C35+C36</f>
        <v>0</v>
      </c>
      <c r="D37" s="829">
        <f>D25+D26+D27+D35+D36</f>
        <v>0</v>
      </c>
      <c r="E37" s="860">
        <f>E25+E26+E27+E35+E36</f>
        <v>0</v>
      </c>
    </row>
    <row r="38" spans="1:5" ht="27" thickTop="1" thickBot="1" x14ac:dyDescent="0.25">
      <c r="A38" s="582" t="s">
        <v>334</v>
      </c>
      <c r="B38" s="587" t="s">
        <v>457</v>
      </c>
      <c r="C38" s="251">
        <f>C37+C22</f>
        <v>0</v>
      </c>
      <c r="D38" s="251">
        <f>D37+D22</f>
        <v>365263</v>
      </c>
      <c r="E38" s="256">
        <f>E37+E22</f>
        <v>30192</v>
      </c>
    </row>
    <row r="39" spans="1:5" ht="15" customHeight="1" thickTop="1" x14ac:dyDescent="0.2">
      <c r="A39" s="572"/>
      <c r="B39" s="815"/>
      <c r="C39" s="825"/>
      <c r="D39" s="825"/>
      <c r="E39" s="830"/>
    </row>
    <row r="40" spans="1:5" x14ac:dyDescent="0.2">
      <c r="A40" s="340" t="s">
        <v>335</v>
      </c>
      <c r="B40" s="456" t="s">
        <v>458</v>
      </c>
      <c r="C40" s="312"/>
      <c r="D40" s="148"/>
      <c r="E40" s="148"/>
    </row>
    <row r="41" spans="1:5" ht="16.5" customHeight="1" x14ac:dyDescent="0.2">
      <c r="A41" s="339" t="s">
        <v>336</v>
      </c>
      <c r="B41" s="925" t="s">
        <v>1076</v>
      </c>
      <c r="C41" s="312"/>
      <c r="D41" s="312"/>
      <c r="E41" s="148"/>
    </row>
    <row r="42" spans="1:5" ht="15" customHeight="1" x14ac:dyDescent="0.2">
      <c r="A42" s="339" t="s">
        <v>337</v>
      </c>
      <c r="B42" s="925" t="s">
        <v>1075</v>
      </c>
      <c r="C42" s="312"/>
      <c r="D42" s="148"/>
      <c r="E42" s="148"/>
    </row>
    <row r="43" spans="1:5" ht="15" customHeight="1" x14ac:dyDescent="0.2">
      <c r="A43" s="339" t="s">
        <v>338</v>
      </c>
      <c r="B43" s="666" t="s">
        <v>639</v>
      </c>
      <c r="C43" s="246"/>
      <c r="D43" s="149"/>
      <c r="E43" s="149"/>
    </row>
    <row r="44" spans="1:5" x14ac:dyDescent="0.2">
      <c r="A44" s="339" t="s">
        <v>339</v>
      </c>
      <c r="B44" s="666" t="s">
        <v>641</v>
      </c>
      <c r="C44" s="310"/>
      <c r="D44" s="145"/>
      <c r="E44" s="149"/>
    </row>
    <row r="45" spans="1:5" x14ac:dyDescent="0.2">
      <c r="A45" s="339" t="s">
        <v>340</v>
      </c>
      <c r="B45" s="803" t="s">
        <v>642</v>
      </c>
      <c r="C45" s="310"/>
      <c r="D45" s="145"/>
      <c r="E45" s="149"/>
    </row>
    <row r="46" spans="1:5" x14ac:dyDescent="0.2">
      <c r="A46" s="339" t="s">
        <v>341</v>
      </c>
      <c r="B46" s="804" t="s">
        <v>645</v>
      </c>
      <c r="C46" s="236"/>
      <c r="D46" s="145"/>
      <c r="E46" s="149"/>
    </row>
    <row r="47" spans="1:5" x14ac:dyDescent="0.2">
      <c r="A47" s="339" t="s">
        <v>342</v>
      </c>
      <c r="B47" s="805" t="s">
        <v>644</v>
      </c>
      <c r="C47" s="236"/>
      <c r="D47" s="310"/>
      <c r="E47" s="145"/>
    </row>
    <row r="48" spans="1:5" ht="13.5" thickBot="1" x14ac:dyDescent="0.25">
      <c r="A48" s="339" t="s">
        <v>343</v>
      </c>
      <c r="B48" s="350" t="s">
        <v>643</v>
      </c>
      <c r="C48" s="251"/>
      <c r="D48" s="251"/>
      <c r="E48" s="256"/>
    </row>
    <row r="49" spans="1:5" s="17" customFormat="1" ht="13.5" thickBot="1" x14ac:dyDescent="0.25">
      <c r="A49" s="363" t="s">
        <v>344</v>
      </c>
      <c r="B49" s="298" t="s">
        <v>646</v>
      </c>
      <c r="C49" s="855">
        <f>SUM(C41:C48)</f>
        <v>0</v>
      </c>
      <c r="D49" s="855">
        <f>SUM(D41:D48)</f>
        <v>0</v>
      </c>
      <c r="E49" s="661">
        <f>SUM(E41:E48)</f>
        <v>0</v>
      </c>
    </row>
    <row r="50" spans="1:5" ht="13.5" customHeight="1" x14ac:dyDescent="0.2">
      <c r="A50" s="572"/>
      <c r="B50" s="43"/>
      <c r="C50" s="821"/>
      <c r="D50" s="782"/>
      <c r="E50" s="782"/>
    </row>
    <row r="51" spans="1:5" ht="27" customHeight="1" thickBot="1" x14ac:dyDescent="0.25">
      <c r="A51" s="598" t="s">
        <v>345</v>
      </c>
      <c r="B51" s="813" t="s">
        <v>460</v>
      </c>
      <c r="C51" s="832">
        <f>C38+C49</f>
        <v>0</v>
      </c>
      <c r="D51" s="832">
        <f>D38+D49</f>
        <v>365263</v>
      </c>
      <c r="E51" s="832">
        <f>E38+E49</f>
        <v>30192</v>
      </c>
    </row>
    <row r="52" spans="1:5" ht="13.5" thickTop="1" x14ac:dyDescent="0.2">
      <c r="A52" s="361"/>
      <c r="B52" s="793"/>
      <c r="C52" s="30"/>
      <c r="D52" s="30"/>
      <c r="E52" s="30"/>
    </row>
    <row r="53" spans="1:5" x14ac:dyDescent="0.2">
      <c r="A53" s="361"/>
      <c r="B53" s="793"/>
      <c r="C53" s="30"/>
      <c r="D53" s="30"/>
      <c r="E53" s="30"/>
    </row>
    <row r="54" spans="1:5" x14ac:dyDescent="0.2">
      <c r="A54" s="361"/>
      <c r="B54" s="793"/>
      <c r="C54" s="30"/>
      <c r="D54" s="30"/>
      <c r="E54" s="30"/>
    </row>
    <row r="55" spans="1:5" x14ac:dyDescent="0.2">
      <c r="A55" s="361"/>
      <c r="B55" s="793"/>
      <c r="C55" s="30"/>
      <c r="D55" s="30"/>
      <c r="E55" s="30"/>
    </row>
    <row r="56" spans="1:5" x14ac:dyDescent="0.2">
      <c r="A56" s="361"/>
      <c r="B56" s="793"/>
      <c r="C56" s="30"/>
      <c r="D56" s="30"/>
      <c r="E56" s="30"/>
    </row>
    <row r="57" spans="1:5" x14ac:dyDescent="0.2">
      <c r="A57" s="361"/>
      <c r="B57" s="793"/>
      <c r="C57" s="30"/>
      <c r="D57" s="30"/>
      <c r="E57" s="30"/>
    </row>
    <row r="58" spans="1:5" ht="12.75" customHeight="1" x14ac:dyDescent="0.2">
      <c r="A58" s="361"/>
      <c r="B58" s="793"/>
      <c r="C58" s="794"/>
      <c r="D58" s="794"/>
      <c r="E58" s="794"/>
    </row>
    <row r="59" spans="1:5" ht="12.75" customHeight="1" x14ac:dyDescent="0.2">
      <c r="A59" s="361"/>
      <c r="B59" s="793"/>
      <c r="C59" s="794"/>
      <c r="D59" s="794"/>
      <c r="E59" s="794"/>
    </row>
    <row r="60" spans="1:5" x14ac:dyDescent="0.2">
      <c r="A60" s="1657">
        <v>2</v>
      </c>
      <c r="B60" s="1657"/>
      <c r="C60" s="1657"/>
      <c r="D60" s="1657"/>
      <c r="E60" s="1657"/>
    </row>
    <row r="61" spans="1:5" x14ac:dyDescent="0.2">
      <c r="A61" s="1626"/>
      <c r="B61" s="1626"/>
      <c r="C61" s="1626"/>
      <c r="D61" s="1626"/>
      <c r="E61" s="1626"/>
    </row>
    <row r="62" spans="1:5" x14ac:dyDescent="0.2">
      <c r="A62" s="1626" t="s">
        <v>1330</v>
      </c>
      <c r="B62" s="1626"/>
      <c r="C62" s="1626"/>
      <c r="D62" s="1626"/>
      <c r="E62" s="1626"/>
    </row>
    <row r="63" spans="1:5" x14ac:dyDescent="0.2">
      <c r="A63" s="1655" t="s">
        <v>1179</v>
      </c>
      <c r="B63" s="1647"/>
      <c r="C63" s="1647"/>
      <c r="D63" s="1647"/>
      <c r="E63" s="1647"/>
    </row>
    <row r="64" spans="1:5" x14ac:dyDescent="0.2">
      <c r="A64" s="1655" t="s">
        <v>12</v>
      </c>
      <c r="B64" s="1655"/>
      <c r="C64" s="1655"/>
      <c r="D64" s="1655"/>
      <c r="E64" s="1655"/>
    </row>
    <row r="65" spans="1:5" ht="27" customHeight="1" thickBot="1" x14ac:dyDescent="0.25">
      <c r="A65" s="159"/>
      <c r="B65" s="459"/>
      <c r="C65" s="459"/>
      <c r="D65" s="459"/>
      <c r="E65" s="22" t="s">
        <v>8</v>
      </c>
    </row>
    <row r="66" spans="1:5" ht="27" thickBot="1" x14ac:dyDescent="0.3">
      <c r="A66" s="367" t="s">
        <v>298</v>
      </c>
      <c r="B66" s="577" t="s">
        <v>13</v>
      </c>
      <c r="C66" s="608" t="s">
        <v>846</v>
      </c>
      <c r="D66" s="359" t="s">
        <v>461</v>
      </c>
      <c r="E66" s="430" t="s">
        <v>928</v>
      </c>
    </row>
    <row r="67" spans="1:5" x14ac:dyDescent="0.2">
      <c r="A67" s="578" t="s">
        <v>299</v>
      </c>
      <c r="B67" s="579" t="s">
        <v>300</v>
      </c>
      <c r="C67" s="588" t="s">
        <v>301</v>
      </c>
      <c r="D67" s="604" t="s">
        <v>302</v>
      </c>
      <c r="E67" s="606" t="s">
        <v>322</v>
      </c>
    </row>
    <row r="68" spans="1:5" ht="15.75" customHeight="1" x14ac:dyDescent="0.2">
      <c r="A68" s="340" t="s">
        <v>303</v>
      </c>
      <c r="B68" s="347" t="s">
        <v>246</v>
      </c>
      <c r="C68" s="310"/>
      <c r="D68" s="145"/>
      <c r="E68" s="145"/>
    </row>
    <row r="69" spans="1:5" ht="13.5" customHeight="1" x14ac:dyDescent="0.2">
      <c r="A69" s="339" t="s">
        <v>304</v>
      </c>
      <c r="B69" s="192" t="s">
        <v>601</v>
      </c>
      <c r="C69" s="310">
        <v>19123</v>
      </c>
      <c r="D69" s="145">
        <f>C69+E8+D8+C8</f>
        <v>316701</v>
      </c>
      <c r="E69" s="145">
        <v>42213</v>
      </c>
    </row>
    <row r="70" spans="1:5" ht="12" customHeight="1" x14ac:dyDescent="0.2">
      <c r="A70" s="339" t="s">
        <v>305</v>
      </c>
      <c r="B70" s="215" t="s">
        <v>603</v>
      </c>
      <c r="C70" s="310">
        <v>3139</v>
      </c>
      <c r="D70" s="145">
        <f>C70+E9+D9+C9</f>
        <v>62502</v>
      </c>
      <c r="E70" s="145">
        <v>7689</v>
      </c>
    </row>
    <row r="71" spans="1:5" ht="11.25" customHeight="1" x14ac:dyDescent="0.2">
      <c r="A71" s="339" t="s">
        <v>306</v>
      </c>
      <c r="B71" s="215" t="s">
        <v>602</v>
      </c>
      <c r="C71" s="310">
        <v>545</v>
      </c>
      <c r="D71" s="145">
        <f>C71+E10+D10+C10</f>
        <v>39059</v>
      </c>
      <c r="E71" s="145">
        <v>147</v>
      </c>
    </row>
    <row r="72" spans="1:5" x14ac:dyDescent="0.2">
      <c r="A72" s="339" t="s">
        <v>307</v>
      </c>
      <c r="B72" s="215" t="s">
        <v>604</v>
      </c>
      <c r="C72" s="310"/>
      <c r="D72" s="145">
        <f>C72+E11+D11+C11</f>
        <v>0</v>
      </c>
      <c r="E72" s="145"/>
    </row>
    <row r="73" spans="1:5" x14ac:dyDescent="0.2">
      <c r="A73" s="339" t="s">
        <v>308</v>
      </c>
      <c r="B73" s="215" t="s">
        <v>605</v>
      </c>
      <c r="C73" s="310"/>
      <c r="D73" s="145">
        <f>C73+E12+D12+C12</f>
        <v>0</v>
      </c>
      <c r="E73" s="145"/>
    </row>
    <row r="74" spans="1:5" x14ac:dyDescent="0.2">
      <c r="A74" s="339" t="s">
        <v>309</v>
      </c>
      <c r="B74" s="215" t="s">
        <v>606</v>
      </c>
      <c r="C74" s="310">
        <f>C75+C76+C77+C78+C79+C80+C81</f>
        <v>0</v>
      </c>
      <c r="D74" s="310">
        <f>D75+D76+D77+D78+D79+D80+D81</f>
        <v>0</v>
      </c>
      <c r="E74" s="145">
        <f>E75+E76+E77+E78+E79+E80+E81</f>
        <v>0</v>
      </c>
    </row>
    <row r="75" spans="1:5" x14ac:dyDescent="0.2">
      <c r="A75" s="339" t="s">
        <v>310</v>
      </c>
      <c r="B75" s="215" t="s">
        <v>610</v>
      </c>
      <c r="C75" s="310"/>
      <c r="D75" s="145">
        <f t="shared" ref="D75:D80" si="0">C75+E14+D14+C14</f>
        <v>0</v>
      </c>
      <c r="E75" s="145"/>
    </row>
    <row r="76" spans="1:5" x14ac:dyDescent="0.2">
      <c r="A76" s="339" t="s">
        <v>311</v>
      </c>
      <c r="B76" s="215" t="s">
        <v>611</v>
      </c>
      <c r="C76" s="310"/>
      <c r="D76" s="145">
        <f t="shared" si="0"/>
        <v>0</v>
      </c>
      <c r="E76" s="145"/>
    </row>
    <row r="77" spans="1:5" x14ac:dyDescent="0.2">
      <c r="A77" s="339" t="s">
        <v>312</v>
      </c>
      <c r="B77" s="215" t="s">
        <v>612</v>
      </c>
      <c r="C77" s="310"/>
      <c r="D77" s="145">
        <f t="shared" si="0"/>
        <v>0</v>
      </c>
      <c r="E77" s="145"/>
    </row>
    <row r="78" spans="1:5" ht="14.25" customHeight="1" x14ac:dyDescent="0.2">
      <c r="A78" s="339" t="s">
        <v>313</v>
      </c>
      <c r="B78" s="348" t="s">
        <v>1081</v>
      </c>
      <c r="C78" s="246"/>
      <c r="D78" s="145">
        <f t="shared" si="0"/>
        <v>0</v>
      </c>
      <c r="E78" s="145"/>
    </row>
    <row r="79" spans="1:5" ht="14.25" customHeight="1" x14ac:dyDescent="0.2">
      <c r="A79" s="339" t="s">
        <v>314</v>
      </c>
      <c r="B79" s="801" t="s">
        <v>609</v>
      </c>
      <c r="C79" s="313"/>
      <c r="D79" s="145">
        <f t="shared" si="0"/>
        <v>0</v>
      </c>
      <c r="E79" s="145"/>
    </row>
    <row r="80" spans="1:5" ht="14.25" customHeight="1" x14ac:dyDescent="0.2">
      <c r="A80" s="339" t="s">
        <v>315</v>
      </c>
      <c r="B80" s="802" t="s">
        <v>1082</v>
      </c>
      <c r="C80" s="313"/>
      <c r="D80" s="145">
        <f t="shared" si="0"/>
        <v>0</v>
      </c>
      <c r="E80" s="145"/>
    </row>
    <row r="81" spans="1:5" ht="14.25" customHeight="1" x14ac:dyDescent="0.2">
      <c r="A81" s="339" t="s">
        <v>316</v>
      </c>
      <c r="B81" s="131" t="s">
        <v>841</v>
      </c>
      <c r="C81" s="313"/>
      <c r="D81" s="145"/>
      <c r="E81" s="145"/>
    </row>
    <row r="82" spans="1:5" ht="12" customHeight="1" thickBot="1" x14ac:dyDescent="0.25">
      <c r="A82" s="339" t="s">
        <v>317</v>
      </c>
      <c r="B82" s="217" t="s">
        <v>614</v>
      </c>
      <c r="C82" s="311"/>
      <c r="D82" s="145">
        <f>C82+E21+D21+C21</f>
        <v>0</v>
      </c>
      <c r="E82" s="308">
        <f>' 8 10 sz. melléklet'!D25</f>
        <v>0</v>
      </c>
    </row>
    <row r="83" spans="1:5" ht="13.5" thickBot="1" x14ac:dyDescent="0.25">
      <c r="A83" s="582" t="s">
        <v>318</v>
      </c>
      <c r="B83" s="583" t="s">
        <v>6</v>
      </c>
      <c r="C83" s="596">
        <f>C69+C70+C71+C82</f>
        <v>22807</v>
      </c>
      <c r="D83" s="596">
        <f>D69+D70+D71+D82</f>
        <v>418262</v>
      </c>
      <c r="E83" s="1600">
        <f>E69+E70+E71+E82</f>
        <v>50049</v>
      </c>
    </row>
    <row r="84" spans="1:5" ht="13.5" thickTop="1" x14ac:dyDescent="0.2">
      <c r="A84" s="572"/>
      <c r="B84" s="347"/>
      <c r="C84" s="834"/>
      <c r="D84" s="834"/>
      <c r="E84" s="835"/>
    </row>
    <row r="85" spans="1:5" x14ac:dyDescent="0.2">
      <c r="A85" s="340" t="s">
        <v>319</v>
      </c>
      <c r="B85" s="349" t="s">
        <v>247</v>
      </c>
      <c r="C85" s="312"/>
      <c r="D85" s="148"/>
      <c r="E85" s="148"/>
    </row>
    <row r="86" spans="1:5" x14ac:dyDescent="0.2">
      <c r="A86" s="339" t="s">
        <v>320</v>
      </c>
      <c r="B86" s="215" t="s">
        <v>615</v>
      </c>
      <c r="C86" s="310"/>
      <c r="D86" s="145">
        <f>C86+E25+D25+C25</f>
        <v>0</v>
      </c>
      <c r="E86" s="145"/>
    </row>
    <row r="87" spans="1:5" x14ac:dyDescent="0.2">
      <c r="A87" s="339" t="s">
        <v>321</v>
      </c>
      <c r="B87" s="215" t="s">
        <v>616</v>
      </c>
      <c r="C87" s="246"/>
      <c r="D87" s="145">
        <f>C87+E26+D26+C26</f>
        <v>0</v>
      </c>
      <c r="E87" s="149"/>
    </row>
    <row r="88" spans="1:5" x14ac:dyDescent="0.2">
      <c r="A88" s="339" t="s">
        <v>323</v>
      </c>
      <c r="B88" s="215" t="s">
        <v>617</v>
      </c>
      <c r="C88" s="310">
        <f>C89+C90+C91+C92+C93+C94+C95</f>
        <v>0</v>
      </c>
      <c r="D88" s="310">
        <f>D89+D90+D91+D92+D93+D94+D95</f>
        <v>0</v>
      </c>
      <c r="E88" s="145">
        <f>E89+E90+E91+E92+E93+E94+E95</f>
        <v>0</v>
      </c>
    </row>
    <row r="89" spans="1:5" x14ac:dyDescent="0.2">
      <c r="A89" s="339" t="s">
        <v>324</v>
      </c>
      <c r="B89" s="348" t="s">
        <v>618</v>
      </c>
      <c r="C89" s="310"/>
      <c r="D89" s="145">
        <f t="shared" ref="D89:D97" si="1">C89+E28+D28+C28</f>
        <v>0</v>
      </c>
      <c r="E89" s="145"/>
    </row>
    <row r="90" spans="1:5" x14ac:dyDescent="0.2">
      <c r="A90" s="339" t="s">
        <v>325</v>
      </c>
      <c r="B90" s="348" t="s">
        <v>619</v>
      </c>
      <c r="C90" s="310"/>
      <c r="D90" s="145">
        <f t="shared" si="1"/>
        <v>0</v>
      </c>
      <c r="E90" s="145"/>
    </row>
    <row r="91" spans="1:5" x14ac:dyDescent="0.2">
      <c r="A91" s="339" t="s">
        <v>326</v>
      </c>
      <c r="B91" s="348" t="s">
        <v>620</v>
      </c>
      <c r="C91" s="310"/>
      <c r="D91" s="145">
        <f t="shared" si="1"/>
        <v>0</v>
      </c>
      <c r="E91" s="145"/>
    </row>
    <row r="92" spans="1:5" x14ac:dyDescent="0.2">
      <c r="A92" s="339" t="s">
        <v>327</v>
      </c>
      <c r="B92" s="348" t="s">
        <v>1087</v>
      </c>
      <c r="C92" s="310"/>
      <c r="D92" s="145">
        <f t="shared" si="1"/>
        <v>0</v>
      </c>
      <c r="E92" s="145"/>
    </row>
    <row r="93" spans="1:5" x14ac:dyDescent="0.2">
      <c r="A93" s="339" t="s">
        <v>328</v>
      </c>
      <c r="B93" s="801" t="s">
        <v>622</v>
      </c>
      <c r="C93" s="310"/>
      <c r="D93" s="145">
        <f t="shared" si="1"/>
        <v>0</v>
      </c>
      <c r="E93" s="145"/>
    </row>
    <row r="94" spans="1:5" x14ac:dyDescent="0.2">
      <c r="A94" s="339" t="s">
        <v>329</v>
      </c>
      <c r="B94" s="292" t="s">
        <v>623</v>
      </c>
      <c r="C94" s="310"/>
      <c r="D94" s="145">
        <f t="shared" si="1"/>
        <v>0</v>
      </c>
      <c r="E94" s="145"/>
    </row>
    <row r="95" spans="1:5" s="17" customFormat="1" x14ac:dyDescent="0.2">
      <c r="A95" s="339" t="s">
        <v>330</v>
      </c>
      <c r="B95" s="1038" t="s">
        <v>624</v>
      </c>
      <c r="C95" s="236"/>
      <c r="D95" s="145">
        <f t="shared" si="1"/>
        <v>0</v>
      </c>
      <c r="E95" s="145"/>
    </row>
    <row r="96" spans="1:5" x14ac:dyDescent="0.2">
      <c r="A96" s="339" t="s">
        <v>331</v>
      </c>
      <c r="B96" s="215"/>
      <c r="C96" s="235"/>
      <c r="D96" s="145">
        <f t="shared" si="1"/>
        <v>0</v>
      </c>
      <c r="E96" s="149"/>
    </row>
    <row r="97" spans="1:5" ht="13.5" thickBot="1" x14ac:dyDescent="0.25">
      <c r="A97" s="339" t="s">
        <v>332</v>
      </c>
      <c r="B97" s="217"/>
      <c r="C97" s="665"/>
      <c r="D97" s="145">
        <f t="shared" si="1"/>
        <v>0</v>
      </c>
      <c r="E97" s="150"/>
    </row>
    <row r="98" spans="1:5" ht="13.5" thickBot="1" x14ac:dyDescent="0.25">
      <c r="A98" s="582" t="s">
        <v>842</v>
      </c>
      <c r="B98" s="583" t="s">
        <v>7</v>
      </c>
      <c r="C98" s="829">
        <f>C86+C87+C88+C96+C97</f>
        <v>0</v>
      </c>
      <c r="D98" s="829">
        <f>D86+D87+D88+D96+D97</f>
        <v>0</v>
      </c>
      <c r="E98" s="860">
        <f>E86+E87+E88+E96+E97</f>
        <v>0</v>
      </c>
    </row>
    <row r="99" spans="1:5" ht="28.5" customHeight="1" thickTop="1" thickBot="1" x14ac:dyDescent="0.25">
      <c r="A99" s="582" t="s">
        <v>334</v>
      </c>
      <c r="B99" s="587" t="s">
        <v>457</v>
      </c>
      <c r="C99" s="251">
        <f>C98+C83</f>
        <v>22807</v>
      </c>
      <c r="D99" s="251">
        <f>D98+D83</f>
        <v>418262</v>
      </c>
      <c r="E99" s="256">
        <f>E98+E83</f>
        <v>50049</v>
      </c>
    </row>
    <row r="100" spans="1:5" ht="13.5" thickTop="1" x14ac:dyDescent="0.2">
      <c r="A100" s="572"/>
      <c r="B100" s="815"/>
      <c r="C100" s="825"/>
      <c r="D100" s="825"/>
      <c r="E100" s="830"/>
    </row>
    <row r="101" spans="1:5" x14ac:dyDescent="0.2">
      <c r="A101" s="340" t="s">
        <v>335</v>
      </c>
      <c r="B101" s="456" t="s">
        <v>458</v>
      </c>
      <c r="C101" s="312"/>
      <c r="D101" s="148"/>
      <c r="E101" s="148"/>
    </row>
    <row r="102" spans="1:5" x14ac:dyDescent="0.2">
      <c r="A102" s="339" t="s">
        <v>336</v>
      </c>
      <c r="B102" s="925" t="s">
        <v>1076</v>
      </c>
      <c r="C102" s="310"/>
      <c r="D102" s="145">
        <f t="shared" ref="D102:D109" si="2">C102+E41+D41+C41</f>
        <v>0</v>
      </c>
      <c r="E102" s="145"/>
    </row>
    <row r="103" spans="1:5" s="17" customFormat="1" x14ac:dyDescent="0.2">
      <c r="A103" s="339" t="s">
        <v>337</v>
      </c>
      <c r="B103" s="925" t="s">
        <v>1075</v>
      </c>
      <c r="C103" s="312"/>
      <c r="D103" s="145">
        <f t="shared" si="2"/>
        <v>0</v>
      </c>
      <c r="E103" s="148"/>
    </row>
    <row r="104" spans="1:5" ht="11.25" customHeight="1" x14ac:dyDescent="0.2">
      <c r="A104" s="339" t="s">
        <v>338</v>
      </c>
      <c r="B104" s="666" t="s">
        <v>639</v>
      </c>
      <c r="C104" s="246"/>
      <c r="D104" s="145">
        <f t="shared" si="2"/>
        <v>0</v>
      </c>
      <c r="E104" s="145"/>
    </row>
    <row r="105" spans="1:5" x14ac:dyDescent="0.2">
      <c r="A105" s="339" t="s">
        <v>339</v>
      </c>
      <c r="B105" s="666" t="s">
        <v>641</v>
      </c>
      <c r="C105" s="310"/>
      <c r="D105" s="145">
        <f t="shared" si="2"/>
        <v>0</v>
      </c>
      <c r="E105" s="145"/>
    </row>
    <row r="106" spans="1:5" x14ac:dyDescent="0.2">
      <c r="A106" s="339" t="s">
        <v>340</v>
      </c>
      <c r="B106" s="803" t="s">
        <v>642</v>
      </c>
      <c r="C106" s="310"/>
      <c r="D106" s="145">
        <f t="shared" si="2"/>
        <v>0</v>
      </c>
      <c r="E106" s="145"/>
    </row>
    <row r="107" spans="1:5" x14ac:dyDescent="0.2">
      <c r="A107" s="339" t="s">
        <v>341</v>
      </c>
      <c r="B107" s="804" t="s">
        <v>645</v>
      </c>
      <c r="C107" s="236"/>
      <c r="D107" s="145">
        <f t="shared" si="2"/>
        <v>0</v>
      </c>
      <c r="E107" s="145"/>
    </row>
    <row r="108" spans="1:5" s="17" customFormat="1" x14ac:dyDescent="0.2">
      <c r="A108" s="339" t="s">
        <v>342</v>
      </c>
      <c r="B108" s="805" t="s">
        <v>644</v>
      </c>
      <c r="C108" s="236"/>
      <c r="D108" s="145">
        <f t="shared" si="2"/>
        <v>0</v>
      </c>
      <c r="E108" s="145"/>
    </row>
    <row r="109" spans="1:5" ht="13.5" thickBot="1" x14ac:dyDescent="0.25">
      <c r="A109" s="339" t="s">
        <v>343</v>
      </c>
      <c r="B109" s="350" t="s">
        <v>643</v>
      </c>
      <c r="C109" s="251"/>
      <c r="D109" s="145">
        <f t="shared" si="2"/>
        <v>0</v>
      </c>
      <c r="E109" s="256"/>
    </row>
    <row r="110" spans="1:5" ht="13.5" customHeight="1" thickBot="1" x14ac:dyDescent="0.25">
      <c r="A110" s="363" t="s">
        <v>344</v>
      </c>
      <c r="B110" s="298" t="s">
        <v>646</v>
      </c>
      <c r="C110" s="855">
        <f>SUM(C102:C109)</f>
        <v>0</v>
      </c>
      <c r="D110" s="855">
        <f>SUM(D102:D109)</f>
        <v>0</v>
      </c>
      <c r="E110" s="661">
        <f>SUM(E102:E109)</f>
        <v>0</v>
      </c>
    </row>
    <row r="111" spans="1:5" x14ac:dyDescent="0.2">
      <c r="A111" s="572"/>
      <c r="B111" s="43"/>
      <c r="C111" s="858"/>
      <c r="D111" s="699"/>
      <c r="E111" s="699"/>
    </row>
    <row r="112" spans="1:5" ht="24.75" customHeight="1" thickBot="1" x14ac:dyDescent="0.25">
      <c r="A112" s="598" t="s">
        <v>345</v>
      </c>
      <c r="B112" s="813" t="s">
        <v>460</v>
      </c>
      <c r="C112" s="832">
        <f>C99+C110</f>
        <v>22807</v>
      </c>
      <c r="D112" s="832">
        <f>D99+D110</f>
        <v>418262</v>
      </c>
      <c r="E112" s="832">
        <f>E99+E110</f>
        <v>50049</v>
      </c>
    </row>
    <row r="113" spans="1:5" ht="24.75" customHeight="1" thickTop="1" x14ac:dyDescent="0.2">
      <c r="A113" s="361"/>
      <c r="B113" s="793"/>
      <c r="C113" s="30"/>
      <c r="D113" s="30"/>
      <c r="E113" s="30"/>
    </row>
    <row r="114" spans="1:5" ht="24.75" customHeight="1" x14ac:dyDescent="0.2">
      <c r="A114" s="361"/>
      <c r="B114" s="793"/>
      <c r="C114" s="30"/>
      <c r="D114" s="30"/>
      <c r="E114" s="30"/>
    </row>
    <row r="115" spans="1:5" s="17" customFormat="1" x14ac:dyDescent="0.2">
      <c r="A115" s="361"/>
      <c r="B115" s="793"/>
      <c r="C115" s="794"/>
      <c r="D115" s="794"/>
      <c r="E115" s="794"/>
    </row>
    <row r="116" spans="1:5" ht="13.5" customHeight="1" x14ac:dyDescent="0.2">
      <c r="A116" s="1647">
        <v>3</v>
      </c>
      <c r="B116" s="1647"/>
      <c r="C116" s="1647"/>
      <c r="D116" s="1647"/>
      <c r="E116" s="1647"/>
    </row>
    <row r="117" spans="1:5" ht="15" customHeight="1" x14ac:dyDescent="0.2">
      <c r="A117" s="1626"/>
      <c r="B117" s="1626"/>
      <c r="C117" s="1626"/>
      <c r="D117" s="1626"/>
      <c r="E117" s="1626"/>
    </row>
    <row r="118" spans="1:5" ht="15" customHeight="1" x14ac:dyDescent="0.2">
      <c r="A118" s="1626" t="s">
        <v>1330</v>
      </c>
      <c r="B118" s="1626"/>
      <c r="C118" s="1626"/>
      <c r="D118" s="1626"/>
      <c r="E118" s="1626"/>
    </row>
    <row r="119" spans="1:5" ht="15" customHeight="1" x14ac:dyDescent="0.2">
      <c r="A119" s="1655" t="s">
        <v>1179</v>
      </c>
      <c r="B119" s="1647"/>
      <c r="C119" s="1647"/>
      <c r="D119" s="1647"/>
      <c r="E119" s="1647"/>
    </row>
    <row r="120" spans="1:5" s="17" customFormat="1" x14ac:dyDescent="0.2">
      <c r="A120" s="1655" t="s">
        <v>12</v>
      </c>
      <c r="B120" s="1655"/>
      <c r="C120" s="1655"/>
      <c r="D120" s="1655"/>
      <c r="E120" s="1655"/>
    </row>
    <row r="121" spans="1:5" ht="17.25" customHeight="1" thickBot="1" x14ac:dyDescent="0.25">
      <c r="A121" s="159"/>
      <c r="B121" s="459"/>
      <c r="C121" s="459"/>
      <c r="D121" s="459"/>
      <c r="E121" s="22" t="s">
        <v>8</v>
      </c>
    </row>
    <row r="122" spans="1:5" ht="39.75" thickBot="1" x14ac:dyDescent="0.3">
      <c r="A122" s="367" t="s">
        <v>298</v>
      </c>
      <c r="B122" s="577" t="s">
        <v>13</v>
      </c>
      <c r="C122" s="430" t="s">
        <v>1120</v>
      </c>
      <c r="D122" s="359" t="s">
        <v>1121</v>
      </c>
      <c r="E122" s="430" t="s">
        <v>463</v>
      </c>
    </row>
    <row r="123" spans="1:5" x14ac:dyDescent="0.2">
      <c r="A123" s="578" t="s">
        <v>299</v>
      </c>
      <c r="B123" s="579" t="s">
        <v>300</v>
      </c>
      <c r="C123" s="588" t="s">
        <v>301</v>
      </c>
      <c r="D123" s="604" t="s">
        <v>302</v>
      </c>
      <c r="E123" s="606" t="s">
        <v>322</v>
      </c>
    </row>
    <row r="124" spans="1:5" s="17" customFormat="1" x14ac:dyDescent="0.2">
      <c r="A124" s="340" t="s">
        <v>303</v>
      </c>
      <c r="B124" s="347" t="s">
        <v>246</v>
      </c>
      <c r="C124" s="310"/>
      <c r="D124" s="145"/>
      <c r="E124" s="145"/>
    </row>
    <row r="125" spans="1:5" x14ac:dyDescent="0.2">
      <c r="A125" s="339" t="s">
        <v>304</v>
      </c>
      <c r="B125" s="192" t="s">
        <v>601</v>
      </c>
      <c r="C125" s="310">
        <v>34417</v>
      </c>
      <c r="D125" s="145">
        <v>8017</v>
      </c>
      <c r="E125" s="145">
        <f>D125+C125+E69+D69</f>
        <v>401348</v>
      </c>
    </row>
    <row r="126" spans="1:5" ht="14.25" customHeight="1" x14ac:dyDescent="0.2">
      <c r="A126" s="339" t="s">
        <v>305</v>
      </c>
      <c r="B126" s="215" t="s">
        <v>603</v>
      </c>
      <c r="C126" s="778">
        <v>5860</v>
      </c>
      <c r="D126" s="145">
        <v>1362</v>
      </c>
      <c r="E126" s="145">
        <f>D126+C126+E70+D70</f>
        <v>77413</v>
      </c>
    </row>
    <row r="127" spans="1:5" s="17" customFormat="1" x14ac:dyDescent="0.2">
      <c r="A127" s="339" t="s">
        <v>306</v>
      </c>
      <c r="B127" s="215" t="s">
        <v>602</v>
      </c>
      <c r="C127" s="310">
        <v>157</v>
      </c>
      <c r="D127" s="145">
        <v>10</v>
      </c>
      <c r="E127" s="145">
        <f>D127+C127+E71+D71</f>
        <v>39373</v>
      </c>
    </row>
    <row r="128" spans="1:5" ht="12" customHeight="1" x14ac:dyDescent="0.2">
      <c r="A128" s="339" t="s">
        <v>307</v>
      </c>
      <c r="B128" s="215" t="s">
        <v>604</v>
      </c>
      <c r="C128" s="310"/>
      <c r="D128" s="145"/>
      <c r="E128" s="145">
        <f t="shared" ref="E128:E138" si="3">D128+C128+E72+D72</f>
        <v>0</v>
      </c>
    </row>
    <row r="129" spans="1:5" x14ac:dyDescent="0.2">
      <c r="A129" s="339" t="s">
        <v>308</v>
      </c>
      <c r="B129" s="215" t="s">
        <v>605</v>
      </c>
      <c r="C129" s="310"/>
      <c r="D129" s="145"/>
      <c r="E129" s="145">
        <f t="shared" si="3"/>
        <v>0</v>
      </c>
    </row>
    <row r="130" spans="1:5" x14ac:dyDescent="0.2">
      <c r="A130" s="339" t="s">
        <v>309</v>
      </c>
      <c r="B130" s="215" t="s">
        <v>606</v>
      </c>
      <c r="C130" s="310"/>
      <c r="D130" s="145"/>
      <c r="E130" s="145">
        <f t="shared" si="3"/>
        <v>0</v>
      </c>
    </row>
    <row r="131" spans="1:5" x14ac:dyDescent="0.2">
      <c r="A131" s="339" t="s">
        <v>310</v>
      </c>
      <c r="B131" s="215" t="s">
        <v>610</v>
      </c>
      <c r="C131" s="310"/>
      <c r="D131" s="145"/>
      <c r="E131" s="145">
        <f t="shared" si="3"/>
        <v>0</v>
      </c>
    </row>
    <row r="132" spans="1:5" x14ac:dyDescent="0.2">
      <c r="A132" s="339" t="s">
        <v>311</v>
      </c>
      <c r="B132" s="215" t="s">
        <v>611</v>
      </c>
      <c r="C132" s="310"/>
      <c r="D132" s="145"/>
      <c r="E132" s="145">
        <f t="shared" si="3"/>
        <v>0</v>
      </c>
    </row>
    <row r="133" spans="1:5" ht="15" customHeight="1" x14ac:dyDescent="0.2">
      <c r="A133" s="339" t="s">
        <v>312</v>
      </c>
      <c r="B133" s="215" t="s">
        <v>612</v>
      </c>
      <c r="C133" s="310"/>
      <c r="D133" s="145"/>
      <c r="E133" s="145">
        <f t="shared" si="3"/>
        <v>0</v>
      </c>
    </row>
    <row r="134" spans="1:5" x14ac:dyDescent="0.2">
      <c r="A134" s="339" t="s">
        <v>313</v>
      </c>
      <c r="B134" s="348" t="s">
        <v>1081</v>
      </c>
      <c r="C134" s="310"/>
      <c r="D134" s="149"/>
      <c r="E134" s="145">
        <f t="shared" si="3"/>
        <v>0</v>
      </c>
    </row>
    <row r="135" spans="1:5" ht="14.25" customHeight="1" x14ac:dyDescent="0.2">
      <c r="A135" s="339" t="s">
        <v>314</v>
      </c>
      <c r="B135" s="801" t="s">
        <v>609</v>
      </c>
      <c r="C135" s="310"/>
      <c r="D135" s="146"/>
      <c r="E135" s="145">
        <f t="shared" si="3"/>
        <v>0</v>
      </c>
    </row>
    <row r="136" spans="1:5" ht="12.75" customHeight="1" x14ac:dyDescent="0.2">
      <c r="A136" s="339" t="s">
        <v>315</v>
      </c>
      <c r="B136" s="802" t="s">
        <v>1082</v>
      </c>
      <c r="C136" s="310"/>
      <c r="D136" s="146"/>
      <c r="E136" s="145">
        <f t="shared" si="3"/>
        <v>0</v>
      </c>
    </row>
    <row r="137" spans="1:5" ht="12.75" customHeight="1" x14ac:dyDescent="0.2">
      <c r="A137" s="339" t="s">
        <v>316</v>
      </c>
      <c r="B137" s="131" t="s">
        <v>841</v>
      </c>
      <c r="C137" s="310"/>
      <c r="D137" s="146"/>
      <c r="E137" s="145">
        <f t="shared" si="3"/>
        <v>0</v>
      </c>
    </row>
    <row r="138" spans="1:5" ht="13.5" thickBot="1" x14ac:dyDescent="0.25">
      <c r="A138" s="339" t="s">
        <v>317</v>
      </c>
      <c r="B138" s="217" t="s">
        <v>614</v>
      </c>
      <c r="C138" s="310"/>
      <c r="D138" s="308"/>
      <c r="E138" s="145">
        <f t="shared" si="3"/>
        <v>0</v>
      </c>
    </row>
    <row r="139" spans="1:5" ht="13.5" thickBot="1" x14ac:dyDescent="0.25">
      <c r="A139" s="582" t="s">
        <v>318</v>
      </c>
      <c r="B139" s="583" t="s">
        <v>6</v>
      </c>
      <c r="C139" s="853">
        <f>C125+C126+C127+C130+C138</f>
        <v>40434</v>
      </c>
      <c r="D139" s="853">
        <f>D125+D126+D127+D130+D138</f>
        <v>9389</v>
      </c>
      <c r="E139" s="1601">
        <f>E125+E126+E127+E130+E138</f>
        <v>518134</v>
      </c>
    </row>
    <row r="140" spans="1:5" ht="12" customHeight="1" thickTop="1" x14ac:dyDescent="0.2">
      <c r="A140" s="572"/>
      <c r="B140" s="347"/>
      <c r="C140" s="827"/>
      <c r="D140" s="827"/>
      <c r="E140" s="828"/>
    </row>
    <row r="141" spans="1:5" ht="13.5" customHeight="1" x14ac:dyDescent="0.2">
      <c r="A141" s="340" t="s">
        <v>319</v>
      </c>
      <c r="B141" s="349" t="s">
        <v>247</v>
      </c>
      <c r="C141" s="312"/>
      <c r="D141" s="148"/>
      <c r="E141" s="148"/>
    </row>
    <row r="142" spans="1:5" ht="12" customHeight="1" x14ac:dyDescent="0.2">
      <c r="A142" s="339" t="s">
        <v>320</v>
      </c>
      <c r="B142" s="215" t="s">
        <v>615</v>
      </c>
      <c r="C142" s="310"/>
      <c r="D142" s="145"/>
      <c r="E142" s="145">
        <f>D142+C142+E86+D86</f>
        <v>0</v>
      </c>
    </row>
    <row r="143" spans="1:5" x14ac:dyDescent="0.2">
      <c r="A143" s="339" t="s">
        <v>321</v>
      </c>
      <c r="B143" s="215" t="s">
        <v>616</v>
      </c>
      <c r="C143" s="310"/>
      <c r="D143" s="246"/>
      <c r="E143" s="145">
        <f t="shared" ref="E143:E151" si="4">D143+C143+E87+D87</f>
        <v>0</v>
      </c>
    </row>
    <row r="144" spans="1:5" x14ac:dyDescent="0.2">
      <c r="A144" s="339" t="s">
        <v>323</v>
      </c>
      <c r="B144" s="215" t="s">
        <v>617</v>
      </c>
      <c r="C144" s="310"/>
      <c r="D144" s="145"/>
      <c r="E144" s="145">
        <f t="shared" si="4"/>
        <v>0</v>
      </c>
    </row>
    <row r="145" spans="1:5" x14ac:dyDescent="0.2">
      <c r="A145" s="339" t="s">
        <v>324</v>
      </c>
      <c r="B145" s="348" t="s">
        <v>618</v>
      </c>
      <c r="C145" s="310"/>
      <c r="D145" s="145"/>
      <c r="E145" s="145">
        <f t="shared" si="4"/>
        <v>0</v>
      </c>
    </row>
    <row r="146" spans="1:5" x14ac:dyDescent="0.2">
      <c r="A146" s="339" t="s">
        <v>325</v>
      </c>
      <c r="B146" s="348" t="s">
        <v>619</v>
      </c>
      <c r="C146" s="310"/>
      <c r="D146" s="145"/>
      <c r="E146" s="145">
        <f t="shared" si="4"/>
        <v>0</v>
      </c>
    </row>
    <row r="147" spans="1:5" ht="12" customHeight="1" x14ac:dyDescent="0.2">
      <c r="A147" s="339" t="s">
        <v>326</v>
      </c>
      <c r="B147" s="348" t="s">
        <v>620</v>
      </c>
      <c r="C147" s="310"/>
      <c r="D147" s="145"/>
      <c r="E147" s="145">
        <f t="shared" si="4"/>
        <v>0</v>
      </c>
    </row>
    <row r="148" spans="1:5" ht="12" customHeight="1" x14ac:dyDescent="0.2">
      <c r="A148" s="339" t="s">
        <v>327</v>
      </c>
      <c r="B148" s="348" t="s">
        <v>1087</v>
      </c>
      <c r="C148" s="310"/>
      <c r="D148" s="145"/>
      <c r="E148" s="145">
        <f t="shared" si="4"/>
        <v>0</v>
      </c>
    </row>
    <row r="149" spans="1:5" x14ac:dyDescent="0.2">
      <c r="A149" s="339" t="s">
        <v>328</v>
      </c>
      <c r="B149" s="801" t="s">
        <v>622</v>
      </c>
      <c r="C149" s="310"/>
      <c r="D149" s="145"/>
      <c r="E149" s="145">
        <f t="shared" si="4"/>
        <v>0</v>
      </c>
    </row>
    <row r="150" spans="1:5" x14ac:dyDescent="0.2">
      <c r="A150" s="339" t="s">
        <v>329</v>
      </c>
      <c r="B150" s="292" t="s">
        <v>623</v>
      </c>
      <c r="C150" s="310"/>
      <c r="D150" s="145"/>
      <c r="E150" s="145">
        <f t="shared" si="4"/>
        <v>0</v>
      </c>
    </row>
    <row r="151" spans="1:5" x14ac:dyDescent="0.2">
      <c r="A151" s="339" t="s">
        <v>330</v>
      </c>
      <c r="B151" s="1038" t="s">
        <v>624</v>
      </c>
      <c r="C151" s="310"/>
      <c r="D151" s="246"/>
      <c r="E151" s="145">
        <f t="shared" si="4"/>
        <v>0</v>
      </c>
    </row>
    <row r="152" spans="1:5" x14ac:dyDescent="0.2">
      <c r="A152" s="339" t="s">
        <v>331</v>
      </c>
      <c r="B152" s="215"/>
      <c r="C152" s="310"/>
      <c r="D152" s="310"/>
      <c r="E152" s="145"/>
    </row>
    <row r="153" spans="1:5" ht="13.5" thickBot="1" x14ac:dyDescent="0.25">
      <c r="A153" s="339" t="s">
        <v>332</v>
      </c>
      <c r="B153" s="217"/>
      <c r="C153" s="310"/>
      <c r="D153" s="245"/>
      <c r="E153" s="153"/>
    </row>
    <row r="154" spans="1:5" ht="13.5" thickBot="1" x14ac:dyDescent="0.25">
      <c r="A154" s="582" t="s">
        <v>842</v>
      </c>
      <c r="B154" s="583" t="s">
        <v>7</v>
      </c>
      <c r="C154" s="540">
        <f>C142+C143+C144+C152+C153</f>
        <v>0</v>
      </c>
      <c r="D154" s="540">
        <f>D142+D143+D144+D152+D153</f>
        <v>0</v>
      </c>
      <c r="E154" s="782">
        <f>E142+E143+E144+E152+E153</f>
        <v>0</v>
      </c>
    </row>
    <row r="155" spans="1:5" ht="27" thickTop="1" thickBot="1" x14ac:dyDescent="0.25">
      <c r="A155" s="582" t="s">
        <v>334</v>
      </c>
      <c r="B155" s="587" t="s">
        <v>457</v>
      </c>
      <c r="C155" s="837">
        <f>C154+C139</f>
        <v>40434</v>
      </c>
      <c r="D155" s="837">
        <f>D154+D139</f>
        <v>9389</v>
      </c>
      <c r="E155" s="837">
        <f>E154+E139</f>
        <v>518134</v>
      </c>
    </row>
    <row r="156" spans="1:5" ht="13.5" thickTop="1" x14ac:dyDescent="0.2">
      <c r="A156" s="572"/>
      <c r="B156" s="815"/>
      <c r="C156" s="836"/>
      <c r="D156" s="1553"/>
      <c r="E156" s="836"/>
    </row>
    <row r="157" spans="1:5" x14ac:dyDescent="0.2">
      <c r="A157" s="340" t="s">
        <v>335</v>
      </c>
      <c r="B157" s="456" t="s">
        <v>458</v>
      </c>
      <c r="C157" s="312"/>
      <c r="D157" s="312"/>
      <c r="E157" s="148"/>
    </row>
    <row r="158" spans="1:5" x14ac:dyDescent="0.2">
      <c r="A158" s="339" t="s">
        <v>336</v>
      </c>
      <c r="B158" s="925" t="s">
        <v>1076</v>
      </c>
      <c r="C158" s="310"/>
      <c r="D158" s="310"/>
      <c r="E158" s="145">
        <f t="shared" ref="E158:E165" si="5">D158+C158+E102+D102</f>
        <v>0</v>
      </c>
    </row>
    <row r="159" spans="1:5" s="17" customFormat="1" x14ac:dyDescent="0.2">
      <c r="A159" s="339" t="s">
        <v>337</v>
      </c>
      <c r="B159" s="925" t="s">
        <v>1075</v>
      </c>
      <c r="C159" s="310"/>
      <c r="D159" s="310"/>
      <c r="E159" s="145">
        <f t="shared" si="5"/>
        <v>0</v>
      </c>
    </row>
    <row r="160" spans="1:5" x14ac:dyDescent="0.2">
      <c r="A160" s="339" t="s">
        <v>338</v>
      </c>
      <c r="B160" s="666" t="s">
        <v>639</v>
      </c>
      <c r="C160" s="310"/>
      <c r="D160" s="314"/>
      <c r="E160" s="145">
        <f t="shared" si="5"/>
        <v>0</v>
      </c>
    </row>
    <row r="161" spans="1:5" x14ac:dyDescent="0.2">
      <c r="A161" s="339" t="s">
        <v>339</v>
      </c>
      <c r="B161" s="666" t="s">
        <v>641</v>
      </c>
      <c r="C161" s="310"/>
      <c r="D161" s="312"/>
      <c r="E161" s="145">
        <f t="shared" si="5"/>
        <v>0</v>
      </c>
    </row>
    <row r="162" spans="1:5" x14ac:dyDescent="0.2">
      <c r="A162" s="339" t="s">
        <v>340</v>
      </c>
      <c r="B162" s="803" t="s">
        <v>642</v>
      </c>
      <c r="C162" s="310"/>
      <c r="D162" s="310"/>
      <c r="E162" s="145">
        <f t="shared" si="5"/>
        <v>0</v>
      </c>
    </row>
    <row r="163" spans="1:5" ht="12" customHeight="1" x14ac:dyDescent="0.2">
      <c r="A163" s="339" t="s">
        <v>341</v>
      </c>
      <c r="B163" s="804" t="s">
        <v>645</v>
      </c>
      <c r="C163" s="310"/>
      <c r="D163" s="310"/>
      <c r="E163" s="145">
        <f t="shared" si="5"/>
        <v>0</v>
      </c>
    </row>
    <row r="164" spans="1:5" x14ac:dyDescent="0.2">
      <c r="A164" s="339" t="s">
        <v>342</v>
      </c>
      <c r="B164" s="805" t="s">
        <v>644</v>
      </c>
      <c r="C164" s="310"/>
      <c r="D164" s="312"/>
      <c r="E164" s="145">
        <f t="shared" si="5"/>
        <v>0</v>
      </c>
    </row>
    <row r="165" spans="1:5" ht="13.5" thickBot="1" x14ac:dyDescent="0.25">
      <c r="A165" s="339" t="s">
        <v>343</v>
      </c>
      <c r="B165" s="350" t="s">
        <v>643</v>
      </c>
      <c r="C165" s="310"/>
      <c r="D165" s="251"/>
      <c r="E165" s="145">
        <f t="shared" si="5"/>
        <v>0</v>
      </c>
    </row>
    <row r="166" spans="1:5" ht="13.5" thickBot="1" x14ac:dyDescent="0.25">
      <c r="A166" s="363" t="s">
        <v>344</v>
      </c>
      <c r="B166" s="298" t="s">
        <v>646</v>
      </c>
      <c r="C166" s="250">
        <f>SUM(C158:C165)</f>
        <v>0</v>
      </c>
      <c r="D166" s="250">
        <f>SUM(D158:D165)</f>
        <v>0</v>
      </c>
      <c r="E166" s="147">
        <f>SUM(E158:E165)</f>
        <v>0</v>
      </c>
    </row>
    <row r="167" spans="1:5" ht="10.5" customHeight="1" x14ac:dyDescent="0.2">
      <c r="A167" s="572"/>
      <c r="B167" s="43"/>
      <c r="C167" s="782"/>
      <c r="D167" s="540"/>
      <c r="E167" s="782"/>
    </row>
    <row r="168" spans="1:5" ht="13.5" thickBot="1" x14ac:dyDescent="0.25">
      <c r="A168" s="598" t="s">
        <v>345</v>
      </c>
      <c r="B168" s="813" t="s">
        <v>460</v>
      </c>
      <c r="C168" s="831">
        <f>C166+C155</f>
        <v>40434</v>
      </c>
      <c r="D168" s="831">
        <f>D166+D155</f>
        <v>9389</v>
      </c>
      <c r="E168" s="832">
        <f>E166+E155</f>
        <v>518134</v>
      </c>
    </row>
    <row r="169" spans="1:5" ht="13.5" thickTop="1" x14ac:dyDescent="0.2"/>
    <row r="170" spans="1:5" s="17" customFormat="1" x14ac:dyDescent="0.2"/>
    <row r="173" spans="1:5" ht="24.75" customHeight="1" x14ac:dyDescent="0.2"/>
    <row r="174" spans="1:5" x14ac:dyDescent="0.2">
      <c r="A174" s="17"/>
      <c r="B174" s="17"/>
      <c r="C174" s="17"/>
      <c r="D174" s="17"/>
      <c r="E174" s="17"/>
    </row>
    <row r="176" spans="1:5" s="17" customFormat="1" x14ac:dyDescent="0.2">
      <c r="A176"/>
      <c r="B176"/>
      <c r="C176"/>
      <c r="D176"/>
      <c r="E176"/>
    </row>
    <row r="177" spans="1:5" ht="12.75" customHeight="1" x14ac:dyDescent="0.2"/>
    <row r="179" spans="1:5" ht="18" customHeight="1" x14ac:dyDescent="0.2"/>
    <row r="180" spans="1:5" s="17" customFormat="1" x14ac:dyDescent="0.2">
      <c r="A180"/>
      <c r="B180"/>
      <c r="C180"/>
      <c r="D180"/>
      <c r="E180"/>
    </row>
    <row r="181" spans="1:5" ht="12" customHeight="1" x14ac:dyDescent="0.2"/>
    <row r="187" spans="1:5" s="17" customFormat="1" x14ac:dyDescent="0.2">
      <c r="A187"/>
      <c r="B187"/>
      <c r="C187"/>
      <c r="D187"/>
      <c r="E187"/>
    </row>
    <row r="188" spans="1:5" ht="16.5" customHeight="1" x14ac:dyDescent="0.2"/>
    <row r="191" spans="1:5" s="17" customFormat="1" x14ac:dyDescent="0.2">
      <c r="A191"/>
      <c r="B191"/>
      <c r="C191"/>
      <c r="D191"/>
      <c r="E191"/>
    </row>
    <row r="193" spans="1:5" s="17" customFormat="1" ht="20.25" customHeight="1" x14ac:dyDescent="0.2">
      <c r="A193"/>
      <c r="B193"/>
      <c r="C193"/>
      <c r="D193"/>
      <c r="E193"/>
    </row>
    <row r="194" spans="1:5" s="17" customFormat="1" x14ac:dyDescent="0.2">
      <c r="A194"/>
      <c r="B194"/>
      <c r="C194"/>
      <c r="D194"/>
      <c r="E194"/>
    </row>
    <row r="196" spans="1:5" x14ac:dyDescent="0.2">
      <c r="A196" s="17"/>
      <c r="B196" s="17"/>
      <c r="C196" s="17"/>
      <c r="D196" s="17"/>
      <c r="E196" s="17"/>
    </row>
    <row r="198" spans="1:5" ht="6.75" customHeight="1" x14ac:dyDescent="0.2"/>
    <row r="199" spans="1:5" ht="18" customHeight="1" x14ac:dyDescent="0.2"/>
    <row r="200" spans="1:5" ht="10.5" customHeight="1" x14ac:dyDescent="0.2"/>
    <row r="205" spans="1:5" ht="51" customHeight="1" x14ac:dyDescent="0.2"/>
    <row r="206" spans="1:5" ht="10.5" customHeight="1" x14ac:dyDescent="0.2"/>
    <row r="207" spans="1:5" ht="15.75" customHeight="1" x14ac:dyDescent="0.2"/>
    <row r="208" spans="1:5" ht="12" customHeight="1" x14ac:dyDescent="0.2"/>
    <row r="216" spans="1:5" s="17" customFormat="1" x14ac:dyDescent="0.2">
      <c r="A216"/>
      <c r="B216"/>
      <c r="C216"/>
      <c r="D216"/>
      <c r="E216"/>
    </row>
    <row r="217" spans="1:5" ht="15" customHeight="1" x14ac:dyDescent="0.2"/>
    <row r="219" spans="1:5" ht="4.5" customHeight="1" x14ac:dyDescent="0.2"/>
    <row r="221" spans="1:5" ht="11.25" customHeight="1" x14ac:dyDescent="0.2"/>
    <row r="223" spans="1:5" ht="14.25" customHeight="1" x14ac:dyDescent="0.2"/>
    <row r="225" spans="1:5" ht="11.25" customHeight="1" x14ac:dyDescent="0.2">
      <c r="A225" s="17"/>
      <c r="B225" s="17"/>
      <c r="C225" s="17"/>
      <c r="D225" s="17"/>
      <c r="E225" s="17"/>
    </row>
    <row r="230" spans="1:5" ht="3.75" customHeight="1" x14ac:dyDescent="0.2"/>
    <row r="232" spans="1:5" x14ac:dyDescent="0.2">
      <c r="A232" s="17"/>
      <c r="B232" s="17"/>
      <c r="C232" s="17"/>
      <c r="D232" s="17"/>
      <c r="E232" s="17"/>
    </row>
    <row r="233" spans="1:5" x14ac:dyDescent="0.2">
      <c r="A233" s="17"/>
      <c r="B233" s="17"/>
      <c r="C233" s="17"/>
      <c r="D233" s="17"/>
      <c r="E233" s="17"/>
    </row>
    <row r="235" spans="1:5" ht="24.75" customHeight="1" x14ac:dyDescent="0.2"/>
    <row r="236" spans="1:5" ht="6" customHeight="1" x14ac:dyDescent="0.2"/>
    <row r="238" spans="1:5" ht="10.5" customHeight="1" x14ac:dyDescent="0.2">
      <c r="A238" s="17"/>
      <c r="B238" s="17"/>
    </row>
    <row r="239" spans="1:5" ht="12.75" customHeight="1" x14ac:dyDescent="0.2">
      <c r="A239" s="17"/>
      <c r="B239" s="17"/>
    </row>
    <row r="240" spans="1:5" x14ac:dyDescent="0.2">
      <c r="A240" s="17"/>
      <c r="B240" s="17"/>
    </row>
    <row r="241" spans="1:5" x14ac:dyDescent="0.2">
      <c r="A241" s="17"/>
      <c r="B241" s="17"/>
    </row>
    <row r="243" spans="1:5" ht="4.5" customHeight="1" x14ac:dyDescent="0.2"/>
    <row r="245" spans="1:5" s="17" customFormat="1" ht="6.75" customHeight="1" x14ac:dyDescent="0.2">
      <c r="A245"/>
      <c r="B245"/>
      <c r="C245"/>
      <c r="D245"/>
      <c r="E245"/>
    </row>
    <row r="250" spans="1:5" ht="7.5" customHeight="1" x14ac:dyDescent="0.2"/>
    <row r="252" spans="1:5" s="17" customFormat="1" x14ac:dyDescent="0.2">
      <c r="A252"/>
      <c r="B252"/>
      <c r="C252"/>
      <c r="D252"/>
      <c r="E252"/>
    </row>
    <row r="253" spans="1:5" s="17" customFormat="1" x14ac:dyDescent="0.2">
      <c r="A253"/>
      <c r="B253"/>
      <c r="C253"/>
      <c r="D253"/>
      <c r="E253"/>
    </row>
    <row r="255" spans="1:5" ht="9" customHeight="1" x14ac:dyDescent="0.2"/>
    <row r="256" spans="1:5" ht="19.5" customHeight="1" x14ac:dyDescent="0.2"/>
    <row r="257" spans="3:5" ht="19.5" customHeight="1" x14ac:dyDescent="0.2"/>
    <row r="258" spans="3:5" ht="12" customHeight="1" x14ac:dyDescent="0.2"/>
    <row r="259" spans="3:5" x14ac:dyDescent="0.2">
      <c r="C259" s="17"/>
      <c r="D259" s="17"/>
      <c r="E259" s="17"/>
    </row>
    <row r="262" spans="3:5" ht="42" customHeight="1" x14ac:dyDescent="0.2"/>
    <row r="263" spans="3:5" ht="9.75" customHeight="1" x14ac:dyDescent="0.2"/>
    <row r="267" spans="3:5" ht="12" customHeight="1" x14ac:dyDescent="0.2">
      <c r="C267" s="17"/>
      <c r="D267" s="17"/>
      <c r="E267" s="17"/>
    </row>
    <row r="272" spans="3:5" x14ac:dyDescent="0.2">
      <c r="C272" s="17"/>
      <c r="D272" s="17"/>
      <c r="E272" s="17"/>
    </row>
    <row r="276" spans="1:5" ht="8.25" customHeight="1" x14ac:dyDescent="0.2"/>
    <row r="277" spans="1:5" x14ac:dyDescent="0.2">
      <c r="C277" s="17"/>
      <c r="D277" s="17"/>
      <c r="E277" s="17"/>
    </row>
    <row r="279" spans="1:5" s="17" customFormat="1" x14ac:dyDescent="0.2">
      <c r="A279"/>
      <c r="B279"/>
      <c r="C279"/>
      <c r="D279"/>
      <c r="E279"/>
    </row>
    <row r="280" spans="1:5" ht="12" customHeight="1" x14ac:dyDescent="0.2"/>
    <row r="281" spans="1:5" x14ac:dyDescent="0.2">
      <c r="C281" s="17"/>
      <c r="D281" s="17"/>
      <c r="E281" s="17"/>
    </row>
    <row r="285" spans="1:5" x14ac:dyDescent="0.2">
      <c r="C285" s="17"/>
      <c r="D285" s="17"/>
      <c r="E285" s="17"/>
    </row>
    <row r="286" spans="1:5" ht="12.75" customHeight="1" x14ac:dyDescent="0.2"/>
    <row r="287" spans="1:5" s="17" customFormat="1" ht="6" customHeight="1" x14ac:dyDescent="0.2">
      <c r="A287"/>
      <c r="B287"/>
    </row>
    <row r="288" spans="1:5" ht="26.25" customHeight="1" x14ac:dyDescent="0.2"/>
    <row r="289" spans="1:5" ht="10.5" customHeight="1" x14ac:dyDescent="0.2"/>
    <row r="292" spans="1:5" s="17" customFormat="1" x14ac:dyDescent="0.2">
      <c r="A292"/>
      <c r="B292"/>
    </row>
    <row r="293" spans="1:5" ht="6" customHeight="1" x14ac:dyDescent="0.2"/>
    <row r="295" spans="1:5" x14ac:dyDescent="0.2">
      <c r="C295" s="17"/>
      <c r="D295" s="17"/>
      <c r="E295" s="17"/>
    </row>
    <row r="296" spans="1:5" x14ac:dyDescent="0.2">
      <c r="C296" s="17"/>
      <c r="D296" s="17"/>
      <c r="E296" s="17"/>
    </row>
    <row r="297" spans="1:5" s="17" customFormat="1" x14ac:dyDescent="0.2">
      <c r="A297"/>
      <c r="B297"/>
    </row>
    <row r="298" spans="1:5" ht="12.75" customHeight="1" x14ac:dyDescent="0.2">
      <c r="C298" s="17"/>
      <c r="D298" s="17"/>
      <c r="E298" s="17"/>
    </row>
    <row r="299" spans="1:5" x14ac:dyDescent="0.2">
      <c r="C299" s="17"/>
      <c r="D299" s="17"/>
      <c r="E299" s="17"/>
    </row>
    <row r="300" spans="1:5" ht="8.25" customHeight="1" x14ac:dyDescent="0.2">
      <c r="C300" s="17"/>
      <c r="D300" s="17"/>
      <c r="E300" s="17"/>
    </row>
    <row r="301" spans="1:5" s="17" customFormat="1" x14ac:dyDescent="0.2">
      <c r="A301"/>
      <c r="B301"/>
    </row>
    <row r="302" spans="1:5" ht="8.25" customHeight="1" x14ac:dyDescent="0.2">
      <c r="C302" s="17"/>
      <c r="D302" s="17"/>
      <c r="E302" s="17"/>
    </row>
    <row r="303" spans="1:5" x14ac:dyDescent="0.2">
      <c r="C303" s="17"/>
      <c r="D303" s="17"/>
      <c r="E303" s="17"/>
    </row>
    <row r="304" spans="1:5" x14ac:dyDescent="0.2">
      <c r="C304" s="17"/>
      <c r="D304" s="17"/>
      <c r="E304" s="17"/>
    </row>
    <row r="305" spans="1:5" s="17" customFormat="1" x14ac:dyDescent="0.2">
      <c r="A305"/>
      <c r="B305"/>
    </row>
    <row r="306" spans="1:5" x14ac:dyDescent="0.2">
      <c r="C306" s="17"/>
      <c r="D306" s="17"/>
      <c r="E306" s="17"/>
    </row>
    <row r="307" spans="1:5" s="17" customFormat="1" ht="4.5" customHeight="1" x14ac:dyDescent="0.2">
      <c r="A307"/>
      <c r="B307"/>
    </row>
    <row r="308" spans="1:5" x14ac:dyDescent="0.2">
      <c r="C308" s="17"/>
      <c r="D308" s="17"/>
      <c r="E308" s="17"/>
    </row>
    <row r="309" spans="1:5" x14ac:dyDescent="0.2">
      <c r="C309" s="17"/>
      <c r="D309" s="17"/>
      <c r="E309" s="17"/>
    </row>
    <row r="310" spans="1:5" x14ac:dyDescent="0.2">
      <c r="C310" s="17"/>
      <c r="D310" s="17"/>
      <c r="E310" s="17"/>
    </row>
    <row r="311" spans="1:5" x14ac:dyDescent="0.2">
      <c r="C311" s="17"/>
      <c r="D311" s="17"/>
      <c r="E311" s="17"/>
    </row>
    <row r="312" spans="1:5" s="17" customFormat="1" ht="6" customHeight="1" x14ac:dyDescent="0.2">
      <c r="A312"/>
      <c r="B312"/>
    </row>
    <row r="313" spans="1:5" ht="18" customHeight="1" x14ac:dyDescent="0.2">
      <c r="C313" s="17"/>
      <c r="D313" s="17"/>
      <c r="E313" s="17"/>
    </row>
    <row r="314" spans="1:5" ht="14.25" customHeight="1" x14ac:dyDescent="0.2">
      <c r="C314" s="17"/>
      <c r="D314" s="17"/>
      <c r="E314" s="17"/>
    </row>
    <row r="315" spans="1:5" s="17" customFormat="1" x14ac:dyDescent="0.2">
      <c r="A315"/>
      <c r="B315"/>
    </row>
    <row r="316" spans="1:5" s="17" customFormat="1" x14ac:dyDescent="0.2">
      <c r="A316"/>
      <c r="B316"/>
    </row>
    <row r="317" spans="1:5" s="17" customFormat="1" x14ac:dyDescent="0.2">
      <c r="A317"/>
      <c r="B317"/>
    </row>
    <row r="318" spans="1:5" s="17" customFormat="1" x14ac:dyDescent="0.2">
      <c r="A318"/>
      <c r="B318"/>
    </row>
    <row r="319" spans="1:5" s="17" customFormat="1" ht="39" customHeight="1" x14ac:dyDescent="0.2">
      <c r="A319"/>
      <c r="B319"/>
    </row>
    <row r="320" spans="1:5" s="17" customFormat="1" x14ac:dyDescent="0.2">
      <c r="A320"/>
      <c r="B320"/>
    </row>
    <row r="321" spans="1:2" s="17" customFormat="1" x14ac:dyDescent="0.2">
      <c r="A321"/>
      <c r="B321"/>
    </row>
    <row r="322" spans="1:2" s="17" customFormat="1" x14ac:dyDescent="0.2">
      <c r="A322"/>
      <c r="B322"/>
    </row>
    <row r="323" spans="1:2" s="17" customFormat="1" x14ac:dyDescent="0.2">
      <c r="A323"/>
      <c r="B323"/>
    </row>
    <row r="324" spans="1:2" s="17" customFormat="1" x14ac:dyDescent="0.2">
      <c r="A324"/>
      <c r="B324"/>
    </row>
    <row r="325" spans="1:2" s="17" customFormat="1" x14ac:dyDescent="0.2">
      <c r="A325"/>
      <c r="B325"/>
    </row>
    <row r="326" spans="1:2" s="17" customFormat="1" x14ac:dyDescent="0.2">
      <c r="A326"/>
      <c r="B326"/>
    </row>
    <row r="327" spans="1:2" s="17" customFormat="1" x14ac:dyDescent="0.2">
      <c r="A327"/>
      <c r="B327"/>
    </row>
    <row r="328" spans="1:2" s="17" customFormat="1" x14ac:dyDescent="0.2">
      <c r="A328"/>
      <c r="B328"/>
    </row>
    <row r="329" spans="1:2" s="17" customFormat="1" x14ac:dyDescent="0.2">
      <c r="A329"/>
      <c r="B329"/>
    </row>
    <row r="330" spans="1:2" s="17" customFormat="1" x14ac:dyDescent="0.2">
      <c r="A330"/>
      <c r="B330"/>
    </row>
    <row r="331" spans="1:2" s="17" customFormat="1" x14ac:dyDescent="0.2">
      <c r="A331"/>
      <c r="B331"/>
    </row>
    <row r="332" spans="1:2" s="17" customFormat="1" ht="15.75" customHeight="1" x14ac:dyDescent="0.2">
      <c r="A332"/>
      <c r="B332"/>
    </row>
    <row r="333" spans="1:2" s="17" customFormat="1" ht="6" customHeight="1" x14ac:dyDescent="0.2">
      <c r="A333"/>
      <c r="B333"/>
    </row>
    <row r="334" spans="1:2" s="17" customFormat="1" x14ac:dyDescent="0.2">
      <c r="A334"/>
      <c r="B334"/>
    </row>
    <row r="335" spans="1:2" s="17" customFormat="1" x14ac:dyDescent="0.2">
      <c r="A335"/>
      <c r="B335"/>
    </row>
    <row r="336" spans="1:2" s="17" customFormat="1" x14ac:dyDescent="0.2">
      <c r="A336"/>
      <c r="B336"/>
    </row>
    <row r="337" spans="1:5" s="17" customFormat="1" x14ac:dyDescent="0.2">
      <c r="A337"/>
      <c r="B337"/>
    </row>
    <row r="338" spans="1:5" s="17" customFormat="1" x14ac:dyDescent="0.2">
      <c r="A338"/>
      <c r="B338"/>
    </row>
    <row r="339" spans="1:5" s="17" customFormat="1" x14ac:dyDescent="0.2">
      <c r="A339"/>
      <c r="B339"/>
    </row>
    <row r="340" spans="1:5" s="17" customFormat="1" x14ac:dyDescent="0.2">
      <c r="A340"/>
      <c r="B340"/>
    </row>
    <row r="341" spans="1:5" s="17" customFormat="1" x14ac:dyDescent="0.2">
      <c r="A341"/>
      <c r="B341"/>
    </row>
    <row r="342" spans="1:5" s="17" customFormat="1" x14ac:dyDescent="0.2">
      <c r="A342"/>
      <c r="B342"/>
      <c r="C342"/>
      <c r="D342"/>
      <c r="E342"/>
    </row>
    <row r="343" spans="1:5" s="17" customFormat="1" ht="13.5" customHeight="1" x14ac:dyDescent="0.2">
      <c r="A343"/>
      <c r="B343"/>
      <c r="C343"/>
      <c r="D343"/>
      <c r="E343"/>
    </row>
    <row r="344" spans="1:5" s="17" customFormat="1" ht="7.5" customHeight="1" x14ac:dyDescent="0.2">
      <c r="A344"/>
      <c r="B344"/>
      <c r="C344"/>
      <c r="D344"/>
      <c r="E344"/>
    </row>
    <row r="345" spans="1:5" s="17" customFormat="1" x14ac:dyDescent="0.2">
      <c r="A345"/>
      <c r="B345"/>
      <c r="C345"/>
      <c r="D345"/>
      <c r="E345"/>
    </row>
    <row r="346" spans="1:5" s="17" customFormat="1" x14ac:dyDescent="0.2">
      <c r="A346"/>
      <c r="B346"/>
      <c r="C346"/>
      <c r="D346"/>
      <c r="E346"/>
    </row>
    <row r="347" spans="1:5" s="17" customFormat="1" x14ac:dyDescent="0.2">
      <c r="A347"/>
      <c r="B347"/>
      <c r="C347"/>
      <c r="D347"/>
      <c r="E347"/>
    </row>
    <row r="348" spans="1:5" s="17" customFormat="1" x14ac:dyDescent="0.2">
      <c r="A348"/>
      <c r="B348"/>
      <c r="C348"/>
      <c r="D348"/>
      <c r="E348"/>
    </row>
    <row r="349" spans="1:5" s="17" customFormat="1" ht="27.75" customHeight="1" x14ac:dyDescent="0.2">
      <c r="A349"/>
      <c r="B349"/>
      <c r="C349"/>
      <c r="D349"/>
      <c r="E349"/>
    </row>
    <row r="350" spans="1:5" s="17" customFormat="1" ht="5.25" customHeight="1" x14ac:dyDescent="0.2">
      <c r="A350"/>
      <c r="B350"/>
      <c r="C350"/>
      <c r="D350"/>
      <c r="E350"/>
    </row>
    <row r="351" spans="1:5" s="17" customFormat="1" x14ac:dyDescent="0.2">
      <c r="A351"/>
      <c r="B351"/>
      <c r="C351"/>
      <c r="D351"/>
      <c r="E351"/>
    </row>
    <row r="352" spans="1:5" s="17" customFormat="1" x14ac:dyDescent="0.2">
      <c r="A352"/>
      <c r="B352"/>
      <c r="C352"/>
      <c r="D352"/>
      <c r="E352"/>
    </row>
    <row r="353" spans="1:7" s="17" customFormat="1" x14ac:dyDescent="0.2">
      <c r="A353"/>
      <c r="B353"/>
      <c r="C353"/>
      <c r="D353"/>
      <c r="E353"/>
    </row>
    <row r="354" spans="1:7" s="17" customFormat="1" x14ac:dyDescent="0.2">
      <c r="A354"/>
      <c r="B354"/>
      <c r="C354"/>
      <c r="D354"/>
      <c r="E354"/>
    </row>
    <row r="355" spans="1:7" s="17" customFormat="1" x14ac:dyDescent="0.2">
      <c r="A355"/>
      <c r="B355"/>
      <c r="C355"/>
      <c r="D355"/>
      <c r="E355"/>
    </row>
    <row r="356" spans="1:7" s="17" customFormat="1" ht="17.25" customHeight="1" x14ac:dyDescent="0.2">
      <c r="A356"/>
      <c r="B356"/>
      <c r="C356"/>
      <c r="D356"/>
      <c r="E356"/>
    </row>
    <row r="357" spans="1:7" s="17" customFormat="1" ht="6" customHeight="1" x14ac:dyDescent="0.2">
      <c r="A357"/>
      <c r="B357"/>
      <c r="C357"/>
      <c r="D357"/>
      <c r="E357"/>
    </row>
    <row r="358" spans="1:7" s="17" customFormat="1" ht="25.5" customHeight="1" x14ac:dyDescent="0.2">
      <c r="A358"/>
      <c r="B358"/>
      <c r="C358"/>
      <c r="D358"/>
      <c r="E358"/>
    </row>
    <row r="359" spans="1:7" s="17" customFormat="1" ht="4.5" customHeight="1" x14ac:dyDescent="0.2">
      <c r="A359"/>
      <c r="B359"/>
      <c r="C359"/>
      <c r="D359"/>
      <c r="E359"/>
    </row>
    <row r="360" spans="1:7" s="17" customFormat="1" x14ac:dyDescent="0.2">
      <c r="A360"/>
      <c r="B360"/>
      <c r="C360"/>
      <c r="D360"/>
      <c r="E360"/>
    </row>
    <row r="361" spans="1:7" s="17" customFormat="1" x14ac:dyDescent="0.2">
      <c r="A361"/>
      <c r="B361"/>
      <c r="C361"/>
      <c r="D361"/>
      <c r="E361"/>
    </row>
    <row r="362" spans="1:7" s="17" customFormat="1" x14ac:dyDescent="0.2">
      <c r="A362"/>
      <c r="B362"/>
      <c r="C362"/>
      <c r="D362"/>
      <c r="E362"/>
      <c r="F362"/>
      <c r="G362"/>
    </row>
    <row r="363" spans="1:7" s="17" customFormat="1" ht="18" customHeight="1" x14ac:dyDescent="0.2">
      <c r="A363"/>
      <c r="B363"/>
      <c r="C363"/>
      <c r="D363"/>
      <c r="E363"/>
      <c r="F363"/>
      <c r="G363"/>
    </row>
    <row r="364" spans="1:7" s="17" customFormat="1" ht="4.5" customHeight="1" x14ac:dyDescent="0.2">
      <c r="A364"/>
      <c r="B364"/>
      <c r="C364"/>
      <c r="D364"/>
      <c r="E364"/>
      <c r="F364"/>
      <c r="G364"/>
    </row>
    <row r="365" spans="1:7" s="17" customFormat="1" x14ac:dyDescent="0.2">
      <c r="A365"/>
      <c r="B365"/>
      <c r="C365"/>
      <c r="D365"/>
      <c r="E365"/>
      <c r="F365"/>
      <c r="G365"/>
    </row>
    <row r="366" spans="1:7" s="17" customFormat="1" x14ac:dyDescent="0.2">
      <c r="A366"/>
      <c r="B366"/>
      <c r="C366"/>
      <c r="D366"/>
      <c r="E366"/>
      <c r="F366"/>
      <c r="G366"/>
    </row>
    <row r="367" spans="1:7" s="17" customFormat="1" x14ac:dyDescent="0.2">
      <c r="A367"/>
      <c r="B367" s="1"/>
      <c r="C367" s="1"/>
      <c r="D367" s="1"/>
      <c r="E367" s="1"/>
      <c r="F367"/>
      <c r="G367"/>
    </row>
    <row r="368" spans="1:7" s="17" customFormat="1" ht="12.75" customHeight="1" x14ac:dyDescent="0.2">
      <c r="A368"/>
      <c r="B368" s="1"/>
      <c r="C368" s="1"/>
      <c r="D368" s="1"/>
      <c r="E368" s="1"/>
      <c r="F368"/>
      <c r="G368"/>
    </row>
    <row r="369" spans="1:7" s="17" customFormat="1" ht="7.5" customHeight="1" x14ac:dyDescent="0.2">
      <c r="A369"/>
      <c r="B369" s="1"/>
      <c r="C369" s="1"/>
      <c r="D369" s="1"/>
      <c r="E369" s="1"/>
      <c r="F369"/>
      <c r="G369"/>
    </row>
    <row r="370" spans="1:7" s="17" customFormat="1" ht="14.25" customHeight="1" x14ac:dyDescent="0.2">
      <c r="A370"/>
      <c r="B370" s="1"/>
      <c r="C370" s="1"/>
      <c r="D370" s="1"/>
      <c r="E370" s="1"/>
      <c r="F370"/>
      <c r="G370"/>
    </row>
    <row r="371" spans="1:7" s="17" customFormat="1" x14ac:dyDescent="0.2">
      <c r="A371"/>
      <c r="B371" s="1"/>
      <c r="C371" s="1"/>
      <c r="D371" s="1"/>
      <c r="E371" s="1"/>
      <c r="F371"/>
      <c r="G371"/>
    </row>
    <row r="372" spans="1:7" x14ac:dyDescent="0.2">
      <c r="B372" s="1"/>
      <c r="C372" s="1"/>
      <c r="D372" s="1"/>
      <c r="E372" s="1"/>
    </row>
    <row r="376" spans="1:7" ht="24.75" customHeight="1" x14ac:dyDescent="0.2"/>
    <row r="387" spans="6:7" x14ac:dyDescent="0.2">
      <c r="F387" s="1"/>
      <c r="G387" s="1"/>
    </row>
    <row r="388" spans="6:7" x14ac:dyDescent="0.2">
      <c r="F388" s="1"/>
      <c r="G388" s="1"/>
    </row>
    <row r="389" spans="6:7" ht="12.75" customHeight="1" x14ac:dyDescent="0.2">
      <c r="F389" s="1"/>
      <c r="G389" s="1"/>
    </row>
    <row r="390" spans="6:7" ht="6" customHeight="1" x14ac:dyDescent="0.2">
      <c r="F390" s="1"/>
      <c r="G390" s="1"/>
    </row>
    <row r="391" spans="6:7" x14ac:dyDescent="0.2">
      <c r="F391" s="1"/>
      <c r="G391" s="1"/>
    </row>
    <row r="392" spans="6:7" x14ac:dyDescent="0.2">
      <c r="F392" s="1"/>
      <c r="G392" s="1"/>
    </row>
    <row r="400" spans="6:7" ht="14.25" customHeight="1" x14ac:dyDescent="0.2"/>
    <row r="401" ht="5.25" customHeight="1" x14ac:dyDescent="0.2"/>
    <row r="406" ht="24" customHeight="1" x14ac:dyDescent="0.2"/>
    <row r="407" ht="5.25" customHeight="1" x14ac:dyDescent="0.2"/>
    <row r="413" ht="12" customHeight="1" x14ac:dyDescent="0.2"/>
    <row r="414" ht="4.5" customHeight="1" x14ac:dyDescent="0.2"/>
    <row r="415" ht="30" customHeight="1" x14ac:dyDescent="0.2"/>
    <row r="416" ht="8.25" customHeight="1" x14ac:dyDescent="0.2"/>
    <row r="420" ht="15" customHeight="1" x14ac:dyDescent="0.2"/>
    <row r="421" ht="7.5" customHeight="1" x14ac:dyDescent="0.2"/>
    <row r="425" ht="12" customHeight="1" x14ac:dyDescent="0.2"/>
    <row r="426" ht="8.25" customHeight="1" x14ac:dyDescent="0.2"/>
  </sheetData>
  <mergeCells count="13">
    <mergeCell ref="A120:E120"/>
    <mergeCell ref="A119:E119"/>
    <mergeCell ref="A117:E117"/>
    <mergeCell ref="A116:E116"/>
    <mergeCell ref="A63:E63"/>
    <mergeCell ref="A64:E64"/>
    <mergeCell ref="A118:E118"/>
    <mergeCell ref="A1:E1"/>
    <mergeCell ref="A2:E2"/>
    <mergeCell ref="A3:E3"/>
    <mergeCell ref="A61:E61"/>
    <mergeCell ref="A60:E60"/>
    <mergeCell ref="A62:E62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51"/>
  <sheetViews>
    <sheetView workbookViewId="0">
      <selection activeCell="A21" sqref="A21:F21"/>
    </sheetView>
  </sheetViews>
  <sheetFormatPr defaultRowHeight="12.75" x14ac:dyDescent="0.2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 x14ac:dyDescent="0.2">
      <c r="A1" s="1626" t="s">
        <v>1324</v>
      </c>
      <c r="B1" s="1626"/>
      <c r="C1" s="1626"/>
      <c r="D1" s="1626"/>
      <c r="E1" s="1626"/>
      <c r="F1" s="1626"/>
    </row>
    <row r="2" spans="1:66" x14ac:dyDescent="0.2">
      <c r="B2" s="22"/>
      <c r="C2" s="22"/>
      <c r="D2" s="22"/>
      <c r="E2" s="22"/>
      <c r="F2" s="22"/>
    </row>
    <row r="3" spans="1:66" ht="15" customHeight="1" x14ac:dyDescent="0.25">
      <c r="A3" s="1646" t="s">
        <v>647</v>
      </c>
      <c r="B3" s="1647"/>
      <c r="C3" s="1647"/>
      <c r="D3" s="1647"/>
      <c r="E3" s="1647"/>
      <c r="F3" s="1647"/>
    </row>
    <row r="4" spans="1:66" ht="13.5" thickBot="1" x14ac:dyDescent="0.25">
      <c r="B4" s="1658" t="s">
        <v>4</v>
      </c>
      <c r="C4" s="1658"/>
      <c r="D4" s="1658"/>
      <c r="E4" s="1658"/>
      <c r="F4" s="1658"/>
    </row>
    <row r="5" spans="1:66" ht="27" customHeight="1" thickBot="1" x14ac:dyDescent="0.25">
      <c r="A5" s="367" t="s">
        <v>298</v>
      </c>
      <c r="B5" s="170" t="s">
        <v>22</v>
      </c>
      <c r="C5" s="380" t="s">
        <v>23</v>
      </c>
      <c r="D5" s="381" t="s">
        <v>836</v>
      </c>
      <c r="E5" s="359" t="s">
        <v>38</v>
      </c>
      <c r="F5" s="357" t="s">
        <v>390</v>
      </c>
    </row>
    <row r="6" spans="1:66" ht="14.25" customHeight="1" thickBot="1" x14ac:dyDescent="0.25">
      <c r="A6" s="353" t="s">
        <v>299</v>
      </c>
      <c r="B6" s="372" t="s">
        <v>300</v>
      </c>
      <c r="C6" s="373" t="s">
        <v>301</v>
      </c>
      <c r="D6" s="374" t="s">
        <v>302</v>
      </c>
      <c r="E6" s="622" t="s">
        <v>322</v>
      </c>
      <c r="F6" s="621" t="s">
        <v>347</v>
      </c>
    </row>
    <row r="7" spans="1:66" s="39" customFormat="1" ht="26.25" thickBot="1" x14ac:dyDescent="0.25">
      <c r="A7" s="400" t="s">
        <v>303</v>
      </c>
      <c r="B7" s="165" t="s">
        <v>429</v>
      </c>
      <c r="C7" s="401"/>
      <c r="D7" s="619"/>
      <c r="E7" s="1593">
        <f>'17 18 sz_melléklet'!C33+'17 18 sz_melléklet'!C34+'17 18 sz_melléklet'!C35+'17 18 sz_melléklet'!C37+'17 18 sz_melléklet'!C38+'17 18 sz_melléklet'!C39+'17 18 sz_melléklet'!C40+'17 18 sz_melléklet'!C44+'17 18 sz_melléklet'!C45+(16410*300)/1000+(16410*65*12)/1000+28806</f>
        <v>335303.8</v>
      </c>
      <c r="F7" s="561">
        <f>SUM(C7:E7)</f>
        <v>335303.8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</row>
    <row r="8" spans="1:66" ht="25.5" x14ac:dyDescent="0.2">
      <c r="A8" s="384" t="s">
        <v>304</v>
      </c>
      <c r="B8" s="165" t="s">
        <v>430</v>
      </c>
      <c r="C8" s="162"/>
      <c r="D8" s="163"/>
      <c r="E8" s="623">
        <v>165</v>
      </c>
      <c r="F8" s="561">
        <f>SUM(C8:E8)</f>
        <v>165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x14ac:dyDescent="0.2">
      <c r="A9" s="384" t="s">
        <v>305</v>
      </c>
      <c r="B9" s="165" t="s">
        <v>1021</v>
      </c>
      <c r="C9" s="5"/>
      <c r="D9" s="164"/>
      <c r="E9" s="623">
        <v>5000</v>
      </c>
      <c r="F9" s="561">
        <f>SUM(C9:E9)</f>
        <v>5000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</row>
    <row r="10" spans="1:66" ht="13.5" thickBot="1" x14ac:dyDescent="0.25">
      <c r="A10" s="384" t="s">
        <v>306</v>
      </c>
      <c r="B10" s="618" t="s">
        <v>923</v>
      </c>
      <c r="C10" s="5">
        <v>22700</v>
      </c>
      <c r="D10" s="164"/>
      <c r="E10" s="623"/>
      <c r="F10" s="561">
        <f>SUM(C10:E10)</f>
        <v>22700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</row>
    <row r="11" spans="1:66" s="17" customFormat="1" ht="13.5" thickBot="1" x14ac:dyDescent="0.25">
      <c r="A11" s="376" t="s">
        <v>307</v>
      </c>
      <c r="B11" s="377" t="s">
        <v>1078</v>
      </c>
      <c r="C11" s="378">
        <f>SUM(C7:C10)</f>
        <v>22700</v>
      </c>
      <c r="D11" s="379">
        <f>SUM(D7:D10)</f>
        <v>0</v>
      </c>
      <c r="E11" s="301">
        <f>SUM(E7:E10)</f>
        <v>340468.8</v>
      </c>
      <c r="F11" s="301">
        <f>SUM(C11:E11)</f>
        <v>363168.8</v>
      </c>
    </row>
    <row r="12" spans="1:66" s="17" customFormat="1" x14ac:dyDescent="0.2">
      <c r="A12" s="361"/>
      <c r="B12" s="43"/>
      <c r="C12" s="383"/>
      <c r="D12" s="383"/>
      <c r="E12" s="383"/>
      <c r="F12" s="383"/>
    </row>
    <row r="13" spans="1:66" s="17" customFormat="1" ht="15.75" x14ac:dyDescent="0.25">
      <c r="A13" s="1646" t="s">
        <v>837</v>
      </c>
      <c r="B13" s="1647"/>
      <c r="C13" s="1647"/>
      <c r="D13" s="1647"/>
      <c r="E13" s="1647"/>
      <c r="F13" s="1647"/>
    </row>
    <row r="14" spans="1:66" s="17" customFormat="1" ht="13.5" thickBot="1" x14ac:dyDescent="0.25">
      <c r="A14"/>
      <c r="B14" s="1658" t="s">
        <v>4</v>
      </c>
      <c r="C14" s="1658"/>
      <c r="D14" s="1658"/>
      <c r="E14" s="1658"/>
      <c r="F14" s="1658"/>
    </row>
    <row r="15" spans="1:66" s="17" customFormat="1" ht="34.5" thickBot="1" x14ac:dyDescent="0.25">
      <c r="A15" s="367" t="s">
        <v>298</v>
      </c>
      <c r="B15" s="170" t="s">
        <v>22</v>
      </c>
      <c r="C15" s="380" t="s">
        <v>23</v>
      </c>
      <c r="D15" s="381" t="s">
        <v>836</v>
      </c>
      <c r="E15" s="359" t="s">
        <v>38</v>
      </c>
      <c r="F15" s="357" t="s">
        <v>390</v>
      </c>
    </row>
    <row r="16" spans="1:66" s="17" customFormat="1" x14ac:dyDescent="0.2">
      <c r="A16" s="838" t="s">
        <v>299</v>
      </c>
      <c r="B16" s="1089" t="s">
        <v>300</v>
      </c>
      <c r="C16" s="622" t="s">
        <v>301</v>
      </c>
      <c r="D16" s="621" t="s">
        <v>302</v>
      </c>
      <c r="E16" s="621" t="s">
        <v>322</v>
      </c>
      <c r="F16" s="621" t="s">
        <v>347</v>
      </c>
    </row>
    <row r="17" spans="1:6" s="17" customFormat="1" x14ac:dyDescent="0.2">
      <c r="A17" s="735" t="s">
        <v>303</v>
      </c>
      <c r="B17" s="570" t="s">
        <v>838</v>
      </c>
      <c r="C17" s="623"/>
      <c r="D17" s="842"/>
      <c r="E17" s="842"/>
      <c r="F17" s="842">
        <f>SUM(C17:E17)</f>
        <v>0</v>
      </c>
    </row>
    <row r="18" spans="1:6" s="17" customFormat="1" ht="13.5" thickBot="1" x14ac:dyDescent="0.25">
      <c r="A18" s="735" t="s">
        <v>304</v>
      </c>
      <c r="B18" s="155" t="s">
        <v>1301</v>
      </c>
      <c r="C18" s="623"/>
      <c r="D18" s="842"/>
      <c r="E18" s="842">
        <v>157187</v>
      </c>
      <c r="F18" s="842">
        <f>SUM(C18:E18)</f>
        <v>157187</v>
      </c>
    </row>
    <row r="19" spans="1:6" s="17" customFormat="1" ht="13.5" thickBot="1" x14ac:dyDescent="0.25">
      <c r="A19" s="376" t="s">
        <v>306</v>
      </c>
      <c r="B19" s="135" t="s">
        <v>839</v>
      </c>
      <c r="C19" s="301">
        <f>SUM(C17:C18)</f>
        <v>0</v>
      </c>
      <c r="D19" s="845">
        <f>SUM(D17:D18)</f>
        <v>0</v>
      </c>
      <c r="E19" s="845">
        <f>SUM(E17:E18)</f>
        <v>157187</v>
      </c>
      <c r="F19" s="845">
        <f>SUM(F17:F18)</f>
        <v>157187</v>
      </c>
    </row>
    <row r="20" spans="1:6" s="17" customFormat="1" x14ac:dyDescent="0.2">
      <c r="A20" s="361"/>
      <c r="B20" s="43"/>
      <c r="C20" s="383"/>
      <c r="D20" s="383"/>
      <c r="E20" s="383"/>
      <c r="F20" s="383"/>
    </row>
    <row r="21" spans="1:6" x14ac:dyDescent="0.2">
      <c r="A21" s="1626" t="s">
        <v>1331</v>
      </c>
      <c r="B21" s="1626"/>
      <c r="C21" s="1626"/>
      <c r="D21" s="1626"/>
      <c r="E21" s="1626"/>
      <c r="F21" s="1626"/>
    </row>
    <row r="22" spans="1:6" x14ac:dyDescent="0.2">
      <c r="B22" s="22"/>
      <c r="C22" s="22"/>
      <c r="D22" s="22"/>
      <c r="E22" s="22"/>
      <c r="F22" s="22"/>
    </row>
    <row r="23" spans="1:6" ht="15.75" x14ac:dyDescent="0.25">
      <c r="B23" s="1646" t="s">
        <v>1079</v>
      </c>
      <c r="C23" s="1646"/>
      <c r="D23" s="1646"/>
      <c r="E23" s="1646"/>
      <c r="F23" s="1646"/>
    </row>
    <row r="24" spans="1:6" x14ac:dyDescent="0.2">
      <c r="B24" s="1"/>
      <c r="C24" s="1"/>
      <c r="D24" s="1"/>
      <c r="E24" s="1"/>
      <c r="F24" s="1"/>
    </row>
    <row r="25" spans="1:6" ht="13.5" thickBot="1" x14ac:dyDescent="0.25">
      <c r="B25" s="1658" t="s">
        <v>4</v>
      </c>
      <c r="C25" s="1658"/>
      <c r="D25" s="1658"/>
      <c r="E25" s="1658"/>
      <c r="F25" s="1658"/>
    </row>
    <row r="26" spans="1:6" ht="38.25" customHeight="1" thickBot="1" x14ac:dyDescent="0.25">
      <c r="A26" s="367" t="s">
        <v>298</v>
      </c>
      <c r="B26" s="385" t="s">
        <v>22</v>
      </c>
      <c r="C26" s="762" t="s">
        <v>23</v>
      </c>
      <c r="D26" s="381" t="s">
        <v>441</v>
      </c>
      <c r="E26" s="359" t="s">
        <v>38</v>
      </c>
      <c r="F26" s="357" t="s">
        <v>390</v>
      </c>
    </row>
    <row r="27" spans="1:6" ht="13.5" customHeight="1" x14ac:dyDescent="0.2">
      <c r="A27" s="353" t="s">
        <v>299</v>
      </c>
      <c r="B27" s="632" t="s">
        <v>300</v>
      </c>
      <c r="C27" s="622" t="s">
        <v>301</v>
      </c>
      <c r="D27" s="344" t="s">
        <v>302</v>
      </c>
      <c r="E27" s="626" t="s">
        <v>322</v>
      </c>
      <c r="F27" s="624" t="s">
        <v>347</v>
      </c>
    </row>
    <row r="28" spans="1:6" ht="25.5" x14ac:dyDescent="0.2">
      <c r="A28" s="384" t="s">
        <v>303</v>
      </c>
      <c r="B28" s="720" t="s">
        <v>26</v>
      </c>
      <c r="C28" s="254"/>
      <c r="D28" s="29"/>
      <c r="E28" s="254">
        <v>5000</v>
      </c>
      <c r="F28" s="242">
        <f>SUM(C28:E28)</f>
        <v>5000</v>
      </c>
    </row>
    <row r="29" spans="1:6" ht="15" customHeight="1" x14ac:dyDescent="0.2">
      <c r="A29" s="384" t="s">
        <v>304</v>
      </c>
      <c r="B29" s="720" t="s">
        <v>27</v>
      </c>
      <c r="C29" s="254"/>
      <c r="D29" s="29"/>
      <c r="E29" s="254">
        <f>15000-5000</f>
        <v>10000</v>
      </c>
      <c r="F29" s="242">
        <f t="shared" ref="F29:F49" si="0">SUM(C29:E29)</f>
        <v>10000</v>
      </c>
    </row>
    <row r="30" spans="1:6" x14ac:dyDescent="0.2">
      <c r="A30" s="384" t="s">
        <v>305</v>
      </c>
      <c r="B30" s="720" t="s">
        <v>28</v>
      </c>
      <c r="C30" s="254"/>
      <c r="D30" s="29"/>
      <c r="E30" s="254">
        <v>8259</v>
      </c>
      <c r="F30" s="242">
        <f t="shared" si="0"/>
        <v>8259</v>
      </c>
    </row>
    <row r="31" spans="1:6" ht="12.75" customHeight="1" x14ac:dyDescent="0.2">
      <c r="A31" s="384" t="s">
        <v>306</v>
      </c>
      <c r="B31" s="720" t="s">
        <v>447</v>
      </c>
      <c r="C31" s="254"/>
      <c r="D31" s="29"/>
      <c r="E31" s="254">
        <v>40500</v>
      </c>
      <c r="F31" s="242">
        <f t="shared" si="0"/>
        <v>40500</v>
      </c>
    </row>
    <row r="32" spans="1:6" ht="12.75" customHeight="1" x14ac:dyDescent="0.2">
      <c r="A32" s="384" t="s">
        <v>307</v>
      </c>
      <c r="B32" s="720" t="s">
        <v>448</v>
      </c>
      <c r="C32" s="254"/>
      <c r="D32" s="29"/>
      <c r="E32" s="254">
        <v>40530</v>
      </c>
      <c r="F32" s="242">
        <f t="shared" si="0"/>
        <v>40530</v>
      </c>
    </row>
    <row r="33" spans="1:6" ht="12" customHeight="1" x14ac:dyDescent="0.2">
      <c r="A33" s="384" t="s">
        <v>308</v>
      </c>
      <c r="B33" s="720" t="s">
        <v>449</v>
      </c>
      <c r="C33" s="254"/>
      <c r="D33" s="29"/>
      <c r="E33" s="254">
        <f>105512-14000</f>
        <v>91512</v>
      </c>
      <c r="F33" s="242">
        <f t="shared" si="0"/>
        <v>91512</v>
      </c>
    </row>
    <row r="34" spans="1:6" ht="12" customHeight="1" x14ac:dyDescent="0.2">
      <c r="A34" s="384" t="s">
        <v>309</v>
      </c>
      <c r="B34" s="720" t="s">
        <v>924</v>
      </c>
      <c r="C34" s="254"/>
      <c r="D34" s="29"/>
      <c r="E34" s="254">
        <f>37333-1000</f>
        <v>36333</v>
      </c>
      <c r="F34" s="242">
        <f t="shared" si="0"/>
        <v>36333</v>
      </c>
    </row>
    <row r="35" spans="1:6" x14ac:dyDescent="0.2">
      <c r="A35" s="384" t="s">
        <v>310</v>
      </c>
      <c r="B35" s="720" t="s">
        <v>349</v>
      </c>
      <c r="C35" s="254"/>
      <c r="D35" s="29"/>
      <c r="E35" s="980">
        <f>34950-4565</f>
        <v>30385</v>
      </c>
      <c r="F35" s="242">
        <f t="shared" si="0"/>
        <v>30385</v>
      </c>
    </row>
    <row r="36" spans="1:6" x14ac:dyDescent="0.2">
      <c r="A36" s="384" t="s">
        <v>311</v>
      </c>
      <c r="B36" s="720" t="s">
        <v>29</v>
      </c>
      <c r="C36" s="254"/>
      <c r="D36" s="29"/>
      <c r="E36" s="254">
        <v>3700</v>
      </c>
      <c r="F36" s="242">
        <f t="shared" si="0"/>
        <v>3700</v>
      </c>
    </row>
    <row r="37" spans="1:6" ht="11.25" customHeight="1" x14ac:dyDescent="0.2">
      <c r="A37" s="384" t="s">
        <v>312</v>
      </c>
      <c r="B37" s="720" t="s">
        <v>30</v>
      </c>
      <c r="C37" s="254"/>
      <c r="D37" s="29"/>
      <c r="E37" s="254">
        <v>14000</v>
      </c>
      <c r="F37" s="242">
        <f t="shared" si="0"/>
        <v>14000</v>
      </c>
    </row>
    <row r="38" spans="1:6" ht="13.5" customHeight="1" x14ac:dyDescent="0.2">
      <c r="A38" s="384" t="s">
        <v>313</v>
      </c>
      <c r="B38" s="720" t="s">
        <v>31</v>
      </c>
      <c r="C38" s="254"/>
      <c r="D38" s="29"/>
      <c r="E38" s="254">
        <v>5000</v>
      </c>
      <c r="F38" s="242">
        <f t="shared" si="0"/>
        <v>5000</v>
      </c>
    </row>
    <row r="39" spans="1:6" x14ac:dyDescent="0.2">
      <c r="A39" s="384" t="s">
        <v>314</v>
      </c>
      <c r="B39" s="721" t="s">
        <v>32</v>
      </c>
      <c r="C39" s="175"/>
      <c r="D39" s="31"/>
      <c r="E39" s="175">
        <v>26000</v>
      </c>
      <c r="F39" s="242">
        <f t="shared" si="0"/>
        <v>26000</v>
      </c>
    </row>
    <row r="40" spans="1:6" x14ac:dyDescent="0.2">
      <c r="A40" s="384" t="s">
        <v>315</v>
      </c>
      <c r="B40" s="721" t="s">
        <v>929</v>
      </c>
      <c r="C40" s="175"/>
      <c r="D40" s="31"/>
      <c r="E40" s="175">
        <v>60000</v>
      </c>
      <c r="F40" s="242">
        <f t="shared" si="0"/>
        <v>60000</v>
      </c>
    </row>
    <row r="41" spans="1:6" x14ac:dyDescent="0.2">
      <c r="A41" s="384" t="s">
        <v>316</v>
      </c>
      <c r="B41" s="721" t="s">
        <v>33</v>
      </c>
      <c r="C41" s="175"/>
      <c r="D41" s="31"/>
      <c r="E41" s="175">
        <v>62000</v>
      </c>
      <c r="F41" s="242">
        <f t="shared" si="0"/>
        <v>62000</v>
      </c>
    </row>
    <row r="42" spans="1:6" ht="12" customHeight="1" x14ac:dyDescent="0.2">
      <c r="A42" s="384" t="s">
        <v>318</v>
      </c>
      <c r="B42" s="1466" t="s">
        <v>350</v>
      </c>
      <c r="C42" s="973"/>
      <c r="D42" s="1467"/>
      <c r="E42" s="973"/>
      <c r="F42" s="1468">
        <f t="shared" si="0"/>
        <v>0</v>
      </c>
    </row>
    <row r="43" spans="1:6" ht="13.5" customHeight="1" x14ac:dyDescent="0.2">
      <c r="A43" s="384" t="s">
        <v>319</v>
      </c>
      <c r="B43" s="1466" t="s">
        <v>351</v>
      </c>
      <c r="C43" s="973"/>
      <c r="D43" s="1467"/>
      <c r="E43" s="973"/>
      <c r="F43" s="1468">
        <f t="shared" si="0"/>
        <v>0</v>
      </c>
    </row>
    <row r="44" spans="1:6" x14ac:dyDescent="0.2">
      <c r="A44" s="384" t="s">
        <v>320</v>
      </c>
      <c r="B44" s="1466" t="s">
        <v>34</v>
      </c>
      <c r="C44" s="973"/>
      <c r="D44" s="1467"/>
      <c r="E44" s="973"/>
      <c r="F44" s="1468">
        <f t="shared" si="0"/>
        <v>0</v>
      </c>
    </row>
    <row r="45" spans="1:6" x14ac:dyDescent="0.2">
      <c r="A45" s="384" t="s">
        <v>321</v>
      </c>
      <c r="B45" s="722" t="s">
        <v>35</v>
      </c>
      <c r="C45" s="176"/>
      <c r="D45" s="656"/>
      <c r="E45" s="176">
        <v>1000</v>
      </c>
      <c r="F45" s="405">
        <f t="shared" si="0"/>
        <v>1000</v>
      </c>
    </row>
    <row r="46" spans="1:6" ht="11.25" customHeight="1" x14ac:dyDescent="0.2">
      <c r="A46" s="384" t="s">
        <v>323</v>
      </c>
      <c r="B46" s="690" t="s">
        <v>840</v>
      </c>
      <c r="C46" s="145"/>
      <c r="D46" s="114"/>
      <c r="E46" s="145">
        <v>1440</v>
      </c>
      <c r="F46" s="140">
        <f t="shared" si="0"/>
        <v>1440</v>
      </c>
    </row>
    <row r="47" spans="1:6" ht="12" customHeight="1" x14ac:dyDescent="0.2">
      <c r="A47" s="384" t="s">
        <v>324</v>
      </c>
      <c r="B47" s="690" t="s">
        <v>855</v>
      </c>
      <c r="C47" s="145"/>
      <c r="D47" s="114"/>
      <c r="E47" s="145">
        <v>5000</v>
      </c>
      <c r="F47" s="140">
        <f t="shared" si="0"/>
        <v>5000</v>
      </c>
    </row>
    <row r="48" spans="1:6" ht="12" customHeight="1" x14ac:dyDescent="0.2">
      <c r="A48" s="384" t="s">
        <v>325</v>
      </c>
      <c r="B48" s="553" t="s">
        <v>1147</v>
      </c>
      <c r="C48" s="145"/>
      <c r="D48" s="114"/>
      <c r="E48" s="145">
        <v>12000</v>
      </c>
      <c r="F48" s="140">
        <f t="shared" si="0"/>
        <v>12000</v>
      </c>
    </row>
    <row r="49" spans="1:6" ht="12" customHeight="1" thickBot="1" x14ac:dyDescent="0.25">
      <c r="A49" s="384" t="s">
        <v>326</v>
      </c>
      <c r="B49" s="719" t="s">
        <v>832</v>
      </c>
      <c r="C49" s="455"/>
      <c r="D49" s="30"/>
      <c r="E49" s="781">
        <v>100</v>
      </c>
      <c r="F49" s="141">
        <f t="shared" si="0"/>
        <v>100</v>
      </c>
    </row>
    <row r="50" spans="1:6" ht="23.25" customHeight="1" thickBot="1" x14ac:dyDescent="0.25">
      <c r="A50" s="389" t="s">
        <v>327</v>
      </c>
      <c r="B50" s="387" t="s">
        <v>1080</v>
      </c>
      <c r="C50" s="673">
        <f>SUM(C28:C45)</f>
        <v>0</v>
      </c>
      <c r="D50" s="620">
        <f>SUM(D28:D45)</f>
        <v>0</v>
      </c>
      <c r="E50" s="152">
        <f>SUM(E28:E49)</f>
        <v>452759</v>
      </c>
      <c r="F50" s="625">
        <f>SUM(F28:F49)</f>
        <v>452759</v>
      </c>
    </row>
    <row r="51" spans="1:6" x14ac:dyDescent="0.2">
      <c r="B51" s="1"/>
      <c r="C51" s="1"/>
      <c r="D51" s="1"/>
      <c r="E51" s="1"/>
      <c r="F51" s="1"/>
    </row>
    <row r="52" spans="1:6" x14ac:dyDescent="0.2">
      <c r="B52" s="1"/>
      <c r="C52" s="1"/>
      <c r="D52" s="1"/>
      <c r="E52" s="1"/>
      <c r="F52" s="1"/>
    </row>
    <row r="53" spans="1:6" x14ac:dyDescent="0.2">
      <c r="B53" s="1"/>
      <c r="C53" s="1"/>
      <c r="D53" s="1"/>
      <c r="E53" s="1"/>
      <c r="F53" s="1"/>
    </row>
    <row r="54" spans="1:6" x14ac:dyDescent="0.2">
      <c r="B54" s="1"/>
      <c r="C54" s="1"/>
      <c r="D54" s="1"/>
      <c r="E54" s="1"/>
      <c r="F54" s="1"/>
    </row>
    <row r="55" spans="1:6" x14ac:dyDescent="0.2">
      <c r="B55" s="1"/>
      <c r="C55" s="1"/>
      <c r="D55" s="1"/>
      <c r="E55" s="1"/>
      <c r="F55" s="1"/>
    </row>
    <row r="56" spans="1:6" x14ac:dyDescent="0.2">
      <c r="B56" s="1"/>
      <c r="C56" s="1"/>
      <c r="D56" s="1"/>
      <c r="E56" s="1"/>
      <c r="F56" s="1"/>
    </row>
    <row r="57" spans="1:6" x14ac:dyDescent="0.2">
      <c r="B57" s="1"/>
      <c r="C57" s="1"/>
      <c r="D57" s="1"/>
      <c r="E57" s="1"/>
      <c r="F57" s="1"/>
    </row>
    <row r="58" spans="1:6" x14ac:dyDescent="0.2">
      <c r="B58" s="1"/>
      <c r="C58" s="1"/>
      <c r="D58" s="1"/>
      <c r="E58" s="1"/>
      <c r="F58" s="1"/>
    </row>
    <row r="59" spans="1:6" x14ac:dyDescent="0.2">
      <c r="A59" s="17"/>
      <c r="B59" s="1"/>
      <c r="C59" s="1"/>
      <c r="D59" s="1"/>
      <c r="E59" s="1"/>
      <c r="F59" s="1"/>
    </row>
    <row r="60" spans="1:6" s="17" customFormat="1" x14ac:dyDescent="0.2">
      <c r="A60"/>
      <c r="B60" s="1"/>
      <c r="C60" s="1"/>
      <c r="D60" s="1"/>
      <c r="E60" s="1"/>
      <c r="F60" s="1"/>
    </row>
    <row r="61" spans="1:6" x14ac:dyDescent="0.2">
      <c r="B61" s="1"/>
      <c r="C61" s="1"/>
      <c r="D61" s="1"/>
      <c r="E61" s="1"/>
      <c r="F61" s="1"/>
    </row>
    <row r="62" spans="1:6" x14ac:dyDescent="0.2">
      <c r="B62" s="1"/>
      <c r="C62" s="1"/>
      <c r="D62" s="1"/>
      <c r="E62" s="1"/>
      <c r="F62" s="1"/>
    </row>
    <row r="63" spans="1:6" x14ac:dyDescent="0.2">
      <c r="B63" s="1"/>
      <c r="C63" s="1"/>
      <c r="D63" s="1"/>
      <c r="E63" s="1"/>
      <c r="F63" s="1"/>
    </row>
    <row r="64" spans="1:6" x14ac:dyDescent="0.2">
      <c r="B64" s="1"/>
      <c r="C64" s="1"/>
      <c r="D64" s="1"/>
      <c r="E64" s="1"/>
      <c r="F64" s="1"/>
    </row>
    <row r="65" spans="2:6" x14ac:dyDescent="0.2">
      <c r="B65" s="1"/>
      <c r="C65" s="1"/>
      <c r="D65" s="1"/>
      <c r="E65" s="1"/>
      <c r="F65" s="1"/>
    </row>
    <row r="66" spans="2:6" x14ac:dyDescent="0.2">
      <c r="B66" s="1"/>
      <c r="C66" s="1"/>
      <c r="D66" s="1"/>
      <c r="E66" s="1"/>
      <c r="F66" s="1"/>
    </row>
    <row r="67" spans="2:6" x14ac:dyDescent="0.2">
      <c r="B67" s="1"/>
      <c r="C67" s="1"/>
      <c r="D67" s="1"/>
      <c r="E67" s="1"/>
      <c r="F67" s="1"/>
    </row>
    <row r="68" spans="2:6" x14ac:dyDescent="0.2">
      <c r="B68" s="1"/>
      <c r="C68" s="1"/>
      <c r="D68" s="1"/>
      <c r="E68" s="1"/>
      <c r="F68" s="1"/>
    </row>
    <row r="69" spans="2:6" x14ac:dyDescent="0.2">
      <c r="B69" s="1"/>
      <c r="C69" s="1"/>
      <c r="D69" s="1"/>
      <c r="E69" s="1"/>
      <c r="F69" s="1"/>
    </row>
    <row r="70" spans="2:6" x14ac:dyDescent="0.2">
      <c r="B70" s="1"/>
      <c r="C70" s="1"/>
      <c r="D70" s="1"/>
      <c r="E70" s="1"/>
      <c r="F70" s="1"/>
    </row>
    <row r="71" spans="2:6" x14ac:dyDescent="0.2">
      <c r="B71" s="1"/>
      <c r="C71" s="1"/>
      <c r="D71" s="1"/>
      <c r="E71" s="1"/>
      <c r="F71" s="1"/>
    </row>
    <row r="72" spans="2:6" x14ac:dyDescent="0.2">
      <c r="B72" s="1"/>
      <c r="C72" s="1"/>
      <c r="D72" s="1"/>
      <c r="E72" s="1"/>
      <c r="F72" s="1"/>
    </row>
    <row r="73" spans="2:6" x14ac:dyDescent="0.2">
      <c r="B73" s="1"/>
      <c r="C73" s="1"/>
      <c r="D73" s="1"/>
      <c r="E73" s="1"/>
      <c r="F73" s="1"/>
    </row>
    <row r="74" spans="2:6" x14ac:dyDescent="0.2">
      <c r="B74" s="1"/>
      <c r="C74" s="1"/>
      <c r="D74" s="1"/>
      <c r="E74" s="1"/>
      <c r="F74" s="1"/>
    </row>
    <row r="75" spans="2:6" x14ac:dyDescent="0.2">
      <c r="B75" s="1"/>
      <c r="C75" s="1"/>
      <c r="D75" s="1"/>
      <c r="E75" s="1"/>
      <c r="F75" s="1"/>
    </row>
    <row r="76" spans="2:6" x14ac:dyDescent="0.2">
      <c r="B76" s="1"/>
      <c r="C76" s="1"/>
      <c r="D76" s="1"/>
      <c r="E76" s="1"/>
      <c r="F76" s="1"/>
    </row>
    <row r="77" spans="2:6" x14ac:dyDescent="0.2">
      <c r="B77" s="1"/>
      <c r="C77" s="1"/>
      <c r="D77" s="1"/>
      <c r="E77" s="1"/>
      <c r="F77" s="1"/>
    </row>
    <row r="78" spans="2:6" x14ac:dyDescent="0.2">
      <c r="B78" s="1"/>
      <c r="C78" s="1"/>
      <c r="D78" s="1"/>
      <c r="E78" s="1"/>
      <c r="F78" s="1"/>
    </row>
    <row r="79" spans="2:6" x14ac:dyDescent="0.2">
      <c r="B79" s="1"/>
      <c r="C79" s="1"/>
      <c r="D79" s="1"/>
      <c r="E79" s="1"/>
      <c r="F79" s="1"/>
    </row>
    <row r="80" spans="2:6" x14ac:dyDescent="0.2">
      <c r="B80" s="1"/>
      <c r="C80" s="1"/>
      <c r="D80" s="1"/>
      <c r="E80" s="1"/>
      <c r="F80" s="1"/>
    </row>
    <row r="81" spans="2:6" x14ac:dyDescent="0.2">
      <c r="B81" s="1"/>
      <c r="C81" s="1"/>
      <c r="D81" s="1"/>
      <c r="E81" s="1"/>
      <c r="F81" s="1"/>
    </row>
    <row r="82" spans="2:6" x14ac:dyDescent="0.2">
      <c r="B82" s="1"/>
      <c r="C82" s="1"/>
      <c r="D82" s="1"/>
      <c r="E82" s="1"/>
      <c r="F82" s="1"/>
    </row>
    <row r="83" spans="2:6" x14ac:dyDescent="0.2">
      <c r="B83" s="1"/>
      <c r="C83" s="1"/>
      <c r="D83" s="1"/>
      <c r="E83" s="1"/>
      <c r="F83" s="1"/>
    </row>
    <row r="84" spans="2:6" x14ac:dyDescent="0.2">
      <c r="B84" s="1"/>
      <c r="C84" s="1"/>
      <c r="D84" s="1"/>
      <c r="E84" s="1"/>
      <c r="F84" s="1"/>
    </row>
    <row r="85" spans="2:6" x14ac:dyDescent="0.2">
      <c r="B85" s="1"/>
      <c r="C85" s="1"/>
      <c r="D85" s="1"/>
      <c r="E85" s="1"/>
      <c r="F85" s="1"/>
    </row>
    <row r="86" spans="2:6" x14ac:dyDescent="0.2">
      <c r="B86" s="1"/>
      <c r="C86" s="1"/>
      <c r="D86" s="1"/>
      <c r="E86" s="1"/>
      <c r="F86" s="1"/>
    </row>
    <row r="87" spans="2:6" x14ac:dyDescent="0.2">
      <c r="B87" s="1"/>
      <c r="C87" s="1"/>
      <c r="D87" s="1"/>
      <c r="E87" s="1"/>
      <c r="F87" s="1"/>
    </row>
    <row r="88" spans="2:6" x14ac:dyDescent="0.2">
      <c r="B88" s="1"/>
      <c r="C88" s="1"/>
      <c r="D88" s="1"/>
      <c r="E88" s="1"/>
      <c r="F88" s="1"/>
    </row>
    <row r="89" spans="2:6" x14ac:dyDescent="0.2">
      <c r="B89" s="1"/>
      <c r="C89" s="1"/>
      <c r="D89" s="1"/>
      <c r="E89" s="1"/>
      <c r="F89" s="1"/>
    </row>
    <row r="90" spans="2:6" x14ac:dyDescent="0.2">
      <c r="B90" s="1"/>
      <c r="C90" s="1"/>
      <c r="D90" s="1"/>
      <c r="E90" s="1"/>
      <c r="F90" s="1"/>
    </row>
    <row r="91" spans="2:6" x14ac:dyDescent="0.2">
      <c r="B91" s="1"/>
      <c r="C91" s="1"/>
      <c r="D91" s="1"/>
      <c r="E91" s="1"/>
      <c r="F91" s="1"/>
    </row>
    <row r="92" spans="2:6" x14ac:dyDescent="0.2">
      <c r="B92" s="1"/>
      <c r="C92" s="1"/>
      <c r="D92" s="1"/>
      <c r="E92" s="1"/>
      <c r="F92" s="1"/>
    </row>
    <row r="93" spans="2:6" x14ac:dyDescent="0.2">
      <c r="B93" s="1"/>
      <c r="C93" s="1"/>
      <c r="D93" s="1"/>
      <c r="E93" s="1"/>
      <c r="F93" s="1"/>
    </row>
    <row r="94" spans="2:6" x14ac:dyDescent="0.2">
      <c r="B94" s="1"/>
      <c r="C94" s="1"/>
      <c r="D94" s="1"/>
      <c r="E94" s="1"/>
      <c r="F94" s="1"/>
    </row>
    <row r="95" spans="2:6" x14ac:dyDescent="0.2">
      <c r="B95" s="1"/>
      <c r="C95" s="1"/>
      <c r="D95" s="1"/>
      <c r="E95" s="1"/>
      <c r="F95" s="1"/>
    </row>
    <row r="96" spans="2:6" x14ac:dyDescent="0.2">
      <c r="B96" s="1"/>
      <c r="C96" s="1"/>
      <c r="D96" s="1"/>
      <c r="E96" s="1"/>
      <c r="F96" s="1"/>
    </row>
    <row r="97" spans="2:6" x14ac:dyDescent="0.2">
      <c r="B97" s="1"/>
      <c r="C97" s="1"/>
      <c r="D97" s="1"/>
      <c r="E97" s="1"/>
      <c r="F97" s="1"/>
    </row>
    <row r="98" spans="2:6" x14ac:dyDescent="0.2">
      <c r="B98" s="1"/>
      <c r="C98" s="1"/>
      <c r="D98" s="1"/>
      <c r="E98" s="1"/>
      <c r="F98" s="1"/>
    </row>
    <row r="99" spans="2:6" x14ac:dyDescent="0.2">
      <c r="B99" s="1"/>
      <c r="C99" s="1"/>
      <c r="D99" s="1"/>
      <c r="E99" s="1"/>
      <c r="F99" s="1"/>
    </row>
    <row r="100" spans="2:6" x14ac:dyDescent="0.2">
      <c r="B100" s="1"/>
      <c r="C100" s="1"/>
      <c r="D100" s="1"/>
      <c r="E100" s="1"/>
      <c r="F100" s="1"/>
    </row>
    <row r="101" spans="2:6" x14ac:dyDescent="0.2">
      <c r="B101" s="1"/>
      <c r="C101" s="1"/>
      <c r="D101" s="1"/>
      <c r="E101" s="1"/>
      <c r="F101" s="1"/>
    </row>
    <row r="102" spans="2:6" x14ac:dyDescent="0.2">
      <c r="B102" s="1"/>
      <c r="C102" s="1"/>
      <c r="D102" s="1"/>
      <c r="E102" s="1"/>
      <c r="F102" s="1"/>
    </row>
    <row r="103" spans="2:6" x14ac:dyDescent="0.2">
      <c r="B103" s="1"/>
      <c r="C103" s="1"/>
      <c r="D103" s="1"/>
      <c r="E103" s="1"/>
      <c r="F103" s="1"/>
    </row>
    <row r="104" spans="2:6" x14ac:dyDescent="0.2">
      <c r="B104" s="1"/>
      <c r="C104" s="1"/>
      <c r="D104" s="1"/>
      <c r="E104" s="1"/>
      <c r="F104" s="1"/>
    </row>
    <row r="105" spans="2:6" x14ac:dyDescent="0.2">
      <c r="B105" s="1"/>
      <c r="C105" s="1"/>
      <c r="D105" s="1"/>
      <c r="E105" s="1"/>
      <c r="F105" s="1"/>
    </row>
    <row r="106" spans="2:6" x14ac:dyDescent="0.2">
      <c r="B106" s="1"/>
      <c r="C106" s="1"/>
      <c r="D106" s="1"/>
      <c r="E106" s="1"/>
      <c r="F106" s="1"/>
    </row>
    <row r="107" spans="2:6" x14ac:dyDescent="0.2">
      <c r="B107" s="1"/>
      <c r="C107" s="1"/>
      <c r="D107" s="1"/>
      <c r="E107" s="1"/>
      <c r="F107" s="1"/>
    </row>
    <row r="108" spans="2:6" x14ac:dyDescent="0.2">
      <c r="B108" s="1"/>
      <c r="C108" s="1"/>
      <c r="D108" s="1"/>
      <c r="E108" s="1"/>
      <c r="F108" s="1"/>
    </row>
    <row r="109" spans="2:6" x14ac:dyDescent="0.2">
      <c r="B109" s="1"/>
      <c r="C109" s="1"/>
      <c r="D109" s="1"/>
      <c r="E109" s="1"/>
      <c r="F109" s="1"/>
    </row>
    <row r="110" spans="2:6" x14ac:dyDescent="0.2">
      <c r="B110" s="1"/>
      <c r="C110" s="1"/>
      <c r="D110" s="1"/>
      <c r="E110" s="1"/>
      <c r="F110" s="1"/>
    </row>
    <row r="111" spans="2:6" x14ac:dyDescent="0.2">
      <c r="B111" s="1"/>
      <c r="C111" s="1"/>
      <c r="D111" s="1"/>
      <c r="E111" s="1"/>
      <c r="F111" s="1"/>
    </row>
    <row r="112" spans="2:6" x14ac:dyDescent="0.2">
      <c r="B112" s="1"/>
      <c r="C112" s="1"/>
      <c r="D112" s="1"/>
      <c r="E112" s="1"/>
      <c r="F112" s="1"/>
    </row>
    <row r="113" spans="2:6" x14ac:dyDescent="0.2">
      <c r="B113" s="1"/>
      <c r="C113" s="1"/>
      <c r="D113" s="1"/>
      <c r="E113" s="1"/>
      <c r="F113" s="1"/>
    </row>
    <row r="114" spans="2:6" x14ac:dyDescent="0.2">
      <c r="B114" s="1"/>
      <c r="C114" s="1"/>
      <c r="D114" s="1"/>
      <c r="E114" s="1"/>
      <c r="F114" s="1"/>
    </row>
    <row r="115" spans="2:6" x14ac:dyDescent="0.2">
      <c r="B115" s="1"/>
      <c r="C115" s="1"/>
      <c r="D115" s="1"/>
      <c r="E115" s="1"/>
      <c r="F115" s="1"/>
    </row>
    <row r="116" spans="2:6" x14ac:dyDescent="0.2">
      <c r="B116" s="1"/>
      <c r="C116" s="1"/>
      <c r="D116" s="1"/>
      <c r="E116" s="1"/>
      <c r="F116" s="1"/>
    </row>
    <row r="117" spans="2:6" x14ac:dyDescent="0.2">
      <c r="B117" s="1"/>
      <c r="C117" s="1"/>
      <c r="D117" s="1"/>
      <c r="E117" s="1"/>
      <c r="F117" s="1"/>
    </row>
    <row r="118" spans="2:6" x14ac:dyDescent="0.2">
      <c r="B118" s="1"/>
      <c r="C118" s="1"/>
      <c r="D118" s="1"/>
      <c r="E118" s="1"/>
      <c r="F118" s="1"/>
    </row>
    <row r="119" spans="2:6" x14ac:dyDescent="0.2">
      <c r="B119" s="1"/>
      <c r="C119" s="1"/>
      <c r="D119" s="1"/>
      <c r="E119" s="1"/>
      <c r="F119" s="1"/>
    </row>
    <row r="120" spans="2:6" x14ac:dyDescent="0.2">
      <c r="B120" s="1"/>
      <c r="C120" s="1"/>
      <c r="D120" s="1"/>
      <c r="E120" s="1"/>
      <c r="F120" s="1"/>
    </row>
    <row r="121" spans="2:6" x14ac:dyDescent="0.2">
      <c r="B121" s="1"/>
      <c r="C121" s="1"/>
      <c r="D121" s="1"/>
      <c r="E121" s="1"/>
      <c r="F121" s="1"/>
    </row>
    <row r="122" spans="2:6" x14ac:dyDescent="0.2">
      <c r="B122" s="1"/>
      <c r="C122" s="1"/>
      <c r="D122" s="1"/>
      <c r="E122" s="1"/>
      <c r="F122" s="1"/>
    </row>
    <row r="123" spans="2:6" x14ac:dyDescent="0.2">
      <c r="B123" s="1"/>
      <c r="C123" s="1"/>
      <c r="D123" s="1"/>
      <c r="E123" s="1"/>
      <c r="F123" s="1"/>
    </row>
    <row r="124" spans="2:6" x14ac:dyDescent="0.2">
      <c r="B124" s="1"/>
      <c r="C124" s="1"/>
      <c r="D124" s="1"/>
      <c r="E124" s="1"/>
      <c r="F124" s="1"/>
    </row>
    <row r="125" spans="2:6" x14ac:dyDescent="0.2">
      <c r="B125" s="1"/>
      <c r="C125" s="1"/>
      <c r="D125" s="1"/>
      <c r="E125" s="1"/>
      <c r="F125" s="1"/>
    </row>
    <row r="126" spans="2:6" x14ac:dyDescent="0.2">
      <c r="B126" s="1"/>
      <c r="C126" s="1"/>
      <c r="D126" s="1"/>
      <c r="E126" s="1"/>
      <c r="F126" s="1"/>
    </row>
    <row r="127" spans="2:6" x14ac:dyDescent="0.2">
      <c r="B127" s="1"/>
      <c r="C127" s="1"/>
      <c r="D127" s="1"/>
      <c r="E127" s="1"/>
      <c r="F127" s="1"/>
    </row>
    <row r="128" spans="2:6" x14ac:dyDescent="0.2">
      <c r="B128" s="1"/>
      <c r="C128" s="1"/>
      <c r="D128" s="1"/>
      <c r="E128" s="1"/>
      <c r="F128" s="1"/>
    </row>
    <row r="129" spans="2:6" x14ac:dyDescent="0.2">
      <c r="B129" s="1"/>
      <c r="C129" s="1"/>
      <c r="D129" s="1"/>
      <c r="E129" s="1"/>
      <c r="F129" s="1"/>
    </row>
    <row r="130" spans="2:6" x14ac:dyDescent="0.2">
      <c r="B130" s="1"/>
      <c r="C130" s="1"/>
      <c r="D130" s="1"/>
      <c r="E130" s="1"/>
      <c r="F130" s="1"/>
    </row>
    <row r="131" spans="2:6" x14ac:dyDescent="0.2">
      <c r="B131" s="1"/>
      <c r="C131" s="1"/>
      <c r="D131" s="1"/>
      <c r="E131" s="1"/>
      <c r="F131" s="1"/>
    </row>
    <row r="132" spans="2:6" x14ac:dyDescent="0.2">
      <c r="B132" s="1"/>
      <c r="C132" s="1"/>
      <c r="D132" s="1"/>
      <c r="E132" s="1"/>
      <c r="F132" s="1"/>
    </row>
    <row r="133" spans="2:6" x14ac:dyDescent="0.2">
      <c r="B133" s="1"/>
      <c r="C133" s="1"/>
      <c r="D133" s="1"/>
      <c r="E133" s="1"/>
      <c r="F133" s="1"/>
    </row>
    <row r="134" spans="2:6" x14ac:dyDescent="0.2">
      <c r="B134" s="1"/>
      <c r="C134" s="1"/>
      <c r="D134" s="1"/>
      <c r="E134" s="1"/>
      <c r="F134" s="1"/>
    </row>
    <row r="135" spans="2:6" x14ac:dyDescent="0.2">
      <c r="B135" s="1"/>
      <c r="C135" s="1"/>
      <c r="D135" s="1"/>
      <c r="E135" s="1"/>
      <c r="F135" s="1"/>
    </row>
    <row r="136" spans="2:6" x14ac:dyDescent="0.2">
      <c r="B136" s="1"/>
      <c r="C136" s="1"/>
      <c r="D136" s="1"/>
      <c r="E136" s="1"/>
      <c r="F136" s="1"/>
    </row>
    <row r="137" spans="2:6" x14ac:dyDescent="0.2">
      <c r="B137" s="1"/>
      <c r="C137" s="1"/>
      <c r="D137" s="1"/>
      <c r="E137" s="1"/>
      <c r="F137" s="1"/>
    </row>
    <row r="138" spans="2:6" x14ac:dyDescent="0.2">
      <c r="B138" s="1"/>
      <c r="C138" s="1"/>
      <c r="D138" s="1"/>
      <c r="E138" s="1"/>
      <c r="F138" s="1"/>
    </row>
    <row r="139" spans="2:6" x14ac:dyDescent="0.2">
      <c r="B139" s="1"/>
      <c r="C139" s="1"/>
      <c r="D139" s="1"/>
      <c r="E139" s="1"/>
      <c r="F139" s="1"/>
    </row>
    <row r="140" spans="2:6" x14ac:dyDescent="0.2">
      <c r="B140" s="1"/>
      <c r="C140" s="1"/>
      <c r="D140" s="1"/>
      <c r="E140" s="1"/>
      <c r="F140" s="1"/>
    </row>
    <row r="141" spans="2:6" x14ac:dyDescent="0.2">
      <c r="B141" s="1"/>
      <c r="C141" s="1"/>
      <c r="D141" s="1"/>
      <c r="E141" s="1"/>
      <c r="F141" s="1"/>
    </row>
    <row r="142" spans="2:6" x14ac:dyDescent="0.2">
      <c r="B142" s="1"/>
      <c r="C142" s="1"/>
      <c r="D142" s="1"/>
      <c r="E142" s="1"/>
      <c r="F142" s="1"/>
    </row>
    <row r="143" spans="2:6" x14ac:dyDescent="0.2">
      <c r="B143" s="1"/>
      <c r="C143" s="1"/>
      <c r="D143" s="1"/>
      <c r="E143" s="1"/>
      <c r="F143" s="1"/>
    </row>
    <row r="144" spans="2:6" x14ac:dyDescent="0.2">
      <c r="B144" s="1"/>
      <c r="C144" s="1"/>
      <c r="D144" s="1"/>
      <c r="E144" s="1"/>
      <c r="F144" s="1"/>
    </row>
    <row r="145" spans="2:6" x14ac:dyDescent="0.2">
      <c r="B145" s="1"/>
      <c r="C145" s="1"/>
      <c r="D145" s="1"/>
      <c r="E145" s="1"/>
      <c r="F145" s="1"/>
    </row>
    <row r="146" spans="2:6" x14ac:dyDescent="0.2">
      <c r="B146" s="1"/>
      <c r="C146" s="1"/>
      <c r="D146" s="1"/>
      <c r="E146" s="1"/>
      <c r="F146" s="1"/>
    </row>
    <row r="147" spans="2:6" x14ac:dyDescent="0.2">
      <c r="B147" s="1"/>
      <c r="C147" s="1"/>
      <c r="D147" s="1"/>
      <c r="E147" s="1"/>
      <c r="F147" s="1"/>
    </row>
    <row r="148" spans="2:6" x14ac:dyDescent="0.2">
      <c r="B148" s="1"/>
      <c r="C148" s="1"/>
      <c r="D148" s="1"/>
      <c r="E148" s="1"/>
      <c r="F148" s="1"/>
    </row>
    <row r="149" spans="2:6" x14ac:dyDescent="0.2">
      <c r="B149" s="1"/>
      <c r="C149" s="1"/>
      <c r="D149" s="1"/>
      <c r="E149" s="1"/>
      <c r="F149" s="1"/>
    </row>
    <row r="150" spans="2:6" x14ac:dyDescent="0.2">
      <c r="B150" s="1"/>
      <c r="C150" s="1"/>
      <c r="D150" s="1"/>
      <c r="E150" s="1"/>
      <c r="F150" s="1"/>
    </row>
    <row r="151" spans="2:6" x14ac:dyDescent="0.2">
      <c r="B151" s="1"/>
      <c r="C151" s="1"/>
      <c r="D151" s="1"/>
      <c r="E151" s="1"/>
      <c r="F151" s="1"/>
    </row>
  </sheetData>
  <mergeCells count="8">
    <mergeCell ref="A3:F3"/>
    <mergeCell ref="A1:F1"/>
    <mergeCell ref="A21:F21"/>
    <mergeCell ref="B4:F4"/>
    <mergeCell ref="B23:F23"/>
    <mergeCell ref="B25:F25"/>
    <mergeCell ref="A13:F13"/>
    <mergeCell ref="B14:F14"/>
  </mergeCells>
  <phoneticPr fontId="63" type="noConversion"/>
  <pageMargins left="0.55118110236220474" right="0.55118110236220474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28" workbookViewId="0">
      <selection activeCell="A40" sqref="A40"/>
    </sheetView>
  </sheetViews>
  <sheetFormatPr defaultRowHeight="12.75" x14ac:dyDescent="0.2"/>
  <cols>
    <col min="1" max="1" width="4.28515625" customWidth="1"/>
    <col min="2" max="2" width="38" customWidth="1"/>
    <col min="3" max="5" width="13.28515625" customWidth="1"/>
    <col min="6" max="6" width="14.28515625" customWidth="1"/>
  </cols>
  <sheetData>
    <row r="1" spans="1:6" x14ac:dyDescent="0.2">
      <c r="A1" s="1626" t="s">
        <v>1332</v>
      </c>
      <c r="B1" s="1626"/>
      <c r="C1" s="1626"/>
      <c r="D1" s="1626"/>
      <c r="E1" s="1626"/>
      <c r="F1" s="1626"/>
    </row>
    <row r="2" spans="1:6" ht="15.75" x14ac:dyDescent="0.25">
      <c r="B2" s="1646" t="s">
        <v>648</v>
      </c>
      <c r="C2" s="1646"/>
      <c r="D2" s="1646"/>
      <c r="E2" s="1646"/>
      <c r="F2" s="1646"/>
    </row>
    <row r="3" spans="1:6" ht="13.5" thickBot="1" x14ac:dyDescent="0.25">
      <c r="B3" s="1658" t="s">
        <v>4</v>
      </c>
      <c r="C3" s="1658"/>
      <c r="D3" s="1658"/>
      <c r="E3" s="1658"/>
      <c r="F3" s="1658"/>
    </row>
    <row r="4" spans="1:6" ht="39" thickBot="1" x14ac:dyDescent="0.25">
      <c r="A4" s="358" t="s">
        <v>298</v>
      </c>
      <c r="B4" s="135" t="s">
        <v>3</v>
      </c>
      <c r="C4" s="402" t="s">
        <v>23</v>
      </c>
      <c r="D4" s="381" t="s">
        <v>441</v>
      </c>
      <c r="E4" s="359" t="s">
        <v>38</v>
      </c>
      <c r="F4" s="357" t="s">
        <v>390</v>
      </c>
    </row>
    <row r="5" spans="1:6" x14ac:dyDescent="0.2">
      <c r="A5" s="371" t="s">
        <v>299</v>
      </c>
      <c r="B5" s="632" t="s">
        <v>300</v>
      </c>
      <c r="C5" s="622" t="s">
        <v>301</v>
      </c>
      <c r="D5" s="344" t="s">
        <v>302</v>
      </c>
      <c r="E5" s="626" t="s">
        <v>322</v>
      </c>
      <c r="F5" s="624" t="s">
        <v>347</v>
      </c>
    </row>
    <row r="6" spans="1:6" x14ac:dyDescent="0.2">
      <c r="A6" s="384" t="s">
        <v>303</v>
      </c>
      <c r="B6" s="155" t="s">
        <v>849</v>
      </c>
      <c r="C6" s="131" t="s">
        <v>456</v>
      </c>
      <c r="D6" s="131" t="s">
        <v>456</v>
      </c>
      <c r="E6" s="145">
        <v>1500</v>
      </c>
      <c r="F6" s="140">
        <f>SUM(C6:E6)</f>
        <v>1500</v>
      </c>
    </row>
    <row r="7" spans="1:6" x14ac:dyDescent="0.2">
      <c r="A7" s="384" t="s">
        <v>304</v>
      </c>
      <c r="B7" s="155" t="s">
        <v>850</v>
      </c>
      <c r="C7" s="131" t="s">
        <v>456</v>
      </c>
      <c r="D7" s="131" t="s">
        <v>456</v>
      </c>
      <c r="E7" s="145">
        <v>3500</v>
      </c>
      <c r="F7" s="140">
        <f t="shared" ref="F7:F24" si="0">SUM(C7:E7)</f>
        <v>3500</v>
      </c>
    </row>
    <row r="8" spans="1:6" x14ac:dyDescent="0.2">
      <c r="A8" s="384" t="s">
        <v>305</v>
      </c>
      <c r="B8" s="155" t="s">
        <v>1149</v>
      </c>
      <c r="C8" s="131" t="s">
        <v>456</v>
      </c>
      <c r="D8" s="131" t="s">
        <v>456</v>
      </c>
      <c r="E8" s="145">
        <v>2000</v>
      </c>
      <c r="F8" s="140">
        <f t="shared" si="0"/>
        <v>2000</v>
      </c>
    </row>
    <row r="9" spans="1:6" x14ac:dyDescent="0.2">
      <c r="A9" s="384" t="s">
        <v>306</v>
      </c>
      <c r="B9" s="155" t="s">
        <v>921</v>
      </c>
      <c r="C9" s="131" t="s">
        <v>456</v>
      </c>
      <c r="D9" s="131" t="s">
        <v>456</v>
      </c>
      <c r="E9" s="145">
        <v>500</v>
      </c>
      <c r="F9" s="140">
        <f t="shared" si="0"/>
        <v>500</v>
      </c>
    </row>
    <row r="10" spans="1:6" x14ac:dyDescent="0.2">
      <c r="A10" s="384" t="s">
        <v>307</v>
      </c>
      <c r="B10" s="155" t="s">
        <v>922</v>
      </c>
      <c r="C10" s="131" t="s">
        <v>456</v>
      </c>
      <c r="D10" s="131" t="s">
        <v>456</v>
      </c>
      <c r="E10" s="145">
        <v>20000</v>
      </c>
      <c r="F10" s="140">
        <f t="shared" si="0"/>
        <v>20000</v>
      </c>
    </row>
    <row r="11" spans="1:6" x14ac:dyDescent="0.2">
      <c r="A11" s="384" t="s">
        <v>308</v>
      </c>
      <c r="B11" s="155" t="s">
        <v>251</v>
      </c>
      <c r="C11" s="131" t="s">
        <v>456</v>
      </c>
      <c r="D11" s="131" t="s">
        <v>456</v>
      </c>
      <c r="E11" s="145">
        <v>0</v>
      </c>
      <c r="F11" s="140">
        <f t="shared" si="0"/>
        <v>0</v>
      </c>
    </row>
    <row r="12" spans="1:6" x14ac:dyDescent="0.2">
      <c r="A12" s="384" t="s">
        <v>309</v>
      </c>
      <c r="B12" s="155" t="s">
        <v>649</v>
      </c>
      <c r="C12" s="131" t="s">
        <v>456</v>
      </c>
      <c r="D12" s="416" t="s">
        <v>284</v>
      </c>
      <c r="E12" s="145">
        <v>120</v>
      </c>
      <c r="F12" s="140">
        <f t="shared" ref="F12:F19" si="1">SUM(C12:E12)</f>
        <v>120</v>
      </c>
    </row>
    <row r="13" spans="1:6" x14ac:dyDescent="0.2">
      <c r="A13" s="384" t="s">
        <v>310</v>
      </c>
      <c r="B13" s="155" t="s">
        <v>650</v>
      </c>
      <c r="C13" s="131" t="s">
        <v>456</v>
      </c>
      <c r="D13" s="416" t="s">
        <v>284</v>
      </c>
      <c r="E13" s="145">
        <v>20000</v>
      </c>
      <c r="F13" s="140">
        <f t="shared" si="1"/>
        <v>20000</v>
      </c>
    </row>
    <row r="14" spans="1:6" x14ac:dyDescent="0.2">
      <c r="A14" s="384" t="s">
        <v>311</v>
      </c>
      <c r="B14" s="155" t="s">
        <v>651</v>
      </c>
      <c r="C14" s="131" t="s">
        <v>456</v>
      </c>
      <c r="D14" s="416" t="s">
        <v>284</v>
      </c>
      <c r="E14" s="145">
        <v>20000</v>
      </c>
      <c r="F14" s="140">
        <f t="shared" si="1"/>
        <v>20000</v>
      </c>
    </row>
    <row r="15" spans="1:6" x14ac:dyDescent="0.2">
      <c r="A15" s="384" t="s">
        <v>312</v>
      </c>
      <c r="B15" s="155" t="s">
        <v>652</v>
      </c>
      <c r="C15" s="131" t="s">
        <v>456</v>
      </c>
      <c r="D15" s="131" t="s">
        <v>456</v>
      </c>
      <c r="E15" s="145">
        <v>12000</v>
      </c>
      <c r="F15" s="140">
        <f t="shared" si="1"/>
        <v>12000</v>
      </c>
    </row>
    <row r="16" spans="1:6" x14ac:dyDescent="0.2">
      <c r="A16" s="384" t="s">
        <v>313</v>
      </c>
      <c r="B16" s="155" t="s">
        <v>653</v>
      </c>
      <c r="C16" s="131" t="s">
        <v>456</v>
      </c>
      <c r="D16" s="131" t="s">
        <v>456</v>
      </c>
      <c r="E16" s="145">
        <v>1000</v>
      </c>
      <c r="F16" s="140">
        <f t="shared" si="1"/>
        <v>1000</v>
      </c>
    </row>
    <row r="17" spans="1:6" x14ac:dyDescent="0.2">
      <c r="A17" s="384" t="s">
        <v>314</v>
      </c>
      <c r="B17" s="636"/>
      <c r="C17" s="131" t="s">
        <v>456</v>
      </c>
      <c r="D17" s="416" t="s">
        <v>456</v>
      </c>
      <c r="E17" s="780"/>
      <c r="F17" s="140">
        <f t="shared" si="1"/>
        <v>0</v>
      </c>
    </row>
    <row r="18" spans="1:6" x14ac:dyDescent="0.2">
      <c r="A18" s="384" t="s">
        <v>315</v>
      </c>
      <c r="B18" s="636"/>
      <c r="C18" s="131" t="s">
        <v>456</v>
      </c>
      <c r="D18" s="416" t="s">
        <v>456</v>
      </c>
      <c r="E18" s="145"/>
      <c r="F18" s="140">
        <f t="shared" si="1"/>
        <v>0</v>
      </c>
    </row>
    <row r="19" spans="1:6" x14ac:dyDescent="0.2">
      <c r="A19" s="384" t="s">
        <v>316</v>
      </c>
      <c r="B19" s="155"/>
      <c r="C19" s="131" t="s">
        <v>456</v>
      </c>
      <c r="D19" s="416" t="s">
        <v>456</v>
      </c>
      <c r="E19" s="145"/>
      <c r="F19" s="140">
        <f t="shared" si="1"/>
        <v>0</v>
      </c>
    </row>
    <row r="20" spans="1:6" x14ac:dyDescent="0.2">
      <c r="A20" s="384" t="s">
        <v>317</v>
      </c>
      <c r="B20" s="155"/>
      <c r="C20" s="131" t="s">
        <v>456</v>
      </c>
      <c r="D20" s="416" t="s">
        <v>456</v>
      </c>
      <c r="E20" s="145"/>
      <c r="F20" s="140">
        <f t="shared" si="0"/>
        <v>0</v>
      </c>
    </row>
    <row r="21" spans="1:6" x14ac:dyDescent="0.2">
      <c r="A21" s="384" t="s">
        <v>318</v>
      </c>
      <c r="B21" s="155"/>
      <c r="C21" s="131" t="s">
        <v>456</v>
      </c>
      <c r="D21" s="416" t="s">
        <v>456</v>
      </c>
      <c r="E21" s="780"/>
      <c r="F21" s="140">
        <f t="shared" si="0"/>
        <v>0</v>
      </c>
    </row>
    <row r="22" spans="1:6" x14ac:dyDescent="0.2">
      <c r="A22" s="384" t="s">
        <v>319</v>
      </c>
      <c r="B22" s="155"/>
      <c r="C22" s="131" t="s">
        <v>456</v>
      </c>
      <c r="D22" s="416" t="s">
        <v>456</v>
      </c>
      <c r="E22" s="145"/>
      <c r="F22" s="140">
        <f t="shared" si="0"/>
        <v>0</v>
      </c>
    </row>
    <row r="23" spans="1:6" x14ac:dyDescent="0.2">
      <c r="A23" s="384" t="s">
        <v>320</v>
      </c>
      <c r="B23" s="155"/>
      <c r="C23" s="131" t="s">
        <v>456</v>
      </c>
      <c r="D23" s="416" t="s">
        <v>456</v>
      </c>
      <c r="E23" s="145"/>
      <c r="F23" s="140">
        <f t="shared" si="0"/>
        <v>0</v>
      </c>
    </row>
    <row r="24" spans="1:6" ht="13.5" thickBot="1" x14ac:dyDescent="0.25">
      <c r="A24" s="384" t="s">
        <v>321</v>
      </c>
      <c r="B24" s="155"/>
      <c r="C24" s="131" t="s">
        <v>456</v>
      </c>
      <c r="D24" s="416" t="s">
        <v>456</v>
      </c>
      <c r="E24" s="780"/>
      <c r="F24" s="140">
        <f t="shared" si="0"/>
        <v>0</v>
      </c>
    </row>
    <row r="25" spans="1:6" ht="13.5" thickBot="1" x14ac:dyDescent="0.25">
      <c r="A25" s="363" t="s">
        <v>323</v>
      </c>
      <c r="B25" s="635" t="s">
        <v>252</v>
      </c>
      <c r="C25" s="301">
        <f>SUM(C6:C24)</f>
        <v>0</v>
      </c>
      <c r="D25" s="379">
        <f>SUM(D6:D24)</f>
        <v>0</v>
      </c>
      <c r="E25" s="301">
        <f>SUM(E6:E24)</f>
        <v>80620</v>
      </c>
      <c r="F25" s="301">
        <f>SUM(F6:F24)</f>
        <v>80620</v>
      </c>
    </row>
    <row r="26" spans="1:6" ht="15.75" x14ac:dyDescent="0.25">
      <c r="B26" s="167"/>
      <c r="C26" s="21"/>
      <c r="D26" s="21"/>
      <c r="E26" s="21"/>
      <c r="F26" s="21"/>
    </row>
    <row r="27" spans="1:6" ht="15.75" x14ac:dyDescent="0.25">
      <c r="B27" s="167"/>
      <c r="C27" s="21"/>
      <c r="D27" s="21"/>
      <c r="E27" s="21"/>
      <c r="F27" s="21"/>
    </row>
    <row r="28" spans="1:6" ht="11.25" customHeight="1" x14ac:dyDescent="0.2">
      <c r="A28" s="352" t="s">
        <v>1333</v>
      </c>
      <c r="B28" s="352"/>
      <c r="C28" s="352"/>
      <c r="D28" s="352"/>
      <c r="E28" s="352"/>
      <c r="F28" s="352"/>
    </row>
    <row r="29" spans="1:6" ht="13.5" customHeight="1" x14ac:dyDescent="0.25">
      <c r="B29" s="1646" t="s">
        <v>654</v>
      </c>
      <c r="C29" s="1646"/>
      <c r="D29" s="1646"/>
      <c r="E29" s="1646"/>
      <c r="F29" s="1646"/>
    </row>
    <row r="30" spans="1:6" ht="13.5" thickBot="1" x14ac:dyDescent="0.25">
      <c r="B30" s="130"/>
      <c r="C30" s="130"/>
      <c r="D30" s="130"/>
      <c r="E30" s="130"/>
      <c r="F30" s="130" t="s">
        <v>4</v>
      </c>
    </row>
    <row r="31" spans="1:6" ht="39" thickBot="1" x14ac:dyDescent="0.25">
      <c r="A31" s="358" t="s">
        <v>298</v>
      </c>
      <c r="B31" s="135" t="s">
        <v>22</v>
      </c>
      <c r="C31" s="402" t="s">
        <v>23</v>
      </c>
      <c r="D31" s="381" t="s">
        <v>441</v>
      </c>
      <c r="E31" s="359" t="s">
        <v>38</v>
      </c>
      <c r="F31" s="357" t="s">
        <v>390</v>
      </c>
    </row>
    <row r="32" spans="1:6" x14ac:dyDescent="0.2">
      <c r="A32" s="371" t="s">
        <v>299</v>
      </c>
      <c r="B32" s="632" t="s">
        <v>300</v>
      </c>
      <c r="C32" s="622" t="s">
        <v>301</v>
      </c>
      <c r="D32" s="344" t="s">
        <v>302</v>
      </c>
      <c r="E32" s="626" t="s">
        <v>322</v>
      </c>
      <c r="F32" s="624" t="s">
        <v>347</v>
      </c>
    </row>
    <row r="33" spans="1:6" x14ac:dyDescent="0.2">
      <c r="A33" s="384" t="s">
        <v>303</v>
      </c>
      <c r="B33" s="155"/>
      <c r="C33" s="145"/>
      <c r="D33" s="114"/>
      <c r="E33" s="145"/>
      <c r="F33" s="140"/>
    </row>
    <row r="34" spans="1:6" x14ac:dyDescent="0.2">
      <c r="A34" s="384" t="s">
        <v>304</v>
      </c>
      <c r="B34" s="155"/>
      <c r="C34" s="131"/>
      <c r="D34" s="160"/>
      <c r="E34" s="131"/>
      <c r="F34" s="140"/>
    </row>
    <row r="35" spans="1:6" x14ac:dyDescent="0.2">
      <c r="A35" s="384" t="s">
        <v>305</v>
      </c>
      <c r="B35" s="155"/>
      <c r="C35" s="131"/>
      <c r="D35" s="160"/>
      <c r="E35" s="131"/>
      <c r="F35" s="140"/>
    </row>
    <row r="36" spans="1:6" ht="13.5" thickBot="1" x14ac:dyDescent="0.25">
      <c r="A36" s="384" t="s">
        <v>306</v>
      </c>
      <c r="B36" s="155"/>
      <c r="C36" s="131"/>
      <c r="D36" s="160"/>
      <c r="E36" s="131"/>
      <c r="F36" s="140"/>
    </row>
    <row r="37" spans="1:6" ht="13.5" thickBot="1" x14ac:dyDescent="0.25">
      <c r="A37" s="363" t="s">
        <v>307</v>
      </c>
      <c r="B37" s="135" t="s">
        <v>253</v>
      </c>
      <c r="C37" s="631">
        <f>SUM(C33:C36)</f>
        <v>0</v>
      </c>
      <c r="D37" s="633">
        <f>SUM(D33:D36)</f>
        <v>0</v>
      </c>
      <c r="E37" s="631">
        <f>SUM(E33:E36)</f>
        <v>0</v>
      </c>
      <c r="F37" s="630">
        <v>0</v>
      </c>
    </row>
    <row r="38" spans="1:6" x14ac:dyDescent="0.2">
      <c r="A38" s="361"/>
      <c r="B38" s="43"/>
      <c r="C38" s="36"/>
      <c r="D38" s="43"/>
      <c r="E38" s="43"/>
      <c r="F38" s="43"/>
    </row>
    <row r="39" spans="1:6" x14ac:dyDescent="0.2">
      <c r="A39" s="361"/>
      <c r="B39" s="43"/>
      <c r="C39" s="36"/>
      <c r="D39" s="43"/>
      <c r="E39" s="43"/>
      <c r="F39" s="43"/>
    </row>
    <row r="40" spans="1:6" x14ac:dyDescent="0.2">
      <c r="A40" s="352" t="s">
        <v>1334</v>
      </c>
      <c r="B40" s="352"/>
      <c r="C40" s="352"/>
      <c r="D40" s="352"/>
      <c r="E40" s="352"/>
      <c r="F40" s="352"/>
    </row>
    <row r="41" spans="1:6" ht="15.75" x14ac:dyDescent="0.25">
      <c r="B41" s="1646" t="s">
        <v>1088</v>
      </c>
      <c r="C41" s="1646"/>
      <c r="D41" s="1646"/>
      <c r="E41" s="1646"/>
      <c r="F41" s="1646"/>
    </row>
    <row r="42" spans="1:6" ht="13.5" thickBot="1" x14ac:dyDescent="0.25">
      <c r="B42" s="130"/>
      <c r="C42" s="130"/>
      <c r="D42" s="130"/>
      <c r="E42" s="130"/>
      <c r="F42" s="130" t="s">
        <v>4</v>
      </c>
    </row>
    <row r="43" spans="1:6" ht="39" thickBot="1" x14ac:dyDescent="0.25">
      <c r="A43" s="358" t="s">
        <v>298</v>
      </c>
      <c r="B43" s="170" t="s">
        <v>22</v>
      </c>
      <c r="C43" s="380" t="s">
        <v>23</v>
      </c>
      <c r="D43" s="381" t="s">
        <v>441</v>
      </c>
      <c r="E43" s="359" t="s">
        <v>38</v>
      </c>
      <c r="F43" s="336" t="s">
        <v>390</v>
      </c>
    </row>
    <row r="44" spans="1:6" ht="13.5" thickBot="1" x14ac:dyDescent="0.25">
      <c r="A44" s="371" t="s">
        <v>299</v>
      </c>
      <c r="B44" s="346" t="s">
        <v>300</v>
      </c>
      <c r="C44" s="343" t="s">
        <v>301</v>
      </c>
      <c r="D44" s="344" t="s">
        <v>302</v>
      </c>
      <c r="E44" s="626" t="s">
        <v>322</v>
      </c>
      <c r="F44" s="345" t="s">
        <v>347</v>
      </c>
    </row>
    <row r="45" spans="1:6" x14ac:dyDescent="0.2">
      <c r="A45" s="384" t="s">
        <v>303</v>
      </c>
      <c r="B45" s="331" t="s">
        <v>853</v>
      </c>
      <c r="C45" s="169"/>
      <c r="D45" s="634"/>
      <c r="E45" s="607"/>
      <c r="F45" s="607">
        <f>SUM(C45:E45)</f>
        <v>0</v>
      </c>
    </row>
    <row r="46" spans="1:6" x14ac:dyDescent="0.2">
      <c r="A46" s="384" t="s">
        <v>304</v>
      </c>
      <c r="B46" s="118" t="s">
        <v>297</v>
      </c>
      <c r="C46" s="329"/>
      <c r="D46" s="628"/>
      <c r="E46" s="148"/>
      <c r="F46" s="145">
        <f>SUM(C46:E46)</f>
        <v>0</v>
      </c>
    </row>
    <row r="47" spans="1:6" x14ac:dyDescent="0.2">
      <c r="A47" s="384" t="s">
        <v>305</v>
      </c>
      <c r="B47" s="257" t="s">
        <v>413</v>
      </c>
      <c r="C47" s="124"/>
      <c r="D47" s="627"/>
      <c r="E47" s="780">
        <v>14000</v>
      </c>
      <c r="F47" s="145">
        <f>SUM(C47:E47)</f>
        <v>14000</v>
      </c>
    </row>
    <row r="48" spans="1:6" x14ac:dyDescent="0.2">
      <c r="A48" s="384" t="s">
        <v>306</v>
      </c>
      <c r="B48" s="1408" t="s">
        <v>655</v>
      </c>
      <c r="C48" s="124"/>
      <c r="D48" s="627"/>
      <c r="E48" s="780"/>
      <c r="F48" s="145">
        <f>SUM(C48:E48)</f>
        <v>0</v>
      </c>
    </row>
    <row r="49" spans="1:6" ht="13.5" thickBot="1" x14ac:dyDescent="0.25">
      <c r="A49" s="384" t="s">
        <v>307</v>
      </c>
      <c r="B49" s="1407" t="s">
        <v>1133</v>
      </c>
      <c r="C49" s="330"/>
      <c r="D49" s="629"/>
      <c r="E49" s="1004">
        <v>1000</v>
      </c>
      <c r="F49" s="144">
        <f>SUM(C49:E49)</f>
        <v>1000</v>
      </c>
    </row>
    <row r="50" spans="1:6" ht="13.5" thickBot="1" x14ac:dyDescent="0.25">
      <c r="A50" s="363" t="s">
        <v>308</v>
      </c>
      <c r="B50" s="128" t="s">
        <v>1089</v>
      </c>
      <c r="C50" s="295">
        <f>SUM(C45:C49)</f>
        <v>0</v>
      </c>
      <c r="D50" s="295">
        <f>SUM(D45:D49)</f>
        <v>0</v>
      </c>
      <c r="E50" s="152">
        <f>SUM(E45:E49)</f>
        <v>15000</v>
      </c>
      <c r="F50" s="239">
        <f>SUM(F45:F49)</f>
        <v>15000</v>
      </c>
    </row>
  </sheetData>
  <mergeCells count="5">
    <mergeCell ref="B29:F29"/>
    <mergeCell ref="B41:F41"/>
    <mergeCell ref="A1:F1"/>
    <mergeCell ref="B2:F2"/>
    <mergeCell ref="B3:F3"/>
  </mergeCells>
  <phoneticPr fontId="63" type="noConversion"/>
  <pageMargins left="0.51181102362204722" right="0.31496062992125984" top="0.39370078740157483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selection activeCell="B22" sqref="B22"/>
    </sheetView>
  </sheetViews>
  <sheetFormatPr defaultRowHeight="12.75" x14ac:dyDescent="0.2"/>
  <cols>
    <col min="1" max="1" width="4.7109375" customWidth="1"/>
    <col min="2" max="2" width="69.140625" customWidth="1"/>
    <col min="3" max="3" width="19" customWidth="1"/>
  </cols>
  <sheetData>
    <row r="1" spans="1:5" x14ac:dyDescent="0.2">
      <c r="A1" s="352" t="s">
        <v>1335</v>
      </c>
      <c r="B1" s="352"/>
      <c r="C1" s="352"/>
      <c r="D1" s="352"/>
      <c r="E1" s="352"/>
    </row>
    <row r="2" spans="1:5" x14ac:dyDescent="0.2">
      <c r="B2" s="1"/>
      <c r="C2" s="1"/>
    </row>
    <row r="3" spans="1:5" ht="15.75" x14ac:dyDescent="0.25">
      <c r="B3" s="1646" t="s">
        <v>657</v>
      </c>
      <c r="C3" s="1646"/>
    </row>
    <row r="4" spans="1:5" ht="13.5" thickBot="1" x14ac:dyDescent="0.25">
      <c r="B4" s="1"/>
      <c r="C4" s="1" t="s">
        <v>36</v>
      </c>
    </row>
    <row r="5" spans="1:5" ht="27" thickBot="1" x14ac:dyDescent="0.3">
      <c r="A5" s="358" t="s">
        <v>298</v>
      </c>
      <c r="B5" s="409" t="s">
        <v>37</v>
      </c>
      <c r="C5" s="359" t="s">
        <v>24</v>
      </c>
    </row>
    <row r="6" spans="1:5" x14ac:dyDescent="0.2">
      <c r="A6" s="645" t="s">
        <v>299</v>
      </c>
      <c r="B6" s="410" t="s">
        <v>300</v>
      </c>
      <c r="C6" s="411" t="s">
        <v>301</v>
      </c>
    </row>
    <row r="7" spans="1:5" ht="13.5" thickBot="1" x14ac:dyDescent="0.25">
      <c r="A7" s="644" t="s">
        <v>303</v>
      </c>
      <c r="B7" s="338"/>
      <c r="C7" s="412"/>
    </row>
    <row r="8" spans="1:5" ht="13.5" thickBot="1" x14ac:dyDescent="0.25">
      <c r="A8" s="638" t="s">
        <v>304</v>
      </c>
      <c r="B8" s="640" t="s">
        <v>39</v>
      </c>
      <c r="C8" s="641">
        <v>0</v>
      </c>
    </row>
    <row r="9" spans="1:5" ht="13.5" thickBot="1" x14ac:dyDescent="0.25">
      <c r="A9" s="642" t="s">
        <v>305</v>
      </c>
      <c r="B9" s="442"/>
      <c r="C9" s="446"/>
    </row>
    <row r="10" spans="1:5" ht="13.5" thickBot="1" x14ac:dyDescent="0.25">
      <c r="A10" s="643" t="s">
        <v>306</v>
      </c>
      <c r="B10" s="298" t="s">
        <v>1119</v>
      </c>
      <c r="C10" s="170">
        <v>0</v>
      </c>
    </row>
    <row r="11" spans="1:5" x14ac:dyDescent="0.2">
      <c r="A11" s="639" t="s">
        <v>307</v>
      </c>
      <c r="B11" s="216"/>
      <c r="C11" s="413"/>
    </row>
    <row r="12" spans="1:5" x14ac:dyDescent="0.2">
      <c r="A12" s="637" t="s">
        <v>308</v>
      </c>
      <c r="B12" s="4" t="s">
        <v>414</v>
      </c>
      <c r="C12" s="414"/>
    </row>
    <row r="13" spans="1:5" x14ac:dyDescent="0.2">
      <c r="A13" s="637" t="s">
        <v>309</v>
      </c>
      <c r="B13" s="4" t="s">
        <v>656</v>
      </c>
      <c r="C13" s="175">
        <v>8600</v>
      </c>
    </row>
    <row r="14" spans="1:5" ht="13.5" thickBot="1" x14ac:dyDescent="0.25">
      <c r="A14" s="637" t="s">
        <v>310</v>
      </c>
      <c r="B14" s="338"/>
      <c r="C14" s="255">
        <v>0</v>
      </c>
    </row>
    <row r="15" spans="1:5" ht="13.5" thickBot="1" x14ac:dyDescent="0.25">
      <c r="A15" s="431" t="s">
        <v>311</v>
      </c>
      <c r="B15" s="382" t="s">
        <v>59</v>
      </c>
      <c r="C15" s="253">
        <f>C13+C14</f>
        <v>8600</v>
      </c>
    </row>
    <row r="16" spans="1:5" ht="13.5" thickBot="1" x14ac:dyDescent="0.25">
      <c r="A16" s="431" t="s">
        <v>312</v>
      </c>
      <c r="B16" s="387" t="s">
        <v>415</v>
      </c>
      <c r="C16" s="177">
        <f>C8+C15+C10</f>
        <v>8600</v>
      </c>
    </row>
    <row r="17" spans="1:5" x14ac:dyDescent="0.2">
      <c r="B17" s="1"/>
      <c r="C17" s="1"/>
    </row>
    <row r="18" spans="1:5" x14ac:dyDescent="0.2">
      <c r="B18" s="1"/>
      <c r="C18" s="1"/>
    </row>
    <row r="19" spans="1:5" x14ac:dyDescent="0.2">
      <c r="A19" s="352" t="s">
        <v>1336</v>
      </c>
      <c r="B19" s="352"/>
      <c r="C19" s="352"/>
      <c r="D19" s="352"/>
      <c r="E19" s="352"/>
    </row>
    <row r="20" spans="1:5" x14ac:dyDescent="0.2">
      <c r="A20" s="352"/>
      <c r="B20" s="352"/>
      <c r="C20" s="352"/>
      <c r="D20" s="352"/>
      <c r="E20" s="352"/>
    </row>
    <row r="21" spans="1:5" ht="15.75" x14ac:dyDescent="0.25">
      <c r="B21" s="1646" t="s">
        <v>464</v>
      </c>
      <c r="C21" s="1646"/>
    </row>
    <row r="22" spans="1:5" ht="15.75" x14ac:dyDescent="0.25">
      <c r="B22" s="109"/>
      <c r="C22" s="1"/>
    </row>
    <row r="23" spans="1:5" ht="13.5" thickBot="1" x14ac:dyDescent="0.25">
      <c r="B23" s="1"/>
      <c r="C23" s="22" t="s">
        <v>36</v>
      </c>
    </row>
    <row r="24" spans="1:5" ht="27" thickBot="1" x14ac:dyDescent="0.3">
      <c r="A24" s="358" t="s">
        <v>298</v>
      </c>
      <c r="B24" s="406" t="s">
        <v>37</v>
      </c>
      <c r="C24" s="359" t="s">
        <v>24</v>
      </c>
    </row>
    <row r="25" spans="1:5" x14ac:dyDescent="0.2">
      <c r="A25" s="838" t="s">
        <v>299</v>
      </c>
      <c r="B25" s="839" t="s">
        <v>300</v>
      </c>
      <c r="C25" s="407" t="s">
        <v>301</v>
      </c>
    </row>
    <row r="26" spans="1:5" x14ac:dyDescent="0.2">
      <c r="A26" s="734" t="s">
        <v>303</v>
      </c>
      <c r="B26" s="840" t="s">
        <v>661</v>
      </c>
      <c r="C26" s="843"/>
    </row>
    <row r="27" spans="1:5" x14ac:dyDescent="0.2">
      <c r="A27" s="735" t="s">
        <v>304</v>
      </c>
      <c r="B27" s="173"/>
      <c r="C27" s="844"/>
    </row>
    <row r="28" spans="1:5" ht="15" customHeight="1" x14ac:dyDescent="0.2">
      <c r="A28" s="735" t="s">
        <v>305</v>
      </c>
      <c r="B28" s="890" t="s">
        <v>658</v>
      </c>
      <c r="C28" s="562">
        <v>0</v>
      </c>
    </row>
    <row r="29" spans="1:5" x14ac:dyDescent="0.2">
      <c r="A29" s="735" t="s">
        <v>306</v>
      </c>
      <c r="B29" s="131" t="s">
        <v>659</v>
      </c>
      <c r="C29" s="562">
        <v>0</v>
      </c>
    </row>
    <row r="30" spans="1:5" x14ac:dyDescent="0.2">
      <c r="A30" s="735" t="s">
        <v>307</v>
      </c>
      <c r="B30" s="131" t="s">
        <v>660</v>
      </c>
      <c r="C30" s="562">
        <f>C31+C32</f>
        <v>0</v>
      </c>
    </row>
    <row r="31" spans="1:5" x14ac:dyDescent="0.2">
      <c r="A31" s="735" t="s">
        <v>308</v>
      </c>
      <c r="B31" s="131" t="s">
        <v>465</v>
      </c>
      <c r="C31" s="841">
        <v>0</v>
      </c>
    </row>
    <row r="32" spans="1:5" ht="13.5" thickBot="1" x14ac:dyDescent="0.25">
      <c r="A32" s="736" t="s">
        <v>309</v>
      </c>
      <c r="B32" s="307" t="s">
        <v>466</v>
      </c>
      <c r="C32" s="563">
        <v>0</v>
      </c>
    </row>
    <row r="33" spans="1:3" ht="26.25" thickBot="1" x14ac:dyDescent="0.25">
      <c r="A33" s="376" t="s">
        <v>310</v>
      </c>
      <c r="B33" s="425" t="s">
        <v>470</v>
      </c>
      <c r="C33" s="845">
        <f>C28+C29+C30</f>
        <v>0</v>
      </c>
    </row>
    <row r="34" spans="1:3" x14ac:dyDescent="0.2">
      <c r="A34" s="734" t="s">
        <v>311</v>
      </c>
      <c r="B34" s="199"/>
      <c r="C34" s="561"/>
    </row>
    <row r="35" spans="1:3" x14ac:dyDescent="0.2">
      <c r="A35" s="735" t="s">
        <v>312</v>
      </c>
      <c r="B35" s="131"/>
      <c r="C35" s="562"/>
    </row>
    <row r="36" spans="1:3" x14ac:dyDescent="0.2">
      <c r="A36" s="735" t="s">
        <v>313</v>
      </c>
      <c r="B36" s="174" t="s">
        <v>662</v>
      </c>
      <c r="C36" s="562"/>
    </row>
    <row r="37" spans="1:3" x14ac:dyDescent="0.2">
      <c r="A37" s="735" t="s">
        <v>314</v>
      </c>
      <c r="B37" s="131"/>
      <c r="C37" s="842"/>
    </row>
    <row r="38" spans="1:3" x14ac:dyDescent="0.2">
      <c r="A38" s="735" t="s">
        <v>315</v>
      </c>
      <c r="B38" s="131" t="s">
        <v>663</v>
      </c>
      <c r="C38" s="842">
        <v>0</v>
      </c>
    </row>
    <row r="39" spans="1:3" x14ac:dyDescent="0.2">
      <c r="A39" s="735" t="s">
        <v>316</v>
      </c>
      <c r="B39" s="131" t="s">
        <v>664</v>
      </c>
      <c r="C39" s="842">
        <v>0</v>
      </c>
    </row>
    <row r="40" spans="1:3" x14ac:dyDescent="0.2">
      <c r="A40" s="735" t="s">
        <v>317</v>
      </c>
      <c r="B40" s="131" t="s">
        <v>665</v>
      </c>
      <c r="C40" s="842">
        <f>C41+C43+C44+C42</f>
        <v>17400</v>
      </c>
    </row>
    <row r="41" spans="1:3" x14ac:dyDescent="0.2">
      <c r="A41" s="735" t="s">
        <v>318</v>
      </c>
      <c r="B41" s="131" t="s">
        <v>467</v>
      </c>
      <c r="C41" s="842">
        <v>15000</v>
      </c>
    </row>
    <row r="42" spans="1:3" x14ac:dyDescent="0.2">
      <c r="A42" s="735" t="s">
        <v>319</v>
      </c>
      <c r="B42" s="307" t="s">
        <v>858</v>
      </c>
      <c r="C42" s="846"/>
    </row>
    <row r="43" spans="1:3" x14ac:dyDescent="0.2">
      <c r="A43" s="735" t="s">
        <v>320</v>
      </c>
      <c r="B43" s="307" t="s">
        <v>859</v>
      </c>
      <c r="C43" s="846">
        <v>2400</v>
      </c>
    </row>
    <row r="44" spans="1:3" ht="13.5" thickBot="1" x14ac:dyDescent="0.25">
      <c r="A44" s="735" t="s">
        <v>321</v>
      </c>
      <c r="B44" s="307" t="s">
        <v>860</v>
      </c>
      <c r="C44" s="1323"/>
    </row>
    <row r="45" spans="1:3" ht="26.25" thickBot="1" x14ac:dyDescent="0.25">
      <c r="A45" s="376" t="s">
        <v>323</v>
      </c>
      <c r="B45" s="425" t="s">
        <v>469</v>
      </c>
      <c r="C45" s="845">
        <f>C38+C39+C40</f>
        <v>17400</v>
      </c>
    </row>
    <row r="46" spans="1:3" ht="13.5" thickBot="1" x14ac:dyDescent="0.25">
      <c r="A46" s="888" t="s">
        <v>324</v>
      </c>
      <c r="B46" s="199"/>
      <c r="C46" s="847"/>
    </row>
    <row r="47" spans="1:3" ht="13.5" thickBot="1" x14ac:dyDescent="0.25">
      <c r="A47" s="889" t="s">
        <v>325</v>
      </c>
      <c r="B47" s="170" t="s">
        <v>468</v>
      </c>
      <c r="C47" s="845">
        <f>C45+C33</f>
        <v>17400</v>
      </c>
    </row>
    <row r="48" spans="1:3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3" spans="2:3" x14ac:dyDescent="0.2">
      <c r="B63" s="1"/>
      <c r="C63" s="1"/>
    </row>
    <row r="65" ht="30.75" customHeight="1" x14ac:dyDescent="0.2"/>
  </sheetData>
  <mergeCells count="2">
    <mergeCell ref="B21:C21"/>
    <mergeCell ref="B3:C3"/>
  </mergeCells>
  <pageMargins left="0.55118110236220474" right="0.55118110236220474" top="0.78740157480314965" bottom="0.78740157480314965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sqref="A1:E1"/>
    </sheetView>
  </sheetViews>
  <sheetFormatPr defaultRowHeight="12.75" x14ac:dyDescent="0.2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3.5703125" customWidth="1"/>
    <col min="6" max="6" width="12.7109375" customWidth="1"/>
  </cols>
  <sheetData>
    <row r="1" spans="1:8" ht="12.75" customHeight="1" x14ac:dyDescent="0.2">
      <c r="A1" s="1626" t="s">
        <v>1337</v>
      </c>
      <c r="B1" s="1626"/>
      <c r="C1" s="1626"/>
      <c r="D1" s="1626"/>
      <c r="E1" s="1626"/>
    </row>
    <row r="2" spans="1:8" ht="12.75" customHeight="1" x14ac:dyDescent="0.2">
      <c r="A2" s="352"/>
      <c r="B2" s="352"/>
      <c r="C2" s="352"/>
      <c r="D2" s="352"/>
      <c r="E2" s="352"/>
    </row>
    <row r="3" spans="1:8" ht="15.75" x14ac:dyDescent="0.25">
      <c r="B3" s="1646" t="s">
        <v>1180</v>
      </c>
      <c r="C3" s="1646"/>
      <c r="D3" s="1646"/>
      <c r="E3" s="1646"/>
      <c r="F3" s="1656"/>
    </row>
    <row r="4" spans="1:8" ht="12.75" customHeight="1" thickBot="1" x14ac:dyDescent="0.25">
      <c r="B4" s="1"/>
      <c r="C4" s="1"/>
      <c r="D4" s="1"/>
      <c r="E4" s="22"/>
      <c r="F4" s="22" t="s">
        <v>4</v>
      </c>
    </row>
    <row r="5" spans="1:8" ht="15.75" customHeight="1" thickBot="1" x14ac:dyDescent="0.3">
      <c r="A5" s="1659" t="s">
        <v>298</v>
      </c>
      <c r="B5" s="260" t="s">
        <v>40</v>
      </c>
      <c r="C5" s="1639" t="s">
        <v>389</v>
      </c>
      <c r="D5" s="1641" t="s">
        <v>38</v>
      </c>
      <c r="E5" s="1641" t="s">
        <v>441</v>
      </c>
      <c r="F5" s="1635" t="s">
        <v>390</v>
      </c>
    </row>
    <row r="6" spans="1:8" ht="24" customHeight="1" thickBot="1" x14ac:dyDescent="0.25">
      <c r="A6" s="1659"/>
      <c r="B6" s="263"/>
      <c r="C6" s="1640"/>
      <c r="D6" s="1642"/>
      <c r="E6" s="1642"/>
      <c r="F6" s="1636"/>
    </row>
    <row r="7" spans="1:8" ht="13.5" thickBot="1" x14ac:dyDescent="0.25">
      <c r="A7" s="503" t="s">
        <v>299</v>
      </c>
      <c r="B7" s="646" t="s">
        <v>300</v>
      </c>
      <c r="C7" s="647" t="s">
        <v>301</v>
      </c>
      <c r="D7" s="648" t="s">
        <v>302</v>
      </c>
      <c r="E7" s="648" t="s">
        <v>322</v>
      </c>
      <c r="F7" s="649" t="s">
        <v>347</v>
      </c>
    </row>
    <row r="8" spans="1:8" ht="13.5" thickBot="1" x14ac:dyDescent="0.25">
      <c r="A8" s="503" t="s">
        <v>303</v>
      </c>
      <c r="B8" s="264" t="s">
        <v>743</v>
      </c>
      <c r="C8" s="62">
        <f>C9+C10+C15+C24</f>
        <v>690198</v>
      </c>
      <c r="D8" s="62">
        <f>D9+D10+D15+D24</f>
        <v>3368261</v>
      </c>
      <c r="E8" s="62">
        <f>E9+E10+E15+E24</f>
        <v>0</v>
      </c>
      <c r="F8" s="120">
        <f>F9+F10+F15+F24</f>
        <v>4058459</v>
      </c>
    </row>
    <row r="9" spans="1:8" ht="13.5" thickBot="1" x14ac:dyDescent="0.25">
      <c r="A9" s="503" t="s">
        <v>304</v>
      </c>
      <c r="B9" s="265" t="s">
        <v>756</v>
      </c>
      <c r="C9" s="35">
        <f>'14 16_sz_ melléklet'!C20</f>
        <v>113000</v>
      </c>
      <c r="D9" s="35">
        <f>'14 16_sz_ melléklet'!E20</f>
        <v>360163</v>
      </c>
      <c r="E9" s="35">
        <f>'14 16_sz_ melléklet'!D20</f>
        <v>0</v>
      </c>
      <c r="F9" s="903">
        <f t="shared" ref="F9:F14" si="0">SUM(C9:E9)</f>
        <v>473163</v>
      </c>
    </row>
    <row r="10" spans="1:8" s="16" customFormat="1" ht="13.5" thickBot="1" x14ac:dyDescent="0.25">
      <c r="A10" s="503" t="s">
        <v>305</v>
      </c>
      <c r="B10" s="266" t="s">
        <v>699</v>
      </c>
      <c r="C10" s="268">
        <v>0</v>
      </c>
      <c r="D10" s="651">
        <f>D11+D12+D13+D14</f>
        <v>982635</v>
      </c>
      <c r="E10" s="651">
        <f>E11+E12+E13+E14</f>
        <v>0</v>
      </c>
      <c r="F10" s="1207">
        <f>F11+F12+F13+F14</f>
        <v>982635</v>
      </c>
    </row>
    <row r="11" spans="1:8" s="16" customFormat="1" x14ac:dyDescent="0.2">
      <c r="A11" s="652" t="s">
        <v>306</v>
      </c>
      <c r="B11" s="862" t="s">
        <v>701</v>
      </c>
      <c r="C11" s="576"/>
      <c r="D11" s="424">
        <f>'14 16_sz_ melléklet'!C30</f>
        <v>600</v>
      </c>
      <c r="E11" s="424"/>
      <c r="F11" s="269">
        <f t="shared" si="0"/>
        <v>600</v>
      </c>
    </row>
    <row r="12" spans="1:8" s="16" customFormat="1" x14ac:dyDescent="0.2">
      <c r="A12" s="174" t="s">
        <v>307</v>
      </c>
      <c r="B12" s="863" t="s">
        <v>700</v>
      </c>
      <c r="C12" s="861"/>
      <c r="D12" s="852">
        <f>'14 16_sz_ melléklet'!C34</f>
        <v>195000</v>
      </c>
      <c r="E12" s="852"/>
      <c r="F12" s="269">
        <f t="shared" si="0"/>
        <v>195000</v>
      </c>
    </row>
    <row r="13" spans="1:8" s="16" customFormat="1" x14ac:dyDescent="0.2">
      <c r="A13" s="174" t="s">
        <v>308</v>
      </c>
      <c r="B13" s="267" t="s">
        <v>702</v>
      </c>
      <c r="C13" s="861"/>
      <c r="D13" s="852">
        <f>'14 16_sz_ melléklet'!C40</f>
        <v>780000</v>
      </c>
      <c r="E13" s="852"/>
      <c r="F13" s="269">
        <f t="shared" si="0"/>
        <v>780000</v>
      </c>
    </row>
    <row r="14" spans="1:8" ht="12.75" customHeight="1" thickBot="1" x14ac:dyDescent="0.25">
      <c r="A14" s="173" t="s">
        <v>309</v>
      </c>
      <c r="B14" s="1077" t="s">
        <v>703</v>
      </c>
      <c r="C14" s="28"/>
      <c r="D14" s="229">
        <f>'14 16_sz_ melléklet'!C72</f>
        <v>7035</v>
      </c>
      <c r="E14" s="229"/>
      <c r="F14" s="1078">
        <f t="shared" si="0"/>
        <v>7035</v>
      </c>
    </row>
    <row r="15" spans="1:8" ht="13.5" thickBot="1" x14ac:dyDescent="0.25">
      <c r="A15" s="503" t="s">
        <v>310</v>
      </c>
      <c r="B15" s="1080" t="s">
        <v>742</v>
      </c>
      <c r="C15" s="1081">
        <f>C16+C20+C21+C22+C23</f>
        <v>577198</v>
      </c>
      <c r="D15" s="1081">
        <f>D16+D20+D21+D22+D23</f>
        <v>1966463</v>
      </c>
      <c r="E15" s="1081">
        <f>E16+E20+E21+E22+E23</f>
        <v>0</v>
      </c>
      <c r="F15" s="1082">
        <f>F16+F20+F21+F22+F23</f>
        <v>2543661</v>
      </c>
    </row>
    <row r="16" spans="1:8" ht="12.75" customHeight="1" x14ac:dyDescent="0.2">
      <c r="A16" s="840" t="s">
        <v>311</v>
      </c>
      <c r="B16" s="1079" t="s">
        <v>690</v>
      </c>
      <c r="C16" s="29">
        <f>C17+C18+C19</f>
        <v>0</v>
      </c>
      <c r="D16" s="254">
        <f>D17+D18+D19</f>
        <v>1752977</v>
      </c>
      <c r="E16" s="1052">
        <f>E17+E18+E19</f>
        <v>0</v>
      </c>
      <c r="F16" s="117">
        <f>F17+F18+F19</f>
        <v>1752977</v>
      </c>
      <c r="H16" s="75"/>
    </row>
    <row r="17" spans="1:10" ht="12.75" customHeight="1" x14ac:dyDescent="0.2">
      <c r="A17" s="840" t="s">
        <v>312</v>
      </c>
      <c r="B17" s="1054" t="s">
        <v>692</v>
      </c>
      <c r="C17" s="29"/>
      <c r="D17" s="176">
        <f>'17 18 sz_melléklet'!C54</f>
        <v>1300837</v>
      </c>
      <c r="E17" s="1053"/>
      <c r="F17" s="117">
        <f t="shared" ref="F17:F26" si="1">SUM(C17:E17)</f>
        <v>1300837</v>
      </c>
      <c r="H17" s="75"/>
    </row>
    <row r="18" spans="1:10" ht="12.75" customHeight="1" x14ac:dyDescent="0.2">
      <c r="A18" s="840" t="s">
        <v>313</v>
      </c>
      <c r="B18" s="1055" t="s">
        <v>1090</v>
      </c>
      <c r="C18" s="29"/>
      <c r="D18" s="145">
        <f>'19 21_sz_ melléklet'!C12</f>
        <v>452140</v>
      </c>
      <c r="E18" s="930"/>
      <c r="F18" s="117">
        <f t="shared" si="1"/>
        <v>452140</v>
      </c>
      <c r="H18" s="75"/>
    </row>
    <row r="19" spans="1:10" ht="12.75" customHeight="1" x14ac:dyDescent="0.2">
      <c r="A19" s="840" t="s">
        <v>314</v>
      </c>
      <c r="B19" s="1055" t="s">
        <v>1091</v>
      </c>
      <c r="C19" s="29"/>
      <c r="D19" s="145">
        <f>'19 21_sz_ melléklet'!C29</f>
        <v>0</v>
      </c>
      <c r="E19" s="930"/>
      <c r="F19" s="117">
        <f t="shared" si="1"/>
        <v>0</v>
      </c>
      <c r="H19" s="75"/>
    </row>
    <row r="20" spans="1:10" ht="12.75" customHeight="1" x14ac:dyDescent="0.2">
      <c r="A20" s="840" t="s">
        <v>315</v>
      </c>
      <c r="B20" s="1056" t="s">
        <v>694</v>
      </c>
      <c r="C20" s="29"/>
      <c r="D20" s="255"/>
      <c r="E20" s="1053"/>
      <c r="F20" s="117">
        <f t="shared" si="1"/>
        <v>0</v>
      </c>
      <c r="H20" s="75"/>
    </row>
    <row r="21" spans="1:10" ht="12.75" customHeight="1" x14ac:dyDescent="0.2">
      <c r="A21" s="840" t="s">
        <v>316</v>
      </c>
      <c r="B21" s="1057" t="s">
        <v>695</v>
      </c>
      <c r="C21" s="31"/>
      <c r="D21" s="175"/>
      <c r="E21" s="29"/>
      <c r="F21" s="117">
        <f t="shared" si="1"/>
        <v>0</v>
      </c>
    </row>
    <row r="22" spans="1:10" ht="12.75" customHeight="1" x14ac:dyDescent="0.2">
      <c r="A22" s="840" t="s">
        <v>317</v>
      </c>
      <c r="B22" s="1058" t="s">
        <v>696</v>
      </c>
      <c r="C22" s="29">
        <f>'19 21_sz_ melléklet'!C63</f>
        <v>577198</v>
      </c>
      <c r="D22" s="254">
        <f>'19 21_sz_ melléklet'!C73</f>
        <v>213486</v>
      </c>
      <c r="E22" s="29">
        <f>'19 21_sz_ melléklet'!C68</f>
        <v>0</v>
      </c>
      <c r="F22" s="117">
        <f t="shared" si="1"/>
        <v>790684</v>
      </c>
      <c r="J22" s="922"/>
    </row>
    <row r="23" spans="1:10" ht="13.5" thickBot="1" x14ac:dyDescent="0.25">
      <c r="A23" s="840" t="s">
        <v>318</v>
      </c>
      <c r="B23" s="1075" t="s">
        <v>740</v>
      </c>
      <c r="C23" s="30"/>
      <c r="D23" s="153"/>
      <c r="E23" s="30"/>
      <c r="F23" s="119"/>
    </row>
    <row r="24" spans="1:10" ht="13.5" thickBot="1" x14ac:dyDescent="0.25">
      <c r="A24" s="503" t="s">
        <v>319</v>
      </c>
      <c r="B24" s="1076" t="s">
        <v>741</v>
      </c>
      <c r="C24" s="152">
        <f>C25+C26</f>
        <v>0</v>
      </c>
      <c r="D24" s="152">
        <f>D25+D26</f>
        <v>59000</v>
      </c>
      <c r="E24" s="152">
        <f>E25+E26</f>
        <v>0</v>
      </c>
      <c r="F24" s="152">
        <f>F25+F26</f>
        <v>59000</v>
      </c>
    </row>
    <row r="25" spans="1:10" x14ac:dyDescent="0.2">
      <c r="A25" s="652" t="s">
        <v>320</v>
      </c>
      <c r="B25" s="1083" t="s">
        <v>1103</v>
      </c>
      <c r="C25" s="1084"/>
      <c r="D25" s="654">
        <f>'29 sz. mell'!C12</f>
        <v>59000</v>
      </c>
      <c r="E25" s="1084"/>
      <c r="F25" s="1085">
        <f>SUM(C25:E25)</f>
        <v>59000</v>
      </c>
    </row>
    <row r="26" spans="1:10" ht="13.5" thickBot="1" x14ac:dyDescent="0.25">
      <c r="A26" s="696" t="s">
        <v>321</v>
      </c>
      <c r="B26" s="1086" t="s">
        <v>1104</v>
      </c>
      <c r="C26" s="1099">
        <f>'19 21_sz_ melléklet'!C91</f>
        <v>0</v>
      </c>
      <c r="D26" s="1059">
        <f>'19 21_sz_ melléklet'!C100</f>
        <v>0</v>
      </c>
      <c r="E26" s="1100">
        <f>'19 21_sz_ melléklet'!C95</f>
        <v>0</v>
      </c>
      <c r="F26" s="945">
        <f t="shared" si="1"/>
        <v>0</v>
      </c>
    </row>
    <row r="27" spans="1:10" ht="5.25" customHeight="1" thickBot="1" x14ac:dyDescent="0.25">
      <c r="A27" s="696"/>
      <c r="B27" s="1050"/>
      <c r="C27" s="28"/>
      <c r="D27" s="229"/>
      <c r="E27" s="229"/>
      <c r="F27" s="119"/>
    </row>
    <row r="28" spans="1:10" ht="15" customHeight="1" thickBot="1" x14ac:dyDescent="0.25">
      <c r="A28" s="503" t="s">
        <v>323</v>
      </c>
      <c r="B28" s="240" t="s">
        <v>755</v>
      </c>
      <c r="C28" s="152">
        <f>C29+C35+C38</f>
        <v>0</v>
      </c>
      <c r="D28" s="898">
        <f>D29+D35+D40</f>
        <v>1569595</v>
      </c>
      <c r="E28" s="898">
        <f>E29+E35+E40</f>
        <v>0</v>
      </c>
      <c r="F28" s="239">
        <f>F29+F35+F40</f>
        <v>1569595</v>
      </c>
    </row>
    <row r="29" spans="1:10" ht="12.75" customHeight="1" x14ac:dyDescent="0.2">
      <c r="A29" s="652" t="s">
        <v>324</v>
      </c>
      <c r="B29" s="136" t="s">
        <v>728</v>
      </c>
      <c r="C29" s="654">
        <f>C30+C32+C34+C31</f>
        <v>0</v>
      </c>
      <c r="D29" s="655">
        <f>D30+D32+D34+D31+D33</f>
        <v>170000</v>
      </c>
      <c r="E29" s="655">
        <f>E30+E32+E34+E31+E33</f>
        <v>0</v>
      </c>
      <c r="F29" s="655">
        <f>F30+F32+F34+F31+F33</f>
        <v>170000</v>
      </c>
    </row>
    <row r="30" spans="1:10" ht="12.75" customHeight="1" x14ac:dyDescent="0.2">
      <c r="A30" s="174" t="s">
        <v>325</v>
      </c>
      <c r="B30" s="133" t="s">
        <v>729</v>
      </c>
      <c r="C30" s="176">
        <f>'22 24  sz. melléklet'!C8</f>
        <v>0</v>
      </c>
      <c r="D30" s="405">
        <f>'22 24  sz. melléklet'!E8</f>
        <v>0</v>
      </c>
      <c r="E30" s="176">
        <f>'22 24  sz. melléklet'!D8</f>
        <v>0</v>
      </c>
      <c r="F30" s="405">
        <f>SUM(C30:E30)</f>
        <v>0</v>
      </c>
    </row>
    <row r="31" spans="1:10" ht="12.75" customHeight="1" x14ac:dyDescent="0.2">
      <c r="A31" s="174" t="s">
        <v>326</v>
      </c>
      <c r="B31" s="257" t="s">
        <v>730</v>
      </c>
      <c r="C31" s="176">
        <f>'22 24  sz. melléklet'!C9</f>
        <v>0</v>
      </c>
      <c r="D31" s="405">
        <f>'22 24  sz. melléklet'!E9</f>
        <v>170000</v>
      </c>
      <c r="E31" s="176">
        <f>'22 24  sz. melléklet'!D9</f>
        <v>0</v>
      </c>
      <c r="F31" s="405">
        <f t="shared" ref="F31:F41" si="2">SUM(C31:E31)</f>
        <v>170000</v>
      </c>
    </row>
    <row r="32" spans="1:10" ht="11.25" customHeight="1" x14ac:dyDescent="0.2">
      <c r="A32" s="174" t="s">
        <v>327</v>
      </c>
      <c r="B32" s="657" t="s">
        <v>731</v>
      </c>
      <c r="C32" s="176">
        <f>'22 24  sz. melléklet'!C10</f>
        <v>0</v>
      </c>
      <c r="D32" s="405">
        <f>'22 24  sz. melléklet'!E10</f>
        <v>0</v>
      </c>
      <c r="E32" s="176">
        <f>'22 24  sz. melléklet'!D10</f>
        <v>0</v>
      </c>
      <c r="F32" s="405">
        <f t="shared" si="2"/>
        <v>0</v>
      </c>
    </row>
    <row r="33" spans="1:6" ht="11.25" customHeight="1" x14ac:dyDescent="0.2">
      <c r="A33" s="174" t="s">
        <v>328</v>
      </c>
      <c r="B33" s="657" t="s">
        <v>732</v>
      </c>
      <c r="C33" s="176">
        <f>'22 24  sz. melléklet'!C11</f>
        <v>0</v>
      </c>
      <c r="D33" s="405">
        <f>'22 24  sz. melléklet'!E11</f>
        <v>0</v>
      </c>
      <c r="E33" s="176">
        <f>'22 24  sz. melléklet'!D11</f>
        <v>0</v>
      </c>
      <c r="F33" s="405">
        <f t="shared" si="2"/>
        <v>0</v>
      </c>
    </row>
    <row r="34" spans="1:6" s="16" customFormat="1" ht="12.75" customHeight="1" x14ac:dyDescent="0.2">
      <c r="A34" s="174" t="s">
        <v>329</v>
      </c>
      <c r="B34" s="259" t="s">
        <v>733</v>
      </c>
      <c r="C34" s="176">
        <f>'22 24  sz. melléklet'!C12</f>
        <v>0</v>
      </c>
      <c r="D34" s="405">
        <f>'22 24  sz. melléklet'!E12</f>
        <v>0</v>
      </c>
      <c r="E34" s="176">
        <f>'22 24  sz. melléklet'!D12</f>
        <v>0</v>
      </c>
      <c r="F34" s="405">
        <f t="shared" si="2"/>
        <v>0</v>
      </c>
    </row>
    <row r="35" spans="1:6" s="17" customFormat="1" ht="12.75" customHeight="1" x14ac:dyDescent="0.2">
      <c r="A35" s="174" t="s">
        <v>330</v>
      </c>
      <c r="B35" s="869" t="s">
        <v>734</v>
      </c>
      <c r="C35" s="156">
        <f>C36+C37+C38+C39+C41+C42</f>
        <v>0</v>
      </c>
      <c r="D35" s="899">
        <f>D36+D37+D38+D39</f>
        <v>1392329</v>
      </c>
      <c r="E35" s="899">
        <f>E36+E37+E38+E39</f>
        <v>0</v>
      </c>
      <c r="F35" s="899">
        <f>F36+F37+F38+F39</f>
        <v>1392329</v>
      </c>
    </row>
    <row r="36" spans="1:6" ht="12.75" customHeight="1" x14ac:dyDescent="0.2">
      <c r="A36" s="174" t="s">
        <v>331</v>
      </c>
      <c r="B36" s="658" t="s">
        <v>735</v>
      </c>
      <c r="C36" s="153"/>
      <c r="D36" s="144">
        <f>'25 26 sz. melléklet'!C17</f>
        <v>0</v>
      </c>
      <c r="E36" s="153"/>
      <c r="F36" s="405">
        <f t="shared" si="2"/>
        <v>0</v>
      </c>
    </row>
    <row r="37" spans="1:6" ht="12.75" customHeight="1" x14ac:dyDescent="0.2">
      <c r="A37" s="174" t="s">
        <v>332</v>
      </c>
      <c r="B37" s="868" t="s">
        <v>737</v>
      </c>
      <c r="C37" s="659"/>
      <c r="D37" s="900"/>
      <c r="E37" s="659"/>
      <c r="F37" s="405">
        <f t="shared" si="2"/>
        <v>0</v>
      </c>
    </row>
    <row r="38" spans="1:6" ht="12.75" customHeight="1" x14ac:dyDescent="0.2">
      <c r="A38" s="174" t="s">
        <v>333</v>
      </c>
      <c r="B38" s="870" t="s">
        <v>736</v>
      </c>
      <c r="C38" s="660"/>
      <c r="D38" s="901"/>
      <c r="E38" s="660"/>
      <c r="F38" s="405">
        <f t="shared" si="2"/>
        <v>0</v>
      </c>
    </row>
    <row r="39" spans="1:6" ht="12.75" customHeight="1" x14ac:dyDescent="0.2">
      <c r="A39" s="174" t="s">
        <v>334</v>
      </c>
      <c r="B39" s="133" t="s">
        <v>738</v>
      </c>
      <c r="C39" s="176"/>
      <c r="D39" s="244">
        <f>' 27 28 sz. melléklet'!E32</f>
        <v>1392329</v>
      </c>
      <c r="E39" s="175"/>
      <c r="F39" s="405">
        <f t="shared" si="2"/>
        <v>1392329</v>
      </c>
    </row>
    <row r="40" spans="1:6" ht="12.75" customHeight="1" x14ac:dyDescent="0.2">
      <c r="A40" s="174" t="s">
        <v>335</v>
      </c>
      <c r="B40" s="136" t="s">
        <v>739</v>
      </c>
      <c r="C40" s="255">
        <f>C41+C42</f>
        <v>0</v>
      </c>
      <c r="D40" s="249">
        <f>D41+D42</f>
        <v>7266</v>
      </c>
      <c r="E40" s="249">
        <f>E41+E42</f>
        <v>0</v>
      </c>
      <c r="F40" s="249">
        <f>F41+F42</f>
        <v>7266</v>
      </c>
    </row>
    <row r="41" spans="1:6" ht="12.75" customHeight="1" x14ac:dyDescent="0.2">
      <c r="A41" s="174" t="s">
        <v>336</v>
      </c>
      <c r="B41" s="870" t="s">
        <v>1098</v>
      </c>
      <c r="C41" s="176"/>
      <c r="D41" s="249">
        <f>'29 sz. mell'!C21-'29 sz. mell'!C26</f>
        <v>7266</v>
      </c>
      <c r="E41" s="255">
        <f>'29 sz. mell'!C26</f>
        <v>0</v>
      </c>
      <c r="F41" s="405">
        <f t="shared" si="2"/>
        <v>7266</v>
      </c>
    </row>
    <row r="42" spans="1:6" ht="12.75" customHeight="1" thickBot="1" x14ac:dyDescent="0.25">
      <c r="A42" s="174" t="s">
        <v>337</v>
      </c>
      <c r="B42" s="133" t="s">
        <v>1097</v>
      </c>
      <c r="C42" s="700"/>
      <c r="D42" s="902">
        <f>' 27 28 sz. melléklet'!E47</f>
        <v>0</v>
      </c>
      <c r="E42" s="700"/>
      <c r="F42" s="405">
        <f>SUM(C42:E42)</f>
        <v>0</v>
      </c>
    </row>
    <row r="43" spans="1:6" s="17" customFormat="1" ht="26.25" customHeight="1" thickBot="1" x14ac:dyDescent="0.25">
      <c r="A43" s="503" t="s">
        <v>338</v>
      </c>
      <c r="B43" s="137" t="s">
        <v>476</v>
      </c>
      <c r="C43" s="661">
        <f>C8+C28</f>
        <v>690198</v>
      </c>
      <c r="D43" s="661">
        <f>D8+D28</f>
        <v>4937856</v>
      </c>
      <c r="E43" s="661">
        <f>E8+E28</f>
        <v>0</v>
      </c>
      <c r="F43" s="661">
        <f>F8+F28</f>
        <v>5628054</v>
      </c>
    </row>
    <row r="44" spans="1:6" ht="6" customHeight="1" thickBot="1" x14ac:dyDescent="0.25">
      <c r="A44" s="503"/>
      <c r="B44" s="134"/>
      <c r="C44" s="28"/>
      <c r="D44" s="273"/>
      <c r="E44" s="273"/>
      <c r="F44" s="119"/>
    </row>
    <row r="45" spans="1:6" ht="13.5" thickBot="1" x14ac:dyDescent="0.25">
      <c r="A45" s="503" t="s">
        <v>339</v>
      </c>
      <c r="B45" s="135" t="s">
        <v>754</v>
      </c>
      <c r="C45" s="275"/>
      <c r="D45" s="275"/>
      <c r="E45" s="275"/>
      <c r="F45" s="147"/>
    </row>
    <row r="46" spans="1:6" ht="12.75" customHeight="1" x14ac:dyDescent="0.2">
      <c r="A46" s="652" t="s">
        <v>340</v>
      </c>
      <c r="B46" s="258" t="s">
        <v>745</v>
      </c>
      <c r="C46" s="274"/>
      <c r="D46" s="238">
        <v>250000</v>
      </c>
      <c r="E46" s="238"/>
      <c r="F46" s="871">
        <f>C46+D46+E46</f>
        <v>250000</v>
      </c>
    </row>
    <row r="47" spans="1:6" ht="12.75" customHeight="1" x14ac:dyDescent="0.2">
      <c r="A47" s="174" t="s">
        <v>341</v>
      </c>
      <c r="B47" s="570" t="s">
        <v>744</v>
      </c>
      <c r="C47" s="113"/>
      <c r="D47" s="236">
        <v>400000</v>
      </c>
      <c r="E47" s="236"/>
      <c r="F47" s="871">
        <f>C47+D47+E47</f>
        <v>400000</v>
      </c>
    </row>
    <row r="48" spans="1:6" ht="12.75" customHeight="1" x14ac:dyDescent="0.2">
      <c r="A48" s="174" t="s">
        <v>342</v>
      </c>
      <c r="B48" s="570" t="s">
        <v>746</v>
      </c>
      <c r="C48" s="113"/>
      <c r="D48" s="236"/>
      <c r="E48" s="236"/>
      <c r="F48" s="871">
        <f>C48+D48+E48</f>
        <v>0</v>
      </c>
    </row>
    <row r="49" spans="1:6" ht="12.75" customHeight="1" x14ac:dyDescent="0.2">
      <c r="A49" s="174" t="s">
        <v>343</v>
      </c>
      <c r="B49" s="570" t="s">
        <v>747</v>
      </c>
      <c r="C49" s="113"/>
      <c r="D49" s="236"/>
      <c r="E49" s="236"/>
      <c r="F49" s="871">
        <f t="shared" ref="F49:F55" si="3">SUM(C49:E49)</f>
        <v>0</v>
      </c>
    </row>
    <row r="50" spans="1:6" ht="12.75" customHeight="1" x14ac:dyDescent="0.2">
      <c r="A50" s="174" t="s">
        <v>344</v>
      </c>
      <c r="B50" s="803" t="s">
        <v>748</v>
      </c>
      <c r="C50" s="113"/>
      <c r="D50" s="1346">
        <f>'38_sz_ melléklet'!C18+'38_sz_ melléklet'!C40+'38_sz_ melléklet'!C65+'38_sz_ melléklet'!C89+'38_sz_ melléklet'!C118+'38_sz_ melléklet'!C142+'38_sz_ melléklet'!C170+'38_sz_ melléklet'!C194+'38_sz_ melléklet'!C222+'38_sz_ melléklet'!C273+'38_sz_ melléklet'!C297+'38_sz_ melléklet'!C325+'38_sz_ melléklet'!C349+'38_sz_ melléklet'!C376+'38_sz_ melléklet'!C400+'38_sz_ melléklet'!C428+'38_sz_ melléklet'!C452+'38_sz_ melléklet'!C480+'38_sz_ melléklet'!C504+'38_sz_ melléklet'!C531+'38_sz_ melléklet'!C555+'38_sz_ melléklet'!C583+'38_sz_ melléklet'!C607+'38_sz_ melléklet'!C635+1915+139700+7329+70000</f>
        <v>2218316</v>
      </c>
      <c r="E50" s="236"/>
      <c r="F50" s="871">
        <f t="shared" si="3"/>
        <v>2218316</v>
      </c>
    </row>
    <row r="51" spans="1:6" ht="12.75" customHeight="1" x14ac:dyDescent="0.2">
      <c r="A51" s="174" t="s">
        <v>345</v>
      </c>
      <c r="B51" s="804" t="s">
        <v>749</v>
      </c>
      <c r="C51" s="113"/>
      <c r="D51" s="236"/>
      <c r="E51" s="236"/>
      <c r="F51" s="871">
        <f t="shared" si="3"/>
        <v>0</v>
      </c>
    </row>
    <row r="52" spans="1:6" ht="12.75" customHeight="1" x14ac:dyDescent="0.2">
      <c r="A52" s="174" t="s">
        <v>346</v>
      </c>
      <c r="B52" s="805" t="s">
        <v>750</v>
      </c>
      <c r="C52" s="113"/>
      <c r="D52" s="236"/>
      <c r="E52" s="236"/>
      <c r="F52" s="871">
        <f t="shared" si="3"/>
        <v>0</v>
      </c>
    </row>
    <row r="53" spans="1:6" ht="12.75" customHeight="1" x14ac:dyDescent="0.2">
      <c r="A53" s="174" t="s">
        <v>355</v>
      </c>
      <c r="B53" s="805" t="s">
        <v>751</v>
      </c>
      <c r="C53" s="113">
        <f>'30_ sz_ melléklet'!E55</f>
        <v>743569</v>
      </c>
      <c r="D53" s="236"/>
      <c r="E53" s="236">
        <f>'31_sz_ melléklet'!E54</f>
        <v>518134</v>
      </c>
      <c r="F53" s="871">
        <f t="shared" si="3"/>
        <v>1261703</v>
      </c>
    </row>
    <row r="54" spans="1:6" ht="12.75" customHeight="1" x14ac:dyDescent="0.2">
      <c r="A54" s="174" t="s">
        <v>356</v>
      </c>
      <c r="B54" s="805" t="s">
        <v>752</v>
      </c>
      <c r="C54" s="113"/>
      <c r="D54" s="236"/>
      <c r="E54" s="236"/>
      <c r="F54" s="871">
        <f t="shared" si="3"/>
        <v>0</v>
      </c>
    </row>
    <row r="55" spans="1:6" ht="12.75" customHeight="1" thickBot="1" x14ac:dyDescent="0.25">
      <c r="A55" s="174" t="s">
        <v>357</v>
      </c>
      <c r="B55" s="350" t="s">
        <v>753</v>
      </c>
      <c r="C55" s="28"/>
      <c r="D55" s="229"/>
      <c r="E55" s="229"/>
      <c r="F55" s="871">
        <f t="shared" si="3"/>
        <v>0</v>
      </c>
    </row>
    <row r="56" spans="1:6" ht="12.75" customHeight="1" thickBot="1" x14ac:dyDescent="0.25">
      <c r="A56" s="174" t="s">
        <v>358</v>
      </c>
      <c r="B56" s="867" t="s">
        <v>479</v>
      </c>
      <c r="C56" s="111">
        <f>SUM(C46:C55)</f>
        <v>743569</v>
      </c>
      <c r="D56" s="111">
        <f>SUM(D46:D55)</f>
        <v>2868316</v>
      </c>
      <c r="E56" s="111">
        <f>SUM(E46:E55)</f>
        <v>518134</v>
      </c>
      <c r="F56" s="876">
        <f>SUM(F46:F55)</f>
        <v>4130019</v>
      </c>
    </row>
    <row r="57" spans="1:6" ht="21.75" customHeight="1" thickBot="1" x14ac:dyDescent="0.25">
      <c r="A57" s="503" t="s">
        <v>359</v>
      </c>
      <c r="B57" s="872" t="s">
        <v>478</v>
      </c>
      <c r="C57" s="873">
        <f>C43+C56</f>
        <v>1433767</v>
      </c>
      <c r="D57" s="873">
        <f>D43+D56</f>
        <v>7806172</v>
      </c>
      <c r="E57" s="873">
        <f>E43+E56</f>
        <v>518134</v>
      </c>
      <c r="F57" s="874">
        <f>F43+F56</f>
        <v>9758073</v>
      </c>
    </row>
    <row r="58" spans="1:6" ht="27" customHeight="1" x14ac:dyDescent="0.2"/>
    <row r="59" spans="1:6" ht="38.25" customHeight="1" x14ac:dyDescent="0.2">
      <c r="A59" s="37"/>
      <c r="B59" s="337"/>
      <c r="C59" s="30"/>
      <c r="D59" s="30"/>
      <c r="E59" s="30"/>
      <c r="F59" s="30"/>
    </row>
    <row r="60" spans="1:6" ht="17.25" customHeight="1" x14ac:dyDescent="0.2"/>
    <row r="61" spans="1:6" ht="18.75" customHeight="1" x14ac:dyDescent="0.2"/>
    <row r="65" ht="16.5" customHeight="1" x14ac:dyDescent="0.2"/>
    <row r="66" ht="22.5" customHeight="1" x14ac:dyDescent="0.2"/>
    <row r="67" ht="17.25" customHeight="1" x14ac:dyDescent="0.2"/>
  </sheetData>
  <mergeCells count="7">
    <mergeCell ref="A1:E1"/>
    <mergeCell ref="C5:C6"/>
    <mergeCell ref="D5:D6"/>
    <mergeCell ref="E5:E6"/>
    <mergeCell ref="B3:F3"/>
    <mergeCell ref="F5:F6"/>
    <mergeCell ref="A5:A6"/>
  </mergeCells>
  <pageMargins left="0.39370078740157483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43</vt:i4>
      </vt:variant>
    </vt:vector>
  </HeadingPairs>
  <TitlesOfParts>
    <vt:vector size="43" baseType="lpstr">
      <vt:lpstr>1_sz_ melléklet</vt:lpstr>
      <vt:lpstr>2_sz_ melléklet</vt:lpstr>
      <vt:lpstr>3_sz_melléklet</vt:lpstr>
      <vt:lpstr>4_sz_ melléklet</vt:lpstr>
      <vt:lpstr>5_sz_melléklet</vt:lpstr>
      <vt:lpstr>6 7_sz_melléklet</vt:lpstr>
      <vt:lpstr> 8 10 sz. melléklet</vt:lpstr>
      <vt:lpstr>11 12 sz_melléklet</vt:lpstr>
      <vt:lpstr>13_sz_ melléklet</vt:lpstr>
      <vt:lpstr>14 16_sz_ melléklet</vt:lpstr>
      <vt:lpstr>17 18 sz_melléklet</vt:lpstr>
      <vt:lpstr>19 21_sz_ melléklet</vt:lpstr>
      <vt:lpstr>22 24  sz. melléklet</vt:lpstr>
      <vt:lpstr>25 26 sz. melléklet</vt:lpstr>
      <vt:lpstr> 27 28 sz. melléklet</vt:lpstr>
      <vt:lpstr>29 sz. mell</vt:lpstr>
      <vt:lpstr>30_ sz_ melléklet</vt:lpstr>
      <vt:lpstr>31_sz_ melléklet</vt:lpstr>
      <vt:lpstr>32_sz_ melléklet</vt:lpstr>
      <vt:lpstr>33_sz_ melléklet</vt:lpstr>
      <vt:lpstr>34 sz melléklet</vt:lpstr>
      <vt:lpstr>_35 36sz_ melléklet</vt:lpstr>
      <vt:lpstr>37 sz melléklet</vt:lpstr>
      <vt:lpstr>38_sz_ melléklet</vt:lpstr>
      <vt:lpstr>39. sz melléklet</vt:lpstr>
      <vt:lpstr>40_ sz_ melléklet</vt:lpstr>
      <vt:lpstr>41_sz_ melléklet</vt:lpstr>
      <vt:lpstr>42_sz_ melléklet</vt:lpstr>
      <vt:lpstr>  43 44. sz_ melléklet</vt:lpstr>
      <vt:lpstr>45 sz melléklet</vt:lpstr>
      <vt:lpstr>  46 47_sz_ melléklet</vt:lpstr>
      <vt:lpstr>48 sz mellélet</vt:lpstr>
      <vt:lpstr>49  50_sz_ melléklet</vt:lpstr>
      <vt:lpstr>51_ sz_ melléklet</vt:lpstr>
      <vt:lpstr>52 mell.</vt:lpstr>
      <vt:lpstr>53.mell.</vt:lpstr>
      <vt:lpstr>54. mell</vt:lpstr>
      <vt:lpstr>55.mell</vt:lpstr>
      <vt:lpstr>56. sz. mell.</vt:lpstr>
      <vt:lpstr>57. sz. mell.</vt:lpstr>
      <vt:lpstr>1_ sz_függelék</vt:lpstr>
      <vt:lpstr>2_ sz_függelék</vt:lpstr>
      <vt:lpstr>Főbb mellékletek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PC055</cp:lastModifiedBy>
  <cp:lastPrinted>2021-03-08T07:10:03Z</cp:lastPrinted>
  <dcterms:created xsi:type="dcterms:W3CDTF">2011-01-18T10:18:13Z</dcterms:created>
  <dcterms:modified xsi:type="dcterms:W3CDTF">2021-06-17T12:23:43Z</dcterms:modified>
</cp:coreProperties>
</file>