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8_{779E24BB-CFA1-42D3-A67F-0BA537E5CF43}" xr6:coauthVersionLast="47" xr6:coauthVersionMax="47" xr10:uidLastSave="{00000000-0000-0000-0000-000000000000}"/>
  <bookViews>
    <workbookView xWindow="-120" yWindow="-120" windowWidth="20730" windowHeight="11160" xr2:uid="{0E320DA6-8F3B-480C-9FE2-9F2C83C44306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C73" i="1"/>
  <c r="B73" i="1"/>
  <c r="D68" i="1"/>
  <c r="C68" i="1"/>
  <c r="B68" i="1"/>
  <c r="D65" i="1"/>
  <c r="C65" i="1"/>
  <c r="B65" i="1"/>
  <c r="C60" i="1"/>
  <c r="B60" i="1"/>
  <c r="D55" i="1"/>
  <c r="D53" i="1"/>
  <c r="D60" i="1" s="1"/>
  <c r="D51" i="1"/>
  <c r="C51" i="1"/>
  <c r="B51" i="1"/>
  <c r="C44" i="1"/>
  <c r="B44" i="1"/>
  <c r="D43" i="1"/>
  <c r="D40" i="1"/>
  <c r="D44" i="1" s="1"/>
  <c r="C39" i="1"/>
  <c r="B39" i="1"/>
  <c r="D38" i="1"/>
  <c r="D39" i="1" s="1"/>
  <c r="C37" i="1"/>
  <c r="B37" i="1"/>
  <c r="B45" i="1" s="1"/>
  <c r="D36" i="1"/>
  <c r="D35" i="1"/>
  <c r="D34" i="1"/>
  <c r="D32" i="1"/>
  <c r="D31" i="1"/>
  <c r="D29" i="1"/>
  <c r="D37" i="1" s="1"/>
  <c r="C28" i="1"/>
  <c r="C45" i="1" s="1"/>
  <c r="B28" i="1"/>
  <c r="D27" i="1"/>
  <c r="D26" i="1"/>
  <c r="D28" i="1" s="1"/>
  <c r="C25" i="1"/>
  <c r="B25" i="1"/>
  <c r="D24" i="1"/>
  <c r="D23" i="1"/>
  <c r="D25" i="1" s="1"/>
  <c r="D22" i="1"/>
  <c r="D21" i="1"/>
  <c r="D19" i="1"/>
  <c r="D18" i="1"/>
  <c r="B17" i="1"/>
  <c r="D16" i="1"/>
  <c r="C16" i="1"/>
  <c r="B16" i="1"/>
  <c r="D14" i="1"/>
  <c r="C12" i="1"/>
  <c r="C17" i="1" s="1"/>
  <c r="C69" i="1" s="1"/>
  <c r="C74" i="1" s="1"/>
  <c r="B12" i="1"/>
  <c r="D11" i="1"/>
  <c r="D10" i="1"/>
  <c r="D12" i="1" s="1"/>
  <c r="D17" i="1" s="1"/>
  <c r="D9" i="1"/>
  <c r="D7" i="1"/>
  <c r="D6" i="1"/>
  <c r="D69" i="1" l="1"/>
  <c r="D74" i="1" s="1"/>
  <c r="B69" i="1"/>
  <c r="B74" i="1" s="1"/>
  <c r="D45" i="1"/>
</calcChain>
</file>

<file path=xl/sharedStrings.xml><?xml version="1.0" encoding="utf-8"?>
<sst xmlns="http://schemas.openxmlformats.org/spreadsheetml/2006/main" count="75" uniqueCount="75">
  <si>
    <t>2. melléklet  a 3/2021. (V.28.) önkormányzati rendelethez</t>
  </si>
  <si>
    <t>KIADÁSOK</t>
  </si>
  <si>
    <t>Megnevezés</t>
  </si>
  <si>
    <t>Eredeti ei.</t>
  </si>
  <si>
    <t>Módosított ei.</t>
  </si>
  <si>
    <t>Teljesítés</t>
  </si>
  <si>
    <t>Törvény szerinti illetmények, munkabérek (K1101)</t>
  </si>
  <si>
    <t>Céljuttatás projekt prémium (K1103)</t>
  </si>
  <si>
    <t>Jubileumi jutalom (K1106)</t>
  </si>
  <si>
    <t>Béren kívüli juttatások (K1107)</t>
  </si>
  <si>
    <t>Közlekedési ktg térítés (K1109)</t>
  </si>
  <si>
    <t>Foglalkoztatottak egyéb személyi juttatásai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</si>
  <si>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</si>
  <si>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</si>
  <si>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</si>
  <si>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</si>
  <si>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</si>
  <si>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</si>
  <si>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</si>
  <si>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</si>
  <si>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rehabilitációs hozzájárulás</t>
  </si>
  <si>
    <t>ebből: táppénz hozzájárulás (K2)</t>
  </si>
  <si>
    <t xml:space="preserve">ebből: munkáltatót terhelő 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</si>
  <si>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</si>
  <si>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</si>
  <si>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</si>
  <si>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</si>
  <si>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</si>
  <si>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</si>
  <si>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</si>
  <si>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</si>
  <si>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</si>
  <si>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</si>
  <si>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Közvetitett szolgáltatás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</si>
  <si>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</si>
  <si>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</si>
  <si>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</si>
  <si>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</si>
  <si>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</si>
  <si>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</si>
  <si>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</si>
  <si>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Kamatkiadások (353)</t>
  </si>
  <si>
    <t>Egyéb pénzügyi műveletek (K354)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</si>
  <si>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</si>
  <si>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</si>
  <si>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</si>
  <si>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</si>
  <si>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Egyéb nem intézményi ellátások (&gt;=100+…+118) (K48)</t>
  </si>
  <si>
    <t>ebből: települési támogatás [Szoctv. 45. §], (K48)</t>
  </si>
  <si>
    <t>ebből: egyéb az önkormányzat rendeletben megállapított juttatás (K48)</t>
  </si>
  <si>
    <t>Önkormányzat által saját hatáskörben( nem szociális és gyermekvédelmi előírások alapján )adott más ellátás (K48)</t>
  </si>
  <si>
    <t>Ellátottak pénzbeli juttatásai (=61+62+73+74+84+93+96+99) (K4)</t>
  </si>
  <si>
    <t>A helyi önkormányzatok előzi évi elszámolásából származó kiadás</t>
  </si>
  <si>
    <t>Egyéb működési célú támogatások államháztartáson belülre (=150+…+159) (K506)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</si>
  <si>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</si>
  <si>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</si>
  <si>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</si>
  <si>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Egyéb működési célú támogatások államháztartáson kívülre (=178+…+187) (K512)</t>
  </si>
  <si>
    <t>ebből: egyéb civil szervezetek (K512)</t>
  </si>
  <si>
    <t>Tartalék</t>
  </si>
  <si>
    <t>Egyéb működési célú kiadások (=120+125+126+127+138+149+160+162+174+175+176+177+188) (K5)</t>
  </si>
  <si>
    <t>Ingatlanok beszerzése, létesítése (&gt;=192)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</si>
  <si>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</si>
  <si>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</si>
  <si>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</si>
  <si>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(=190+191+193+…+197) (K6)</t>
  </si>
  <si>
    <t>Ingatlanok felújítása (K71)</t>
  </si>
  <si>
    <t>Felújítási célú előzetesen felszámított általános forgalmi adó (K74)</t>
  </si>
  <si>
    <t>Felújítások (=199+...+202) (K7)</t>
  </si>
  <si>
    <t>Költségvetési kiadások (=20+21+60+119+189+198+203+265) (K1-K8)</t>
  </si>
  <si>
    <t>Hitelkölcsön</t>
  </si>
  <si>
    <t>ÁH-n belüli megelőlegezés visszafizetése</t>
  </si>
  <si>
    <t>Központi irányítószervi támogatások folyósítása</t>
  </si>
  <si>
    <t>Finanszírozási kiadások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</si>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</sst>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name val="Arial"/>
      <charset val="238"/>
    </font>
    <font>
      <b/>
      <sz val="12"/>
      <name val="Arial"/>
      <charset val="238"/>
    </font>
    <font>
      <sz val="10"/>
      <name val="Arial CE"/>
      <charset val="238"/>
    </font>
    <font>
      <sz val="12"/>
      <name val="Arial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</cellXfs>
  <cellStyles count="2">
    <cellStyle name="Normál" xfId="0" builtinId="0"/>
    <cellStyle name="Normál_2. melléklet" xfId="1" xr:uid="{8770A552-83AB-4220-9950-3A710ECB5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1A10-9AF5-43D1-9538-E23FE06865BA}">
  <dimension ref="A1:G75"/>
  <sheetViews>
    <sheetView tabSelected="1" workbookViewId="0">
      <selection sqref="A1:XFD1048576"/>
    </sheetView>
  </sheetViews>
  <sheetFormatPr defaultRowHeight="15" x14ac:dyDescent="0.25"/>
  <cols>
    <col min="1" max="1" width="38.5703125" customWidth="1"/>
    <col min="2" max="2" width="20.42578125" customWidth="1"/>
    <col min="3" max="3" width="15.140625" customWidth="1"/>
    <col min="4" max="4" width="13" customWidth="1"/>
    <col min="5" max="5" width="9.140625" hidden="1" customWidth="1"/>
    <col min="257" max="257" width="38.5703125" customWidth="1"/>
    <col min="258" max="258" width="20.42578125" customWidth="1"/>
    <col min="259" max="259" width="15.140625" customWidth="1"/>
    <col min="260" max="260" width="13" customWidth="1"/>
    <col min="261" max="261" width="0" hidden="1" customWidth="1"/>
    <col min="513" max="513" width="38.5703125" customWidth="1"/>
    <col min="514" max="514" width="20.42578125" customWidth="1"/>
    <col min="515" max="515" width="15.140625" customWidth="1"/>
    <col min="516" max="516" width="13" customWidth="1"/>
    <col min="517" max="517" width="0" hidden="1" customWidth="1"/>
    <col min="769" max="769" width="38.5703125" customWidth="1"/>
    <col min="770" max="770" width="20.42578125" customWidth="1"/>
    <col min="771" max="771" width="15.140625" customWidth="1"/>
    <col min="772" max="772" width="13" customWidth="1"/>
    <col min="773" max="773" width="0" hidden="1" customWidth="1"/>
    <col min="1025" max="1025" width="38.5703125" customWidth="1"/>
    <col min="1026" max="1026" width="20.42578125" customWidth="1"/>
    <col min="1027" max="1027" width="15.140625" customWidth="1"/>
    <col min="1028" max="1028" width="13" customWidth="1"/>
    <col min="1029" max="1029" width="0" hidden="1" customWidth="1"/>
    <col min="1281" max="1281" width="38.5703125" customWidth="1"/>
    <col min="1282" max="1282" width="20.42578125" customWidth="1"/>
    <col min="1283" max="1283" width="15.140625" customWidth="1"/>
    <col min="1284" max="1284" width="13" customWidth="1"/>
    <col min="1285" max="1285" width="0" hidden="1" customWidth="1"/>
    <col min="1537" max="1537" width="38.5703125" customWidth="1"/>
    <col min="1538" max="1538" width="20.42578125" customWidth="1"/>
    <col min="1539" max="1539" width="15.140625" customWidth="1"/>
    <col min="1540" max="1540" width="13" customWidth="1"/>
    <col min="1541" max="1541" width="0" hidden="1" customWidth="1"/>
    <col min="1793" max="1793" width="38.5703125" customWidth="1"/>
    <col min="1794" max="1794" width="20.42578125" customWidth="1"/>
    <col min="1795" max="1795" width="15.140625" customWidth="1"/>
    <col min="1796" max="1796" width="13" customWidth="1"/>
    <col min="1797" max="1797" width="0" hidden="1" customWidth="1"/>
    <col min="2049" max="2049" width="38.5703125" customWidth="1"/>
    <col min="2050" max="2050" width="20.42578125" customWidth="1"/>
    <col min="2051" max="2051" width="15.140625" customWidth="1"/>
    <col min="2052" max="2052" width="13" customWidth="1"/>
    <col min="2053" max="2053" width="0" hidden="1" customWidth="1"/>
    <col min="2305" max="2305" width="38.5703125" customWidth="1"/>
    <col min="2306" max="2306" width="20.42578125" customWidth="1"/>
    <col min="2307" max="2307" width="15.140625" customWidth="1"/>
    <col min="2308" max="2308" width="13" customWidth="1"/>
    <col min="2309" max="2309" width="0" hidden="1" customWidth="1"/>
    <col min="2561" max="2561" width="38.5703125" customWidth="1"/>
    <col min="2562" max="2562" width="20.42578125" customWidth="1"/>
    <col min="2563" max="2563" width="15.140625" customWidth="1"/>
    <col min="2564" max="2564" width="13" customWidth="1"/>
    <col min="2565" max="2565" width="0" hidden="1" customWidth="1"/>
    <col min="2817" max="2817" width="38.5703125" customWidth="1"/>
    <col min="2818" max="2818" width="20.42578125" customWidth="1"/>
    <col min="2819" max="2819" width="15.140625" customWidth="1"/>
    <col min="2820" max="2820" width="13" customWidth="1"/>
    <col min="2821" max="2821" width="0" hidden="1" customWidth="1"/>
    <col min="3073" max="3073" width="38.5703125" customWidth="1"/>
    <col min="3074" max="3074" width="20.42578125" customWidth="1"/>
    <col min="3075" max="3075" width="15.140625" customWidth="1"/>
    <col min="3076" max="3076" width="13" customWidth="1"/>
    <col min="3077" max="3077" width="0" hidden="1" customWidth="1"/>
    <col min="3329" max="3329" width="38.5703125" customWidth="1"/>
    <col min="3330" max="3330" width="20.42578125" customWidth="1"/>
    <col min="3331" max="3331" width="15.140625" customWidth="1"/>
    <col min="3332" max="3332" width="13" customWidth="1"/>
    <col min="3333" max="3333" width="0" hidden="1" customWidth="1"/>
    <col min="3585" max="3585" width="38.5703125" customWidth="1"/>
    <col min="3586" max="3586" width="20.42578125" customWidth="1"/>
    <col min="3587" max="3587" width="15.140625" customWidth="1"/>
    <col min="3588" max="3588" width="13" customWidth="1"/>
    <col min="3589" max="3589" width="0" hidden="1" customWidth="1"/>
    <col min="3841" max="3841" width="38.5703125" customWidth="1"/>
    <col min="3842" max="3842" width="20.42578125" customWidth="1"/>
    <col min="3843" max="3843" width="15.140625" customWidth="1"/>
    <col min="3844" max="3844" width="13" customWidth="1"/>
    <col min="3845" max="3845" width="0" hidden="1" customWidth="1"/>
    <col min="4097" max="4097" width="38.5703125" customWidth="1"/>
    <col min="4098" max="4098" width="20.42578125" customWidth="1"/>
    <col min="4099" max="4099" width="15.140625" customWidth="1"/>
    <col min="4100" max="4100" width="13" customWidth="1"/>
    <col min="4101" max="4101" width="0" hidden="1" customWidth="1"/>
    <col min="4353" max="4353" width="38.5703125" customWidth="1"/>
    <col min="4354" max="4354" width="20.42578125" customWidth="1"/>
    <col min="4355" max="4355" width="15.140625" customWidth="1"/>
    <col min="4356" max="4356" width="13" customWidth="1"/>
    <col min="4357" max="4357" width="0" hidden="1" customWidth="1"/>
    <col min="4609" max="4609" width="38.5703125" customWidth="1"/>
    <col min="4610" max="4610" width="20.42578125" customWidth="1"/>
    <col min="4611" max="4611" width="15.140625" customWidth="1"/>
    <col min="4612" max="4612" width="13" customWidth="1"/>
    <col min="4613" max="4613" width="0" hidden="1" customWidth="1"/>
    <col min="4865" max="4865" width="38.5703125" customWidth="1"/>
    <col min="4866" max="4866" width="20.42578125" customWidth="1"/>
    <col min="4867" max="4867" width="15.140625" customWidth="1"/>
    <col min="4868" max="4868" width="13" customWidth="1"/>
    <col min="4869" max="4869" width="0" hidden="1" customWidth="1"/>
    <col min="5121" max="5121" width="38.5703125" customWidth="1"/>
    <col min="5122" max="5122" width="20.42578125" customWidth="1"/>
    <col min="5123" max="5123" width="15.140625" customWidth="1"/>
    <col min="5124" max="5124" width="13" customWidth="1"/>
    <col min="5125" max="5125" width="0" hidden="1" customWidth="1"/>
    <col min="5377" max="5377" width="38.5703125" customWidth="1"/>
    <col min="5378" max="5378" width="20.42578125" customWidth="1"/>
    <col min="5379" max="5379" width="15.140625" customWidth="1"/>
    <col min="5380" max="5380" width="13" customWidth="1"/>
    <col min="5381" max="5381" width="0" hidden="1" customWidth="1"/>
    <col min="5633" max="5633" width="38.5703125" customWidth="1"/>
    <col min="5634" max="5634" width="20.42578125" customWidth="1"/>
    <col min="5635" max="5635" width="15.140625" customWidth="1"/>
    <col min="5636" max="5636" width="13" customWidth="1"/>
    <col min="5637" max="5637" width="0" hidden="1" customWidth="1"/>
    <col min="5889" max="5889" width="38.5703125" customWidth="1"/>
    <col min="5890" max="5890" width="20.42578125" customWidth="1"/>
    <col min="5891" max="5891" width="15.140625" customWidth="1"/>
    <col min="5892" max="5892" width="13" customWidth="1"/>
    <col min="5893" max="5893" width="0" hidden="1" customWidth="1"/>
    <col min="6145" max="6145" width="38.5703125" customWidth="1"/>
    <col min="6146" max="6146" width="20.42578125" customWidth="1"/>
    <col min="6147" max="6147" width="15.140625" customWidth="1"/>
    <col min="6148" max="6148" width="13" customWidth="1"/>
    <col min="6149" max="6149" width="0" hidden="1" customWidth="1"/>
    <col min="6401" max="6401" width="38.5703125" customWidth="1"/>
    <col min="6402" max="6402" width="20.42578125" customWidth="1"/>
    <col min="6403" max="6403" width="15.140625" customWidth="1"/>
    <col min="6404" max="6404" width="13" customWidth="1"/>
    <col min="6405" max="6405" width="0" hidden="1" customWidth="1"/>
    <col min="6657" max="6657" width="38.5703125" customWidth="1"/>
    <col min="6658" max="6658" width="20.42578125" customWidth="1"/>
    <col min="6659" max="6659" width="15.140625" customWidth="1"/>
    <col min="6660" max="6660" width="13" customWidth="1"/>
    <col min="6661" max="6661" width="0" hidden="1" customWidth="1"/>
    <col min="6913" max="6913" width="38.5703125" customWidth="1"/>
    <col min="6914" max="6914" width="20.42578125" customWidth="1"/>
    <col min="6915" max="6915" width="15.140625" customWidth="1"/>
    <col min="6916" max="6916" width="13" customWidth="1"/>
    <col min="6917" max="6917" width="0" hidden="1" customWidth="1"/>
    <col min="7169" max="7169" width="38.5703125" customWidth="1"/>
    <col min="7170" max="7170" width="20.42578125" customWidth="1"/>
    <col min="7171" max="7171" width="15.140625" customWidth="1"/>
    <col min="7172" max="7172" width="13" customWidth="1"/>
    <col min="7173" max="7173" width="0" hidden="1" customWidth="1"/>
    <col min="7425" max="7425" width="38.5703125" customWidth="1"/>
    <col min="7426" max="7426" width="20.42578125" customWidth="1"/>
    <col min="7427" max="7427" width="15.140625" customWidth="1"/>
    <col min="7428" max="7428" width="13" customWidth="1"/>
    <col min="7429" max="7429" width="0" hidden="1" customWidth="1"/>
    <col min="7681" max="7681" width="38.5703125" customWidth="1"/>
    <col min="7682" max="7682" width="20.42578125" customWidth="1"/>
    <col min="7683" max="7683" width="15.140625" customWidth="1"/>
    <col min="7684" max="7684" width="13" customWidth="1"/>
    <col min="7685" max="7685" width="0" hidden="1" customWidth="1"/>
    <col min="7937" max="7937" width="38.5703125" customWidth="1"/>
    <col min="7938" max="7938" width="20.42578125" customWidth="1"/>
    <col min="7939" max="7939" width="15.140625" customWidth="1"/>
    <col min="7940" max="7940" width="13" customWidth="1"/>
    <col min="7941" max="7941" width="0" hidden="1" customWidth="1"/>
    <col min="8193" max="8193" width="38.5703125" customWidth="1"/>
    <col min="8194" max="8194" width="20.42578125" customWidth="1"/>
    <col min="8195" max="8195" width="15.140625" customWidth="1"/>
    <col min="8196" max="8196" width="13" customWidth="1"/>
    <col min="8197" max="8197" width="0" hidden="1" customWidth="1"/>
    <col min="8449" max="8449" width="38.5703125" customWidth="1"/>
    <col min="8450" max="8450" width="20.42578125" customWidth="1"/>
    <col min="8451" max="8451" width="15.140625" customWidth="1"/>
    <col min="8452" max="8452" width="13" customWidth="1"/>
    <col min="8453" max="8453" width="0" hidden="1" customWidth="1"/>
    <col min="8705" max="8705" width="38.5703125" customWidth="1"/>
    <col min="8706" max="8706" width="20.42578125" customWidth="1"/>
    <col min="8707" max="8707" width="15.140625" customWidth="1"/>
    <col min="8708" max="8708" width="13" customWidth="1"/>
    <col min="8709" max="8709" width="0" hidden="1" customWidth="1"/>
    <col min="8961" max="8961" width="38.5703125" customWidth="1"/>
    <col min="8962" max="8962" width="20.42578125" customWidth="1"/>
    <col min="8963" max="8963" width="15.140625" customWidth="1"/>
    <col min="8964" max="8964" width="13" customWidth="1"/>
    <col min="8965" max="8965" width="0" hidden="1" customWidth="1"/>
    <col min="9217" max="9217" width="38.5703125" customWidth="1"/>
    <col min="9218" max="9218" width="20.42578125" customWidth="1"/>
    <col min="9219" max="9219" width="15.140625" customWidth="1"/>
    <col min="9220" max="9220" width="13" customWidth="1"/>
    <col min="9221" max="9221" width="0" hidden="1" customWidth="1"/>
    <col min="9473" max="9473" width="38.5703125" customWidth="1"/>
    <col min="9474" max="9474" width="20.42578125" customWidth="1"/>
    <col min="9475" max="9475" width="15.140625" customWidth="1"/>
    <col min="9476" max="9476" width="13" customWidth="1"/>
    <col min="9477" max="9477" width="0" hidden="1" customWidth="1"/>
    <col min="9729" max="9729" width="38.5703125" customWidth="1"/>
    <col min="9730" max="9730" width="20.42578125" customWidth="1"/>
    <col min="9731" max="9731" width="15.140625" customWidth="1"/>
    <col min="9732" max="9732" width="13" customWidth="1"/>
    <col min="9733" max="9733" width="0" hidden="1" customWidth="1"/>
    <col min="9985" max="9985" width="38.5703125" customWidth="1"/>
    <col min="9986" max="9986" width="20.42578125" customWidth="1"/>
    <col min="9987" max="9987" width="15.140625" customWidth="1"/>
    <col min="9988" max="9988" width="13" customWidth="1"/>
    <col min="9989" max="9989" width="0" hidden="1" customWidth="1"/>
    <col min="10241" max="10241" width="38.5703125" customWidth="1"/>
    <col min="10242" max="10242" width="20.42578125" customWidth="1"/>
    <col min="10243" max="10243" width="15.140625" customWidth="1"/>
    <col min="10244" max="10244" width="13" customWidth="1"/>
    <col min="10245" max="10245" width="0" hidden="1" customWidth="1"/>
    <col min="10497" max="10497" width="38.5703125" customWidth="1"/>
    <col min="10498" max="10498" width="20.42578125" customWidth="1"/>
    <col min="10499" max="10499" width="15.140625" customWidth="1"/>
    <col min="10500" max="10500" width="13" customWidth="1"/>
    <col min="10501" max="10501" width="0" hidden="1" customWidth="1"/>
    <col min="10753" max="10753" width="38.5703125" customWidth="1"/>
    <col min="10754" max="10754" width="20.42578125" customWidth="1"/>
    <col min="10755" max="10755" width="15.140625" customWidth="1"/>
    <col min="10756" max="10756" width="13" customWidth="1"/>
    <col min="10757" max="10757" width="0" hidden="1" customWidth="1"/>
    <col min="11009" max="11009" width="38.5703125" customWidth="1"/>
    <col min="11010" max="11010" width="20.42578125" customWidth="1"/>
    <col min="11011" max="11011" width="15.140625" customWidth="1"/>
    <col min="11012" max="11012" width="13" customWidth="1"/>
    <col min="11013" max="11013" width="0" hidden="1" customWidth="1"/>
    <col min="11265" max="11265" width="38.5703125" customWidth="1"/>
    <col min="11266" max="11266" width="20.42578125" customWidth="1"/>
    <col min="11267" max="11267" width="15.140625" customWidth="1"/>
    <col min="11268" max="11268" width="13" customWidth="1"/>
    <col min="11269" max="11269" width="0" hidden="1" customWidth="1"/>
    <col min="11521" max="11521" width="38.5703125" customWidth="1"/>
    <col min="11522" max="11522" width="20.42578125" customWidth="1"/>
    <col min="11523" max="11523" width="15.140625" customWidth="1"/>
    <col min="11524" max="11524" width="13" customWidth="1"/>
    <col min="11525" max="11525" width="0" hidden="1" customWidth="1"/>
    <col min="11777" max="11777" width="38.5703125" customWidth="1"/>
    <col min="11778" max="11778" width="20.42578125" customWidth="1"/>
    <col min="11779" max="11779" width="15.140625" customWidth="1"/>
    <col min="11780" max="11780" width="13" customWidth="1"/>
    <col min="11781" max="11781" width="0" hidden="1" customWidth="1"/>
    <col min="12033" max="12033" width="38.5703125" customWidth="1"/>
    <col min="12034" max="12034" width="20.42578125" customWidth="1"/>
    <col min="12035" max="12035" width="15.140625" customWidth="1"/>
    <col min="12036" max="12036" width="13" customWidth="1"/>
    <col min="12037" max="12037" width="0" hidden="1" customWidth="1"/>
    <col min="12289" max="12289" width="38.5703125" customWidth="1"/>
    <col min="12290" max="12290" width="20.42578125" customWidth="1"/>
    <col min="12291" max="12291" width="15.140625" customWidth="1"/>
    <col min="12292" max="12292" width="13" customWidth="1"/>
    <col min="12293" max="12293" width="0" hidden="1" customWidth="1"/>
    <col min="12545" max="12545" width="38.5703125" customWidth="1"/>
    <col min="12546" max="12546" width="20.42578125" customWidth="1"/>
    <col min="12547" max="12547" width="15.140625" customWidth="1"/>
    <col min="12548" max="12548" width="13" customWidth="1"/>
    <col min="12549" max="12549" width="0" hidden="1" customWidth="1"/>
    <col min="12801" max="12801" width="38.5703125" customWidth="1"/>
    <col min="12802" max="12802" width="20.42578125" customWidth="1"/>
    <col min="12803" max="12803" width="15.140625" customWidth="1"/>
    <col min="12804" max="12804" width="13" customWidth="1"/>
    <col min="12805" max="12805" width="0" hidden="1" customWidth="1"/>
    <col min="13057" max="13057" width="38.5703125" customWidth="1"/>
    <col min="13058" max="13058" width="20.42578125" customWidth="1"/>
    <col min="13059" max="13059" width="15.140625" customWidth="1"/>
    <col min="13060" max="13060" width="13" customWidth="1"/>
    <col min="13061" max="13061" width="0" hidden="1" customWidth="1"/>
    <col min="13313" max="13313" width="38.5703125" customWidth="1"/>
    <col min="13314" max="13314" width="20.42578125" customWidth="1"/>
    <col min="13315" max="13315" width="15.140625" customWidth="1"/>
    <col min="13316" max="13316" width="13" customWidth="1"/>
    <col min="13317" max="13317" width="0" hidden="1" customWidth="1"/>
    <col min="13569" max="13569" width="38.5703125" customWidth="1"/>
    <col min="13570" max="13570" width="20.42578125" customWidth="1"/>
    <col min="13571" max="13571" width="15.140625" customWidth="1"/>
    <col min="13572" max="13572" width="13" customWidth="1"/>
    <col min="13573" max="13573" width="0" hidden="1" customWidth="1"/>
    <col min="13825" max="13825" width="38.5703125" customWidth="1"/>
    <col min="13826" max="13826" width="20.42578125" customWidth="1"/>
    <col min="13827" max="13827" width="15.140625" customWidth="1"/>
    <col min="13828" max="13828" width="13" customWidth="1"/>
    <col min="13829" max="13829" width="0" hidden="1" customWidth="1"/>
    <col min="14081" max="14081" width="38.5703125" customWidth="1"/>
    <col min="14082" max="14082" width="20.42578125" customWidth="1"/>
    <col min="14083" max="14083" width="15.140625" customWidth="1"/>
    <col min="14084" max="14084" width="13" customWidth="1"/>
    <col min="14085" max="14085" width="0" hidden="1" customWidth="1"/>
    <col min="14337" max="14337" width="38.5703125" customWidth="1"/>
    <col min="14338" max="14338" width="20.42578125" customWidth="1"/>
    <col min="14339" max="14339" width="15.140625" customWidth="1"/>
    <col min="14340" max="14340" width="13" customWidth="1"/>
    <col min="14341" max="14341" width="0" hidden="1" customWidth="1"/>
    <col min="14593" max="14593" width="38.5703125" customWidth="1"/>
    <col min="14594" max="14594" width="20.42578125" customWidth="1"/>
    <col min="14595" max="14595" width="15.140625" customWidth="1"/>
    <col min="14596" max="14596" width="13" customWidth="1"/>
    <col min="14597" max="14597" width="0" hidden="1" customWidth="1"/>
    <col min="14849" max="14849" width="38.5703125" customWidth="1"/>
    <col min="14850" max="14850" width="20.42578125" customWidth="1"/>
    <col min="14851" max="14851" width="15.140625" customWidth="1"/>
    <col min="14852" max="14852" width="13" customWidth="1"/>
    <col min="14853" max="14853" width="0" hidden="1" customWidth="1"/>
    <col min="15105" max="15105" width="38.5703125" customWidth="1"/>
    <col min="15106" max="15106" width="20.42578125" customWidth="1"/>
    <col min="15107" max="15107" width="15.140625" customWidth="1"/>
    <col min="15108" max="15108" width="13" customWidth="1"/>
    <col min="15109" max="15109" width="0" hidden="1" customWidth="1"/>
    <col min="15361" max="15361" width="38.5703125" customWidth="1"/>
    <col min="15362" max="15362" width="20.42578125" customWidth="1"/>
    <col min="15363" max="15363" width="15.140625" customWidth="1"/>
    <col min="15364" max="15364" width="13" customWidth="1"/>
    <col min="15365" max="15365" width="0" hidden="1" customWidth="1"/>
    <col min="15617" max="15617" width="38.5703125" customWidth="1"/>
    <col min="15618" max="15618" width="20.42578125" customWidth="1"/>
    <col min="15619" max="15619" width="15.140625" customWidth="1"/>
    <col min="15620" max="15620" width="13" customWidth="1"/>
    <col min="15621" max="15621" width="0" hidden="1" customWidth="1"/>
    <col min="15873" max="15873" width="38.5703125" customWidth="1"/>
    <col min="15874" max="15874" width="20.42578125" customWidth="1"/>
    <col min="15875" max="15875" width="15.140625" customWidth="1"/>
    <col min="15876" max="15876" width="13" customWidth="1"/>
    <col min="15877" max="15877" width="0" hidden="1" customWidth="1"/>
    <col min="16129" max="16129" width="38.5703125" customWidth="1"/>
    <col min="16130" max="16130" width="20.42578125" customWidth="1"/>
    <col min="16131" max="16131" width="15.140625" customWidth="1"/>
    <col min="16132" max="16132" width="13" customWidth="1"/>
    <col min="16133" max="16133" width="0" hidden="1" customWidth="1"/>
  </cols>
  <sheetData>
    <row r="1" spans="1:7" x14ac:dyDescent="0.25">
      <c r="A1" s="1" t="s">
        <v>0</v>
      </c>
      <c r="B1" s="1"/>
      <c r="C1" s="1"/>
      <c r="D1" s="1"/>
    </row>
    <row r="2" spans="1:7" ht="9.75" customHeight="1" x14ac:dyDescent="0.25">
      <c r="A2" s="2"/>
      <c r="B2" s="2"/>
      <c r="C2" s="2"/>
      <c r="D2" s="2"/>
      <c r="E2" s="2"/>
    </row>
    <row r="3" spans="1:7" ht="15.75" x14ac:dyDescent="0.25">
      <c r="A3" s="3" t="s">
        <v>1</v>
      </c>
      <c r="B3" s="3"/>
      <c r="C3" s="3"/>
      <c r="D3" s="3"/>
      <c r="E3" s="2"/>
    </row>
    <row r="5" spans="1:7" ht="20.100000000000001" customHeight="1" x14ac:dyDescent="0.25">
      <c r="A5" s="4" t="s">
        <v>2</v>
      </c>
      <c r="B5" s="4" t="s">
        <v>3</v>
      </c>
      <c r="C5" s="4" t="s">
        <v>4</v>
      </c>
      <c r="D5" s="4" t="s">
        <v>5</v>
      </c>
    </row>
    <row r="6" spans="1:7" ht="26.25" customHeight="1" x14ac:dyDescent="0.25">
      <c r="A6" s="5" t="s">
        <v>6</v>
      </c>
      <c r="B6" s="6">
        <v>20133500</v>
      </c>
      <c r="C6" s="6">
        <v>62079015</v>
      </c>
      <c r="D6" s="6">
        <f>56203121+27282622</f>
        <v>83485743</v>
      </c>
    </row>
    <row r="7" spans="1:7" ht="26.25" customHeight="1" x14ac:dyDescent="0.25">
      <c r="A7" s="7" t="s">
        <v>7</v>
      </c>
      <c r="B7" s="6"/>
      <c r="C7" s="6">
        <v>167000</v>
      </c>
      <c r="D7" s="6">
        <f>166050+263200</f>
        <v>429250</v>
      </c>
    </row>
    <row r="8" spans="1:7" ht="26.25" customHeight="1" x14ac:dyDescent="0.25">
      <c r="A8" s="7" t="s">
        <v>8</v>
      </c>
      <c r="B8" s="6">
        <v>0</v>
      </c>
      <c r="C8" s="6">
        <v>0</v>
      </c>
      <c r="D8" s="6">
        <v>0</v>
      </c>
    </row>
    <row r="9" spans="1:7" ht="20.100000000000001" customHeight="1" x14ac:dyDescent="0.25">
      <c r="A9" s="5" t="s">
        <v>9</v>
      </c>
      <c r="B9" s="6">
        <v>0</v>
      </c>
      <c r="C9" s="6">
        <v>667000</v>
      </c>
      <c r="D9" s="6">
        <f>666667+1377890</f>
        <v>2044557</v>
      </c>
    </row>
    <row r="10" spans="1:7" ht="20.100000000000001" customHeight="1" x14ac:dyDescent="0.25">
      <c r="A10" s="7" t="s">
        <v>10</v>
      </c>
      <c r="B10" s="6"/>
      <c r="C10" s="6">
        <v>20000</v>
      </c>
      <c r="D10" s="6">
        <f>14520+809120</f>
        <v>823640</v>
      </c>
    </row>
    <row r="11" spans="1:7" ht="27.75" customHeight="1" x14ac:dyDescent="0.25">
      <c r="A11" s="7" t="s">
        <v>11</v>
      </c>
      <c r="B11" s="6"/>
      <c r="C11" s="6">
        <v>1373000</v>
      </c>
      <c r="D11" s="6">
        <f>1357190+579797</f>
        <v>1936987</v>
      </c>
    </row>
    <row r="12" spans="1:7" s="10" customFormat="1" ht="25.5" customHeight="1" x14ac:dyDescent="0.2">
      <c r="A12" s="8" t="s">
        <v>12</v>
      </c>
      <c r="B12" s="9">
        <f>SUM(B6:B11)</f>
        <v>20133500</v>
      </c>
      <c r="C12" s="9">
        <f>SUM(C6:C11)</f>
        <v>64306015</v>
      </c>
      <c r="D12" s="9">
        <f>SUM(D6:D11)</f>
        <v>88720177</v>
      </c>
    </row>
    <row r="13" spans="1:7" ht="20.100000000000001" customHeight="1" x14ac:dyDescent="0.25">
      <c r="A13" s="5" t="s">
        <v>13</v>
      </c>
      <c r="B13" s="6">
        <v>10996700</v>
      </c>
      <c r="C13" s="6">
        <v>10996700</v>
      </c>
      <c r="D13" s="6">
        <v>10062419</v>
      </c>
    </row>
    <row r="14" spans="1:7" ht="29.25" customHeight="1" x14ac:dyDescent="0.25">
      <c r="A14" s="5" t="s">
        <v>14</v>
      </c>
      <c r="B14" s="6">
        <v>0</v>
      </c>
      <c r="C14" s="6">
        <v>3049000</v>
      </c>
      <c r="D14" s="6">
        <f>3048179+88000</f>
        <v>3136179</v>
      </c>
      <c r="E14" s="11"/>
      <c r="F14" s="11"/>
      <c r="G14" s="11"/>
    </row>
    <row r="15" spans="1:7" ht="20.100000000000001" customHeight="1" x14ac:dyDescent="0.25">
      <c r="A15" s="5" t="s">
        <v>15</v>
      </c>
      <c r="B15" s="6">
        <v>0</v>
      </c>
      <c r="C15" s="6">
        <v>297000</v>
      </c>
      <c r="D15" s="6">
        <v>296175</v>
      </c>
    </row>
    <row r="16" spans="1:7" s="10" customFormat="1" ht="27" customHeight="1" x14ac:dyDescent="0.2">
      <c r="A16" s="8" t="s">
        <v>16</v>
      </c>
      <c r="B16" s="9">
        <f>SUM(B13:B15)</f>
        <v>10996700</v>
      </c>
      <c r="C16" s="9">
        <f>SUM(C13:C15)</f>
        <v>14342700</v>
      </c>
      <c r="D16" s="9">
        <f>SUM(D13:D15)</f>
        <v>13494773</v>
      </c>
    </row>
    <row r="17" spans="1:4" ht="20.100000000000001" customHeight="1" x14ac:dyDescent="0.25">
      <c r="A17" s="12" t="s">
        <v>17</v>
      </c>
      <c r="B17" s="13">
        <f>SUM(B12+B16)</f>
        <v>31130200</v>
      </c>
      <c r="C17" s="13">
        <f>SUM(C12+C16)</f>
        <v>78648715</v>
      </c>
      <c r="D17" s="13">
        <f>SUM(D12+D16)</f>
        <v>102214950</v>
      </c>
    </row>
    <row r="18" spans="1:4" s="10" customFormat="1" ht="28.5" customHeight="1" x14ac:dyDescent="0.2">
      <c r="A18" s="8" t="s">
        <v>18</v>
      </c>
      <c r="B18" s="9">
        <v>4830100</v>
      </c>
      <c r="C18" s="9">
        <v>8937000</v>
      </c>
      <c r="D18" s="9">
        <f>8936529+5072373</f>
        <v>14008902</v>
      </c>
    </row>
    <row r="19" spans="1:4" ht="20.100000000000001" customHeight="1" x14ac:dyDescent="0.25">
      <c r="A19" s="5" t="s">
        <v>19</v>
      </c>
      <c r="B19" s="6">
        <v>0</v>
      </c>
      <c r="C19" s="6">
        <v>0</v>
      </c>
      <c r="D19" s="6">
        <f>8781321+4751899</f>
        <v>13533220</v>
      </c>
    </row>
    <row r="20" spans="1:4" ht="20.100000000000001" customHeight="1" x14ac:dyDescent="0.25">
      <c r="A20" s="7" t="s">
        <v>20</v>
      </c>
      <c r="B20" s="6"/>
      <c r="C20" s="6"/>
      <c r="D20" s="6">
        <v>0</v>
      </c>
    </row>
    <row r="21" spans="1:4" ht="20.100000000000001" customHeight="1" x14ac:dyDescent="0.25">
      <c r="A21" s="5" t="s">
        <v>21</v>
      </c>
      <c r="B21" s="6">
        <v>0</v>
      </c>
      <c r="C21" s="6">
        <v>0</v>
      </c>
      <c r="D21" s="6">
        <f>55208+113788</f>
        <v>168996</v>
      </c>
    </row>
    <row r="22" spans="1:4" ht="20.100000000000001" customHeight="1" x14ac:dyDescent="0.25">
      <c r="A22" s="7" t="s">
        <v>22</v>
      </c>
      <c r="B22" s="6"/>
      <c r="C22" s="6"/>
      <c r="D22" s="6">
        <f>100000+206686</f>
        <v>306686</v>
      </c>
    </row>
    <row r="23" spans="1:4" ht="20.100000000000001" customHeight="1" x14ac:dyDescent="0.25">
      <c r="A23" s="5" t="s">
        <v>23</v>
      </c>
      <c r="B23" s="6">
        <v>0</v>
      </c>
      <c r="C23" s="6">
        <v>206925</v>
      </c>
      <c r="D23" s="6">
        <f>133254+421182</f>
        <v>554436</v>
      </c>
    </row>
    <row r="24" spans="1:4" ht="20.100000000000001" customHeight="1" x14ac:dyDescent="0.25">
      <c r="A24" s="5" t="s">
        <v>24</v>
      </c>
      <c r="B24" s="6">
        <v>0</v>
      </c>
      <c r="C24" s="6">
        <v>5551746</v>
      </c>
      <c r="D24" s="6">
        <f>5550356+780196</f>
        <v>6330552</v>
      </c>
    </row>
    <row r="25" spans="1:4" s="10" customFormat="1" ht="20.100000000000001" customHeight="1" x14ac:dyDescent="0.2">
      <c r="A25" s="8" t="s">
        <v>25</v>
      </c>
      <c r="B25" s="9">
        <f>SUM(B23:B24)</f>
        <v>0</v>
      </c>
      <c r="C25" s="9">
        <f>SUM(C23:C24)</f>
        <v>5758671</v>
      </c>
      <c r="D25" s="9">
        <f>SUM(D23:D24)</f>
        <v>6884988</v>
      </c>
    </row>
    <row r="26" spans="1:4" ht="24.75" customHeight="1" x14ac:dyDescent="0.25">
      <c r="A26" s="5" t="s">
        <v>26</v>
      </c>
      <c r="B26" s="6">
        <v>0</v>
      </c>
      <c r="C26" s="6">
        <v>499414</v>
      </c>
      <c r="D26" s="6">
        <f>393601+1663149</f>
        <v>2056750</v>
      </c>
    </row>
    <row r="27" spans="1:4" ht="26.25" customHeight="1" x14ac:dyDescent="0.25">
      <c r="A27" s="5" t="s">
        <v>27</v>
      </c>
      <c r="B27" s="6">
        <v>0</v>
      </c>
      <c r="C27" s="6">
        <v>631641</v>
      </c>
      <c r="D27" s="6">
        <f>509706+187684</f>
        <v>697390</v>
      </c>
    </row>
    <row r="28" spans="1:4" s="10" customFormat="1" ht="24.75" customHeight="1" x14ac:dyDescent="0.2">
      <c r="A28" s="8" t="s">
        <v>28</v>
      </c>
      <c r="B28" s="9">
        <f>SUM(B26:B27)</f>
        <v>0</v>
      </c>
      <c r="C28" s="9">
        <f>SUM(C26:C27)</f>
        <v>1131055</v>
      </c>
      <c r="D28" s="9">
        <f>SUM(D26:D27)</f>
        <v>2754140</v>
      </c>
    </row>
    <row r="29" spans="1:4" ht="20.100000000000001" customHeight="1" x14ac:dyDescent="0.25">
      <c r="A29" s="5" t="s">
        <v>29</v>
      </c>
      <c r="B29" s="6">
        <v>10008510</v>
      </c>
      <c r="C29" s="6">
        <v>7704093</v>
      </c>
      <c r="D29" s="6">
        <f>4482054+1526909</f>
        <v>6008963</v>
      </c>
    </row>
    <row r="30" spans="1:4" ht="20.100000000000001" customHeight="1" x14ac:dyDescent="0.25">
      <c r="A30" s="5" t="s">
        <v>30</v>
      </c>
      <c r="B30" s="6">
        <v>5085000</v>
      </c>
      <c r="C30" s="6">
        <v>5895000</v>
      </c>
      <c r="D30" s="6">
        <v>5768565</v>
      </c>
    </row>
    <row r="31" spans="1:4" ht="20.100000000000001" customHeight="1" x14ac:dyDescent="0.25">
      <c r="A31" s="5" t="s">
        <v>31</v>
      </c>
      <c r="B31" s="6">
        <v>0</v>
      </c>
      <c r="C31" s="6">
        <v>212029</v>
      </c>
      <c r="D31" s="6">
        <f>210831+2576984</f>
        <v>2787815</v>
      </c>
    </row>
    <row r="32" spans="1:4" ht="27.75" customHeight="1" x14ac:dyDescent="0.25">
      <c r="A32" s="5" t="s">
        <v>32</v>
      </c>
      <c r="B32" s="6">
        <v>0</v>
      </c>
      <c r="C32" s="6">
        <v>28346539</v>
      </c>
      <c r="D32" s="6">
        <f>26415636+1162644</f>
        <v>27578280</v>
      </c>
    </row>
    <row r="33" spans="1:4" ht="27.75" customHeight="1" x14ac:dyDescent="0.25">
      <c r="A33" s="7" t="s">
        <v>33</v>
      </c>
      <c r="B33" s="6"/>
      <c r="C33" s="6">
        <v>1232934</v>
      </c>
      <c r="D33" s="6">
        <v>1232877</v>
      </c>
    </row>
    <row r="34" spans="1:4" ht="27.75" customHeight="1" x14ac:dyDescent="0.25">
      <c r="A34" s="7" t="s">
        <v>34</v>
      </c>
      <c r="B34" s="6"/>
      <c r="C34" s="6">
        <v>25344739</v>
      </c>
      <c r="D34" s="6">
        <f>20448606+539284</f>
        <v>20987890</v>
      </c>
    </row>
    <row r="35" spans="1:4" ht="20.100000000000001" customHeight="1" x14ac:dyDescent="0.25">
      <c r="A35" s="5" t="s">
        <v>35</v>
      </c>
      <c r="B35" s="6">
        <v>750000</v>
      </c>
      <c r="C35" s="6">
        <v>17319035</v>
      </c>
      <c r="D35" s="6">
        <f>14838123+1453942</f>
        <v>16292065</v>
      </c>
    </row>
    <row r="36" spans="1:4" ht="20.100000000000001" customHeight="1" x14ac:dyDescent="0.25">
      <c r="A36" s="5" t="s">
        <v>36</v>
      </c>
      <c r="B36" s="6">
        <v>0</v>
      </c>
      <c r="C36" s="6">
        <v>0</v>
      </c>
      <c r="D36" s="6">
        <f>523326+147691</f>
        <v>671017</v>
      </c>
    </row>
    <row r="37" spans="1:4" s="10" customFormat="1" ht="27.75" customHeight="1" x14ac:dyDescent="0.2">
      <c r="A37" s="8" t="s">
        <v>37</v>
      </c>
      <c r="B37" s="9">
        <f>SUM(B29:B35)</f>
        <v>15843510</v>
      </c>
      <c r="C37" s="9">
        <f>SUM(C29:C35)</f>
        <v>86054369</v>
      </c>
      <c r="D37" s="9">
        <f>SUM(D29:D35)</f>
        <v>80656455</v>
      </c>
    </row>
    <row r="38" spans="1:4" ht="20.100000000000001" customHeight="1" x14ac:dyDescent="0.25">
      <c r="A38" s="5" t="s">
        <v>38</v>
      </c>
      <c r="B38" s="6">
        <v>0</v>
      </c>
      <c r="C38" s="6">
        <v>185710</v>
      </c>
      <c r="D38" s="6">
        <f>90180+54640</f>
        <v>144820</v>
      </c>
    </row>
    <row r="39" spans="1:4" s="10" customFormat="1" ht="30" customHeight="1" x14ac:dyDescent="0.2">
      <c r="A39" s="8" t="s">
        <v>39</v>
      </c>
      <c r="B39" s="9">
        <f>SUM(B38)</f>
        <v>0</v>
      </c>
      <c r="C39" s="9">
        <f>SUM(C38)</f>
        <v>185710</v>
      </c>
      <c r="D39" s="9">
        <f>SUM(D38)</f>
        <v>144820</v>
      </c>
    </row>
    <row r="40" spans="1:4" ht="36" customHeight="1" x14ac:dyDescent="0.25">
      <c r="A40" s="5" t="s">
        <v>40</v>
      </c>
      <c r="B40" s="6">
        <v>3025581</v>
      </c>
      <c r="C40" s="6">
        <v>17191232</v>
      </c>
      <c r="D40" s="6">
        <f>15847596+1649387</f>
        <v>17496983</v>
      </c>
    </row>
    <row r="41" spans="1:4" ht="20.100000000000001" customHeight="1" x14ac:dyDescent="0.25">
      <c r="A41" s="5" t="s">
        <v>41</v>
      </c>
      <c r="B41" s="6">
        <v>3664000</v>
      </c>
      <c r="C41" s="6">
        <v>713147</v>
      </c>
      <c r="D41" s="6">
        <v>708509</v>
      </c>
    </row>
    <row r="42" spans="1:4" ht="20.100000000000001" customHeight="1" x14ac:dyDescent="0.25">
      <c r="A42" s="5" t="s">
        <v>42</v>
      </c>
      <c r="B42" s="6">
        <v>800000</v>
      </c>
      <c r="C42" s="6">
        <v>0</v>
      </c>
      <c r="D42" s="6"/>
    </row>
    <row r="43" spans="1:4" ht="20.100000000000001" customHeight="1" x14ac:dyDescent="0.25">
      <c r="A43" s="5" t="s">
        <v>43</v>
      </c>
      <c r="B43" s="6">
        <v>0</v>
      </c>
      <c r="C43" s="6">
        <v>1421653</v>
      </c>
      <c r="D43" s="6">
        <f>1331345+435122</f>
        <v>1766467</v>
      </c>
    </row>
    <row r="44" spans="1:4" s="10" customFormat="1" ht="30" customHeight="1" x14ac:dyDescent="0.2">
      <c r="A44" s="8" t="s">
        <v>44</v>
      </c>
      <c r="B44" s="9">
        <f>SUM(B40:B43)</f>
        <v>7489581</v>
      </c>
      <c r="C44" s="9">
        <f>SUM(C40:C43)</f>
        <v>19326032</v>
      </c>
      <c r="D44" s="9">
        <f>SUM(D40:D43)</f>
        <v>19971959</v>
      </c>
    </row>
    <row r="45" spans="1:4" ht="20.100000000000001" customHeight="1" x14ac:dyDescent="0.25">
      <c r="A45" s="12" t="s">
        <v>45</v>
      </c>
      <c r="B45" s="9">
        <f>SUM(B25+B28+B37+B39+B44)</f>
        <v>23333091</v>
      </c>
      <c r="C45" s="9">
        <f>SUM(C25+C28+C37+C39+C44)</f>
        <v>112455837</v>
      </c>
      <c r="D45" s="9">
        <f>SUM(D25+D28+D37+D39+D44)</f>
        <v>110412362</v>
      </c>
    </row>
    <row r="46" spans="1:4" ht="20.100000000000001" customHeight="1" x14ac:dyDescent="0.25">
      <c r="A46" s="5" t="s">
        <v>46</v>
      </c>
      <c r="B46" s="13"/>
      <c r="C46" s="6">
        <v>0</v>
      </c>
      <c r="D46" s="6">
        <v>0</v>
      </c>
    </row>
    <row r="47" spans="1:4" ht="29.25" customHeight="1" x14ac:dyDescent="0.25">
      <c r="A47" s="5" t="s">
        <v>47</v>
      </c>
      <c r="B47" s="6">
        <v>14325000</v>
      </c>
      <c r="C47" s="6">
        <v>14725000</v>
      </c>
      <c r="D47" s="6">
        <v>14311154</v>
      </c>
    </row>
    <row r="48" spans="1:4" ht="25.5" customHeight="1" x14ac:dyDescent="0.25">
      <c r="A48" s="5" t="s">
        <v>48</v>
      </c>
      <c r="B48" s="6">
        <v>0</v>
      </c>
      <c r="C48" s="6">
        <v>0</v>
      </c>
      <c r="D48" s="6">
        <v>1915230</v>
      </c>
    </row>
    <row r="49" spans="1:4" ht="25.5" customHeight="1" x14ac:dyDescent="0.25">
      <c r="A49" s="7" t="s">
        <v>49</v>
      </c>
      <c r="B49" s="6"/>
      <c r="C49" s="6"/>
      <c r="D49" s="6">
        <v>10451685</v>
      </c>
    </row>
    <row r="50" spans="1:4" ht="45" customHeight="1" x14ac:dyDescent="0.25">
      <c r="A50" s="7" t="s">
        <v>50</v>
      </c>
      <c r="B50" s="6"/>
      <c r="C50" s="6"/>
      <c r="D50" s="6">
        <v>1947239</v>
      </c>
    </row>
    <row r="51" spans="1:4" ht="28.5" customHeight="1" x14ac:dyDescent="0.25">
      <c r="A51" s="12" t="s">
        <v>51</v>
      </c>
      <c r="B51" s="9">
        <f>SUM(B47)</f>
        <v>14325000</v>
      </c>
      <c r="C51" s="9">
        <f>SUM(C47)</f>
        <v>14725000</v>
      </c>
      <c r="D51" s="9">
        <f>SUM(D47)</f>
        <v>14311154</v>
      </c>
    </row>
    <row r="52" spans="1:4" s="10" customFormat="1" ht="28.5" customHeight="1" x14ac:dyDescent="0.2">
      <c r="A52" s="8" t="s">
        <v>52</v>
      </c>
      <c r="B52" s="9"/>
      <c r="C52" s="9">
        <v>453319</v>
      </c>
      <c r="D52" s="9">
        <v>453319</v>
      </c>
    </row>
    <row r="53" spans="1:4" ht="27" customHeight="1" x14ac:dyDescent="0.25">
      <c r="A53" s="5" t="s">
        <v>53</v>
      </c>
      <c r="B53" s="14">
        <v>41202739</v>
      </c>
      <c r="C53" s="6">
        <v>43887666</v>
      </c>
      <c r="D53" s="6">
        <f>43659312+1974495</f>
        <v>45633807</v>
      </c>
    </row>
    <row r="54" spans="1:4" ht="20.100000000000001" customHeight="1" x14ac:dyDescent="0.25">
      <c r="A54" s="5" t="s">
        <v>54</v>
      </c>
      <c r="B54" s="6">
        <v>0</v>
      </c>
      <c r="C54" s="6">
        <v>0</v>
      </c>
      <c r="D54" s="6">
        <v>250000</v>
      </c>
    </row>
    <row r="55" spans="1:4" ht="20.100000000000001" customHeight="1" x14ac:dyDescent="0.25">
      <c r="A55" s="5" t="s">
        <v>55</v>
      </c>
      <c r="B55" s="6">
        <v>0</v>
      </c>
      <c r="C55" s="6">
        <v>0</v>
      </c>
      <c r="D55" s="6">
        <f>131266+1974495</f>
        <v>2105761</v>
      </c>
    </row>
    <row r="56" spans="1:4" ht="20.100000000000001" customHeight="1" x14ac:dyDescent="0.25">
      <c r="A56" s="5" t="s">
        <v>56</v>
      </c>
      <c r="B56" s="6">
        <v>0</v>
      </c>
      <c r="C56" s="6">
        <v>0</v>
      </c>
      <c r="D56" s="6">
        <v>43278046</v>
      </c>
    </row>
    <row r="57" spans="1:4" ht="39.75" customHeight="1" x14ac:dyDescent="0.25">
      <c r="A57" s="5" t="s">
        <v>57</v>
      </c>
      <c r="B57" s="6">
        <v>2000000</v>
      </c>
      <c r="C57" s="6">
        <v>1568612</v>
      </c>
      <c r="D57" s="6">
        <v>1063500</v>
      </c>
    </row>
    <row r="58" spans="1:4" ht="20.100000000000001" customHeight="1" x14ac:dyDescent="0.25">
      <c r="A58" s="7" t="s">
        <v>58</v>
      </c>
      <c r="B58" s="6">
        <v>0</v>
      </c>
      <c r="C58" s="6">
        <v>0</v>
      </c>
      <c r="D58" s="6">
        <v>1063500</v>
      </c>
    </row>
    <row r="59" spans="1:4" ht="20.100000000000001" customHeight="1" x14ac:dyDescent="0.25">
      <c r="A59" s="7" t="s">
        <v>59</v>
      </c>
      <c r="B59" s="6">
        <v>785271</v>
      </c>
      <c r="C59" s="6">
        <v>5186185</v>
      </c>
      <c r="D59" s="6">
        <v>0</v>
      </c>
    </row>
    <row r="60" spans="1:4" ht="42" customHeight="1" x14ac:dyDescent="0.25">
      <c r="A60" s="12" t="s">
        <v>60</v>
      </c>
      <c r="B60" s="9">
        <f>SUM(B52+B53+B57+B59)</f>
        <v>43988010</v>
      </c>
      <c r="C60" s="9">
        <f>SUM(C52+C53+C57+C59)</f>
        <v>51095782</v>
      </c>
      <c r="D60" s="9">
        <f>SUM(D52+D53+D57+D59)</f>
        <v>47150626</v>
      </c>
    </row>
    <row r="61" spans="1:4" ht="31.5" customHeight="1" x14ac:dyDescent="0.25">
      <c r="A61" s="5" t="s">
        <v>61</v>
      </c>
      <c r="B61" s="14">
        <v>205433612</v>
      </c>
      <c r="C61" s="6">
        <v>163117963</v>
      </c>
      <c r="D61" s="6">
        <v>83136930</v>
      </c>
    </row>
    <row r="62" spans="1:4" ht="28.5" customHeight="1" x14ac:dyDescent="0.25">
      <c r="A62" s="5" t="s">
        <v>62</v>
      </c>
      <c r="B62" s="6">
        <v>0</v>
      </c>
      <c r="C62" s="6">
        <v>199500</v>
      </c>
      <c r="D62" s="6">
        <v>199500</v>
      </c>
    </row>
    <row r="63" spans="1:4" ht="26.25" customHeight="1" x14ac:dyDescent="0.25">
      <c r="A63" s="5" t="s">
        <v>63</v>
      </c>
      <c r="B63" s="6">
        <v>0</v>
      </c>
      <c r="C63" s="6">
        <v>0</v>
      </c>
      <c r="D63" s="6">
        <v>0</v>
      </c>
    </row>
    <row r="64" spans="1:4" ht="32.25" customHeight="1" x14ac:dyDescent="0.25">
      <c r="A64" s="5" t="s">
        <v>64</v>
      </c>
      <c r="B64" s="6">
        <v>60396000</v>
      </c>
      <c r="C64" s="6">
        <v>53137530</v>
      </c>
      <c r="D64" s="6">
        <v>22328865</v>
      </c>
    </row>
    <row r="65" spans="1:4" ht="29.25" customHeight="1" x14ac:dyDescent="0.25">
      <c r="A65" s="12" t="s">
        <v>65</v>
      </c>
      <c r="B65" s="9">
        <f>SUM(B61:B64)</f>
        <v>265829612</v>
      </c>
      <c r="C65" s="9">
        <f>SUM(C61:C64)</f>
        <v>216454993</v>
      </c>
      <c r="D65" s="9">
        <f>SUM(D61:D64)</f>
        <v>105665295</v>
      </c>
    </row>
    <row r="66" spans="1:4" ht="20.100000000000001" customHeight="1" x14ac:dyDescent="0.25">
      <c r="A66" s="5" t="s">
        <v>66</v>
      </c>
      <c r="B66" s="14">
        <v>0</v>
      </c>
      <c r="C66" s="6">
        <v>135996605</v>
      </c>
      <c r="D66" s="6">
        <v>129744527</v>
      </c>
    </row>
    <row r="67" spans="1:4" ht="27.75" customHeight="1" x14ac:dyDescent="0.25">
      <c r="A67" s="5" t="s">
        <v>67</v>
      </c>
      <c r="B67" s="6">
        <v>0</v>
      </c>
      <c r="C67" s="6">
        <v>38398927</v>
      </c>
      <c r="D67" s="6">
        <v>34617950</v>
      </c>
    </row>
    <row r="68" spans="1:4" ht="20.100000000000001" customHeight="1" x14ac:dyDescent="0.25">
      <c r="A68" s="12" t="s">
        <v>68</v>
      </c>
      <c r="B68" s="15">
        <f>SUM(B66:B67)</f>
        <v>0</v>
      </c>
      <c r="C68" s="9">
        <f>SUM(C66:C67)</f>
        <v>174395532</v>
      </c>
      <c r="D68" s="9">
        <f>SUM(D66:D67)</f>
        <v>164362477</v>
      </c>
    </row>
    <row r="69" spans="1:4" ht="38.25" x14ac:dyDescent="0.25">
      <c r="A69" s="16" t="s">
        <v>69</v>
      </c>
      <c r="B69" s="13">
        <f>SUM(B17+B18+B45+B51+B60+B65+B68)</f>
        <v>383436013</v>
      </c>
      <c r="C69" s="17">
        <f>SUM(C17+C18+C45+C51+C60+C65+C68)</f>
        <v>656712859</v>
      </c>
      <c r="D69" s="13">
        <f>SUM(D17+D18+D45+D51+D60+D65+D68)</f>
        <v>558125766</v>
      </c>
    </row>
    <row r="70" spans="1:4" x14ac:dyDescent="0.25">
      <c r="A70" s="18" t="s">
        <v>70</v>
      </c>
      <c r="B70" s="19">
        <v>6000000</v>
      </c>
      <c r="C70" s="19">
        <v>1778779</v>
      </c>
      <c r="D70" s="19">
        <v>1000000</v>
      </c>
    </row>
    <row r="71" spans="1:4" x14ac:dyDescent="0.25">
      <c r="A71" s="18" t="s">
        <v>71</v>
      </c>
      <c r="B71" s="19"/>
      <c r="C71" s="19">
        <v>5225123</v>
      </c>
      <c r="D71" s="19">
        <v>5225123</v>
      </c>
    </row>
    <row r="72" spans="1:4" ht="25.5" x14ac:dyDescent="0.25">
      <c r="A72" s="18" t="s">
        <v>72</v>
      </c>
      <c r="B72" s="19">
        <v>42076107</v>
      </c>
      <c r="C72" s="19">
        <v>53645233</v>
      </c>
      <c r="D72" s="19">
        <v>50864899</v>
      </c>
    </row>
    <row r="73" spans="1:4" s="10" customFormat="1" ht="12.75" x14ac:dyDescent="0.2">
      <c r="A73" s="20" t="s">
        <v>73</v>
      </c>
      <c r="B73" s="21">
        <f>SUM(B70:B72)</f>
        <v>48076107</v>
      </c>
      <c r="C73" s="21">
        <f>SUM(C70:C72)</f>
        <v>60649135</v>
      </c>
      <c r="D73" s="21">
        <f>SUM(D70:D72)</f>
        <v>57090022</v>
      </c>
    </row>
    <row r="74" spans="1:4" x14ac:dyDescent="0.25">
      <c r="A74" s="20" t="s">
        <v>74</v>
      </c>
      <c r="B74" s="21">
        <f>SUM(B69+B71)</f>
        <v>383436013</v>
      </c>
      <c r="C74" s="21">
        <f>SUM(C69+C71)</f>
        <v>661937982</v>
      </c>
      <c r="D74" s="21">
        <f>SUM(D69+D71)</f>
        <v>563350889</v>
      </c>
    </row>
    <row r="75" spans="1:4" s="10" customFormat="1" ht="12.75" x14ac:dyDescent="0.2">
      <c r="A75" s="20"/>
      <c r="B75" s="21"/>
    </row>
  </sheetData>
  <mergeCells count="2"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2021-05-31T09:50:19Z</dcterms:created>
  <dcterms:modified xsi:type="dcterms:W3CDTF">2021-05-31T09:50:50Z</dcterms:modified>
</cp:coreProperties>
</file>