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230" yWindow="-225" windowWidth="12660" windowHeight="11640" tabRatio="877"/>
  </bookViews>
  <sheets>
    <sheet name="ÖSSZEFÜGGÉSEK" sheetId="75" r:id="rId1"/>
    <sheet name="1.1.sz.mell." sheetId="1" r:id="rId2"/>
    <sheet name="1.2.sz.mell." sheetId="116" r:id="rId3"/>
    <sheet name="2.1.sz.mell  " sheetId="73" r:id="rId4"/>
    <sheet name="2.2.sz.mell  " sheetId="61" r:id="rId5"/>
    <sheet name="ELLENŐRZÉS-1.sz.2.a.sz.2.b.sz." sheetId="76" r:id="rId6"/>
    <sheet name="3.sz.mell.  " sheetId="62" r:id="rId7"/>
    <sheet name="4.sz.mell." sheetId="77" r:id="rId8"/>
    <sheet name="5.sz.mell." sheetId="78" r:id="rId9"/>
    <sheet name="6.sz.mell.Ber" sheetId="144" r:id="rId10"/>
    <sheet name="7.sz.mell. Felúj" sheetId="64" r:id="rId11"/>
    <sheet name="8.sz.mell.EU 2020" sheetId="152" r:id="rId12"/>
    <sheet name="9.1. sz. mell" sheetId="3" r:id="rId13"/>
    <sheet name="9.1.1. sz. mell " sheetId="119" r:id="rId14"/>
    <sheet name="9.1.2.sz. mell" sheetId="153" r:id="rId15"/>
    <sheet name="9.1.3. szoc tábla" sheetId="135" r:id="rId16"/>
    <sheet name="9.2. sz. mell KH" sheetId="79" r:id="rId17"/>
    <sheet name="9.2.1. sz. mell" sheetId="122" r:id="rId18"/>
    <sheet name="9.3. sz. mell VG" sheetId="105" r:id="rId19"/>
    <sheet name="9.3.1. sz. mell" sheetId="139" r:id="rId20"/>
    <sheet name="9.4. sz. mell S" sheetId="136" r:id="rId21"/>
    <sheet name="9.4.1. sz. mell" sheetId="138" r:id="rId22"/>
    <sheet name="9.5. sz. mell H" sheetId="146" r:id="rId23"/>
    <sheet name="9.5.1. sz. mell" sheetId="147" r:id="rId24"/>
    <sheet name="9.6. céljell.tám" sheetId="133" r:id="rId25"/>
    <sheet name="1. sz tájékoztató t." sheetId="87" r:id="rId26"/>
    <sheet name="2. sz tájékoztató t" sheetId="145" r:id="rId27"/>
    <sheet name="3. sz tájékoztató t." sheetId="88" r:id="rId28"/>
    <sheet name="4.sz tájékoztató t." sheetId="24" r:id="rId29"/>
    <sheet name="5.sz.állami támogatások" sheetId="132" r:id="rId30"/>
    <sheet name="6. sz tájékoztató t." sheetId="128" r:id="rId31"/>
  </sheets>
  <definedNames>
    <definedName name="_xlnm.Print_Titles" localSheetId="12">'9.1. sz. mell'!$1:$6</definedName>
    <definedName name="_xlnm.Print_Titles" localSheetId="13">'9.1.1. sz. mell '!$1:$6</definedName>
    <definedName name="_xlnm.Print_Titles" localSheetId="16">'9.2. sz. mell KH'!$1:$6</definedName>
    <definedName name="_xlnm.Print_Titles" localSheetId="17">'9.2.1. sz. mell'!$1:$6</definedName>
    <definedName name="_xlnm.Print_Titles" localSheetId="18">'9.3. sz. mell VG'!$1:$6</definedName>
    <definedName name="_xlnm.Print_Titles" localSheetId="19">'9.3.1. sz. mell'!$1:$6</definedName>
    <definedName name="_xlnm.Print_Titles" localSheetId="20">'9.4. sz. mell S'!$1:$6</definedName>
    <definedName name="_xlnm.Print_Titles" localSheetId="21">'9.4.1. sz. mell'!$1:$6</definedName>
    <definedName name="_xlnm.Print_Titles" localSheetId="22">'9.5. sz. mell H'!$1:$6</definedName>
    <definedName name="_xlnm.Print_Titles" localSheetId="23">'9.5.1. sz. mell'!$1:$6</definedName>
    <definedName name="_xlnm.Print_Area" localSheetId="25">'1. sz tájékoztató t.'!$A$1:$E$153</definedName>
    <definedName name="_xlnm.Print_Area" localSheetId="1">'1.1.sz.mell.'!$A$1:$C$161</definedName>
    <definedName name="_xlnm.Print_Area" localSheetId="2">'1.2.sz.mell.'!$A$1:$F$162</definedName>
    <definedName name="_xlnm.Print_Area" localSheetId="26">'2. sz tájékoztató t'!$A$1:$I$23</definedName>
    <definedName name="_xlnm.Print_Area" localSheetId="27">'3. sz tájékoztató t.'!$A$1:$D$23</definedName>
    <definedName name="_xlnm.Print_Area" localSheetId="29">'5.sz.állami támogatások'!$A$1:$D$40</definedName>
    <definedName name="_xlnm.Print_Area" localSheetId="30">'6. sz tájékoztató t.'!$A$1:$E$35</definedName>
    <definedName name="_xlnm.Print_Area" localSheetId="11">'8.sz.mell.EU 2020'!$A$1:$I$271</definedName>
    <definedName name="_xlnm.Print_Area" localSheetId="14">'9.1.2.sz. mell'!$A$1:$Q$50</definedName>
  </definedNames>
  <calcPr calcId="145621" fullCalcOnLoad="1"/>
</workbook>
</file>

<file path=xl/calcChain.xml><?xml version="1.0" encoding="utf-8"?>
<calcChain xmlns="http://schemas.openxmlformats.org/spreadsheetml/2006/main">
  <c r="F1" i="147" l="1"/>
  <c r="C1" i="146"/>
  <c r="F1" i="138"/>
  <c r="C1" i="136"/>
  <c r="F1" i="139"/>
  <c r="C1" i="105"/>
  <c r="F1" i="122"/>
  <c r="C1" i="79"/>
  <c r="F1" i="119"/>
  <c r="C1" i="3"/>
  <c r="F1" i="61"/>
  <c r="F1" i="73"/>
  <c r="D17" i="128"/>
  <c r="E17" i="128"/>
  <c r="O14" i="24"/>
  <c r="O15" i="24"/>
  <c r="O16" i="24"/>
  <c r="O17" i="24"/>
  <c r="O18" i="24"/>
  <c r="O19" i="24"/>
  <c r="O20" i="24"/>
  <c r="O21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O11" i="24"/>
  <c r="O10" i="24"/>
  <c r="O9" i="24"/>
  <c r="O8" i="24"/>
  <c r="O7" i="24"/>
  <c r="O6" i="24"/>
  <c r="O5" i="24"/>
  <c r="O12" i="24"/>
  <c r="F13" i="144"/>
  <c r="B12" i="144"/>
  <c r="C10" i="139"/>
  <c r="C10" i="105"/>
  <c r="C14" i="139"/>
  <c r="C14" i="105"/>
  <c r="C19" i="73"/>
  <c r="C29" i="73"/>
  <c r="C30" i="61"/>
  <c r="C18" i="73"/>
  <c r="C30" i="73"/>
  <c r="D8" i="76"/>
  <c r="E17" i="61"/>
  <c r="E31" i="61"/>
  <c r="C17" i="61"/>
  <c r="C31" i="61"/>
  <c r="E18" i="73"/>
  <c r="E30" i="73"/>
  <c r="C117" i="1"/>
  <c r="C116" i="1"/>
  <c r="C115" i="1"/>
  <c r="C104" i="1"/>
  <c r="C97" i="1"/>
  <c r="C96" i="1"/>
  <c r="C48" i="147"/>
  <c r="C48" i="146"/>
  <c r="C47" i="147"/>
  <c r="C47" i="146"/>
  <c r="C6" i="1"/>
  <c r="C5" i="1"/>
  <c r="C7" i="1"/>
  <c r="E7" i="87"/>
  <c r="C8" i="1"/>
  <c r="E8" i="87"/>
  <c r="C9" i="1"/>
  <c r="E9" i="87"/>
  <c r="C27" i="1"/>
  <c r="E27" i="87"/>
  <c r="C28" i="1"/>
  <c r="E28" i="87"/>
  <c r="C29" i="1"/>
  <c r="E29" i="87"/>
  <c r="C30" i="1"/>
  <c r="E30" i="87"/>
  <c r="C31" i="1"/>
  <c r="E31" i="87"/>
  <c r="C32" i="1"/>
  <c r="E32" i="87"/>
  <c r="C37" i="1"/>
  <c r="E37" i="87"/>
  <c r="C47" i="1"/>
  <c r="E47" i="87"/>
  <c r="C48" i="1"/>
  <c r="E48" i="87"/>
  <c r="C25" i="1"/>
  <c r="E25" i="87"/>
  <c r="C74" i="87"/>
  <c r="C12" i="87"/>
  <c r="C19" i="87"/>
  <c r="C5" i="87"/>
  <c r="C61" i="87"/>
  <c r="C26" i="87"/>
  <c r="C33" i="87"/>
  <c r="C45" i="87"/>
  <c r="C51" i="87"/>
  <c r="C56" i="87"/>
  <c r="C71" i="87"/>
  <c r="C85" i="87"/>
  <c r="D62" i="87"/>
  <c r="D85" i="87"/>
  <c r="D71" i="87"/>
  <c r="E56" i="87"/>
  <c r="D56" i="87"/>
  <c r="E51" i="87"/>
  <c r="D51" i="87"/>
  <c r="D45" i="87"/>
  <c r="D33" i="87"/>
  <c r="D26" i="87"/>
  <c r="D19" i="87"/>
  <c r="D12" i="87"/>
  <c r="D5" i="87"/>
  <c r="D61" i="87"/>
  <c r="E15" i="145"/>
  <c r="D15" i="145"/>
  <c r="I16" i="145"/>
  <c r="F10" i="64"/>
  <c r="E5" i="144"/>
  <c r="E14" i="144"/>
  <c r="D5" i="144"/>
  <c r="B5" i="144"/>
  <c r="B14" i="144"/>
  <c r="F8" i="144"/>
  <c r="C64" i="119"/>
  <c r="C89" i="119"/>
  <c r="D64" i="119"/>
  <c r="D89" i="119"/>
  <c r="C64" i="3"/>
  <c r="K8" i="153"/>
  <c r="C8" i="153"/>
  <c r="K9" i="153"/>
  <c r="C9" i="153"/>
  <c r="K10" i="153"/>
  <c r="C10" i="153"/>
  <c r="K11" i="153"/>
  <c r="C11" i="153"/>
  <c r="K12" i="153"/>
  <c r="C12" i="153"/>
  <c r="K13" i="153"/>
  <c r="C13" i="153"/>
  <c r="K14" i="153"/>
  <c r="C14" i="153"/>
  <c r="K15" i="153"/>
  <c r="C15" i="153"/>
  <c r="K16" i="153"/>
  <c r="C16" i="153"/>
  <c r="K17" i="153"/>
  <c r="C17" i="153"/>
  <c r="K18" i="153"/>
  <c r="C18" i="153"/>
  <c r="D19" i="153"/>
  <c r="E19" i="153"/>
  <c r="F19" i="153"/>
  <c r="G19" i="153"/>
  <c r="H19" i="153"/>
  <c r="I19" i="153"/>
  <c r="J19" i="153"/>
  <c r="K19" i="153"/>
  <c r="L19" i="153"/>
  <c r="M19" i="153"/>
  <c r="C31" i="153"/>
  <c r="I31" i="153"/>
  <c r="N31" i="153"/>
  <c r="C32" i="153"/>
  <c r="I32" i="153"/>
  <c r="N32" i="153"/>
  <c r="Q32" i="153"/>
  <c r="C33" i="153"/>
  <c r="I33" i="153"/>
  <c r="N33" i="153"/>
  <c r="Q33" i="153"/>
  <c r="C34" i="153"/>
  <c r="I34" i="153"/>
  <c r="N34" i="153"/>
  <c r="Q34" i="153"/>
  <c r="C35" i="153"/>
  <c r="I35" i="153"/>
  <c r="N35" i="153"/>
  <c r="Q35" i="153"/>
  <c r="C36" i="153"/>
  <c r="I36" i="153"/>
  <c r="N36" i="153"/>
  <c r="Q36" i="153"/>
  <c r="C37" i="153"/>
  <c r="N37" i="153"/>
  <c r="Q37" i="153"/>
  <c r="I37" i="153"/>
  <c r="C38" i="153"/>
  <c r="N38" i="153"/>
  <c r="Q38" i="153"/>
  <c r="I38" i="153"/>
  <c r="C39" i="153"/>
  <c r="N39" i="153"/>
  <c r="Q39" i="153"/>
  <c r="I39" i="153"/>
  <c r="C40" i="153"/>
  <c r="N40" i="153"/>
  <c r="Q40" i="153"/>
  <c r="I40" i="153"/>
  <c r="C41" i="153"/>
  <c r="N41" i="153"/>
  <c r="Q41" i="153"/>
  <c r="I41" i="153"/>
  <c r="C42" i="153"/>
  <c r="N42" i="153"/>
  <c r="Q42" i="153"/>
  <c r="I42" i="153"/>
  <c r="C43" i="153"/>
  <c r="N43" i="153"/>
  <c r="Q43" i="153"/>
  <c r="I43" i="153"/>
  <c r="C44" i="153"/>
  <c r="N44" i="153"/>
  <c r="Q44" i="153"/>
  <c r="I44" i="153"/>
  <c r="C45" i="153"/>
  <c r="N45" i="153"/>
  <c r="Q45" i="153"/>
  <c r="I45" i="153"/>
  <c r="C46" i="153"/>
  <c r="N46" i="153"/>
  <c r="Q46" i="153"/>
  <c r="I46" i="153"/>
  <c r="C47" i="153"/>
  <c r="N47" i="153"/>
  <c r="Q47" i="153"/>
  <c r="I47" i="153"/>
  <c r="C48" i="153"/>
  <c r="N48" i="153"/>
  <c r="Q48" i="153"/>
  <c r="I48" i="153"/>
  <c r="C49" i="153"/>
  <c r="N49" i="153"/>
  <c r="Q49" i="153"/>
  <c r="I49" i="153"/>
  <c r="C50" i="153"/>
  <c r="D50" i="153"/>
  <c r="E50" i="153"/>
  <c r="F50" i="153"/>
  <c r="G50" i="153"/>
  <c r="H50" i="153"/>
  <c r="I50" i="153"/>
  <c r="J50" i="153"/>
  <c r="K50" i="153"/>
  <c r="L50" i="153"/>
  <c r="M50" i="153"/>
  <c r="O50" i="153"/>
  <c r="P50" i="153"/>
  <c r="I266" i="152"/>
  <c r="I220" i="152"/>
  <c r="H222" i="152"/>
  <c r="F269" i="152"/>
  <c r="F222" i="152"/>
  <c r="I191" i="152"/>
  <c r="C113" i="3"/>
  <c r="H88" i="152"/>
  <c r="I85" i="152"/>
  <c r="H110" i="152"/>
  <c r="I107" i="152"/>
  <c r="C8" i="128"/>
  <c r="C18" i="128"/>
  <c r="C20" i="128"/>
  <c r="D8" i="128"/>
  <c r="E8" i="128"/>
  <c r="D16" i="128"/>
  <c r="D18" i="128"/>
  <c r="D20" i="128"/>
  <c r="D19" i="128"/>
  <c r="E19" i="128"/>
  <c r="C24" i="128"/>
  <c r="D24" i="128"/>
  <c r="E24" i="128"/>
  <c r="C27" i="128"/>
  <c r="D27" i="128"/>
  <c r="D31" i="128"/>
  <c r="D33" i="128"/>
  <c r="E27" i="128"/>
  <c r="C31" i="128"/>
  <c r="C33" i="128"/>
  <c r="E31" i="128"/>
  <c r="E33" i="128"/>
  <c r="C14" i="132"/>
  <c r="C39" i="132"/>
  <c r="C19" i="132"/>
  <c r="C21" i="132"/>
  <c r="C24" i="132"/>
  <c r="C31" i="132"/>
  <c r="C34" i="132"/>
  <c r="A1" i="24"/>
  <c r="C22" i="88"/>
  <c r="D22" i="88"/>
  <c r="D4" i="145"/>
  <c r="E5" i="145"/>
  <c r="F5" i="145"/>
  <c r="G5" i="145"/>
  <c r="H5" i="145"/>
  <c r="D7" i="145"/>
  <c r="E7" i="145"/>
  <c r="E10" i="145"/>
  <c r="E13" i="145"/>
  <c r="E21" i="145"/>
  <c r="F7" i="145"/>
  <c r="F23" i="145"/>
  <c r="G7" i="145"/>
  <c r="I7" i="145"/>
  <c r="H7" i="145"/>
  <c r="G10" i="145"/>
  <c r="G13" i="145"/>
  <c r="G15" i="145"/>
  <c r="G21" i="145"/>
  <c r="I8" i="145"/>
  <c r="I9" i="145"/>
  <c r="D10" i="145"/>
  <c r="I10" i="145"/>
  <c r="F10" i="145"/>
  <c r="H10" i="145"/>
  <c r="I11" i="145"/>
  <c r="I12" i="145"/>
  <c r="D13" i="145"/>
  <c r="F13" i="145"/>
  <c r="H13" i="145"/>
  <c r="I14" i="145"/>
  <c r="I13" i="145"/>
  <c r="F15" i="145"/>
  <c r="H15" i="145"/>
  <c r="I17" i="145"/>
  <c r="I18" i="145"/>
  <c r="I19" i="145"/>
  <c r="I20" i="145"/>
  <c r="D21" i="145"/>
  <c r="F21" i="145"/>
  <c r="H21" i="145"/>
  <c r="I22" i="145"/>
  <c r="C92" i="87"/>
  <c r="C127" i="87"/>
  <c r="C113" i="87"/>
  <c r="C139" i="87"/>
  <c r="D92" i="87"/>
  <c r="D127" i="87"/>
  <c r="D113" i="87"/>
  <c r="E119" i="87"/>
  <c r="E120" i="87"/>
  <c r="E121" i="87"/>
  <c r="E122" i="87"/>
  <c r="E123" i="87"/>
  <c r="E124" i="87"/>
  <c r="E125" i="87"/>
  <c r="C128" i="87"/>
  <c r="D128" i="87"/>
  <c r="E130" i="87"/>
  <c r="E131" i="87"/>
  <c r="C132" i="87"/>
  <c r="D132" i="87"/>
  <c r="D152" i="87"/>
  <c r="D139" i="87"/>
  <c r="E133" i="87"/>
  <c r="E134" i="87"/>
  <c r="E135" i="87"/>
  <c r="E136" i="87"/>
  <c r="E137" i="87"/>
  <c r="E138" i="87"/>
  <c r="E140" i="87"/>
  <c r="E141" i="87"/>
  <c r="E142" i="87"/>
  <c r="E143" i="87"/>
  <c r="C144" i="87"/>
  <c r="C152" i="87"/>
  <c r="D144" i="87"/>
  <c r="E145" i="87"/>
  <c r="E146" i="87"/>
  <c r="E147" i="87"/>
  <c r="E148" i="87"/>
  <c r="E149" i="87"/>
  <c r="E150" i="87"/>
  <c r="E151" i="87"/>
  <c r="D12" i="133"/>
  <c r="D18" i="133"/>
  <c r="D8" i="147"/>
  <c r="E8" i="147"/>
  <c r="E37" i="147"/>
  <c r="E42" i="147"/>
  <c r="F8" i="147"/>
  <c r="C9" i="147"/>
  <c r="C9" i="146"/>
  <c r="C10" i="147"/>
  <c r="C13" i="147"/>
  <c r="C13" i="146"/>
  <c r="C38" i="1"/>
  <c r="E38" i="87"/>
  <c r="C14" i="147"/>
  <c r="C11" i="147"/>
  <c r="C11" i="146"/>
  <c r="C12" i="147"/>
  <c r="C15" i="147"/>
  <c r="C16" i="147"/>
  <c r="C16" i="146"/>
  <c r="C17" i="147"/>
  <c r="C17" i="146"/>
  <c r="C18" i="147"/>
  <c r="C19" i="147"/>
  <c r="C12" i="146"/>
  <c r="D20" i="147"/>
  <c r="E20" i="147"/>
  <c r="F20" i="147"/>
  <c r="C21" i="147"/>
  <c r="C21" i="146"/>
  <c r="C22" i="147"/>
  <c r="C23" i="147"/>
  <c r="C23" i="146"/>
  <c r="C24" i="147"/>
  <c r="C24" i="146"/>
  <c r="C25" i="147"/>
  <c r="C25" i="146"/>
  <c r="C27" i="147"/>
  <c r="C28" i="147"/>
  <c r="C28" i="146"/>
  <c r="C29" i="147"/>
  <c r="C30" i="147"/>
  <c r="C30" i="146"/>
  <c r="C32" i="147"/>
  <c r="C33" i="147"/>
  <c r="C34" i="147"/>
  <c r="C35" i="147"/>
  <c r="C35" i="146"/>
  <c r="C36" i="147"/>
  <c r="E38" i="147"/>
  <c r="D38" i="147"/>
  <c r="F38" i="147"/>
  <c r="F42" i="147"/>
  <c r="C39" i="147"/>
  <c r="C40" i="147"/>
  <c r="C40" i="146"/>
  <c r="C41" i="147"/>
  <c r="C41" i="146"/>
  <c r="D46" i="147"/>
  <c r="D58" i="147"/>
  <c r="E46" i="147"/>
  <c r="E58" i="147"/>
  <c r="F46" i="147"/>
  <c r="F58" i="147"/>
  <c r="C49" i="147"/>
  <c r="C50" i="147"/>
  <c r="C51" i="147"/>
  <c r="C51" i="146"/>
  <c r="D52" i="147"/>
  <c r="C52" i="147"/>
  <c r="C52" i="146"/>
  <c r="E52" i="147"/>
  <c r="F52" i="147"/>
  <c r="C53" i="147"/>
  <c r="C54" i="147"/>
  <c r="C54" i="146"/>
  <c r="C55" i="147"/>
  <c r="C55" i="146"/>
  <c r="C56" i="147"/>
  <c r="C56" i="146"/>
  <c r="C57" i="147"/>
  <c r="C57" i="146"/>
  <c r="C60" i="147"/>
  <c r="C60" i="146"/>
  <c r="C10" i="146"/>
  <c r="C14" i="146"/>
  <c r="C15" i="146"/>
  <c r="C18" i="146"/>
  <c r="C19" i="146"/>
  <c r="C22" i="146"/>
  <c r="C27" i="146"/>
  <c r="C29" i="146"/>
  <c r="C32" i="146"/>
  <c r="C33" i="146"/>
  <c r="C34" i="146"/>
  <c r="C36" i="146"/>
  <c r="C39" i="146"/>
  <c r="C49" i="146"/>
  <c r="C50" i="146"/>
  <c r="C53" i="146"/>
  <c r="E20" i="138"/>
  <c r="E37" i="138"/>
  <c r="E42" i="138"/>
  <c r="C23" i="138"/>
  <c r="C23" i="136"/>
  <c r="C24" i="138"/>
  <c r="C24" i="136"/>
  <c r="D38" i="138"/>
  <c r="C38" i="138"/>
  <c r="C38" i="136"/>
  <c r="C39" i="138"/>
  <c r="C39" i="136"/>
  <c r="C72" i="1"/>
  <c r="C40" i="138"/>
  <c r="C40" i="136"/>
  <c r="C41" i="138"/>
  <c r="D46" i="138"/>
  <c r="E46" i="138"/>
  <c r="E58" i="138"/>
  <c r="F46" i="138"/>
  <c r="F58" i="138"/>
  <c r="E52" i="138"/>
  <c r="C47" i="138"/>
  <c r="C48" i="138"/>
  <c r="C48" i="136"/>
  <c r="C49" i="138"/>
  <c r="C49" i="136"/>
  <c r="C50" i="138"/>
  <c r="C50" i="136"/>
  <c r="C51" i="138"/>
  <c r="C51" i="136"/>
  <c r="D52" i="138"/>
  <c r="F52" i="138"/>
  <c r="C53" i="138"/>
  <c r="C54" i="138"/>
  <c r="C55" i="138"/>
  <c r="C55" i="136"/>
  <c r="C56" i="138"/>
  <c r="C57" i="138"/>
  <c r="C60" i="138"/>
  <c r="C8" i="136"/>
  <c r="C9" i="136"/>
  <c r="C10" i="136"/>
  <c r="C11" i="136"/>
  <c r="C12" i="136"/>
  <c r="C13" i="136"/>
  <c r="C14" i="136"/>
  <c r="C15" i="136"/>
  <c r="C16" i="136"/>
  <c r="C17" i="136"/>
  <c r="C18" i="136"/>
  <c r="C19" i="136"/>
  <c r="C21" i="136"/>
  <c r="C22" i="136"/>
  <c r="C25" i="136"/>
  <c r="C26" i="136"/>
  <c r="C28" i="136"/>
  <c r="C29" i="136"/>
  <c r="C30" i="136"/>
  <c r="C31" i="136"/>
  <c r="C32" i="136"/>
  <c r="C33" i="136"/>
  <c r="C34" i="136"/>
  <c r="C35" i="136"/>
  <c r="C36" i="136"/>
  <c r="C41" i="136"/>
  <c r="C47" i="136"/>
  <c r="C53" i="136"/>
  <c r="C54" i="136"/>
  <c r="C54" i="139"/>
  <c r="C54" i="105"/>
  <c r="C56" i="136"/>
  <c r="C57" i="136"/>
  <c r="C60" i="136"/>
  <c r="D8" i="139"/>
  <c r="E8" i="139"/>
  <c r="E37" i="139"/>
  <c r="E42" i="139"/>
  <c r="E20" i="139"/>
  <c r="C9" i="139"/>
  <c r="C9" i="105"/>
  <c r="C34" i="1"/>
  <c r="C11" i="139"/>
  <c r="C15" i="139"/>
  <c r="C15" i="105"/>
  <c r="C40" i="1"/>
  <c r="E40" i="87"/>
  <c r="C19" i="139"/>
  <c r="C19" i="105"/>
  <c r="C12" i="139"/>
  <c r="C12" i="105"/>
  <c r="C13" i="139"/>
  <c r="C16" i="139"/>
  <c r="C17" i="139"/>
  <c r="C18" i="139"/>
  <c r="C18" i="105"/>
  <c r="C16" i="105"/>
  <c r="D20" i="139"/>
  <c r="C20" i="139"/>
  <c r="C20" i="105"/>
  <c r="C21" i="139"/>
  <c r="C21" i="105"/>
  <c r="C22" i="139"/>
  <c r="C22" i="105"/>
  <c r="C23" i="139"/>
  <c r="C24" i="139"/>
  <c r="C25" i="139"/>
  <c r="C25" i="105"/>
  <c r="D26" i="139"/>
  <c r="C26" i="139"/>
  <c r="C26" i="105"/>
  <c r="C28" i="139"/>
  <c r="C28" i="105"/>
  <c r="C29" i="139"/>
  <c r="C29" i="105"/>
  <c r="C24" i="1"/>
  <c r="C30" i="139"/>
  <c r="C31" i="139"/>
  <c r="C31" i="105"/>
  <c r="C32" i="139"/>
  <c r="C32" i="105"/>
  <c r="C33" i="139"/>
  <c r="C33" i="105"/>
  <c r="C34" i="139"/>
  <c r="C34" i="105"/>
  <c r="C35" i="139"/>
  <c r="C35" i="105"/>
  <c r="D38" i="139"/>
  <c r="C38" i="139"/>
  <c r="C38" i="105"/>
  <c r="C39" i="139"/>
  <c r="C40" i="139"/>
  <c r="C41" i="139"/>
  <c r="D46" i="139"/>
  <c r="C46" i="139"/>
  <c r="C46" i="105"/>
  <c r="E46" i="139"/>
  <c r="F46" i="139"/>
  <c r="F58" i="139"/>
  <c r="E52" i="139"/>
  <c r="E58" i="139"/>
  <c r="C47" i="139"/>
  <c r="C47" i="105"/>
  <c r="C48" i="139"/>
  <c r="C49" i="139"/>
  <c r="C49" i="105"/>
  <c r="C50" i="139"/>
  <c r="C50" i="105"/>
  <c r="C51" i="139"/>
  <c r="D52" i="139"/>
  <c r="F52" i="139"/>
  <c r="C53" i="139"/>
  <c r="C53" i="105"/>
  <c r="C114" i="1"/>
  <c r="C55" i="139"/>
  <c r="C55" i="105"/>
  <c r="C56" i="139"/>
  <c r="C57" i="139"/>
  <c r="C60" i="139"/>
  <c r="C60" i="105"/>
  <c r="C61" i="139"/>
  <c r="C61" i="105"/>
  <c r="C161" i="1"/>
  <c r="C11" i="105"/>
  <c r="C36" i="1"/>
  <c r="E36" i="87"/>
  <c r="C13" i="105"/>
  <c r="C17" i="105"/>
  <c r="C23" i="105"/>
  <c r="C30" i="105"/>
  <c r="C36" i="105"/>
  <c r="C39" i="105"/>
  <c r="C40" i="105"/>
  <c r="C41" i="105"/>
  <c r="C48" i="105"/>
  <c r="C51" i="105"/>
  <c r="C56" i="105"/>
  <c r="C57" i="105"/>
  <c r="D8" i="122"/>
  <c r="E8" i="122"/>
  <c r="E37" i="122"/>
  <c r="E42" i="122"/>
  <c r="F8" i="122"/>
  <c r="C10" i="122"/>
  <c r="C11" i="122"/>
  <c r="C11" i="79"/>
  <c r="C12" i="122"/>
  <c r="C12" i="79"/>
  <c r="C13" i="122"/>
  <c r="C13" i="79"/>
  <c r="C14" i="122"/>
  <c r="C15" i="122"/>
  <c r="C15" i="79"/>
  <c r="C16" i="122"/>
  <c r="C17" i="122"/>
  <c r="C18" i="122"/>
  <c r="C19" i="122"/>
  <c r="C19" i="79"/>
  <c r="C44" i="1"/>
  <c r="E44" i="87"/>
  <c r="D20" i="122"/>
  <c r="E20" i="122"/>
  <c r="C20" i="122"/>
  <c r="C20" i="79"/>
  <c r="F20" i="122"/>
  <c r="F37" i="122"/>
  <c r="F42" i="122"/>
  <c r="F38" i="122"/>
  <c r="C21" i="122"/>
  <c r="C21" i="79"/>
  <c r="C22" i="122"/>
  <c r="C23" i="122"/>
  <c r="C23" i="79"/>
  <c r="C17" i="1"/>
  <c r="C24" i="122"/>
  <c r="C24" i="79"/>
  <c r="C25" i="122"/>
  <c r="C27" i="122"/>
  <c r="C27" i="138"/>
  <c r="C27" i="136"/>
  <c r="C28" i="122"/>
  <c r="C29" i="122"/>
  <c r="C29" i="79"/>
  <c r="C30" i="122"/>
  <c r="C30" i="79"/>
  <c r="C32" i="122"/>
  <c r="C33" i="122"/>
  <c r="C33" i="79"/>
  <c r="C34" i="122"/>
  <c r="C34" i="79"/>
  <c r="C35" i="122"/>
  <c r="C36" i="122"/>
  <c r="C36" i="79"/>
  <c r="D37" i="122"/>
  <c r="D38" i="122"/>
  <c r="E38" i="122"/>
  <c r="C39" i="122"/>
  <c r="C40" i="122"/>
  <c r="C40" i="79"/>
  <c r="C41" i="122"/>
  <c r="F43" i="122"/>
  <c r="D46" i="122"/>
  <c r="F46" i="122"/>
  <c r="F58" i="122"/>
  <c r="E46" i="122"/>
  <c r="E58" i="122"/>
  <c r="C47" i="122"/>
  <c r="C47" i="79"/>
  <c r="C93" i="1"/>
  <c r="C48" i="122"/>
  <c r="C48" i="79"/>
  <c r="C49" i="122"/>
  <c r="C49" i="79"/>
  <c r="C50" i="122"/>
  <c r="C50" i="79"/>
  <c r="C51" i="122"/>
  <c r="F52" i="122"/>
  <c r="C52" i="122"/>
  <c r="C53" i="122"/>
  <c r="C53" i="79"/>
  <c r="C54" i="122"/>
  <c r="C54" i="79"/>
  <c r="C55" i="122"/>
  <c r="C55" i="79"/>
  <c r="C56" i="122"/>
  <c r="C56" i="79"/>
  <c r="C57" i="122"/>
  <c r="C57" i="79"/>
  <c r="E60" i="122"/>
  <c r="C60" i="122"/>
  <c r="C60" i="79"/>
  <c r="C61" i="122"/>
  <c r="C9" i="79"/>
  <c r="C10" i="79"/>
  <c r="C14" i="79"/>
  <c r="C39" i="1"/>
  <c r="E39" i="87"/>
  <c r="C16" i="79"/>
  <c r="C17" i="79"/>
  <c r="C18" i="79"/>
  <c r="C22" i="79"/>
  <c r="C25" i="79"/>
  <c r="C28" i="79"/>
  <c r="C32" i="79"/>
  <c r="C35" i="79"/>
  <c r="C39" i="79"/>
  <c r="C51" i="79"/>
  <c r="C28" i="135"/>
  <c r="D92" i="119"/>
  <c r="E92" i="119"/>
  <c r="E127" i="119"/>
  <c r="C93" i="119"/>
  <c r="C94" i="119"/>
  <c r="C95" i="119"/>
  <c r="C96" i="119"/>
  <c r="F97" i="119"/>
  <c r="C97" i="119"/>
  <c r="C98" i="119"/>
  <c r="C98" i="3"/>
  <c r="C98" i="1"/>
  <c r="C99" i="119"/>
  <c r="C99" i="3"/>
  <c r="C99" i="1"/>
  <c r="E99" i="87"/>
  <c r="C100" i="119"/>
  <c r="C100" i="3"/>
  <c r="C100" i="1"/>
  <c r="E100" i="87"/>
  <c r="C101" i="119"/>
  <c r="C101" i="3"/>
  <c r="C102" i="119"/>
  <c r="C103" i="119"/>
  <c r="C103" i="3"/>
  <c r="C103" i="1"/>
  <c r="E103" i="87"/>
  <c r="C104" i="119"/>
  <c r="C105" i="119"/>
  <c r="C106" i="119"/>
  <c r="C107" i="119"/>
  <c r="C107" i="3"/>
  <c r="C107" i="1"/>
  <c r="E107" i="87"/>
  <c r="C108" i="119"/>
  <c r="C109" i="119"/>
  <c r="C110" i="119"/>
  <c r="C111" i="119"/>
  <c r="C111" i="3"/>
  <c r="C112" i="119"/>
  <c r="E113" i="119"/>
  <c r="C114" i="119"/>
  <c r="C115" i="119"/>
  <c r="C116" i="119"/>
  <c r="C117" i="119"/>
  <c r="D118" i="119"/>
  <c r="D113" i="119"/>
  <c r="F118" i="119"/>
  <c r="F113" i="119"/>
  <c r="C119" i="119"/>
  <c r="C120" i="119"/>
  <c r="C121" i="119"/>
  <c r="C122" i="119"/>
  <c r="C122" i="3"/>
  <c r="C123" i="119"/>
  <c r="C124" i="119"/>
  <c r="C125" i="119"/>
  <c r="C126" i="119"/>
  <c r="D128" i="119"/>
  <c r="C128" i="119"/>
  <c r="C128" i="3"/>
  <c r="F128" i="119"/>
  <c r="C129" i="119"/>
  <c r="C129" i="3"/>
  <c r="C129" i="1"/>
  <c r="E129" i="87"/>
  <c r="C130" i="119"/>
  <c r="C130" i="3"/>
  <c r="C131" i="119"/>
  <c r="F132" i="119"/>
  <c r="C132" i="119"/>
  <c r="C132" i="3"/>
  <c r="C133" i="119"/>
  <c r="C134" i="119"/>
  <c r="C135" i="119"/>
  <c r="C135" i="3"/>
  <c r="C136" i="119"/>
  <c r="C136" i="3"/>
  <c r="C137" i="119"/>
  <c r="C138" i="119"/>
  <c r="D139" i="119"/>
  <c r="E139" i="119"/>
  <c r="F139" i="119"/>
  <c r="C139" i="119"/>
  <c r="C140" i="119"/>
  <c r="C141" i="119"/>
  <c r="C141" i="3"/>
  <c r="C142" i="119"/>
  <c r="C143" i="119"/>
  <c r="C144" i="119"/>
  <c r="C144" i="3"/>
  <c r="F145" i="119"/>
  <c r="C145" i="119"/>
  <c r="C146" i="119"/>
  <c r="C147" i="119"/>
  <c r="C148" i="119"/>
  <c r="C148" i="3"/>
  <c r="C149" i="119"/>
  <c r="C150" i="119"/>
  <c r="C151" i="119"/>
  <c r="C152" i="119"/>
  <c r="C152" i="3"/>
  <c r="E153" i="119"/>
  <c r="E156" i="119"/>
  <c r="C89" i="3"/>
  <c r="E98" i="87"/>
  <c r="C102" i="3"/>
  <c r="C105" i="3"/>
  <c r="C105" i="1"/>
  <c r="E105" i="87"/>
  <c r="C106" i="3"/>
  <c r="C106" i="1"/>
  <c r="E106" i="87"/>
  <c r="C108" i="3"/>
  <c r="C110" i="3"/>
  <c r="C92" i="3"/>
  <c r="C127" i="3"/>
  <c r="C154" i="3"/>
  <c r="C111" i="1"/>
  <c r="E111" i="87"/>
  <c r="C112" i="3"/>
  <c r="C119" i="3"/>
  <c r="C120" i="3"/>
  <c r="C121" i="3"/>
  <c r="C123" i="3"/>
  <c r="C124" i="3"/>
  <c r="C125" i="3"/>
  <c r="C131" i="3"/>
  <c r="C133" i="3"/>
  <c r="C134" i="3"/>
  <c r="C137" i="3"/>
  <c r="C138" i="3"/>
  <c r="C140" i="3"/>
  <c r="C143" i="3"/>
  <c r="C145" i="3"/>
  <c r="C146" i="3"/>
  <c r="C147" i="3"/>
  <c r="C149" i="3"/>
  <c r="C150" i="3"/>
  <c r="C151" i="3"/>
  <c r="C156" i="3"/>
  <c r="I5" i="152"/>
  <c r="I6" i="152"/>
  <c r="I7" i="152"/>
  <c r="I8" i="152"/>
  <c r="I9" i="152"/>
  <c r="I10" i="152"/>
  <c r="I11" i="152"/>
  <c r="B12" i="152"/>
  <c r="C12" i="152"/>
  <c r="D12" i="152"/>
  <c r="E12" i="152"/>
  <c r="F12" i="152"/>
  <c r="G12" i="152"/>
  <c r="H12" i="152"/>
  <c r="I15" i="152"/>
  <c r="I16" i="152"/>
  <c r="I17" i="152"/>
  <c r="I19" i="152"/>
  <c r="B20" i="152"/>
  <c r="C20" i="152"/>
  <c r="D20" i="152"/>
  <c r="E20" i="152"/>
  <c r="F20" i="152"/>
  <c r="G20" i="152"/>
  <c r="H20" i="152"/>
  <c r="H271" i="152"/>
  <c r="I27" i="152"/>
  <c r="I28" i="152"/>
  <c r="I29" i="152"/>
  <c r="I34" i="152"/>
  <c r="I30" i="152"/>
  <c r="I31" i="152"/>
  <c r="I32" i="152"/>
  <c r="F34" i="152"/>
  <c r="G34" i="152"/>
  <c r="H34" i="152"/>
  <c r="I37" i="152"/>
  <c r="I38" i="152"/>
  <c r="I39" i="152"/>
  <c r="I40" i="152"/>
  <c r="I41" i="152"/>
  <c r="B42" i="152"/>
  <c r="C42" i="152"/>
  <c r="D42" i="152"/>
  <c r="E42" i="152"/>
  <c r="F42" i="152"/>
  <c r="G42" i="152"/>
  <c r="H42" i="152"/>
  <c r="I49" i="152"/>
  <c r="I50" i="152"/>
  <c r="I51" i="152"/>
  <c r="I52" i="152"/>
  <c r="I53" i="152"/>
  <c r="I54" i="152"/>
  <c r="B56" i="152"/>
  <c r="C56" i="152"/>
  <c r="D56" i="152"/>
  <c r="E56" i="152"/>
  <c r="F56" i="152"/>
  <c r="G56" i="152"/>
  <c r="I59" i="152"/>
  <c r="I60" i="152"/>
  <c r="I61" i="152"/>
  <c r="I62" i="152"/>
  <c r="B64" i="152"/>
  <c r="C64" i="152"/>
  <c r="D64" i="152"/>
  <c r="E64" i="152"/>
  <c r="F64" i="152"/>
  <c r="G64" i="152"/>
  <c r="I73" i="152"/>
  <c r="I74" i="152"/>
  <c r="I75" i="152"/>
  <c r="I76" i="152"/>
  <c r="I77" i="152"/>
  <c r="I78" i="152"/>
  <c r="I79" i="152"/>
  <c r="B80" i="152"/>
  <c r="C80" i="152"/>
  <c r="D80" i="152"/>
  <c r="E80" i="152"/>
  <c r="F80" i="152"/>
  <c r="G80" i="152"/>
  <c r="I83" i="152"/>
  <c r="I84" i="152"/>
  <c r="I86" i="152"/>
  <c r="I87" i="152"/>
  <c r="B88" i="152"/>
  <c r="C88" i="152"/>
  <c r="D88" i="152"/>
  <c r="E88" i="152"/>
  <c r="F88" i="152"/>
  <c r="G88" i="152"/>
  <c r="I95" i="152"/>
  <c r="I96" i="152"/>
  <c r="I97" i="152"/>
  <c r="I98" i="152"/>
  <c r="I99" i="152"/>
  <c r="I100" i="152"/>
  <c r="I101" i="152"/>
  <c r="B102" i="152"/>
  <c r="I102" i="152"/>
  <c r="C102" i="152"/>
  <c r="D102" i="152"/>
  <c r="E102" i="152"/>
  <c r="F102" i="152"/>
  <c r="G102" i="152"/>
  <c r="I105" i="152"/>
  <c r="I106" i="152"/>
  <c r="I108" i="152"/>
  <c r="I109" i="152"/>
  <c r="B110" i="152"/>
  <c r="C110" i="152"/>
  <c r="D110" i="152"/>
  <c r="E110" i="152"/>
  <c r="F110" i="152"/>
  <c r="G110" i="152"/>
  <c r="I116" i="152"/>
  <c r="I117" i="152"/>
  <c r="I118" i="152"/>
  <c r="I119" i="152"/>
  <c r="I120" i="152"/>
  <c r="I121" i="152"/>
  <c r="I122" i="152"/>
  <c r="B123" i="152"/>
  <c r="C123" i="152"/>
  <c r="D123" i="152"/>
  <c r="F123" i="152"/>
  <c r="G123" i="152"/>
  <c r="G152" i="152"/>
  <c r="I126" i="152"/>
  <c r="I127" i="152"/>
  <c r="I128" i="152"/>
  <c r="I129" i="152"/>
  <c r="I130" i="152"/>
  <c r="B131" i="152"/>
  <c r="C131" i="152"/>
  <c r="D131" i="152"/>
  <c r="E131" i="152"/>
  <c r="F131" i="152"/>
  <c r="G131" i="152"/>
  <c r="I134" i="152"/>
  <c r="I135" i="152"/>
  <c r="I136" i="152"/>
  <c r="I137" i="152"/>
  <c r="I138" i="152"/>
  <c r="I139" i="152"/>
  <c r="I140" i="152"/>
  <c r="B141" i="152"/>
  <c r="C141" i="152"/>
  <c r="D141" i="152"/>
  <c r="D152" i="152"/>
  <c r="E141" i="152"/>
  <c r="E152" i="152"/>
  <c r="F141" i="152"/>
  <c r="I144" i="152"/>
  <c r="I145" i="152"/>
  <c r="I146" i="152"/>
  <c r="I147" i="152"/>
  <c r="I148" i="152"/>
  <c r="I149" i="152"/>
  <c r="B150" i="152"/>
  <c r="C150" i="152"/>
  <c r="C153" i="152"/>
  <c r="D150" i="152"/>
  <c r="E150" i="152"/>
  <c r="F150" i="152"/>
  <c r="G150" i="152"/>
  <c r="G153" i="152"/>
  <c r="G271" i="152"/>
  <c r="B153" i="152"/>
  <c r="I160" i="152"/>
  <c r="I167" i="152"/>
  <c r="I161" i="152"/>
  <c r="I162" i="152"/>
  <c r="I163" i="152"/>
  <c r="I164" i="152"/>
  <c r="I165" i="152"/>
  <c r="I166" i="152"/>
  <c r="B167" i="152"/>
  <c r="C167" i="152"/>
  <c r="D167" i="152"/>
  <c r="E167" i="152"/>
  <c r="F167" i="152"/>
  <c r="G167" i="152"/>
  <c r="I170" i="152"/>
  <c r="I171" i="152"/>
  <c r="I172" i="152"/>
  <c r="I173" i="152"/>
  <c r="I174" i="152"/>
  <c r="B175" i="152"/>
  <c r="C175" i="152"/>
  <c r="D175" i="152"/>
  <c r="E175" i="152"/>
  <c r="F175" i="152"/>
  <c r="G175" i="152"/>
  <c r="I185" i="152"/>
  <c r="I192" i="152"/>
  <c r="I186" i="152"/>
  <c r="I187" i="152"/>
  <c r="I188" i="152"/>
  <c r="I189" i="152"/>
  <c r="I190" i="152"/>
  <c r="C192" i="152"/>
  <c r="D192" i="152"/>
  <c r="E192" i="152"/>
  <c r="F192" i="152"/>
  <c r="G192" i="152"/>
  <c r="I195" i="152"/>
  <c r="I196" i="152"/>
  <c r="I197" i="152"/>
  <c r="I198" i="152"/>
  <c r="I199" i="152"/>
  <c r="C200" i="152"/>
  <c r="D200" i="152"/>
  <c r="E200" i="152"/>
  <c r="F200" i="152"/>
  <c r="G200" i="152"/>
  <c r="I207" i="152"/>
  <c r="I208" i="152"/>
  <c r="I209" i="152"/>
  <c r="I210" i="152"/>
  <c r="I211" i="152"/>
  <c r="I212" i="152"/>
  <c r="I213" i="152"/>
  <c r="C214" i="152"/>
  <c r="D214" i="152"/>
  <c r="E214" i="152"/>
  <c r="F214" i="152"/>
  <c r="G214" i="152"/>
  <c r="H214" i="152"/>
  <c r="I217" i="152"/>
  <c r="I222" i="152"/>
  <c r="I218" i="152"/>
  <c r="I219" i="152"/>
  <c r="I221" i="152"/>
  <c r="C222" i="152"/>
  <c r="D222" i="152"/>
  <c r="E222" i="152"/>
  <c r="G222" i="152"/>
  <c r="I229" i="152"/>
  <c r="I230" i="152"/>
  <c r="I231" i="152"/>
  <c r="I232" i="152"/>
  <c r="I233" i="152"/>
  <c r="I234" i="152"/>
  <c r="I235" i="152"/>
  <c r="C236" i="152"/>
  <c r="D236" i="152"/>
  <c r="E236" i="152"/>
  <c r="F236" i="152"/>
  <c r="G236" i="152"/>
  <c r="I239" i="152"/>
  <c r="I244" i="152"/>
  <c r="I271" i="152"/>
  <c r="I240" i="152"/>
  <c r="I241" i="152"/>
  <c r="I242" i="152"/>
  <c r="I243" i="152"/>
  <c r="C244" i="152"/>
  <c r="D244" i="152"/>
  <c r="E244" i="152"/>
  <c r="F244" i="152"/>
  <c r="G244" i="152"/>
  <c r="I254" i="152"/>
  <c r="I255" i="152"/>
  <c r="I256" i="152"/>
  <c r="I257" i="152"/>
  <c r="I258" i="152"/>
  <c r="I259" i="152"/>
  <c r="I260" i="152"/>
  <c r="C261" i="152"/>
  <c r="D261" i="152"/>
  <c r="E261" i="152"/>
  <c r="F261" i="152"/>
  <c r="G261" i="152"/>
  <c r="I264" i="152"/>
  <c r="I265" i="152"/>
  <c r="I267" i="152"/>
  <c r="I268" i="152"/>
  <c r="D269" i="152"/>
  <c r="E269" i="152"/>
  <c r="G269" i="152"/>
  <c r="B5" i="64"/>
  <c r="B11" i="64"/>
  <c r="D5" i="64"/>
  <c r="E5" i="64"/>
  <c r="F6" i="64"/>
  <c r="F7" i="64"/>
  <c r="F8" i="64"/>
  <c r="F9" i="64"/>
  <c r="F5" i="64"/>
  <c r="F11" i="64"/>
  <c r="D11" i="64"/>
  <c r="E11" i="64"/>
  <c r="F6" i="144"/>
  <c r="F5" i="144"/>
  <c r="F14" i="144"/>
  <c r="F12" i="144"/>
  <c r="F10" i="144"/>
  <c r="D14" i="144"/>
  <c r="A1" i="78"/>
  <c r="C8" i="78"/>
  <c r="C11" i="77"/>
  <c r="C4" i="62"/>
  <c r="D4" i="62"/>
  <c r="E4" i="62"/>
  <c r="F6" i="62"/>
  <c r="F7" i="62"/>
  <c r="F11" i="62"/>
  <c r="F8" i="62"/>
  <c r="F9" i="62"/>
  <c r="F10" i="62"/>
  <c r="C11" i="62"/>
  <c r="D11" i="62"/>
  <c r="E11" i="62"/>
  <c r="A4" i="76"/>
  <c r="D6" i="76"/>
  <c r="D13" i="76"/>
  <c r="D14" i="76"/>
  <c r="D15" i="76"/>
  <c r="C91" i="116"/>
  <c r="D94" i="116"/>
  <c r="E94" i="116"/>
  <c r="F94" i="116"/>
  <c r="C94" i="116"/>
  <c r="D95" i="116"/>
  <c r="E95" i="116"/>
  <c r="F95" i="116"/>
  <c r="C95" i="116"/>
  <c r="D96" i="116"/>
  <c r="E96" i="116"/>
  <c r="F96" i="116"/>
  <c r="C96" i="116"/>
  <c r="D97" i="116"/>
  <c r="C97" i="116"/>
  <c r="D98" i="116"/>
  <c r="E98" i="116"/>
  <c r="F98" i="116"/>
  <c r="F93" i="116"/>
  <c r="C99" i="116"/>
  <c r="C100" i="116"/>
  <c r="C101" i="116"/>
  <c r="C102" i="116"/>
  <c r="C103" i="116"/>
  <c r="C104" i="116"/>
  <c r="D105" i="116"/>
  <c r="C105" i="116"/>
  <c r="C106" i="116"/>
  <c r="C107" i="116"/>
  <c r="C108" i="116"/>
  <c r="C109" i="116"/>
  <c r="E110" i="116"/>
  <c r="C110" i="116"/>
  <c r="D111" i="116"/>
  <c r="D93" i="116"/>
  <c r="E111" i="116"/>
  <c r="E93" i="116"/>
  <c r="E128" i="116"/>
  <c r="F111" i="116"/>
  <c r="C112" i="116"/>
  <c r="D113" i="116"/>
  <c r="C113" i="116"/>
  <c r="D115" i="116"/>
  <c r="C115" i="116"/>
  <c r="D116" i="116"/>
  <c r="C116" i="116"/>
  <c r="D117" i="116"/>
  <c r="C117" i="116"/>
  <c r="D118" i="116"/>
  <c r="C118" i="116"/>
  <c r="D119" i="116"/>
  <c r="E119" i="116"/>
  <c r="E114" i="116"/>
  <c r="F119" i="116"/>
  <c r="F114" i="116"/>
  <c r="F128" i="116"/>
  <c r="C120" i="116"/>
  <c r="C121" i="116"/>
  <c r="C122" i="116"/>
  <c r="C123" i="116"/>
  <c r="C124" i="116"/>
  <c r="C125" i="116"/>
  <c r="C126" i="116"/>
  <c r="E127" i="116"/>
  <c r="C127" i="116"/>
  <c r="E129" i="116"/>
  <c r="F129" i="116"/>
  <c r="D130" i="116"/>
  <c r="D129" i="116"/>
  <c r="C131" i="116"/>
  <c r="C132" i="116"/>
  <c r="D133" i="116"/>
  <c r="E133" i="116"/>
  <c r="F133" i="116"/>
  <c r="C134" i="116"/>
  <c r="C135" i="116"/>
  <c r="C136" i="116"/>
  <c r="C137" i="116"/>
  <c r="C138" i="116"/>
  <c r="C139" i="116"/>
  <c r="D140" i="116"/>
  <c r="E140" i="116"/>
  <c r="F140" i="116"/>
  <c r="C141" i="116"/>
  <c r="C142" i="116"/>
  <c r="C143" i="116"/>
  <c r="C144" i="116"/>
  <c r="D145" i="116"/>
  <c r="E145" i="116"/>
  <c r="F145" i="116"/>
  <c r="C146" i="116"/>
  <c r="C147" i="116"/>
  <c r="C148" i="116"/>
  <c r="C149" i="116"/>
  <c r="C150" i="116"/>
  <c r="C151" i="116"/>
  <c r="C152" i="116"/>
  <c r="D161" i="116"/>
  <c r="F161" i="116"/>
  <c r="D162" i="116"/>
  <c r="C162" i="116"/>
  <c r="C90" i="1"/>
  <c r="C101" i="1"/>
  <c r="E101" i="87"/>
  <c r="C102" i="1"/>
  <c r="E102" i="87"/>
  <c r="E104" i="87"/>
  <c r="C108" i="1"/>
  <c r="E108" i="87"/>
  <c r="C109" i="1"/>
  <c r="E109" i="87"/>
  <c r="C110" i="1"/>
  <c r="E110" i="87"/>
  <c r="C112" i="1"/>
  <c r="E112" i="87"/>
  <c r="E114" i="87"/>
  <c r="E115" i="87"/>
  <c r="C118" i="1"/>
  <c r="E118" i="87"/>
  <c r="C126" i="1"/>
  <c r="E126" i="87"/>
  <c r="C132" i="1"/>
  <c r="E132" i="87"/>
  <c r="C139" i="1"/>
  <c r="E139" i="87"/>
  <c r="C144" i="1"/>
  <c r="E144" i="87"/>
  <c r="A12" i="75"/>
  <c r="A11" i="76"/>
  <c r="C113" i="1"/>
  <c r="E113" i="87"/>
  <c r="E96" i="87"/>
  <c r="E117" i="87"/>
  <c r="E97" i="87"/>
  <c r="C92" i="119"/>
  <c r="D127" i="119"/>
  <c r="C37" i="122"/>
  <c r="C37" i="79"/>
  <c r="C130" i="116"/>
  <c r="D58" i="139"/>
  <c r="C58" i="139"/>
  <c r="C58" i="105"/>
  <c r="E16" i="128"/>
  <c r="E18" i="128"/>
  <c r="E20" i="128"/>
  <c r="C27" i="79"/>
  <c r="C27" i="139"/>
  <c r="C27" i="105"/>
  <c r="E116" i="87"/>
  <c r="D42" i="122"/>
  <c r="C42" i="122"/>
  <c r="D7" i="76"/>
  <c r="I236" i="152"/>
  <c r="I141" i="152"/>
  <c r="I12" i="152"/>
  <c r="I175" i="152"/>
  <c r="D153" i="152"/>
  <c r="E153" i="152"/>
  <c r="I131" i="152"/>
  <c r="C152" i="152"/>
  <c r="I123" i="152"/>
  <c r="I64" i="152"/>
  <c r="I56" i="152"/>
  <c r="I261" i="152"/>
  <c r="I200" i="152"/>
  <c r="I214" i="152"/>
  <c r="I150" i="152"/>
  <c r="I42" i="152"/>
  <c r="C140" i="116"/>
  <c r="C145" i="116"/>
  <c r="C133" i="116"/>
  <c r="F153" i="116"/>
  <c r="F159" i="116"/>
  <c r="C119" i="116"/>
  <c r="C111" i="116"/>
  <c r="E153" i="116"/>
  <c r="E159" i="116"/>
  <c r="C129" i="116"/>
  <c r="D153" i="116"/>
  <c r="C153" i="3"/>
  <c r="I153" i="152"/>
  <c r="E93" i="87"/>
  <c r="E271" i="152"/>
  <c r="C46" i="122"/>
  <c r="C46" i="79"/>
  <c r="D58" i="122"/>
  <c r="C58" i="122"/>
  <c r="C58" i="79"/>
  <c r="D153" i="119"/>
  <c r="C113" i="119"/>
  <c r="D271" i="152"/>
  <c r="C35" i="1"/>
  <c r="E35" i="87"/>
  <c r="E33" i="87"/>
  <c r="E34" i="87"/>
  <c r="C8" i="139"/>
  <c r="D37" i="139"/>
  <c r="D42" i="139"/>
  <c r="C42" i="139"/>
  <c r="C42" i="105"/>
  <c r="C46" i="147"/>
  <c r="C46" i="146"/>
  <c r="D23" i="145"/>
  <c r="H23" i="145"/>
  <c r="E23" i="145"/>
  <c r="C19" i="153"/>
  <c r="D86" i="87"/>
  <c r="E26" i="87"/>
  <c r="C12" i="1"/>
  <c r="E17" i="87"/>
  <c r="E12" i="87"/>
  <c r="C52" i="138"/>
  <c r="C52" i="136"/>
  <c r="D58" i="138"/>
  <c r="C58" i="138"/>
  <c r="C58" i="136"/>
  <c r="C128" i="1"/>
  <c r="C98" i="116"/>
  <c r="I110" i="152"/>
  <c r="I88" i="152"/>
  <c r="I20" i="152"/>
  <c r="C271" i="152"/>
  <c r="C94" i="1"/>
  <c r="E94" i="87"/>
  <c r="E92" i="87"/>
  <c r="C38" i="122"/>
  <c r="C38" i="79"/>
  <c r="C42" i="79"/>
  <c r="C38" i="147"/>
  <c r="C38" i="146"/>
  <c r="D153" i="87"/>
  <c r="G23" i="145"/>
  <c r="I15" i="145"/>
  <c r="I23" i="145"/>
  <c r="E45" i="87"/>
  <c r="C71" i="1"/>
  <c r="C85" i="1"/>
  <c r="E72" i="87"/>
  <c r="E71" i="87"/>
  <c r="E85" i="87"/>
  <c r="I21" i="145"/>
  <c r="C118" i="119"/>
  <c r="D114" i="116"/>
  <c r="C114" i="116"/>
  <c r="I269" i="152"/>
  <c r="B271" i="152"/>
  <c r="C160" i="1"/>
  <c r="F153" i="119"/>
  <c r="C153" i="119"/>
  <c r="C95" i="1"/>
  <c r="E95" i="87"/>
  <c r="C18" i="1"/>
  <c r="E18" i="87"/>
  <c r="C8" i="122"/>
  <c r="C8" i="79"/>
  <c r="C52" i="139"/>
  <c r="C52" i="105"/>
  <c r="E24" i="87"/>
  <c r="E19" i="87"/>
  <c r="C19" i="1"/>
  <c r="C46" i="138"/>
  <c r="C46" i="136"/>
  <c r="D37" i="147"/>
  <c r="C20" i="147"/>
  <c r="C20" i="146"/>
  <c r="Q31" i="153"/>
  <c r="Q50" i="153"/>
  <c r="N50" i="153"/>
  <c r="C26" i="1"/>
  <c r="E6" i="87"/>
  <c r="E5" i="87"/>
  <c r="E61" i="87"/>
  <c r="E86" i="87"/>
  <c r="C45" i="1"/>
  <c r="I152" i="152"/>
  <c r="C37" i="139"/>
  <c r="C37" i="105"/>
  <c r="C8" i="105"/>
  <c r="D154" i="119"/>
  <c r="C92" i="1"/>
  <c r="C127" i="1"/>
  <c r="C153" i="116"/>
  <c r="D159" i="116"/>
  <c r="C37" i="147"/>
  <c r="C37" i="146"/>
  <c r="D42" i="147"/>
  <c r="C42" i="147"/>
  <c r="C42" i="146"/>
  <c r="C152" i="1"/>
  <c r="E128" i="87"/>
  <c r="C33" i="1"/>
  <c r="C61" i="1"/>
  <c r="B6" i="76"/>
  <c r="E6" i="76"/>
  <c r="E152" i="87"/>
  <c r="B14" i="76"/>
  <c r="E14" i="76"/>
  <c r="F158" i="116"/>
  <c r="F154" i="116"/>
  <c r="C153" i="1"/>
  <c r="E127" i="87"/>
  <c r="B13" i="76"/>
  <c r="E13" i="76"/>
  <c r="B7" i="76"/>
  <c r="E7" i="76"/>
  <c r="C158" i="1"/>
  <c r="E154" i="116"/>
  <c r="E158" i="116"/>
  <c r="D128" i="116"/>
  <c r="C93" i="116"/>
  <c r="C159" i="116"/>
  <c r="C157" i="1"/>
  <c r="B152" i="152"/>
  <c r="F153" i="152"/>
  <c r="F271" i="152"/>
  <c r="F152" i="152"/>
  <c r="C86" i="1"/>
  <c r="B8" i="76"/>
  <c r="E8" i="76"/>
  <c r="C58" i="147"/>
  <c r="C58" i="146"/>
  <c r="C153" i="87"/>
  <c r="I80" i="152"/>
  <c r="E154" i="119"/>
  <c r="C86" i="87"/>
  <c r="F92" i="119"/>
  <c r="F127" i="119"/>
  <c r="D42" i="138"/>
  <c r="C42" i="138"/>
  <c r="C42" i="136"/>
  <c r="C20" i="138"/>
  <c r="C8" i="147"/>
  <c r="C8" i="146"/>
  <c r="E153" i="87"/>
  <c r="B15" i="76"/>
  <c r="E15" i="76"/>
  <c r="F154" i="119"/>
  <c r="C154" i="119"/>
  <c r="C127" i="119"/>
  <c r="D154" i="116"/>
  <c r="C154" i="116"/>
  <c r="D158" i="116"/>
  <c r="C158" i="116"/>
  <c r="C128" i="116"/>
  <c r="C37" i="138"/>
  <c r="C37" i="136"/>
  <c r="C20" i="136"/>
  <c r="C31" i="146"/>
  <c r="F31" i="122"/>
  <c r="C31" i="122"/>
  <c r="C31" i="79"/>
  <c r="F31" i="147"/>
  <c r="C31" i="147"/>
  <c r="F26" i="122"/>
  <c r="C26" i="122"/>
  <c r="C26" i="79"/>
  <c r="F26" i="147"/>
  <c r="C26" i="147"/>
  <c r="C26" i="146"/>
</calcChain>
</file>

<file path=xl/sharedStrings.xml><?xml version="1.0" encoding="utf-8"?>
<sst xmlns="http://schemas.openxmlformats.org/spreadsheetml/2006/main" count="3958" uniqueCount="767">
  <si>
    <t>KÖLTSÉGVETÉSI ÉS FINANSZÍROZÁSI KIADÁSOK ÖSSZESEN: (3.+10.)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</si>
  <si>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</si>
  <si>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</si>
  <si>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</si>
  <si>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</si>
  <si>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</si>
  <si>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</si>
  <si>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</si>
  <si>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</si>
  <si>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</si>
  <si>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</si>
  <si>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</si>
  <si>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</si>
  <si>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</si>
  <si>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</si>
  <si>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</si>
  <si>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</si>
  <si>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</si>
  <si>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</si>
  <si>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</si>
  <si>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</si>
  <si>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</si>
  <si>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</si>
  <si>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</si>
  <si>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</si>
  <si>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</si>
  <si>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</si>
  <si>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</si>
  <si>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</si>
  <si>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</si>
  <si>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</si>
  <si>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</si>
  <si>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</si>
  <si>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</si>
  <si>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</si>
  <si>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</si>
  <si>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</si>
  <si>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</si>
  <si>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</si>
  <si>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</si>
  <si>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</si>
  <si>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</si>
  <si>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</si>
  <si>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</si>
  <si>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</si>
  <si>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</si>
  <si>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</si>
  <si>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</si>
  <si>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</si>
  <si>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</si>
  <si>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</si>
  <si>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</si>
  <si>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</si>
  <si>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</si>
  <si>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</si>
  <si>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</si>
  <si>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</si>
  <si>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</si>
  <si>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</si>
  <si>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</si>
  <si>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</si>
  <si>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</si>
  <si>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</si>
  <si>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</si>
  <si>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</si>
  <si>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Kivitelezés kezdési és befejezési éve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</si>
  <si>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</si>
  <si>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</si>
  <si>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</si>
  <si>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</si>
  <si>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</si>
  <si>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</si>
  <si>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</si>
  <si>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</si>
  <si>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</si>
  <si>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</si>
  <si>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</si>
  <si>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</si>
  <si>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</si>
  <si>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</si>
  <si>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</si>
  <si>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</si>
  <si>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</si>
  <si>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</si>
  <si>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</si>
  <si>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</si>
  <si>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</si>
  <si>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</si>
  <si>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</si>
  <si>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</si>
  <si>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</si>
  <si>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</si>
  <si>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</si>
  <si>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</si>
  <si>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</si>
  <si>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</si>
  <si>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</si>
  <si>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</si>
  <si>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</si>
  <si>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</si>
  <si>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</si>
  <si>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</si>
  <si>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</si>
  <si>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</si>
  <si>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</si>
  <si>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</si>
  <si>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</si>
  <si>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</si>
  <si>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</si>
  <si>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</si>
  <si>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</si>
  <si>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</si>
  <si>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</si>
  <si>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</si>
  <si>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</si>
  <si>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</si>
  <si>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</si>
  <si>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</si>
  <si>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</si>
  <si>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</si>
  <si>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</si>
  <si>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Támogatott szervezet neve</t>
  </si>
  <si>
    <t>Támogatás célja</t>
  </si>
  <si>
    <t>Dologi  kiadások</t>
  </si>
  <si>
    <t>Összesen (1+4+7+9+11)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</si>
  <si>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</si>
  <si>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</si>
  <si>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</si>
  <si>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</si>
  <si>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</si>
  <si>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</si>
  <si>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</si>
  <si>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</si>
  <si>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</si>
  <si>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</si>
  <si>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</si>
  <si>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</si>
  <si>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</si>
  <si>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</si>
  <si>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</si>
  <si>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</si>
  <si>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</si>
  <si>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</si>
  <si>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</si>
  <si>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</si>
  <si>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</si>
  <si>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</si>
  <si>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</si>
  <si>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</si>
  <si>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</si>
  <si>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</si>
  <si>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</si>
  <si>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</si>
  <si>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</si>
  <si>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</si>
  <si>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</si>
  <si>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</si>
  <si>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</si>
  <si>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</si>
  <si>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</si>
  <si>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</si>
  <si>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</si>
  <si>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</si>
  <si>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</si>
  <si>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</si>
  <si>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</si>
  <si>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</si>
  <si>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</si>
  <si>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</si>
  <si>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</si>
  <si>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</si>
  <si>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</si>
  <si>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</si>
  <si>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</si>
  <si>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</si>
  <si>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</si>
  <si>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</si>
  <si>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</si>
  <si>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</si>
  <si>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</si>
  <si>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</si>
  <si>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</si>
  <si>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</si>
  <si>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</si>
  <si>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</si>
  <si>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</si>
  <si>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</si>
  <si>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</si>
  <si>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</si>
  <si>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</si>
  <si>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</si>
  <si>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</si>
  <si>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</si>
  <si>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</si>
  <si>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</si>
  <si>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</si>
  <si>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</si>
  <si>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</si>
  <si>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</si>
  <si>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</si>
  <si>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</si>
  <si>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</si>
  <si>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</si>
  <si>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</si>
  <si>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</si>
  <si>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</si>
  <si>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</si>
  <si>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</si>
  <si>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</si>
  <si>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</si>
  <si>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</si>
  <si>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</si>
  <si>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</si>
  <si>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</si>
  <si>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</si>
  <si>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</si>
  <si>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</si>
  <si>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</si>
  <si>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</si>
  <si>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</si>
  <si>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</si>
  <si>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</si>
  <si>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</si>
  <si>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</si>
  <si>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</si>
  <si>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</si>
  <si>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</si>
  <si>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</si>
  <si>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</si>
  <si>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</si>
  <si>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</si>
  <si>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</si>
  <si>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</si>
  <si>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</si>
  <si>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</si>
  <si>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</si>
  <si>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</si>
  <si>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</si>
  <si>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</si>
  <si>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</si>
  <si>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</si>
  <si>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</si>
  <si>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</si>
  <si>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</si>
  <si>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</si>
  <si>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</si>
  <si>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</si>
  <si>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</si>
  <si>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</si>
  <si>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</si>
  <si>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</si>
  <si>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</si>
  <si>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</si>
  <si>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</si>
  <si>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</si>
  <si>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</si>
  <si>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</si>
  <si>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</si>
  <si>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</si>
  <si>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</si>
  <si>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</si>
  <si>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</si>
  <si>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</si>
  <si>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</si>
  <si>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</si>
  <si>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</si>
  <si>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</si>
  <si>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</si>
  <si>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</si>
  <si>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</si>
  <si>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</si>
  <si>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</si>
  <si>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</si>
  <si>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</si>
  <si>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</si>
  <si>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</si>
  <si>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</si>
  <si>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</si>
  <si>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</si>
  <si>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</si>
  <si>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</si>
  <si>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</si>
  <si>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</si>
  <si>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</si>
  <si>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</si>
  <si>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</si>
  <si>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</si>
  <si>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</si>
  <si>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</si>
  <si>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</si>
  <si>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</si>
  <si>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</si>
  <si>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</si>
  <si>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</si>
  <si>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</si>
  <si>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</si>
  <si>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</si>
  <si>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</si>
  <si>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</si>
  <si>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</si>
  <si>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</si>
  <si>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</si>
  <si>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</si>
  <si>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</si>
  <si>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</si>
  <si>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</si>
  <si>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</si>
  <si>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</si>
  <si>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</si>
  <si>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</si>
  <si>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</si>
  <si>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</si>
  <si>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</si>
  <si>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</si>
  <si>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</si>
  <si>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</si>
  <si>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</si>
  <si>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</si>
  <si>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</si>
  <si>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</si>
  <si>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</si>
  <si>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</si>
  <si>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</si>
  <si>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</si>
  <si>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</si>
  <si>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</si>
  <si>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</si>
  <si>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</si>
  <si>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</si>
  <si>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</si>
  <si>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</si>
  <si>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</si>
  <si>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</si>
  <si>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</si>
  <si>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</si>
  <si>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</si>
  <si>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</si>
  <si>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</si>
  <si>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</si>
  <si>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</si>
  <si>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</si>
  <si>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</si>
  <si>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</si>
  <si>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</si>
  <si>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</si>
  <si>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</si>
  <si>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</si>
  <si>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</si>
  <si>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</si>
  <si>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</si>
  <si>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</si>
  <si>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</si>
  <si>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</si>
  <si>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</si>
  <si>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</si>
  <si>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</si>
  <si>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</si>
  <si>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</si>
  <si>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</si>
  <si>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</si>
  <si>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</si>
  <si>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</si>
  <si>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</si>
  <si>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</si>
  <si>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</si>
  <si>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</si>
  <si>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</si>
  <si>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</si>
  <si>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</si>
  <si>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</si>
  <si>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</si>
  <si>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</si>
  <si>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</si>
  <si>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</si>
  <si>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</si>
  <si>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</si>
  <si>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</si>
  <si>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</si>
  <si>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</si>
  <si>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</si>
  <si>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</si>
  <si>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</si>
  <si>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</si>
  <si>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</si>
  <si>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</si>
  <si>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</si>
  <si>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</si>
  <si>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</si>
  <si>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</si>
  <si>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</si>
  <si>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</si>
  <si>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</si>
  <si>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</si>
  <si>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</si>
  <si>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</si>
  <si>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</si>
  <si>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</si>
  <si>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</si>
  <si>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</si>
  <si>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</si>
  <si>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</si>
  <si>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</si>
  <si>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</si>
  <si>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</si>
  <si>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</si>
  <si>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</si>
  <si>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</si>
  <si>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</si>
  <si>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</si>
  <si>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</si>
  <si>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</si>
  <si>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</si>
  <si>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</si>
  <si>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</si>
  <si>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</si>
  <si>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</si>
  <si>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</si>
  <si>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</si>
  <si>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</si>
  <si>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</si>
  <si>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</si>
  <si>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</si>
  <si>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</si>
  <si>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</si>
  <si>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</si>
  <si>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</si>
  <si>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</si>
  <si>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</si>
  <si>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</si>
  <si>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</si>
  <si>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</si>
  <si>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</si>
  <si>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</si>
  <si>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</si>
  <si>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</si>
  <si>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</si>
  <si>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</si>
  <si>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</si>
  <si>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</si>
  <si>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</si>
  <si>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</si>
  <si>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</si>
  <si>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</si>
  <si>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</si>
  <si>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</si>
  <si>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</si>
  <si>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</si>
  <si>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</si>
  <si>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</si>
  <si>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</si>
  <si>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</si>
  <si>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</si>
  <si>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</si>
  <si>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</si>
  <si>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</si>
  <si>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</si>
  <si>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</si>
  <si>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</si>
  <si>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</si>
  <si>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</si>
  <si>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</si>
  <si>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</si>
  <si>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</si>
  <si>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</si>
  <si>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</si>
  <si>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</si>
  <si>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</si>
  <si>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</si>
  <si>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</si>
  <si>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</si>
  <si>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</si>
  <si>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</si>
  <si>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</si>
  <si>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</si>
  <si>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</si>
  <si>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</si>
  <si>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</si>
  <si>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</si>
  <si>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</si>
  <si>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</si>
  <si>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</si>
  <si>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</si>
  <si>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</si>
  <si>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</si>
  <si>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</si>
  <si>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</si>
  <si>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</si>
  <si>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</si>
  <si>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</si>
  <si>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</si>
  <si>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</si>
  <si>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</si>
  <si>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</si>
  <si>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</si>
  <si>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</si>
  <si>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</si>
  <si>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</si>
  <si>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</si>
  <si>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</si>
  <si>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</si>
  <si>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</si>
  <si>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</si>
  <si>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</si>
  <si>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</si>
  <si>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</si>
  <si>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</si>
  <si>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Kötelező feladatok</t>
  </si>
  <si>
    <t>Önként vállalt feladatok</t>
  </si>
  <si>
    <t>Finanszírozási bevételek, kiadások egyenlege (finanszírozási bevételek 17. sor - finanszírozási kiadások 10. sor)  (+/-)</t>
  </si>
  <si>
    <t>Putnoki Városgondnokság</t>
  </si>
  <si>
    <t>Kötelező, önként vállalt és államigazgatási feladatok bevételei, kiadásai</t>
  </si>
  <si>
    <t>Putnoki Közös Önkormányzati Hivatal</t>
  </si>
  <si>
    <t>FINANSZÍROZÁSI KIADÁSOK ÖSSZESEN: (4.+…+10.)</t>
  </si>
  <si>
    <t>KIADÁSOK ÖSSZESEN: (3.+11.)</t>
  </si>
  <si>
    <t>Talajterhelési díj</t>
  </si>
  <si>
    <t>Adópótlék</t>
  </si>
  <si>
    <t>Kötelező, önként vállalt, államigazgatási feladatok bevételei, kiadása</t>
  </si>
  <si>
    <t xml:space="preserve"> </t>
  </si>
  <si>
    <t xml:space="preserve">2. tájékoztató tábla </t>
  </si>
  <si>
    <t>Rövid lejáratú  hitelek, kölcsönök felvétele</t>
  </si>
  <si>
    <r>
      <t xml:space="preserve">   Működési költségvetés kiadásai </t>
    </r>
    <r>
      <rPr>
        <sz val="10.5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</si>
  <si>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.5"/>
        <rFont val="Times New Roman CE"/>
        <charset val="238"/>
      </rPr>
      <t>(2.1.+2.3.+2.5.)</t>
    </r>
  </si>
  <si>
    <r>
      <t xml:space="preserve">   Működési költségvetés kiadásai </t>
    </r>
    <r>
      <rPr>
        <sz val="10.5"/>
        <rFont val="Times New Roman CE"/>
        <charset val="238"/>
      </rPr>
      <t>(1.1+…+1.5+1.18.)</t>
    </r>
  </si>
  <si>
    <t xml:space="preserve">    5. tájékoztató tábla                </t>
  </si>
  <si>
    <t>Tartalék</t>
  </si>
  <si>
    <t>KIMUTATÁS</t>
  </si>
  <si>
    <t>Putnok Város Önkormányzata</t>
  </si>
  <si>
    <t>Pénzbeli és természetbeni ellátások</t>
  </si>
  <si>
    <t>Temetési segély, köztemetés</t>
  </si>
  <si>
    <t>Települési tám.lakhatási hozzájárulás</t>
  </si>
  <si>
    <t>Rendkívüli települési támogatás</t>
  </si>
  <si>
    <t>ÖSSZESEN</t>
  </si>
  <si>
    <t>Lakott területtel kapcsolatos feladatok támogatása</t>
  </si>
  <si>
    <t>Idegenforgalmi adó</t>
  </si>
  <si>
    <t>Iparűzési adó</t>
  </si>
  <si>
    <t>4.2</t>
  </si>
  <si>
    <t>4.3</t>
  </si>
  <si>
    <t>4.4</t>
  </si>
  <si>
    <t>4.5</t>
  </si>
  <si>
    <t>4.6</t>
  </si>
  <si>
    <t>A települési önkormányzatok szociális feladatainak egyéb támogatása</t>
  </si>
  <si>
    <t>Család- és gyermekjóléti központ</t>
  </si>
  <si>
    <t xml:space="preserve">Család- és gyermekjóléti szolgálat </t>
  </si>
  <si>
    <t xml:space="preserve">Polgárőrség </t>
  </si>
  <si>
    <t>működési célú támogatás</t>
  </si>
  <si>
    <t>Nyugdíjas Egyesület</t>
  </si>
  <si>
    <t xml:space="preserve">Gömöri Önként. és Katasztr. Egyesület </t>
  </si>
  <si>
    <t>Városi Sportegyesület</t>
  </si>
  <si>
    <t>Putnok Városi Televízió</t>
  </si>
  <si>
    <t>Társasházak panelprogram</t>
  </si>
  <si>
    <t>Putnok és Térsége Önkormányzati Társulás</t>
  </si>
  <si>
    <t xml:space="preserve">   - Egyéb felhalm. célú támogatások államháztartáson kívülre</t>
  </si>
  <si>
    <t>Putnok Város Önkormányzat saját bevételeinek részletezése az adósságot keletkeztető ügyletből származó tárgyévi fizetési kötelezettség megállapításához</t>
  </si>
  <si>
    <t>Putnok Város Önkormányzat adósságot keletkeztető ügyletekből és kezességvállalásokból fennálló kötelezettségei</t>
  </si>
  <si>
    <t>Magánszemélyek kommunális adója</t>
  </si>
  <si>
    <t>Szemétszállítási díj helyi rendelet szerinti kedvezménye</t>
  </si>
  <si>
    <t>Putnok Város Önkormányzat</t>
  </si>
  <si>
    <t>Államigaz- gatási feladatok</t>
  </si>
  <si>
    <t>Önkormányzat működési támogatásai</t>
  </si>
  <si>
    <t>4.2,.</t>
  </si>
  <si>
    <t>4.5.</t>
  </si>
  <si>
    <t>4.6,.</t>
  </si>
  <si>
    <t>Forint</t>
  </si>
  <si>
    <t>Forintban</t>
  </si>
  <si>
    <t>EU-s projekt neve, azonosítója:</t>
  </si>
  <si>
    <t>Források</t>
  </si>
  <si>
    <t>2017.</t>
  </si>
  <si>
    <t>2018.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</si>
  <si>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</si>
  <si>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</si>
  <si>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</si>
  <si>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</si>
  <si>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</si>
  <si>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</si>
  <si>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</si>
  <si>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</si>
  <si>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</si>
  <si>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</si>
  <si>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</si>
  <si>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</si>
  <si>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A társadalmi együttműködés erősítését szolgáló helyi szintű komplex programok Putnokon, TOP-5.2.1-15-BO1-2016-00003</t>
  </si>
  <si>
    <t>Fenntartható települési közlekedésfejlesztés Putnokon, TOP-3.1.1-15-BO1-2016-00019</t>
  </si>
  <si>
    <t>I. Önkormányzat</t>
  </si>
  <si>
    <t>7</t>
  </si>
  <si>
    <t xml:space="preserve"> Forintban</t>
  </si>
  <si>
    <t>Projekt kiadás mindösszesen</t>
  </si>
  <si>
    <t>Államigazgatási feladatok</t>
  </si>
  <si>
    <t>Putnoki Soldos Emilia Óvoda és Bölcsőde</t>
  </si>
  <si>
    <t>Putnoki Humán Szolgáltató Központ</t>
  </si>
  <si>
    <t>felhalmozás célú támogatás, Otthon melege program</t>
  </si>
  <si>
    <t xml:space="preserve"> - Ebből: eszközbeszerzés</t>
  </si>
  <si>
    <t>Társadalmi és környezeti szempontból fenntartható turizmusfejlesztés Putnokon, TOP-1.2.1-16-BO1-2017-00015</t>
  </si>
  <si>
    <t>Humán szolgáltatások fejlesztése Putnok központtal, EFOP-1.5.3-16-2017-00109</t>
  </si>
  <si>
    <t xml:space="preserve"> - Ebből: eszközbeszerzés (kávézó, sétaút)</t>
  </si>
  <si>
    <t>Putnok vízfolyások II. Somos, Fancsalvölgyi, Fancsal, Vásártéri, TOP-2.1.3-16-BO1-2017-00032</t>
  </si>
  <si>
    <t>Putnok vízfolyások I. Szörnyűvölgyi patak, TOP-2.1.3-16-BO1-2017-00033</t>
  </si>
  <si>
    <t>Gyermekesély program megvalósítása Putnok járásban, EFOP-1.4.2-16-2016-00031</t>
  </si>
  <si>
    <t>2016.</t>
  </si>
  <si>
    <t>Önerő</t>
  </si>
  <si>
    <t>Személyi jellegű      -bér</t>
  </si>
  <si>
    <t xml:space="preserve">                             - járulék</t>
  </si>
  <si>
    <t>PUTNOKI HUMÁN SZOLGÁLTATÓ KÖZPONT</t>
  </si>
  <si>
    <t>Személyi jellegű      - bér</t>
  </si>
  <si>
    <t xml:space="preserve">                              - járulék</t>
  </si>
  <si>
    <t>Források mindösszesen:</t>
  </si>
  <si>
    <t>MINDÖSSZESEN:</t>
  </si>
  <si>
    <t>2019.</t>
  </si>
  <si>
    <t>Önkormányzati épületek korszerűsítése megújuló energia felhasználásával Putnokon II., TOP-3.2.1-16-BO1-028-00132</t>
  </si>
  <si>
    <t>Putnok járásban megvalósuló gyermekesély program infrastruktúrális hátterének kiépítése, EFOP-2.1.2-16-2018-00097</t>
  </si>
  <si>
    <t>Államigazga-tási feladatok</t>
  </si>
  <si>
    <t>Hulladék visszatérés</t>
  </si>
  <si>
    <t>Leromlott városi területek rehabilitációja - A régi "Bányatelep" rekonstrukciója, TOP-4.3.1-15-BO1-2018-00015</t>
  </si>
  <si>
    <t>2022. évi</t>
  </si>
  <si>
    <t>Zöld város kialakítása – Fedett piaccsarnok kialakítása és a Bányász Művelődési Ház felújítása Putnokon, TOP-2.1.2-15-BO1-2018-00024</t>
  </si>
  <si>
    <t>Támogatás összege</t>
  </si>
  <si>
    <t>2020.</t>
  </si>
  <si>
    <t>NEMLEGES</t>
  </si>
  <si>
    <t>2023. évi</t>
  </si>
  <si>
    <t>Muzeális intézmények szakmai programja</t>
  </si>
  <si>
    <t>Zöld város - Fedett piaccsarnok kialakítása és a Bányász Művelődési Ház felújítása Putnokon, TOP-2.1.2-15-BO1-2018-00024</t>
  </si>
  <si>
    <t>2019-2021</t>
  </si>
  <si>
    <t>-</t>
  </si>
  <si>
    <t xml:space="preserve">   8.4.</t>
  </si>
  <si>
    <t xml:space="preserve">   10.3.</t>
  </si>
  <si>
    <t>A 2021. évi általános működés és ágazati feladatok támogatásának alakulása jogcímenként</t>
  </si>
  <si>
    <t>2021. évi támogatás összesen</t>
  </si>
  <si>
    <t>2020. évi XC.
törvény 2.  melléklete száma*</t>
  </si>
  <si>
    <t xml:space="preserve">Önkormányzati hivatal működésének támogatása </t>
  </si>
  <si>
    <t>Zöldterület-gazdálkodás támogatása</t>
  </si>
  <si>
    <t>1.1.1.2.</t>
  </si>
  <si>
    <t>1.1.1.1.</t>
  </si>
  <si>
    <t>1.1.1.3.</t>
  </si>
  <si>
    <t>Közvilágítás támogatása</t>
  </si>
  <si>
    <t>1.1.1.4.</t>
  </si>
  <si>
    <t>Köztemető támogatása</t>
  </si>
  <si>
    <t>1.1.1.5.</t>
  </si>
  <si>
    <t>Közutak támogatása</t>
  </si>
  <si>
    <t>1.1.1.6.</t>
  </si>
  <si>
    <t>Egyéb önkormányzati feladatok támogatása</t>
  </si>
  <si>
    <t>1.1.1.7.</t>
  </si>
  <si>
    <t>Nem közművel összegyűjtött háztartási szennyvíz ártalmatlanítása</t>
  </si>
  <si>
    <t>1.1.2.</t>
  </si>
  <si>
    <t>1.2.1.1.</t>
  </si>
  <si>
    <t>Óvodaműködtetési támogatás</t>
  </si>
  <si>
    <t>1.2.2.</t>
  </si>
  <si>
    <t>Az óvodában foglalkoztatott pedagógusok átlagbéralapú támogatása</t>
  </si>
  <si>
    <t>1.2.3.</t>
  </si>
  <si>
    <t>Kiegészítő támogatás a pedagógusok és a pedagógus szakképzettséggel rendelkező segítők minősítéséből adódó többletkiadásokhoz</t>
  </si>
  <si>
    <t>1.2.5.</t>
  </si>
  <si>
    <t>Az óvodában foglalkoztatott pedagógusok nevelőmunkáját közvetlenül segítők átlagbéralapú támogatása</t>
  </si>
  <si>
    <t>1.3.1.</t>
  </si>
  <si>
    <t>A települési önkormányzatok szociális és gyermekjóléti feladatainak egyéb támogatása</t>
  </si>
  <si>
    <t>1.3.2.1.</t>
  </si>
  <si>
    <t>1.3.2.2.</t>
  </si>
  <si>
    <t>1.3.2.3.2.</t>
  </si>
  <si>
    <t>Szociális étkeztetés - társulás által történő feladatellátás</t>
  </si>
  <si>
    <t>1.3.2.4.1.</t>
  </si>
  <si>
    <t>Szociális segítés</t>
  </si>
  <si>
    <t>1.3.2.4.3.</t>
  </si>
  <si>
    <t>Személyi gondozás - társulás által történő feladatellátás</t>
  </si>
  <si>
    <t>1.3.2.6.1.</t>
  </si>
  <si>
    <t>Időskorúak nappali intézményi ellátása - önálló feladatellátás</t>
  </si>
  <si>
    <t>1.3.2.14.</t>
  </si>
  <si>
    <t>Támogató szolgáltatás</t>
  </si>
  <si>
    <t>1.3.2.15.</t>
  </si>
  <si>
    <t>Szenvedélybetegek részére nyújtott közösségi alapellátás</t>
  </si>
  <si>
    <t>1.3.3.</t>
  </si>
  <si>
    <t>1.3.3.1.</t>
  </si>
  <si>
    <t>Bölcsődei bértámogatás</t>
  </si>
  <si>
    <t>1.3.3.2.</t>
  </si>
  <si>
    <t>Bölcsődei üzemeltetési támogatás</t>
  </si>
  <si>
    <t>Egyes szociális és gyermekjóléti feladatok támogatása - család és gyermekjóléti szolgálat/központ támogatása kivételével</t>
  </si>
  <si>
    <t>A települési önkormányzatok működésének általános támogatása</t>
  </si>
  <si>
    <t>A települési önkormányzatok egyes köznevelési feladatainak támogatása</t>
  </si>
  <si>
    <t>1.3.2.3-1.3.2.15.</t>
  </si>
  <si>
    <t>1.3.2.1-1.3.2.2.</t>
  </si>
  <si>
    <t>Egyes szociális és gyermekjóléti feladatok támogatása - család és gyermekjóléti szolgálat/központ támogatása</t>
  </si>
  <si>
    <t>Bölcsőde, mini bölcsőde támogatása</t>
  </si>
  <si>
    <t>1.3.4.</t>
  </si>
  <si>
    <t>A települési önkormányzatok által biztosított egyes szociális szakosított ellátások, valamint a gyermekek átmeneti gondozásával kapcsolatos feladatok támogatása</t>
  </si>
  <si>
    <t>1.4.1.</t>
  </si>
  <si>
    <t>Intézményi gyermekétkeztetés támogatása</t>
  </si>
  <si>
    <t>1.4.2.</t>
  </si>
  <si>
    <t>Szünidei étkeztetés támogatása</t>
  </si>
  <si>
    <t>A települési önkormányzatok kulturális feladatainak támogatása</t>
  </si>
  <si>
    <t>* Magyarország 2021. évi központi költségvetéséról szóló törvény</t>
  </si>
  <si>
    <t>K I M U T A T Á S</t>
  </si>
  <si>
    <t>működési célú támogatás (labdarúgás 24.000 eFt, sakk 500 eFt, kézilabda 500 eFt)</t>
  </si>
  <si>
    <t>a 2021. évben céljelleggel juttatott támogatásokról</t>
  </si>
  <si>
    <t>2021. évi szociális és gyermekvédelmi kiadásairól</t>
  </si>
  <si>
    <t>2021.</t>
  </si>
  <si>
    <t>2021. után</t>
  </si>
  <si>
    <t>Egyéb kiadás</t>
  </si>
  <si>
    <t>Bevételek önkormányzati és költségvetési szervenkénti bontásban</t>
  </si>
  <si>
    <t>I</t>
  </si>
  <si>
    <t>J</t>
  </si>
  <si>
    <t>K</t>
  </si>
  <si>
    <t>L</t>
  </si>
  <si>
    <t>M</t>
  </si>
  <si>
    <t>Ssz.</t>
  </si>
  <si>
    <t>Bevételek összesen</t>
  </si>
  <si>
    <t>Működési bev.</t>
  </si>
  <si>
    <t>Közhatalmi bev.</t>
  </si>
  <si>
    <t>Támogatások</t>
  </si>
  <si>
    <t>Támog. értékű bev.</t>
  </si>
  <si>
    <t>Felhalm. célú bevét.</t>
  </si>
  <si>
    <t xml:space="preserve">Felhalmozási c. átvett p.e. </t>
  </si>
  <si>
    <t>Kv-i bev. összesen</t>
  </si>
  <si>
    <t>Kölcsön</t>
  </si>
  <si>
    <t>Pénzmaradv.</t>
  </si>
  <si>
    <t>Önk.jogalkotás</t>
  </si>
  <si>
    <t>Város és községgazd.</t>
  </si>
  <si>
    <t>Biztos Kezdet Gyerekház</t>
  </si>
  <si>
    <t>Vízellátás</t>
  </si>
  <si>
    <t>OEP finanszírozás</t>
  </si>
  <si>
    <t>Zöld város - Fedett piaccsarnok kialakítása</t>
  </si>
  <si>
    <t>Leromlott városi területek rehab. - A régi "Bányatelep" rekonstrukciója</t>
  </si>
  <si>
    <t>Társadalmi és környezeti szempontból fenntartható turizmusfejlesztés</t>
  </si>
  <si>
    <t>Putnok vízfolyások II. Somos, Fancsalvölgyi, Fancsal, Vásártéri patak</t>
  </si>
  <si>
    <t>Fenntartható települési közlekedésfejlesztés</t>
  </si>
  <si>
    <t>Humán szolgáltatások fejlesztése Putnok központtal</t>
  </si>
  <si>
    <t>Gyermekesély program megvalósítása Putnok járásban</t>
  </si>
  <si>
    <t>Önkormányzati épületek korszerűsítése II.</t>
  </si>
  <si>
    <t>Gyermekesély program infrastruktúrális háttér kiép.</t>
  </si>
  <si>
    <t>Kiadás önkormányzati és költségvetési szervenkénti bontásban</t>
  </si>
  <si>
    <t>N</t>
  </si>
  <si>
    <t>O</t>
  </si>
  <si>
    <t>P</t>
  </si>
  <si>
    <t>R</t>
  </si>
  <si>
    <t>Műk.kv-i kiad. össz.</t>
  </si>
  <si>
    <t>Munkaad. terhelő járul.</t>
  </si>
  <si>
    <t>Dologi kiad.</t>
  </si>
  <si>
    <t>Egyéb műk. kiad.</t>
  </si>
  <si>
    <t>Felhalm. kv-i kiad össz.</t>
  </si>
  <si>
    <t>Int. beruh. kiad.</t>
  </si>
  <si>
    <t>Felújítás</t>
  </si>
  <si>
    <t>Egyéb felh.c. pe. átadás</t>
  </si>
  <si>
    <t>Kv-i kiad. össz.</t>
  </si>
  <si>
    <t>Kölcsön törl.</t>
  </si>
  <si>
    <t>Finansz. művel.</t>
  </si>
  <si>
    <t>Kiadás összesen</t>
  </si>
  <si>
    <t>Céljellegű támogatások</t>
  </si>
  <si>
    <t>Intézményfinanszírozás</t>
  </si>
  <si>
    <t>Háziorvosi alapellátás</t>
  </si>
  <si>
    <t>Szociális kiad.</t>
  </si>
  <si>
    <t>Putnok vízfolyások I. Szörnyűvölgyi patak</t>
  </si>
  <si>
    <t>Rákóczi úti vízvezeték felúj.</t>
  </si>
  <si>
    <t>Soldos Emília Óvoda tálalókonyha felújítása</t>
  </si>
  <si>
    <t>Muzeális intézmények szakmai prpgramja</t>
  </si>
  <si>
    <t>Teljes költség</t>
  </si>
  <si>
    <t>Felhasználás 2020.XII.31-ig</t>
  </si>
  <si>
    <t>2021. évi előirányzat</t>
  </si>
  <si>
    <t>2021. utáni szükséglet        (F=B - D - E)</t>
  </si>
  <si>
    <t>2020-2021</t>
  </si>
  <si>
    <t>2018-2021</t>
  </si>
  <si>
    <t>2021</t>
  </si>
  <si>
    <t>2021. évi előirányzat BEVÉTELEK</t>
  </si>
  <si>
    <t>2019. évi tény (Ft)</t>
  </si>
  <si>
    <t>2020. évi várható (Ft)</t>
  </si>
  <si>
    <t>2021. évi előirányzat (Ft)</t>
  </si>
  <si>
    <t>2024. évi</t>
  </si>
  <si>
    <t>II. Putnoki Városgondnokság</t>
  </si>
  <si>
    <t>Középaltalaj lazító beszerzése (1 db)</t>
  </si>
  <si>
    <t>működési célú támogatás (klubok, mozgáskorlátozottaknak ebből: 20 eFt)</t>
  </si>
  <si>
    <t>9.1.2/a. sz. melléklet az 2/2021. (II.04) önkormányzati rendelethez</t>
  </si>
  <si>
    <t>9.1.2/b. sz. melléklet az 2/2021. (II.04.) önkormányzati rendelethez</t>
  </si>
  <si>
    <t>9.1.3.sz.melléklet az 2/2021. (II.04.)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</si>
</sst>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.0"/>
  </numFmts>
  <fonts count="7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.5"/>
      <name val="Times New Roman CE"/>
      <family val="1"/>
      <charset val="238"/>
    </font>
    <font>
      <sz val="10.5"/>
      <name val="Times New Roman"/>
      <family val="1"/>
      <charset val="238"/>
    </font>
    <font>
      <b/>
      <sz val="10.5"/>
      <name val="Times New Roman"/>
      <family val="1"/>
      <charset val="238"/>
    </font>
    <font>
      <sz val="10.5"/>
      <name val="Times New Roman CE"/>
      <charset val="238"/>
    </font>
    <font>
      <sz val="10.5"/>
      <name val="Times New Roman CE"/>
      <family val="1"/>
      <charset val="238"/>
    </font>
    <font>
      <b/>
      <sz val="10.5"/>
      <name val="Times New Roman CE"/>
      <charset val="238"/>
    </font>
    <font>
      <b/>
      <sz val="10.5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.5"/>
      <name val="Times New Roman CE"/>
      <family val="1"/>
      <charset val="238"/>
    </font>
    <font>
      <b/>
      <sz val="9.5"/>
      <name val="Times New Roman CE"/>
      <family val="1"/>
      <charset val="238"/>
    </font>
    <font>
      <b/>
      <i/>
      <sz val="11"/>
      <name val="Times New Roman"/>
      <family val="1"/>
      <charset val="238"/>
    </font>
    <font>
      <sz val="12"/>
      <name val="Garamond"/>
      <family val="1"/>
      <charset val="238"/>
    </font>
    <font>
      <sz val="12"/>
      <name val="Garamond"/>
      <family val="1"/>
    </font>
    <font>
      <b/>
      <u/>
      <sz val="14"/>
      <name val="Garamond"/>
      <family val="1"/>
    </font>
    <font>
      <b/>
      <sz val="12"/>
      <name val="Garamond"/>
      <family val="1"/>
    </font>
    <font>
      <b/>
      <sz val="7"/>
      <name val="Times New Roman CE"/>
      <charset val="238"/>
    </font>
    <font>
      <b/>
      <sz val="16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i/>
      <sz val="11"/>
      <name val="Times New Roman CE"/>
      <charset val="238"/>
    </font>
    <font>
      <b/>
      <sz val="10"/>
      <color indexed="8"/>
      <name val="Times New Roman"/>
      <family val="1"/>
      <charset val="238"/>
    </font>
    <font>
      <sz val="10"/>
      <name val="Times New Roman CE"/>
      <charset val="238"/>
    </font>
    <font>
      <b/>
      <sz val="10"/>
      <color indexed="9"/>
      <name val="Times New Roman CE"/>
      <family val="1"/>
      <charset val="238"/>
    </font>
    <font>
      <b/>
      <sz val="11"/>
      <color indexed="9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22"/>
      </patternFill>
    </fill>
  </fills>
  <borders count="1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9" fillId="0" borderId="0"/>
    <xf numFmtId="0" fontId="49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</cellStyleXfs>
  <cellXfs count="150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8" applyFont="1" applyFill="1" applyBorder="1" applyAlignment="1" applyProtection="1">
      <alignment vertical="center" wrapText="1"/>
    </xf>
    <xf numFmtId="49" fontId="22" fillId="0" borderId="1" xfId="8" applyNumberFormat="1" applyFont="1" applyFill="1" applyBorder="1" applyAlignment="1" applyProtection="1">
      <alignment horizontal="left" vertical="center" wrapText="1" indent="1"/>
    </xf>
    <xf numFmtId="49" fontId="22" fillId="0" borderId="2" xfId="8" applyNumberFormat="1" applyFont="1" applyFill="1" applyBorder="1" applyAlignment="1" applyProtection="1">
      <alignment horizontal="left" vertical="center" wrapText="1" indent="1"/>
    </xf>
    <xf numFmtId="49" fontId="22" fillId="0" borderId="3" xfId="8" applyNumberFormat="1" applyFont="1" applyFill="1" applyBorder="1" applyAlignment="1" applyProtection="1">
      <alignment horizontal="left" vertical="center" wrapText="1" indent="1"/>
    </xf>
    <xf numFmtId="49" fontId="22" fillId="0" borderId="4" xfId="8" applyNumberFormat="1" applyFont="1" applyFill="1" applyBorder="1" applyAlignment="1" applyProtection="1">
      <alignment horizontal="left" vertical="center" wrapText="1" indent="1"/>
    </xf>
    <xf numFmtId="49" fontId="22" fillId="0" borderId="5" xfId="8" applyNumberFormat="1" applyFont="1" applyFill="1" applyBorder="1" applyAlignment="1" applyProtection="1">
      <alignment horizontal="left" vertical="center" wrapText="1" indent="1"/>
    </xf>
    <xf numFmtId="49" fontId="22" fillId="0" borderId="6" xfId="8" applyNumberFormat="1" applyFont="1" applyFill="1" applyBorder="1" applyAlignment="1" applyProtection="1">
      <alignment horizontal="left" vertical="center" wrapText="1" indent="1"/>
    </xf>
    <xf numFmtId="0" fontId="20" fillId="0" borderId="7" xfId="8" applyFont="1" applyFill="1" applyBorder="1" applyAlignment="1" applyProtection="1">
      <alignment horizontal="left" vertical="center" wrapText="1" indent="1"/>
    </xf>
    <xf numFmtId="0" fontId="20" fillId="0" borderId="8" xfId="8" applyFont="1" applyFill="1" applyBorder="1" applyAlignment="1" applyProtection="1">
      <alignment horizontal="left" vertical="center" wrapText="1" indent="1"/>
    </xf>
    <xf numFmtId="0" fontId="8" fillId="0" borderId="7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11" xfId="0" applyNumberFormat="1" applyFont="1" applyFill="1" applyBorder="1" applyAlignment="1" applyProtection="1">
      <alignment vertical="center" wrapText="1"/>
      <protection locked="0"/>
    </xf>
    <xf numFmtId="0" fontId="20" fillId="0" borderId="9" xfId="8" applyFont="1" applyFill="1" applyBorder="1" applyAlignment="1" applyProtection="1">
      <alignment vertical="center" wrapText="1"/>
    </xf>
    <xf numFmtId="0" fontId="20" fillId="0" borderId="7" xfId="8" applyFont="1" applyFill="1" applyBorder="1" applyAlignment="1" applyProtection="1">
      <alignment horizontal="center" vertical="center" wrapText="1"/>
    </xf>
    <xf numFmtId="0" fontId="20" fillId="0" borderId="9" xfId="8" applyFont="1" applyFill="1" applyBorder="1" applyAlignment="1" applyProtection="1">
      <alignment horizontal="center" vertical="center" wrapText="1"/>
    </xf>
    <xf numFmtId="0" fontId="20" fillId="0" borderId="12" xfId="8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2" fillId="0" borderId="0" xfId="8" applyFill="1"/>
    <xf numFmtId="0" fontId="8" fillId="0" borderId="12" xfId="8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9" applyFont="1" applyFill="1" applyBorder="1" applyAlignment="1" applyProtection="1">
      <alignment horizontal="center" vertical="center"/>
    </xf>
    <xf numFmtId="0" fontId="30" fillId="0" borderId="16" xfId="9" applyFont="1" applyFill="1" applyBorder="1" applyAlignment="1" applyProtection="1">
      <alignment horizontal="center" vertical="center"/>
    </xf>
    <xf numFmtId="0" fontId="12" fillId="0" borderId="0" xfId="9" applyFill="1" applyProtection="1"/>
    <xf numFmtId="0" fontId="22" fillId="0" borderId="7" xfId="9" applyFont="1" applyFill="1" applyBorder="1" applyAlignment="1" applyProtection="1">
      <alignment horizontal="left" vertical="center" indent="1"/>
    </xf>
    <xf numFmtId="0" fontId="12" fillId="0" borderId="0" xfId="9" applyFill="1" applyAlignment="1" applyProtection="1">
      <alignment vertical="center"/>
    </xf>
    <xf numFmtId="0" fontId="22" fillId="0" borderId="1" xfId="9" applyFont="1" applyFill="1" applyBorder="1" applyAlignment="1" applyProtection="1">
      <alignment horizontal="left" vertical="center" indent="1"/>
    </xf>
    <xf numFmtId="0" fontId="22" fillId="0" borderId="2" xfId="9" applyFont="1" applyFill="1" applyBorder="1" applyAlignment="1" applyProtection="1">
      <alignment horizontal="left" vertical="center" indent="1"/>
    </xf>
    <xf numFmtId="0" fontId="12" fillId="0" borderId="0" xfId="9" applyFill="1" applyAlignment="1" applyProtection="1">
      <alignment vertical="center"/>
      <protection locked="0"/>
    </xf>
    <xf numFmtId="0" fontId="22" fillId="0" borderId="3" xfId="9" applyFont="1" applyFill="1" applyBorder="1" applyAlignment="1" applyProtection="1">
      <alignment horizontal="left" vertical="center" indent="1"/>
    </xf>
    <xf numFmtId="0" fontId="20" fillId="0" borderId="7" xfId="9" applyFont="1" applyFill="1" applyBorder="1" applyAlignment="1" applyProtection="1">
      <alignment horizontal="left" vertical="center" indent="1"/>
    </xf>
    <xf numFmtId="0" fontId="12" fillId="0" borderId="0" xfId="9" applyFill="1" applyProtection="1">
      <protection locked="0"/>
    </xf>
    <xf numFmtId="0" fontId="15" fillId="0" borderId="0" xfId="9" applyFont="1" applyFill="1" applyProtection="1"/>
    <xf numFmtId="0" fontId="33" fillId="0" borderId="0" xfId="9" applyFont="1" applyFill="1" applyProtection="1">
      <protection locked="0"/>
    </xf>
    <xf numFmtId="0" fontId="24" fillId="0" borderId="0" xfId="9" applyFont="1" applyFill="1" applyProtection="1">
      <protection locked="0"/>
    </xf>
    <xf numFmtId="164" fontId="15" fillId="2" borderId="17" xfId="0" applyNumberFormat="1" applyFont="1" applyFill="1" applyBorder="1" applyAlignment="1" applyProtection="1">
      <alignment horizontal="left" vertical="center" wrapText="1" indent="2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8" fillId="0" borderId="9" xfId="8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36" fillId="0" borderId="0" xfId="0" applyFont="1" applyFill="1"/>
    <xf numFmtId="3" fontId="36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6" fillId="0" borderId="0" xfId="0" applyFont="1" applyFill="1" applyAlignment="1">
      <alignment horizontal="right" indent="1"/>
    </xf>
    <xf numFmtId="0" fontId="6" fillId="0" borderId="18" xfId="0" applyFont="1" applyFill="1" applyBorder="1" applyAlignment="1" applyProtection="1">
      <alignment horizontal="right"/>
    </xf>
    <xf numFmtId="164" fontId="34" fillId="0" borderId="18" xfId="8" applyNumberFormat="1" applyFont="1" applyFill="1" applyBorder="1" applyAlignment="1" applyProtection="1">
      <alignment horizontal="left" vertical="center"/>
    </xf>
    <xf numFmtId="0" fontId="39" fillId="0" borderId="0" xfId="0" applyFont="1" applyFill="1"/>
    <xf numFmtId="0" fontId="40" fillId="0" borderId="0" xfId="0" applyFont="1"/>
    <xf numFmtId="0" fontId="2" fillId="0" borderId="0" xfId="8" applyFont="1" applyFill="1"/>
    <xf numFmtId="164" fontId="5" fillId="0" borderId="0" xfId="8" applyNumberFormat="1" applyFont="1" applyFill="1" applyBorder="1" applyAlignment="1" applyProtection="1">
      <alignment horizontal="centerContinuous" vertical="center"/>
    </xf>
    <xf numFmtId="0" fontId="15" fillId="0" borderId="2" xfId="8" applyFont="1" applyFill="1" applyBorder="1" applyAlignment="1">
      <alignment horizontal="center" vertical="center"/>
    </xf>
    <xf numFmtId="0" fontId="15" fillId="0" borderId="3" xfId="8" applyFont="1" applyFill="1" applyBorder="1" applyAlignment="1">
      <alignment horizontal="center" vertical="center"/>
    </xf>
    <xf numFmtId="0" fontId="15" fillId="0" borderId="7" xfId="8" applyFont="1" applyFill="1" applyBorder="1" applyAlignment="1">
      <alignment horizontal="center" vertical="center"/>
    </xf>
    <xf numFmtId="0" fontId="15" fillId="0" borderId="9" xfId="8" applyFont="1" applyFill="1" applyBorder="1" applyAlignment="1">
      <alignment horizontal="center" vertical="center"/>
    </xf>
    <xf numFmtId="0" fontId="15" fillId="0" borderId="12" xfId="8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4" xfId="8" applyFont="1" applyFill="1" applyBorder="1" applyAlignment="1">
      <alignment horizontal="center" vertical="center"/>
    </xf>
    <xf numFmtId="0" fontId="31" fillId="0" borderId="9" xfId="8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19" xfId="8" applyFont="1" applyFill="1" applyBorder="1" applyAlignment="1" applyProtection="1">
      <alignment horizontal="center" vertical="center" wrapText="1"/>
    </xf>
    <xf numFmtId="0" fontId="15" fillId="0" borderId="20" xfId="8" applyFont="1" applyFill="1" applyBorder="1" applyProtection="1">
      <protection locked="0"/>
    </xf>
    <xf numFmtId="0" fontId="15" fillId="0" borderId="11" xfId="8" applyFont="1" applyFill="1" applyBorder="1" applyProtection="1">
      <protection locked="0"/>
    </xf>
    <xf numFmtId="0" fontId="15" fillId="0" borderId="21" xfId="8" applyFont="1" applyFill="1" applyBorder="1" applyProtection="1">
      <protection locked="0"/>
    </xf>
    <xf numFmtId="0" fontId="28" fillId="0" borderId="5" xfId="8" applyFont="1" applyFill="1" applyBorder="1" applyAlignment="1" applyProtection="1">
      <alignment horizontal="center" vertical="center" wrapText="1"/>
    </xf>
    <xf numFmtId="0" fontId="28" fillId="0" borderId="22" xfId="8" applyFont="1" applyFill="1" applyBorder="1" applyAlignment="1" applyProtection="1">
      <alignment horizontal="center" vertical="center" wrapText="1"/>
    </xf>
    <xf numFmtId="0" fontId="28" fillId="0" borderId="23" xfId="8" applyFont="1" applyFill="1" applyBorder="1" applyAlignment="1" applyProtection="1">
      <alignment horizontal="center" vertical="center" wrapText="1"/>
    </xf>
    <xf numFmtId="0" fontId="29" fillId="0" borderId="7" xfId="8" applyFont="1" applyFill="1" applyBorder="1" applyAlignment="1" applyProtection="1">
      <alignment horizontal="center" vertical="center"/>
    </xf>
    <xf numFmtId="0" fontId="29" fillId="0" borderId="9" xfId="8" applyFont="1" applyFill="1" applyBorder="1" applyAlignment="1" applyProtection="1">
      <alignment horizontal="center" vertical="center"/>
    </xf>
    <xf numFmtId="0" fontId="29" fillId="0" borderId="12" xfId="8" applyFont="1" applyFill="1" applyBorder="1" applyAlignment="1" applyProtection="1">
      <alignment horizontal="center" vertical="center"/>
    </xf>
    <xf numFmtId="0" fontId="29" fillId="0" borderId="5" xfId="8" applyFont="1" applyFill="1" applyBorder="1" applyAlignment="1" applyProtection="1">
      <alignment horizontal="center" vertical="center"/>
    </xf>
    <xf numFmtId="0" fontId="29" fillId="0" borderId="2" xfId="8" applyFont="1" applyFill="1" applyBorder="1" applyAlignment="1" applyProtection="1">
      <alignment horizontal="center" vertical="center"/>
    </xf>
    <xf numFmtId="0" fontId="29" fillId="0" borderId="4" xfId="8" applyFont="1" applyFill="1" applyBorder="1" applyAlignment="1" applyProtection="1">
      <alignment horizontal="center" vertical="center"/>
    </xf>
    <xf numFmtId="165" fontId="28" fillId="0" borderId="12" xfId="1" applyNumberFormat="1" applyFont="1" applyFill="1" applyBorder="1" applyProtection="1"/>
    <xf numFmtId="165" fontId="29" fillId="0" borderId="23" xfId="1" applyNumberFormat="1" applyFont="1" applyFill="1" applyBorder="1" applyProtection="1">
      <protection locked="0"/>
    </xf>
    <xf numFmtId="165" fontId="29" fillId="0" borderId="10" xfId="1" applyNumberFormat="1" applyFont="1" applyFill="1" applyBorder="1" applyProtection="1">
      <protection locked="0"/>
    </xf>
    <xf numFmtId="165" fontId="29" fillId="0" borderId="24" xfId="1" applyNumberFormat="1" applyFont="1" applyFill="1" applyBorder="1" applyProtection="1">
      <protection locked="0"/>
    </xf>
    <xf numFmtId="0" fontId="29" fillId="0" borderId="11" xfId="8" applyFont="1" applyFill="1" applyBorder="1" applyProtection="1">
      <protection locked="0"/>
    </xf>
    <xf numFmtId="0" fontId="29" fillId="0" borderId="21" xfId="8" applyFont="1" applyFill="1" applyBorder="1" applyProtection="1">
      <protection locked="0"/>
    </xf>
    <xf numFmtId="0" fontId="32" fillId="0" borderId="12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0" fontId="28" fillId="0" borderId="7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64" fontId="15" fillId="3" borderId="13" xfId="0" applyNumberFormat="1" applyFont="1" applyFill="1" applyBorder="1" applyAlignment="1" applyProtection="1">
      <alignment horizontal="left" vertical="center" wrapText="1" indent="2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2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left" vertical="center" wrapText="1"/>
    </xf>
    <xf numFmtId="0" fontId="20" fillId="0" borderId="2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8" fillId="0" borderId="29" xfId="0" applyNumberFormat="1" applyFont="1" applyFill="1" applyBorder="1" applyAlignment="1" applyProtection="1">
      <alignment horizontal="center" vertical="center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0" fillId="0" borderId="31" xfId="0" applyNumberFormat="1" applyFont="1" applyFill="1" applyBorder="1" applyAlignment="1" applyProtection="1">
      <alignment horizontal="center"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0" fontId="27" fillId="0" borderId="32" xfId="0" applyFont="1" applyBorder="1" applyAlignment="1" applyProtection="1">
      <alignment horizontal="left" vertical="center" wrapText="1" indent="1"/>
    </xf>
    <xf numFmtId="164" fontId="7" fillId="0" borderId="0" xfId="8" applyNumberFormat="1" applyFont="1" applyFill="1" applyBorder="1" applyAlignment="1" applyProtection="1">
      <alignment horizontal="right" vertical="center" wrapText="1" indent="1"/>
    </xf>
    <xf numFmtId="0" fontId="6" fillId="0" borderId="18" xfId="0" applyFont="1" applyFill="1" applyBorder="1" applyAlignment="1" applyProtection="1">
      <alignment horizontal="right" vertical="center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7" xfId="0" applyNumberFormat="1" applyFont="1" applyFill="1" applyBorder="1" applyAlignment="1" applyProtection="1">
      <alignment horizontal="centerContinuous" vertical="center" wrapText="1"/>
    </xf>
    <xf numFmtId="164" fontId="8" fillId="0" borderId="9" xfId="0" applyNumberFormat="1" applyFont="1" applyFill="1" applyBorder="1" applyAlignment="1" applyProtection="1">
      <alignment horizontal="centerContinuous" vertical="center" wrapText="1"/>
    </xf>
    <xf numFmtId="164" fontId="8" fillId="0" borderId="12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7" xfId="0" applyNumberFormat="1" applyFont="1" applyFill="1" applyBorder="1" applyAlignment="1" applyProtection="1">
      <alignment horizontal="center" vertical="center" wrapText="1"/>
    </xf>
    <xf numFmtId="164" fontId="28" fillId="0" borderId="9" xfId="0" applyNumberFormat="1" applyFont="1" applyFill="1" applyBorder="1" applyAlignment="1" applyProtection="1">
      <alignment horizontal="center" vertical="center" wrapText="1"/>
    </xf>
    <xf numFmtId="164" fontId="28" fillId="0" borderId="12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0" fontId="8" fillId="0" borderId="23" xfId="0" quotePrefix="1" applyFont="1" applyFill="1" applyBorder="1" applyAlignment="1" applyProtection="1">
      <alignment horizontal="right" vertical="center" indent="1"/>
    </xf>
    <xf numFmtId="0" fontId="8" fillId="0" borderId="16" xfId="0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</xf>
    <xf numFmtId="49" fontId="8" fillId="0" borderId="23" xfId="0" applyNumberFormat="1" applyFont="1" applyFill="1" applyBorder="1" applyAlignment="1" applyProtection="1">
      <alignment horizontal="right" vertical="center"/>
    </xf>
    <xf numFmtId="49" fontId="8" fillId="0" borderId="3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35" xfId="8" applyFont="1" applyFill="1" applyBorder="1" applyAlignment="1" applyProtection="1">
      <alignment horizontal="center" vertical="center" wrapText="1"/>
    </xf>
    <xf numFmtId="0" fontId="7" fillId="0" borderId="35" xfId="8" applyFont="1" applyFill="1" applyBorder="1" applyAlignment="1" applyProtection="1">
      <alignment vertical="center" wrapText="1"/>
    </xf>
    <xf numFmtId="164" fontId="7" fillId="0" borderId="35" xfId="8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right"/>
    </xf>
    <xf numFmtId="0" fontId="12" fillId="0" borderId="0" xfId="8" applyFont="1" applyFill="1" applyProtection="1"/>
    <xf numFmtId="0" fontId="12" fillId="0" borderId="0" xfId="8" applyFont="1" applyFill="1" applyAlignment="1" applyProtection="1">
      <alignment horizontal="right" vertical="center" indent="1"/>
    </xf>
    <xf numFmtId="0" fontId="12" fillId="0" borderId="0" xfId="8" applyFont="1" applyFill="1"/>
    <xf numFmtId="0" fontId="12" fillId="0" borderId="0" xfId="8" applyFont="1" applyFill="1" applyAlignment="1">
      <alignment horizontal="right" vertical="center" indent="1"/>
    </xf>
    <xf numFmtId="0" fontId="42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0" fontId="8" fillId="0" borderId="36" xfId="8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20" fillId="0" borderId="8" xfId="8" applyFont="1" applyFill="1" applyBorder="1" applyAlignment="1" applyProtection="1">
      <alignment horizontal="center" vertical="center" wrapText="1"/>
    </xf>
    <xf numFmtId="0" fontId="20" fillId="0" borderId="15" xfId="8" applyFont="1" applyFill="1" applyBorder="1" applyAlignment="1" applyProtection="1">
      <alignment horizontal="center" vertical="center" wrapText="1"/>
    </xf>
    <xf numFmtId="0" fontId="20" fillId="0" borderId="16" xfId="8" applyFont="1" applyFill="1" applyBorder="1" applyAlignment="1" applyProtection="1">
      <alignment horizontal="center" vertical="center" wrapText="1"/>
    </xf>
    <xf numFmtId="0" fontId="12" fillId="0" borderId="0" xfId="8" applyFill="1" applyProtection="1"/>
    <xf numFmtId="0" fontId="22" fillId="0" borderId="0" xfId="8" applyFont="1" applyFill="1" applyProtection="1"/>
    <xf numFmtId="0" fontId="15" fillId="0" borderId="0" xfId="8" applyFont="1" applyFill="1" applyProtection="1"/>
    <xf numFmtId="0" fontId="26" fillId="0" borderId="3" xfId="0" applyFont="1" applyBorder="1" applyAlignment="1" applyProtection="1">
      <alignment wrapText="1"/>
    </xf>
    <xf numFmtId="0" fontId="26" fillId="0" borderId="2" xfId="0" applyFont="1" applyBorder="1" applyAlignment="1" applyProtection="1">
      <alignment wrapText="1"/>
    </xf>
    <xf numFmtId="0" fontId="26" fillId="0" borderId="4" xfId="0" applyFont="1" applyBorder="1" applyAlignment="1" applyProtection="1">
      <alignment wrapText="1"/>
    </xf>
    <xf numFmtId="0" fontId="12" fillId="0" borderId="0" xfId="8" applyFill="1" applyAlignment="1" applyProtection="1"/>
    <xf numFmtId="0" fontId="25" fillId="0" borderId="0" xfId="8" applyFont="1" applyFill="1" applyProtection="1"/>
    <xf numFmtId="0" fontId="24" fillId="0" borderId="0" xfId="8" applyFont="1" applyFill="1" applyProtection="1"/>
    <xf numFmtId="0" fontId="12" fillId="0" borderId="0" xfId="8" applyFill="1" applyBorder="1" applyProtection="1"/>
    <xf numFmtId="49" fontId="22" fillId="0" borderId="3" xfId="8" applyNumberFormat="1" applyFont="1" applyFill="1" applyBorder="1" applyAlignment="1" applyProtection="1">
      <alignment horizontal="center" vertical="center" wrapText="1"/>
    </xf>
    <xf numFmtId="49" fontId="22" fillId="0" borderId="2" xfId="8" applyNumberFormat="1" applyFont="1" applyFill="1" applyBorder="1" applyAlignment="1" applyProtection="1">
      <alignment horizontal="center" vertical="center" wrapText="1"/>
    </xf>
    <xf numFmtId="49" fontId="22" fillId="0" borderId="4" xfId="8" applyNumberFormat="1" applyFont="1" applyFill="1" applyBorder="1" applyAlignment="1" applyProtection="1">
      <alignment horizontal="center" vertical="center" wrapText="1"/>
    </xf>
    <xf numFmtId="0" fontId="27" fillId="0" borderId="7" xfId="0" applyFont="1" applyBorder="1" applyAlignment="1" applyProtection="1">
      <alignment horizontal="center" wrapText="1"/>
    </xf>
    <xf numFmtId="0" fontId="26" fillId="0" borderId="3" xfId="0" applyFont="1" applyBorder="1" applyAlignment="1" applyProtection="1">
      <alignment horizontal="center" wrapText="1"/>
    </xf>
    <xf numFmtId="0" fontId="26" fillId="0" borderId="2" xfId="0" applyFont="1" applyBorder="1" applyAlignment="1" applyProtection="1">
      <alignment horizontal="center" wrapText="1"/>
    </xf>
    <xf numFmtId="0" fontId="26" fillId="0" borderId="4" xfId="0" applyFont="1" applyBorder="1" applyAlignment="1" applyProtection="1">
      <alignment horizontal="center" wrapText="1"/>
    </xf>
    <xf numFmtId="0" fontId="27" fillId="0" borderId="32" xfId="0" applyFont="1" applyBorder="1" applyAlignment="1" applyProtection="1">
      <alignment horizontal="center" wrapText="1"/>
    </xf>
    <xf numFmtId="49" fontId="22" fillId="0" borderId="5" xfId="8" applyNumberFormat="1" applyFont="1" applyFill="1" applyBorder="1" applyAlignment="1" applyProtection="1">
      <alignment horizontal="center" vertical="center" wrapText="1"/>
    </xf>
    <xf numFmtId="49" fontId="22" fillId="0" borderId="1" xfId="8" applyNumberFormat="1" applyFont="1" applyFill="1" applyBorder="1" applyAlignment="1" applyProtection="1">
      <alignment horizontal="center" vertical="center" wrapText="1"/>
    </xf>
    <xf numFmtId="49" fontId="22" fillId="0" borderId="6" xfId="8" applyNumberFormat="1" applyFont="1" applyFill="1" applyBorder="1" applyAlignment="1" applyProtection="1">
      <alignment horizontal="center" vertical="center" wrapText="1"/>
    </xf>
    <xf numFmtId="0" fontId="20" fillId="0" borderId="19" xfId="8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49" fontId="29" fillId="0" borderId="5" xfId="0" applyNumberFormat="1" applyFont="1" applyFill="1" applyBorder="1" applyAlignment="1" applyProtection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 wrapText="1"/>
    </xf>
    <xf numFmtId="49" fontId="29" fillId="0" borderId="3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0" fontId="27" fillId="0" borderId="7" xfId="0" applyFont="1" applyBorder="1" applyAlignment="1" applyProtection="1">
      <alignment vertical="center" wrapText="1"/>
    </xf>
    <xf numFmtId="0" fontId="27" fillId="0" borderId="32" xfId="0" applyFont="1" applyBorder="1" applyAlignment="1" applyProtection="1">
      <alignment vertical="center" wrapText="1"/>
    </xf>
    <xf numFmtId="0" fontId="31" fillId="0" borderId="7" xfId="8" applyFont="1" applyFill="1" applyBorder="1" applyAlignment="1">
      <alignment horizontal="center" vertical="center"/>
    </xf>
    <xf numFmtId="0" fontId="33" fillId="0" borderId="0" xfId="8" applyFont="1" applyFill="1"/>
    <xf numFmtId="0" fontId="28" fillId="0" borderId="7" xfId="8" applyFont="1" applyFill="1" applyBorder="1" applyAlignment="1" applyProtection="1">
      <alignment horizontal="center" vertical="center"/>
    </xf>
    <xf numFmtId="49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6" fontId="31" fillId="0" borderId="21" xfId="8" applyNumberFormat="1" applyFont="1" applyFill="1" applyBorder="1" applyAlignment="1">
      <alignment horizontal="center" vertical="center" wrapText="1"/>
    </xf>
    <xf numFmtId="0" fontId="20" fillId="0" borderId="32" xfId="8" applyFont="1" applyFill="1" applyBorder="1" applyAlignment="1" applyProtection="1">
      <alignment horizontal="left" vertical="center" wrapText="1" indent="1"/>
    </xf>
    <xf numFmtId="49" fontId="8" fillId="0" borderId="34" xfId="0" applyNumberFormat="1" applyFont="1" applyFill="1" applyBorder="1" applyAlignment="1" applyProtection="1">
      <alignment horizontal="right" vertical="center" indent="1"/>
    </xf>
    <xf numFmtId="49" fontId="28" fillId="0" borderId="7" xfId="8" applyNumberFormat="1" applyFont="1" applyFill="1" applyBorder="1" applyAlignment="1" applyProtection="1">
      <alignment horizontal="center" vertical="center" wrapText="1"/>
    </xf>
    <xf numFmtId="0" fontId="22" fillId="0" borderId="35" xfId="8" applyFont="1" applyFill="1" applyBorder="1" applyAlignment="1" applyProtection="1">
      <alignment horizontal="right" vertical="center" wrapText="1" indent="1"/>
    </xf>
    <xf numFmtId="164" fontId="29" fillId="0" borderId="35" xfId="8" applyNumberFormat="1" applyFont="1" applyFill="1" applyBorder="1" applyAlignment="1" applyProtection="1">
      <alignment horizontal="right" vertical="center" wrapText="1" indent="1"/>
    </xf>
    <xf numFmtId="0" fontId="15" fillId="0" borderId="0" xfId="8" applyFont="1" applyFill="1" applyBorder="1" applyProtection="1"/>
    <xf numFmtId="0" fontId="8" fillId="0" borderId="39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left" vertical="center"/>
    </xf>
    <xf numFmtId="164" fontId="12" fillId="0" borderId="0" xfId="0" applyNumberFormat="1" applyFont="1" applyFill="1" applyAlignment="1" applyProtection="1">
      <alignment vertical="center" wrapText="1"/>
    </xf>
    <xf numFmtId="3" fontId="0" fillId="0" borderId="0" xfId="0" applyNumberFormat="1" applyFill="1"/>
    <xf numFmtId="0" fontId="0" fillId="0" borderId="0" xfId="0" applyBorder="1"/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32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left" vertical="center" wrapText="1"/>
    </xf>
    <xf numFmtId="164" fontId="5" fillId="0" borderId="9" xfId="0" applyNumberFormat="1" applyFont="1" applyFill="1" applyBorder="1" applyAlignment="1" applyProtection="1">
      <alignment vertical="center" wrapText="1"/>
    </xf>
    <xf numFmtId="164" fontId="5" fillId="2" borderId="9" xfId="0" applyNumberFormat="1" applyFont="1" applyFill="1" applyBorder="1" applyAlignment="1" applyProtection="1">
      <alignment vertical="center" wrapText="1"/>
    </xf>
    <xf numFmtId="3" fontId="2" fillId="0" borderId="11" xfId="0" applyNumberFormat="1" applyFont="1" applyFill="1" applyBorder="1" applyAlignment="1" applyProtection="1">
      <alignment vertical="center" wrapText="1"/>
      <protection locked="0"/>
    </xf>
    <xf numFmtId="3" fontId="5" fillId="0" borderId="9" xfId="0" applyNumberFormat="1" applyFont="1" applyFill="1" applyBorder="1" applyAlignment="1" applyProtection="1">
      <alignment vertical="center" wrapText="1"/>
    </xf>
    <xf numFmtId="3" fontId="5" fillId="2" borderId="9" xfId="0" applyNumberFormat="1" applyFont="1" applyFill="1" applyBorder="1" applyAlignment="1" applyProtection="1">
      <alignment vertical="center" wrapText="1"/>
    </xf>
    <xf numFmtId="3" fontId="5" fillId="0" borderId="12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7" xfId="8" applyFont="1" applyFill="1" applyBorder="1" applyAlignment="1" applyProtection="1">
      <alignment horizontal="center" vertical="center" wrapText="1"/>
    </xf>
    <xf numFmtId="0" fontId="4" fillId="0" borderId="9" xfId="8" applyFont="1" applyFill="1" applyBorder="1" applyAlignment="1" applyProtection="1">
      <alignment horizontal="center" vertical="center" wrapText="1"/>
    </xf>
    <xf numFmtId="0" fontId="4" fillId="0" borderId="8" xfId="8" applyFont="1" applyFill="1" applyBorder="1" applyAlignment="1" applyProtection="1">
      <alignment horizontal="center" vertical="center" wrapText="1"/>
    </xf>
    <xf numFmtId="0" fontId="4" fillId="0" borderId="9" xfId="8" applyFont="1" applyFill="1" applyBorder="1" applyAlignment="1" applyProtection="1">
      <alignment horizontal="left" vertical="center" wrapText="1" indent="1"/>
    </xf>
    <xf numFmtId="0" fontId="41" fillId="0" borderId="9" xfId="0" applyFont="1" applyBorder="1" applyAlignment="1" applyProtection="1">
      <alignment horizontal="left" vertical="center" wrapText="1" indent="1"/>
    </xf>
    <xf numFmtId="0" fontId="5" fillId="0" borderId="7" xfId="8" applyFont="1" applyFill="1" applyBorder="1" applyAlignment="1" applyProtection="1">
      <alignment horizontal="center" vertical="center" wrapText="1"/>
    </xf>
    <xf numFmtId="0" fontId="5" fillId="0" borderId="9" xfId="8" applyFont="1" applyFill="1" applyBorder="1" applyAlignment="1" applyProtection="1">
      <alignment horizontal="center" vertical="center" wrapText="1"/>
    </xf>
    <xf numFmtId="0" fontId="5" fillId="0" borderId="17" xfId="8" applyFont="1" applyFill="1" applyBorder="1" applyAlignment="1" applyProtection="1">
      <alignment horizontal="center" vertical="center" wrapText="1"/>
    </xf>
    <xf numFmtId="0" fontId="5" fillId="0" borderId="8" xfId="8" applyFont="1" applyFill="1" applyBorder="1" applyAlignment="1" applyProtection="1">
      <alignment horizontal="center" vertical="center" wrapText="1"/>
    </xf>
    <xf numFmtId="0" fontId="5" fillId="0" borderId="15" xfId="8" applyFont="1" applyFill="1" applyBorder="1" applyAlignment="1" applyProtection="1">
      <alignment horizontal="center" vertical="center" wrapText="1"/>
    </xf>
    <xf numFmtId="0" fontId="5" fillId="0" borderId="40" xfId="8" applyFont="1" applyFill="1" applyBorder="1" applyAlignment="1" applyProtection="1">
      <alignment horizontal="center" vertical="center" wrapText="1"/>
    </xf>
    <xf numFmtId="0" fontId="5" fillId="0" borderId="16" xfId="8" applyFont="1" applyFill="1" applyBorder="1" applyAlignment="1" applyProtection="1">
      <alignment horizontal="center" vertical="center" wrapText="1"/>
    </xf>
    <xf numFmtId="0" fontId="5" fillId="0" borderId="7" xfId="8" applyFont="1" applyFill="1" applyBorder="1" applyAlignment="1" applyProtection="1">
      <alignment horizontal="left" vertical="center" wrapText="1" indent="1"/>
    </xf>
    <xf numFmtId="164" fontId="5" fillId="0" borderId="12" xfId="8" applyNumberFormat="1" applyFont="1" applyFill="1" applyBorder="1" applyAlignment="1" applyProtection="1">
      <alignment horizontal="right" vertical="center" wrapText="1" indent="1"/>
    </xf>
    <xf numFmtId="49" fontId="2" fillId="0" borderId="3" xfId="8" applyNumberFormat="1" applyFont="1" applyFill="1" applyBorder="1" applyAlignment="1" applyProtection="1">
      <alignment horizontal="left" vertical="center" wrapText="1" indent="1"/>
    </xf>
    <xf numFmtId="49" fontId="2" fillId="0" borderId="2" xfId="8" applyNumberFormat="1" applyFont="1" applyFill="1" applyBorder="1" applyAlignment="1" applyProtection="1">
      <alignment horizontal="left" vertical="center" wrapText="1" indent="1"/>
    </xf>
    <xf numFmtId="49" fontId="2" fillId="0" borderId="4" xfId="8" applyNumberFormat="1" applyFont="1" applyFill="1" applyBorder="1" applyAlignment="1" applyProtection="1">
      <alignment horizontal="left" vertical="center" wrapText="1" indent="1"/>
    </xf>
    <xf numFmtId="0" fontId="5" fillId="0" borderId="7" xfId="8" applyFont="1" applyFill="1" applyBorder="1" applyAlignment="1" applyProtection="1">
      <alignment horizontal="left" vertical="center" wrapText="1"/>
    </xf>
    <xf numFmtId="0" fontId="47" fillId="0" borderId="7" xfId="0" applyFont="1" applyBorder="1" applyAlignment="1" applyProtection="1">
      <alignment vertical="center" wrapText="1"/>
    </xf>
    <xf numFmtId="0" fontId="46" fillId="0" borderId="3" xfId="0" applyFont="1" applyBorder="1" applyAlignment="1" applyProtection="1">
      <alignment wrapText="1"/>
    </xf>
    <xf numFmtId="0" fontId="46" fillId="0" borderId="2" xfId="0" applyFont="1" applyBorder="1" applyAlignment="1" applyProtection="1">
      <alignment wrapText="1"/>
    </xf>
    <xf numFmtId="0" fontId="46" fillId="0" borderId="4" xfId="0" applyFont="1" applyBorder="1" applyAlignment="1" applyProtection="1">
      <alignment wrapText="1"/>
    </xf>
    <xf numFmtId="0" fontId="47" fillId="0" borderId="32" xfId="0" applyFont="1" applyBorder="1" applyAlignment="1" applyProtection="1">
      <alignment vertical="center" wrapText="1"/>
    </xf>
    <xf numFmtId="164" fontId="48" fillId="0" borderId="18" xfId="8" applyNumberFormat="1" applyFont="1" applyFill="1" applyBorder="1" applyAlignment="1" applyProtection="1">
      <alignment horizontal="left"/>
    </xf>
    <xf numFmtId="0" fontId="11" fillId="0" borderId="18" xfId="0" applyFont="1" applyFill="1" applyBorder="1" applyAlignment="1" applyProtection="1">
      <alignment horizontal="right"/>
    </xf>
    <xf numFmtId="0" fontId="5" fillId="0" borderId="12" xfId="8" applyFont="1" applyFill="1" applyBorder="1" applyAlignment="1" applyProtection="1">
      <alignment horizontal="center" vertical="center" wrapText="1"/>
    </xf>
    <xf numFmtId="0" fontId="5" fillId="0" borderId="8" xfId="8" applyFont="1" applyFill="1" applyBorder="1" applyAlignment="1" applyProtection="1">
      <alignment horizontal="left" vertical="center" wrapText="1" indent="1"/>
    </xf>
    <xf numFmtId="49" fontId="2" fillId="0" borderId="5" xfId="8" applyNumberFormat="1" applyFont="1" applyFill="1" applyBorder="1" applyAlignment="1" applyProtection="1">
      <alignment horizontal="left" vertical="center" wrapText="1" indent="1"/>
    </xf>
    <xf numFmtId="49" fontId="2" fillId="0" borderId="1" xfId="8" applyNumberFormat="1" applyFont="1" applyFill="1" applyBorder="1" applyAlignment="1" applyProtection="1">
      <alignment horizontal="left" vertical="center" wrapText="1" indent="1"/>
    </xf>
    <xf numFmtId="49" fontId="2" fillId="0" borderId="6" xfId="8" applyNumberFormat="1" applyFont="1" applyFill="1" applyBorder="1" applyAlignment="1" applyProtection="1">
      <alignment horizontal="left" vertical="center" wrapText="1" indent="1"/>
    </xf>
    <xf numFmtId="0" fontId="5" fillId="0" borderId="32" xfId="8" applyFont="1" applyFill="1" applyBorder="1" applyAlignment="1" applyProtection="1">
      <alignment horizontal="left" vertical="center" wrapText="1" indent="1"/>
    </xf>
    <xf numFmtId="0" fontId="47" fillId="0" borderId="32" xfId="0" applyFont="1" applyBorder="1" applyAlignment="1" applyProtection="1">
      <alignment horizontal="left" vertical="center" wrapText="1" indent="1"/>
    </xf>
    <xf numFmtId="164" fontId="48" fillId="0" borderId="18" xfId="8" applyNumberFormat="1" applyFont="1" applyFill="1" applyBorder="1" applyAlignment="1" applyProtection="1">
      <alignment horizontal="left" vertical="center"/>
    </xf>
    <xf numFmtId="49" fontId="15" fillId="0" borderId="3" xfId="8" applyNumberFormat="1" applyFont="1" applyFill="1" applyBorder="1" applyAlignment="1" applyProtection="1">
      <alignment horizontal="center" vertical="center" wrapText="1"/>
    </xf>
    <xf numFmtId="49" fontId="15" fillId="0" borderId="2" xfId="8" applyNumberFormat="1" applyFont="1" applyFill="1" applyBorder="1" applyAlignment="1" applyProtection="1">
      <alignment horizontal="center" vertical="center" wrapText="1"/>
    </xf>
    <xf numFmtId="49" fontId="15" fillId="0" borderId="4" xfId="8" applyNumberFormat="1" applyFont="1" applyFill="1" applyBorder="1" applyAlignment="1" applyProtection="1">
      <alignment horizontal="center" vertical="center" wrapText="1"/>
    </xf>
    <xf numFmtId="49" fontId="15" fillId="0" borderId="5" xfId="8" applyNumberFormat="1" applyFont="1" applyFill="1" applyBorder="1" applyAlignment="1" applyProtection="1">
      <alignment horizontal="center" vertical="center" wrapText="1"/>
    </xf>
    <xf numFmtId="49" fontId="15" fillId="0" borderId="1" xfId="8" applyNumberFormat="1" applyFont="1" applyFill="1" applyBorder="1" applyAlignment="1" applyProtection="1">
      <alignment horizontal="center" vertical="center" wrapText="1"/>
    </xf>
    <xf numFmtId="49" fontId="15" fillId="0" borderId="6" xfId="8" applyNumberFormat="1" applyFont="1" applyFill="1" applyBorder="1" applyAlignment="1" applyProtection="1">
      <alignment horizontal="center" vertical="center" wrapText="1"/>
    </xf>
    <xf numFmtId="49" fontId="31" fillId="0" borderId="7" xfId="8" applyNumberFormat="1" applyFont="1" applyFill="1" applyBorder="1" applyAlignment="1" applyProtection="1">
      <alignment horizontal="center" vertical="center" wrapText="1"/>
    </xf>
    <xf numFmtId="0" fontId="41" fillId="0" borderId="32" xfId="0" applyFont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49" fontId="42" fillId="0" borderId="5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49" fontId="42" fillId="0" borderId="2" xfId="0" applyNumberFormat="1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center" vertical="center" wrapText="1"/>
    </xf>
    <xf numFmtId="49" fontId="42" fillId="0" borderId="3" xfId="0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41" fillId="0" borderId="7" xfId="0" applyFont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12" fillId="0" borderId="35" xfId="8" applyFont="1" applyFill="1" applyBorder="1"/>
    <xf numFmtId="3" fontId="15" fillId="0" borderId="0" xfId="8" applyNumberFormat="1" applyFont="1" applyFill="1" applyProtection="1"/>
    <xf numFmtId="164" fontId="12" fillId="0" borderId="0" xfId="8" applyNumberFormat="1" applyFill="1" applyProtection="1"/>
    <xf numFmtId="0" fontId="5" fillId="0" borderId="36" xfId="8" applyFont="1" applyFill="1" applyBorder="1" applyAlignment="1" applyProtection="1">
      <alignment horizontal="center" vertical="center" wrapText="1"/>
    </xf>
    <xf numFmtId="0" fontId="5" fillId="0" borderId="43" xfId="8" applyFont="1" applyFill="1" applyBorder="1" applyAlignment="1" applyProtection="1">
      <alignment horizontal="center" vertical="center" wrapText="1"/>
    </xf>
    <xf numFmtId="3" fontId="12" fillId="0" borderId="0" xfId="8" applyNumberFormat="1" applyFill="1" applyProtection="1"/>
    <xf numFmtId="164" fontId="15" fillId="0" borderId="0" xfId="8" applyNumberFormat="1" applyFont="1" applyFill="1" applyProtection="1"/>
    <xf numFmtId="3" fontId="2" fillId="0" borderId="23" xfId="8" applyNumberFormat="1" applyFont="1" applyFill="1" applyBorder="1" applyAlignment="1" applyProtection="1">
      <alignment horizontal="right" vertical="center" wrapText="1"/>
      <protection locked="0"/>
    </xf>
    <xf numFmtId="3" fontId="2" fillId="0" borderId="20" xfId="8" applyNumberFormat="1" applyFont="1" applyFill="1" applyBorder="1" applyAlignment="1" applyProtection="1">
      <alignment horizontal="right" vertical="center" wrapText="1"/>
    </xf>
    <xf numFmtId="3" fontId="2" fillId="0" borderId="11" xfId="8" applyNumberFormat="1" applyFont="1" applyFill="1" applyBorder="1" applyAlignment="1" applyProtection="1">
      <alignment horizontal="right" vertical="center" wrapText="1"/>
    </xf>
    <xf numFmtId="3" fontId="2" fillId="0" borderId="30" xfId="8" applyNumberFormat="1" applyFont="1" applyFill="1" applyBorder="1" applyAlignment="1" applyProtection="1">
      <alignment horizontal="right" vertical="center" wrapText="1"/>
      <protection locked="0"/>
    </xf>
    <xf numFmtId="3" fontId="2" fillId="0" borderId="21" xfId="8" applyNumberFormat="1" applyFont="1" applyFill="1" applyBorder="1" applyAlignment="1" applyProtection="1">
      <alignment horizontal="right" vertical="center" wrapText="1"/>
    </xf>
    <xf numFmtId="3" fontId="2" fillId="0" borderId="44" xfId="8" applyNumberFormat="1" applyFont="1" applyFill="1" applyBorder="1" applyAlignment="1" applyProtection="1">
      <alignment horizontal="right" vertical="center" wrapText="1"/>
    </xf>
    <xf numFmtId="3" fontId="2" fillId="0" borderId="45" xfId="8" applyNumberFormat="1" applyFont="1" applyFill="1" applyBorder="1" applyAlignment="1" applyProtection="1">
      <alignment horizontal="right" vertical="center" wrapText="1"/>
      <protection locked="0"/>
    </xf>
    <xf numFmtId="3" fontId="33" fillId="0" borderId="17" xfId="8" applyNumberFormat="1" applyFont="1" applyFill="1" applyBorder="1" applyAlignment="1" applyProtection="1">
      <alignment horizontal="right" vertical="center" wrapText="1"/>
    </xf>
    <xf numFmtId="3" fontId="2" fillId="0" borderId="15" xfId="8" applyNumberFormat="1" applyFont="1" applyFill="1" applyBorder="1" applyAlignment="1" applyProtection="1">
      <alignment horizontal="right" vertical="center" wrapText="1"/>
    </xf>
    <xf numFmtId="3" fontId="2" fillId="0" borderId="46" xfId="8" applyNumberFormat="1" applyFont="1" applyFill="1" applyBorder="1" applyAlignment="1" applyProtection="1">
      <alignment horizontal="right" vertical="center" wrapText="1"/>
    </xf>
    <xf numFmtId="3" fontId="2" fillId="0" borderId="39" xfId="8" applyNumberFormat="1" applyFont="1" applyFill="1" applyBorder="1" applyAlignment="1" applyProtection="1">
      <alignment horizontal="right" vertical="center" wrapText="1"/>
    </xf>
    <xf numFmtId="3" fontId="33" fillId="0" borderId="12" xfId="8" applyNumberFormat="1" applyFont="1" applyFill="1" applyBorder="1" applyAlignment="1" applyProtection="1">
      <alignment horizontal="right" vertical="center" wrapText="1"/>
    </xf>
    <xf numFmtId="3" fontId="2" fillId="0" borderId="22" xfId="8" applyNumberFormat="1" applyFont="1" applyFill="1" applyBorder="1" applyAlignment="1" applyProtection="1">
      <alignment horizontal="right" vertical="center" wrapText="1"/>
    </xf>
    <xf numFmtId="3" fontId="2" fillId="0" borderId="41" xfId="8" applyNumberFormat="1" applyFont="1" applyFill="1" applyBorder="1" applyAlignment="1" applyProtection="1">
      <alignment horizontal="right" vertical="center" wrapText="1"/>
    </xf>
    <xf numFmtId="3" fontId="2" fillId="0" borderId="29" xfId="8" applyNumberFormat="1" applyFont="1" applyFill="1" applyBorder="1" applyAlignment="1" applyProtection="1">
      <alignment horizontal="right" vertical="center" wrapText="1"/>
    </xf>
    <xf numFmtId="3" fontId="47" fillId="0" borderId="12" xfId="0" applyNumberFormat="1" applyFont="1" applyBorder="1" applyAlignment="1" applyProtection="1">
      <alignment horizontal="right" vertical="center" wrapText="1"/>
      <protection locked="0"/>
    </xf>
    <xf numFmtId="164" fontId="12" fillId="0" borderId="0" xfId="9" applyNumberFormat="1" applyFill="1" applyAlignment="1" applyProtection="1">
      <alignment vertical="center"/>
    </xf>
    <xf numFmtId="164" fontId="12" fillId="0" borderId="0" xfId="9" applyNumberFormat="1" applyFill="1" applyAlignment="1" applyProtection="1">
      <alignment vertical="center"/>
      <protection locked="0"/>
    </xf>
    <xf numFmtId="164" fontId="9" fillId="0" borderId="0" xfId="0" applyNumberFormat="1" applyFont="1" applyFill="1" applyAlignment="1">
      <alignment vertical="center" wrapText="1"/>
    </xf>
    <xf numFmtId="164" fontId="2" fillId="0" borderId="47" xfId="8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0" xfId="8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4" xfId="8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2" xfId="8" applyNumberFormat="1" applyFont="1" applyFill="1" applyBorder="1" applyAlignment="1" applyProtection="1">
      <alignment horizontal="right" vertical="center" wrapText="1" indent="1"/>
    </xf>
    <xf numFmtId="164" fontId="38" fillId="0" borderId="10" xfId="8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24" xfId="8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47" xfId="8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2" xfId="8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2" xfId="8" applyNumberFormat="1" applyFont="1" applyFill="1" applyBorder="1" applyAlignment="1" applyProtection="1">
      <alignment horizontal="right" vertical="center" wrapText="1"/>
    </xf>
    <xf numFmtId="164" fontId="2" fillId="0" borderId="47" xfId="8" applyNumberFormat="1" applyFont="1" applyFill="1" applyBorder="1" applyAlignment="1" applyProtection="1">
      <alignment horizontal="right" vertical="center" wrapText="1"/>
      <protection locked="0"/>
    </xf>
    <xf numFmtId="164" fontId="2" fillId="0" borderId="10" xfId="8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8" applyNumberFormat="1" applyFont="1" applyFill="1" applyBorder="1" applyAlignment="1" applyProtection="1">
      <alignment horizontal="right" vertical="center" wrapText="1"/>
      <protection locked="0"/>
    </xf>
    <xf numFmtId="164" fontId="33" fillId="0" borderId="12" xfId="8" applyNumberFormat="1" applyFont="1" applyFill="1" applyBorder="1" applyAlignment="1" applyProtection="1">
      <alignment horizontal="right" vertical="center" wrapText="1"/>
    </xf>
    <xf numFmtId="164" fontId="38" fillId="0" borderId="10" xfId="8" applyNumberFormat="1" applyFont="1" applyFill="1" applyBorder="1" applyAlignment="1" applyProtection="1">
      <alignment horizontal="right" vertical="center" wrapText="1"/>
      <protection locked="0"/>
    </xf>
    <xf numFmtId="164" fontId="38" fillId="0" borderId="24" xfId="8" applyNumberFormat="1" applyFont="1" applyFill="1" applyBorder="1" applyAlignment="1" applyProtection="1">
      <alignment horizontal="right" vertical="center" wrapText="1"/>
      <protection locked="0"/>
    </xf>
    <xf numFmtId="164" fontId="38" fillId="0" borderId="47" xfId="8" applyNumberFormat="1" applyFont="1" applyFill="1" applyBorder="1" applyAlignment="1" applyProtection="1">
      <alignment horizontal="right" vertical="center" wrapText="1"/>
      <protection locked="0"/>
    </xf>
    <xf numFmtId="164" fontId="5" fillId="0" borderId="12" xfId="8" applyNumberFormat="1" applyFont="1" applyFill="1" applyBorder="1" applyAlignment="1" applyProtection="1">
      <alignment horizontal="right" vertical="center" wrapText="1"/>
      <protection locked="0"/>
    </xf>
    <xf numFmtId="0" fontId="51" fillId="0" borderId="15" xfId="8" applyFont="1" applyFill="1" applyBorder="1" applyAlignment="1" applyProtection="1">
      <alignment horizontal="center" vertical="center" wrapText="1"/>
    </xf>
    <xf numFmtId="0" fontId="51" fillId="0" borderId="9" xfId="8" applyFont="1" applyFill="1" applyBorder="1" applyAlignment="1" applyProtection="1">
      <alignment horizontal="left" vertical="center" wrapText="1"/>
    </xf>
    <xf numFmtId="0" fontId="52" fillId="0" borderId="20" xfId="0" applyFont="1" applyBorder="1" applyAlignment="1" applyProtection="1">
      <alignment horizontal="left" vertical="center" wrapText="1"/>
    </xf>
    <xf numFmtId="0" fontId="52" fillId="0" borderId="11" xfId="0" applyFont="1" applyBorder="1" applyAlignment="1" applyProtection="1">
      <alignment horizontal="left" vertical="center" wrapText="1"/>
    </xf>
    <xf numFmtId="0" fontId="52" fillId="0" borderId="21" xfId="0" applyFont="1" applyBorder="1" applyAlignment="1" applyProtection="1">
      <alignment horizontal="left" vertical="center" wrapText="1"/>
    </xf>
    <xf numFmtId="0" fontId="53" fillId="0" borderId="9" xfId="0" applyFont="1" applyBorder="1" applyAlignment="1" applyProtection="1">
      <alignment horizontal="left" vertical="center" wrapText="1"/>
    </xf>
    <xf numFmtId="0" fontId="52" fillId="0" borderId="21" xfId="0" applyFont="1" applyBorder="1" applyAlignment="1" applyProtection="1">
      <alignment vertical="center" wrapText="1"/>
    </xf>
    <xf numFmtId="0" fontId="53" fillId="0" borderId="9" xfId="0" applyFont="1" applyBorder="1" applyAlignment="1" applyProtection="1">
      <alignment vertical="center" wrapText="1"/>
    </xf>
    <xf numFmtId="0" fontId="53" fillId="0" borderId="41" xfId="0" applyFont="1" applyBorder="1" applyAlignment="1" applyProtection="1">
      <alignment vertical="center" wrapText="1"/>
    </xf>
    <xf numFmtId="0" fontId="51" fillId="0" borderId="9" xfId="8" applyFont="1" applyFill="1" applyBorder="1" applyAlignment="1" applyProtection="1">
      <alignment horizontal="center" vertical="center" wrapText="1"/>
    </xf>
    <xf numFmtId="0" fontId="51" fillId="0" borderId="15" xfId="8" applyFont="1" applyFill="1" applyBorder="1" applyAlignment="1" applyProtection="1">
      <alignment vertical="center" wrapText="1"/>
    </xf>
    <xf numFmtId="0" fontId="55" fillId="0" borderId="22" xfId="8" applyFont="1" applyFill="1" applyBorder="1" applyAlignment="1" applyProtection="1">
      <alignment horizontal="left" vertical="center" wrapText="1" indent="1"/>
    </xf>
    <xf numFmtId="0" fontId="55" fillId="0" borderId="11" xfId="8" applyFont="1" applyFill="1" applyBorder="1" applyAlignment="1" applyProtection="1">
      <alignment horizontal="left" vertical="center" wrapText="1" indent="1"/>
    </xf>
    <xf numFmtId="0" fontId="55" fillId="0" borderId="48" xfId="8" applyFont="1" applyFill="1" applyBorder="1" applyAlignment="1" applyProtection="1">
      <alignment horizontal="left" vertical="center" wrapText="1" indent="1"/>
    </xf>
    <xf numFmtId="0" fontId="55" fillId="0" borderId="0" xfId="8" applyFont="1" applyFill="1" applyBorder="1" applyAlignment="1" applyProtection="1">
      <alignment horizontal="left" vertical="center" wrapText="1" indent="1"/>
    </xf>
    <xf numFmtId="0" fontId="55" fillId="0" borderId="21" xfId="8" applyFont="1" applyFill="1" applyBorder="1" applyAlignment="1" applyProtection="1">
      <alignment horizontal="left" vertical="center" wrapText="1" indent="6"/>
    </xf>
    <xf numFmtId="0" fontId="55" fillId="0" borderId="11" xfId="8" applyFont="1" applyFill="1" applyBorder="1" applyAlignment="1" applyProtection="1">
      <alignment horizontal="left" indent="6"/>
    </xf>
    <xf numFmtId="0" fontId="55" fillId="0" borderId="11" xfId="8" applyFont="1" applyFill="1" applyBorder="1" applyAlignment="1" applyProtection="1">
      <alignment horizontal="left" vertical="center" wrapText="1" indent="6"/>
    </xf>
    <xf numFmtId="0" fontId="55" fillId="0" borderId="44" xfId="8" applyFont="1" applyFill="1" applyBorder="1" applyAlignment="1" applyProtection="1">
      <alignment horizontal="left" vertical="center" wrapText="1" indent="7"/>
    </xf>
    <xf numFmtId="0" fontId="51" fillId="0" borderId="41" xfId="8" applyFont="1" applyFill="1" applyBorder="1" applyAlignment="1" applyProtection="1">
      <alignment vertical="center" wrapText="1"/>
    </xf>
    <xf numFmtId="0" fontId="55" fillId="0" borderId="21" xfId="8" applyFont="1" applyFill="1" applyBorder="1" applyAlignment="1" applyProtection="1">
      <alignment horizontal="left" vertical="center" wrapText="1" indent="1"/>
    </xf>
    <xf numFmtId="0" fontId="52" fillId="0" borderId="21" xfId="0" applyFont="1" applyBorder="1" applyAlignment="1" applyProtection="1">
      <alignment horizontal="left" vertical="center" wrapText="1" indent="1"/>
    </xf>
    <xf numFmtId="0" fontId="52" fillId="0" borderId="11" xfId="0" applyFont="1" applyBorder="1" applyAlignment="1" applyProtection="1">
      <alignment horizontal="left" vertical="center" wrapText="1" indent="1"/>
    </xf>
    <xf numFmtId="0" fontId="55" fillId="0" borderId="20" xfId="8" applyFont="1" applyFill="1" applyBorder="1" applyAlignment="1" applyProtection="1">
      <alignment horizontal="left" vertical="center" wrapText="1" indent="6"/>
    </xf>
    <xf numFmtId="0" fontId="56" fillId="0" borderId="9" xfId="8" applyFont="1" applyFill="1" applyBorder="1" applyAlignment="1" applyProtection="1">
      <alignment horizontal="left" vertical="center" wrapText="1" indent="1"/>
    </xf>
    <xf numFmtId="0" fontId="55" fillId="0" borderId="20" xfId="8" applyFont="1" applyFill="1" applyBorder="1" applyAlignment="1" applyProtection="1">
      <alignment horizontal="left" vertical="center" wrapText="1" indent="1"/>
    </xf>
    <xf numFmtId="0" fontId="55" fillId="0" borderId="49" xfId="8" applyFont="1" applyFill="1" applyBorder="1" applyAlignment="1" applyProtection="1">
      <alignment horizontal="left" vertical="center" wrapText="1" indent="1"/>
    </xf>
    <xf numFmtId="0" fontId="53" fillId="0" borderId="41" xfId="0" applyFont="1" applyBorder="1" applyAlignment="1" applyProtection="1">
      <alignment horizontal="left" vertical="center" wrapText="1" indent="1"/>
    </xf>
    <xf numFmtId="164" fontId="5" fillId="0" borderId="16" xfId="8" applyNumberFormat="1" applyFont="1" applyFill="1" applyBorder="1" applyAlignment="1" applyProtection="1">
      <alignment horizontal="right" vertical="center" wrapText="1" indent="1"/>
    </xf>
    <xf numFmtId="164" fontId="2" fillId="0" borderId="23" xfId="8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0" xfId="8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5" xfId="8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7" xfId="8" applyNumberFormat="1" applyFont="1" applyFill="1" applyBorder="1" applyAlignment="1" applyProtection="1">
      <alignment horizontal="right" vertical="center" wrapText="1" indent="1"/>
      <protection locked="0"/>
    </xf>
    <xf numFmtId="164" fontId="47" fillId="0" borderId="12" xfId="0" applyNumberFormat="1" applyFont="1" applyBorder="1" applyAlignment="1" applyProtection="1">
      <alignment horizontal="right" vertical="center" wrapText="1" indent="1"/>
    </xf>
    <xf numFmtId="164" fontId="47" fillId="0" borderId="12" xfId="0" quotePrefix="1" applyNumberFormat="1" applyFont="1" applyBorder="1" applyAlignment="1" applyProtection="1">
      <alignment horizontal="right" vertical="center" wrapText="1" indent="1"/>
    </xf>
    <xf numFmtId="0" fontId="51" fillId="0" borderId="9" xfId="8" applyFont="1" applyFill="1" applyBorder="1" applyAlignment="1" applyProtection="1">
      <alignment vertical="center" wrapText="1"/>
    </xf>
    <xf numFmtId="0" fontId="51" fillId="0" borderId="9" xfId="8" applyFont="1" applyFill="1" applyBorder="1" applyAlignment="1" applyProtection="1">
      <alignment horizontal="left" vertical="center" wrapText="1" indent="1"/>
    </xf>
    <xf numFmtId="0" fontId="52" fillId="0" borderId="20" xfId="0" applyFont="1" applyBorder="1" applyAlignment="1" applyProtection="1">
      <alignment horizontal="left" wrapText="1" indent="1"/>
    </xf>
    <xf numFmtId="0" fontId="52" fillId="0" borderId="11" xfId="0" applyFont="1" applyBorder="1" applyAlignment="1" applyProtection="1">
      <alignment horizontal="left" wrapText="1" indent="1"/>
    </xf>
    <xf numFmtId="0" fontId="53" fillId="0" borderId="9" xfId="0" applyFont="1" applyBorder="1" applyAlignment="1" applyProtection="1">
      <alignment horizontal="left" vertical="center" wrapText="1" indent="1"/>
    </xf>
    <xf numFmtId="0" fontId="52" fillId="0" borderId="21" xfId="0" applyFont="1" applyBorder="1" applyAlignment="1" applyProtection="1">
      <alignment horizontal="left" wrapText="1" indent="1"/>
    </xf>
    <xf numFmtId="0" fontId="52" fillId="0" borderId="11" xfId="0" quotePrefix="1" applyFont="1" applyBorder="1" applyAlignment="1" applyProtection="1">
      <alignment horizontal="left" wrapText="1" indent="1"/>
    </xf>
    <xf numFmtId="0" fontId="53" fillId="0" borderId="9" xfId="0" applyFont="1" applyBorder="1" applyAlignment="1" applyProtection="1">
      <alignment wrapText="1"/>
    </xf>
    <xf numFmtId="0" fontId="53" fillId="0" borderId="41" xfId="0" applyFont="1" applyBorder="1" applyAlignment="1" applyProtection="1">
      <alignment wrapText="1"/>
    </xf>
    <xf numFmtId="164" fontId="15" fillId="0" borderId="3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1" xfId="0" applyNumberFormat="1" applyFont="1" applyFill="1" applyBorder="1" applyAlignment="1" applyProtection="1">
      <alignment horizontal="left" vertical="center" wrapText="1" indent="1"/>
    </xf>
    <xf numFmtId="164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 indent="1"/>
    </xf>
    <xf numFmtId="164" fontId="2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 indent="1"/>
    </xf>
    <xf numFmtId="164" fontId="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9" fillId="0" borderId="1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2"/>
    </xf>
    <xf numFmtId="164" fontId="15" fillId="0" borderId="11" xfId="0" applyNumberFormat="1" applyFont="1" applyFill="1" applyBorder="1" applyAlignment="1" applyProtection="1">
      <alignment horizontal="left" vertical="center" wrapText="1" indent="2"/>
    </xf>
    <xf numFmtId="164" fontId="9" fillId="0" borderId="11" xfId="0" applyNumberFormat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left" vertical="center" wrapText="1" indent="2"/>
    </xf>
    <xf numFmtId="164" fontId="15" fillId="0" borderId="4" xfId="0" applyNumberFormat="1" applyFont="1" applyFill="1" applyBorder="1" applyAlignment="1" applyProtection="1">
      <alignment horizontal="left" vertical="center" wrapText="1" indent="2"/>
    </xf>
    <xf numFmtId="164" fontId="15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0" xfId="8" applyFont="1" applyFill="1" applyBorder="1" applyProtection="1"/>
    <xf numFmtId="0" fontId="45" fillId="0" borderId="11" xfId="0" applyFont="1" applyBorder="1" applyAlignment="1">
      <alignment horizontal="justify" wrapText="1"/>
    </xf>
    <xf numFmtId="0" fontId="45" fillId="0" borderId="11" xfId="0" applyFont="1" applyBorder="1" applyAlignment="1">
      <alignment wrapText="1"/>
    </xf>
    <xf numFmtId="0" fontId="45" fillId="0" borderId="44" xfId="0" applyFont="1" applyBorder="1" applyAlignment="1">
      <alignment wrapText="1"/>
    </xf>
    <xf numFmtId="0" fontId="51" fillId="0" borderId="22" xfId="0" applyFont="1" applyFill="1" applyBorder="1" applyAlignment="1" applyProtection="1">
      <alignment horizontal="center" vertical="center"/>
    </xf>
    <xf numFmtId="0" fontId="51" fillId="0" borderId="44" xfId="0" applyFont="1" applyFill="1" applyBorder="1" applyAlignment="1" applyProtection="1">
      <alignment horizontal="center" vertical="center"/>
    </xf>
    <xf numFmtId="0" fontId="51" fillId="0" borderId="0" xfId="0" applyFont="1" applyFill="1" applyAlignment="1" applyProtection="1">
      <alignment vertical="center"/>
    </xf>
    <xf numFmtId="0" fontId="51" fillId="0" borderId="15" xfId="0" applyFont="1" applyFill="1" applyBorder="1" applyAlignment="1" applyProtection="1">
      <alignment horizontal="center" vertical="center" wrapText="1"/>
    </xf>
    <xf numFmtId="0" fontId="51" fillId="0" borderId="9" xfId="0" applyFont="1" applyFill="1" applyBorder="1" applyAlignment="1" applyProtection="1">
      <alignment horizontal="center" vertical="center" wrapText="1"/>
    </xf>
    <xf numFmtId="0" fontId="51" fillId="0" borderId="53" xfId="0" applyFont="1" applyFill="1" applyBorder="1" applyAlignment="1" applyProtection="1">
      <alignment horizontal="center" vertical="center" wrapText="1"/>
    </xf>
    <xf numFmtId="0" fontId="52" fillId="0" borderId="21" xfId="0" applyFont="1" applyBorder="1" applyAlignment="1" applyProtection="1">
      <alignment wrapText="1"/>
    </xf>
    <xf numFmtId="0" fontId="51" fillId="0" borderId="0" xfId="0" applyFont="1" applyFill="1" applyBorder="1" applyAlignment="1" applyProtection="1">
      <alignment horizontal="left" vertical="center" wrapText="1" indent="1"/>
    </xf>
    <xf numFmtId="0" fontId="51" fillId="0" borderId="43" xfId="0" applyFont="1" applyFill="1" applyBorder="1" applyAlignment="1" applyProtection="1">
      <alignment horizontal="center" vertical="center" wrapText="1"/>
    </xf>
    <xf numFmtId="0" fontId="55" fillId="0" borderId="44" xfId="8" applyFont="1" applyFill="1" applyBorder="1" applyAlignment="1" applyProtection="1">
      <alignment horizontal="left" vertical="center" wrapText="1" indent="6"/>
    </xf>
    <xf numFmtId="0" fontId="54" fillId="0" borderId="0" xfId="0" applyFont="1" applyFill="1" applyAlignment="1" applyProtection="1">
      <alignment vertical="center" wrapText="1"/>
    </xf>
    <xf numFmtId="0" fontId="51" fillId="0" borderId="36" xfId="0" applyFont="1" applyFill="1" applyBorder="1" applyAlignment="1" applyProtection="1">
      <alignment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38" fillId="0" borderId="0" xfId="0" applyFont="1" applyFill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56" fillId="0" borderId="9" xfId="0" applyFont="1" applyFill="1" applyBorder="1" applyAlignment="1" applyProtection="1">
      <alignment horizontal="left" vertical="center" wrapText="1" indent="1"/>
    </xf>
    <xf numFmtId="0" fontId="54" fillId="0" borderId="20" xfId="8" applyFont="1" applyFill="1" applyBorder="1" applyAlignment="1" applyProtection="1">
      <alignment horizontal="left" vertical="center" wrapText="1" indent="1"/>
    </xf>
    <xf numFmtId="0" fontId="54" fillId="0" borderId="11" xfId="8" applyFont="1" applyFill="1" applyBorder="1" applyAlignment="1" applyProtection="1">
      <alignment horizontal="left" vertical="center" wrapText="1" indent="1"/>
    </xf>
    <xf numFmtId="0" fontId="54" fillId="0" borderId="41" xfId="8" applyFont="1" applyFill="1" applyBorder="1" applyAlignment="1" applyProtection="1">
      <alignment horizontal="left" vertical="center" wrapText="1" indent="1"/>
    </xf>
    <xf numFmtId="0" fontId="57" fillId="0" borderId="36" xfId="0" applyFont="1" applyBorder="1" applyAlignment="1" applyProtection="1">
      <alignment horizontal="left" wrapText="1" indent="1"/>
    </xf>
    <xf numFmtId="0" fontId="55" fillId="0" borderId="0" xfId="0" applyFont="1" applyFill="1" applyAlignment="1" applyProtection="1">
      <alignment vertical="center" wrapText="1"/>
    </xf>
    <xf numFmtId="0" fontId="51" fillId="0" borderId="9" xfId="0" applyFont="1" applyFill="1" applyBorder="1" applyAlignment="1" applyProtection="1">
      <alignment horizontal="left" vertical="center" wrapText="1" indent="1"/>
    </xf>
    <xf numFmtId="164" fontId="3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</xf>
    <xf numFmtId="164" fontId="33" fillId="0" borderId="0" xfId="0" applyNumberFormat="1" applyFont="1" applyFill="1" applyBorder="1" applyAlignment="1" applyProtection="1">
      <alignment horizontal="right" vertical="center" wrapText="1" indent="1"/>
    </xf>
    <xf numFmtId="3" fontId="3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54" xfId="8" applyNumberFormat="1" applyFont="1" applyFill="1" applyBorder="1" applyAlignment="1" applyProtection="1">
      <alignment vertical="center" wrapText="1"/>
    </xf>
    <xf numFmtId="3" fontId="2" fillId="0" borderId="46" xfId="8" applyNumberFormat="1" applyFont="1" applyFill="1" applyBorder="1" applyAlignment="1" applyProtection="1">
      <alignment vertical="center" wrapText="1"/>
    </xf>
    <xf numFmtId="3" fontId="5" fillId="0" borderId="43" xfId="8" applyNumberFormat="1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164" fontId="5" fillId="0" borderId="27" xfId="0" applyNumberFormat="1" applyFont="1" applyFill="1" applyBorder="1" applyAlignment="1" applyProtection="1">
      <alignment horizontal="center" vertical="center" wrapText="1"/>
    </xf>
    <xf numFmtId="3" fontId="33" fillId="0" borderId="12" xfId="0" applyNumberFormat="1" applyFont="1" applyFill="1" applyBorder="1" applyAlignment="1" applyProtection="1">
      <alignment horizontal="right" vertical="center" wrapText="1" indent="1"/>
    </xf>
    <xf numFmtId="3" fontId="33" fillId="0" borderId="12" xfId="8" applyNumberFormat="1" applyFont="1" applyFill="1" applyBorder="1" applyAlignment="1" applyProtection="1">
      <alignment horizontal="right" vertical="center" wrapText="1" indent="1"/>
    </xf>
    <xf numFmtId="0" fontId="51" fillId="0" borderId="7" xfId="0" applyFont="1" applyFill="1" applyBorder="1" applyAlignment="1" applyProtection="1">
      <alignment vertical="center" wrapText="1"/>
    </xf>
    <xf numFmtId="3" fontId="33" fillId="0" borderId="17" xfId="0" applyNumberFormat="1" applyFont="1" applyFill="1" applyBorder="1" applyAlignment="1" applyProtection="1">
      <alignment horizontal="right" vertical="center" wrapText="1" indent="1"/>
    </xf>
    <xf numFmtId="3" fontId="2" fillId="0" borderId="39" xfId="8" applyNumberFormat="1" applyFont="1" applyFill="1" applyBorder="1" applyAlignment="1" applyProtection="1">
      <alignment horizontal="right" vertical="center" wrapText="1" indent="1"/>
    </xf>
    <xf numFmtId="3" fontId="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51" xfId="8" applyNumberFormat="1" applyFont="1" applyFill="1" applyBorder="1" applyAlignment="1" applyProtection="1">
      <alignment horizontal="right" vertical="center" wrapText="1" indent="1"/>
    </xf>
    <xf numFmtId="3" fontId="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1" xfId="8" applyNumberFormat="1" applyFont="1" applyFill="1" applyBorder="1" applyAlignment="1" applyProtection="1">
      <alignment horizontal="right" vertical="center" wrapText="1" indent="1"/>
    </xf>
    <xf numFmtId="3" fontId="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38" xfId="8" applyNumberFormat="1" applyFont="1" applyFill="1" applyBorder="1" applyAlignment="1" applyProtection="1">
      <alignment horizontal="right" vertical="center" wrapText="1" indent="1"/>
    </xf>
    <xf numFmtId="3" fontId="2" fillId="0" borderId="55" xfId="8" applyNumberFormat="1" applyFont="1" applyFill="1" applyBorder="1" applyAlignment="1" applyProtection="1">
      <alignment horizontal="right" vertical="center" wrapText="1" indent="1"/>
    </xf>
    <xf numFmtId="3" fontId="33" fillId="0" borderId="17" xfId="8" applyNumberFormat="1" applyFont="1" applyFill="1" applyBorder="1" applyAlignment="1" applyProtection="1">
      <alignment horizontal="right" vertical="center" wrapText="1" indent="1"/>
    </xf>
    <xf numFmtId="3" fontId="38" fillId="0" borderId="55" xfId="8" applyNumberFormat="1" applyFont="1" applyFill="1" applyBorder="1" applyAlignment="1" applyProtection="1">
      <alignment horizontal="right" vertical="center" wrapText="1" indent="1"/>
    </xf>
    <xf numFmtId="3" fontId="3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1" xfId="8" applyNumberFormat="1" applyFont="1" applyFill="1" applyBorder="1" applyAlignment="1" applyProtection="1">
      <alignment horizontal="right" vertical="center" wrapText="1" indent="1"/>
    </xf>
    <xf numFmtId="3" fontId="3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56" xfId="8" applyNumberFormat="1" applyFont="1" applyFill="1" applyBorder="1" applyAlignment="1" applyProtection="1">
      <alignment horizontal="right" vertical="center" wrapText="1" indent="1"/>
    </xf>
    <xf numFmtId="3" fontId="3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9" xfId="8" applyNumberFormat="1" applyFont="1" applyFill="1" applyBorder="1" applyAlignment="1" applyProtection="1">
      <alignment horizontal="right" vertical="center" wrapText="1" indent="1"/>
    </xf>
    <xf numFmtId="3" fontId="33" fillId="0" borderId="43" xfId="8" applyNumberFormat="1" applyFont="1" applyFill="1" applyBorder="1" applyAlignment="1" applyProtection="1">
      <alignment horizontal="right" vertical="center" wrapText="1" indent="1"/>
    </xf>
    <xf numFmtId="3" fontId="33" fillId="0" borderId="36" xfId="8" applyNumberFormat="1" applyFont="1" applyFill="1" applyBorder="1" applyAlignment="1" applyProtection="1">
      <alignment horizontal="right" vertical="center" wrapText="1" indent="1"/>
    </xf>
    <xf numFmtId="3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3" fontId="2" fillId="0" borderId="0" xfId="0" applyNumberFormat="1" applyFont="1" applyFill="1" applyAlignment="1" applyProtection="1">
      <alignment horizontal="right" vertical="center" wrapText="1"/>
    </xf>
    <xf numFmtId="3" fontId="2" fillId="0" borderId="0" xfId="0" applyNumberFormat="1" applyFont="1" applyFill="1" applyAlignment="1" applyProtection="1">
      <alignment horizontal="right" vertical="center" wrapText="1" indent="1"/>
    </xf>
    <xf numFmtId="3" fontId="38" fillId="0" borderId="0" xfId="0" applyNumberFormat="1" applyFont="1" applyFill="1" applyAlignment="1" applyProtection="1">
      <alignment horizontal="right" vertical="center" wrapText="1"/>
    </xf>
    <xf numFmtId="3" fontId="38" fillId="0" borderId="0" xfId="0" applyNumberFormat="1" applyFont="1" applyFill="1" applyAlignment="1" applyProtection="1">
      <alignment horizontal="right" vertical="center" wrapText="1" indent="1"/>
    </xf>
    <xf numFmtId="3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7" xfId="8" applyNumberFormat="1" applyFont="1" applyFill="1" applyBorder="1" applyAlignment="1" applyProtection="1">
      <alignment horizontal="center" vertical="center" wrapText="1"/>
    </xf>
    <xf numFmtId="3" fontId="5" fillId="0" borderId="9" xfId="8" applyNumberFormat="1" applyFont="1" applyFill="1" applyBorder="1" applyAlignment="1" applyProtection="1">
      <alignment horizontal="center" vertical="center" wrapText="1"/>
    </xf>
    <xf numFmtId="3" fontId="5" fillId="0" borderId="12" xfId="8" applyNumberFormat="1" applyFont="1" applyFill="1" applyBorder="1" applyAlignment="1" applyProtection="1">
      <alignment horizontal="center" vertical="center" wrapText="1"/>
    </xf>
    <xf numFmtId="0" fontId="5" fillId="0" borderId="19" xfId="8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15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0" fontId="52" fillId="0" borderId="57" xfId="0" applyFont="1" applyFill="1" applyBorder="1" applyAlignment="1" applyProtection="1">
      <alignment horizontal="left" vertical="center" wrapText="1" indent="1"/>
    </xf>
    <xf numFmtId="0" fontId="52" fillId="0" borderId="48" xfId="0" applyFont="1" applyFill="1" applyBorder="1" applyAlignment="1" applyProtection="1">
      <alignment horizontal="left" vertical="center" wrapText="1" indent="1"/>
    </xf>
    <xf numFmtId="0" fontId="52" fillId="0" borderId="48" xfId="0" applyFont="1" applyFill="1" applyBorder="1" applyAlignment="1" applyProtection="1">
      <alignment horizontal="left" vertical="center" wrapText="1" indent="8"/>
    </xf>
    <xf numFmtId="0" fontId="0" fillId="0" borderId="50" xfId="0" applyFill="1" applyBorder="1" applyAlignment="1">
      <alignment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164" fontId="3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49" xfId="9" applyFont="1" applyFill="1" applyBorder="1" applyAlignment="1" applyProtection="1">
      <alignment horizontal="left" vertical="center" wrapText="1" indent="1"/>
    </xf>
    <xf numFmtId="0" fontId="59" fillId="0" borderId="11" xfId="9" applyFont="1" applyFill="1" applyBorder="1" applyAlignment="1" applyProtection="1">
      <alignment horizontal="left" vertical="center" wrapText="1" indent="1"/>
    </xf>
    <xf numFmtId="0" fontId="59" fillId="0" borderId="20" xfId="9" applyFont="1" applyFill="1" applyBorder="1" applyAlignment="1" applyProtection="1">
      <alignment horizontal="left" vertical="center" wrapText="1" indent="1"/>
    </xf>
    <xf numFmtId="0" fontId="59" fillId="0" borderId="11" xfId="9" applyFont="1" applyFill="1" applyBorder="1" applyAlignment="1" applyProtection="1">
      <alignment horizontal="left" vertical="center" indent="1"/>
    </xf>
    <xf numFmtId="0" fontId="60" fillId="0" borderId="9" xfId="9" applyFont="1" applyFill="1" applyBorder="1" applyAlignment="1" applyProtection="1">
      <alignment horizontal="left" vertical="center" indent="1"/>
    </xf>
    <xf numFmtId="0" fontId="59" fillId="0" borderId="20" xfId="9" applyFont="1" applyFill="1" applyBorder="1" applyAlignment="1" applyProtection="1">
      <alignment horizontal="left" vertical="center" indent="1"/>
    </xf>
    <xf numFmtId="0" fontId="60" fillId="0" borderId="9" xfId="9" applyFont="1" applyFill="1" applyBorder="1" applyAlignment="1" applyProtection="1">
      <alignment horizontal="left" indent="1"/>
    </xf>
    <xf numFmtId="3" fontId="46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47" fillId="0" borderId="12" xfId="0" applyNumberFormat="1" applyFont="1" applyFill="1" applyBorder="1" applyAlignment="1" applyProtection="1">
      <alignment horizontal="right" vertical="center" wrapText="1"/>
    </xf>
    <xf numFmtId="0" fontId="41" fillId="0" borderId="16" xfId="0" applyFont="1" applyFill="1" applyBorder="1" applyAlignment="1" applyProtection="1">
      <alignment vertical="center" wrapText="1"/>
    </xf>
    <xf numFmtId="0" fontId="0" fillId="0" borderId="0" xfId="0" applyAlignment="1">
      <alignment horizontal="right" textRotation="180"/>
    </xf>
    <xf numFmtId="0" fontId="54" fillId="0" borderId="2" xfId="0" applyFont="1" applyBorder="1" applyAlignment="1" applyProtection="1">
      <alignment horizontal="right" vertical="center" indent="1"/>
    </xf>
    <xf numFmtId="0" fontId="54" fillId="0" borderId="11" xfId="0" applyFont="1" applyBorder="1" applyAlignment="1" applyProtection="1">
      <alignment horizontal="left" vertical="center" wrapText="1" indent="1"/>
      <protection locked="0"/>
    </xf>
    <xf numFmtId="0" fontId="54" fillId="0" borderId="11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right" vertical="center" indent="1"/>
    </xf>
    <xf numFmtId="0" fontId="54" fillId="0" borderId="44" xfId="0" applyFont="1" applyBorder="1" applyAlignment="1" applyProtection="1">
      <alignment horizontal="left" vertical="center" indent="1"/>
      <protection locked="0"/>
    </xf>
    <xf numFmtId="3" fontId="38" fillId="0" borderId="10" xfId="0" applyNumberFormat="1" applyFont="1" applyBorder="1" applyAlignment="1" applyProtection="1">
      <alignment horizontal="right" vertical="center" indent="1"/>
      <protection locked="0"/>
    </xf>
    <xf numFmtId="3" fontId="38" fillId="0" borderId="45" xfId="0" applyNumberFormat="1" applyFont="1" applyBorder="1" applyAlignment="1" applyProtection="1">
      <alignment horizontal="right" vertical="center" indent="1"/>
      <protection locked="0"/>
    </xf>
    <xf numFmtId="3" fontId="38" fillId="0" borderId="10" xfId="0" applyNumberFormat="1" applyFont="1" applyFill="1" applyBorder="1" applyAlignment="1" applyProtection="1">
      <alignment horizontal="right" vertical="center" indent="1"/>
      <protection locked="0"/>
    </xf>
    <xf numFmtId="3" fontId="38" fillId="0" borderId="30" xfId="0" applyNumberFormat="1" applyFont="1" applyFill="1" applyBorder="1" applyAlignment="1" applyProtection="1">
      <alignment horizontal="right" vertical="center" indent="1"/>
      <protection locked="0"/>
    </xf>
    <xf numFmtId="3" fontId="33" fillId="0" borderId="12" xfId="0" applyNumberFormat="1" applyFont="1" applyFill="1" applyBorder="1" applyAlignment="1" applyProtection="1">
      <alignment horizontal="right" vertical="center" indent="1"/>
    </xf>
    <xf numFmtId="0" fontId="56" fillId="0" borderId="41" xfId="8" applyFont="1" applyFill="1" applyBorder="1" applyAlignment="1" applyProtection="1">
      <alignment vertical="center" wrapText="1"/>
    </xf>
    <xf numFmtId="0" fontId="4" fillId="0" borderId="36" xfId="8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61" fillId="0" borderId="0" xfId="0" applyFont="1" applyAlignment="1"/>
    <xf numFmtId="0" fontId="62" fillId="0" borderId="0" xfId="7" applyFont="1" applyAlignment="1">
      <alignment horizontal="right" vertical="center"/>
    </xf>
    <xf numFmtId="0" fontId="63" fillId="0" borderId="0" xfId="7" applyFont="1" applyAlignment="1">
      <alignment horizontal="right" vertical="center"/>
    </xf>
    <xf numFmtId="0" fontId="63" fillId="0" borderId="0" xfId="7" applyFont="1" applyAlignment="1">
      <alignment horizontal="center" vertical="center"/>
    </xf>
    <xf numFmtId="0" fontId="16" fillId="0" borderId="5" xfId="7" applyFont="1" applyBorder="1" applyAlignment="1">
      <alignment horizontal="center"/>
    </xf>
    <xf numFmtId="0" fontId="16" fillId="0" borderId="22" xfId="7" applyFont="1" applyBorder="1" applyAlignment="1">
      <alignment horizontal="center"/>
    </xf>
    <xf numFmtId="0" fontId="16" fillId="0" borderId="23" xfId="7" applyFont="1" applyBorder="1" applyAlignment="1">
      <alignment horizontal="center"/>
    </xf>
    <xf numFmtId="0" fontId="16" fillId="0" borderId="59" xfId="7" applyFont="1" applyBorder="1" applyAlignment="1">
      <alignment horizontal="center" vertical="center" wrapText="1"/>
    </xf>
    <xf numFmtId="0" fontId="16" fillId="0" borderId="60" xfId="7" applyFont="1" applyBorder="1" applyAlignment="1">
      <alignment horizontal="center" vertical="center" wrapText="1"/>
    </xf>
    <xf numFmtId="0" fontId="16" fillId="0" borderId="61" xfId="7" applyFont="1" applyBorder="1" applyAlignment="1">
      <alignment horizontal="center" vertical="center" wrapText="1"/>
    </xf>
    <xf numFmtId="0" fontId="50" fillId="0" borderId="1" xfId="7" applyFont="1" applyBorder="1" applyAlignment="1">
      <alignment horizontal="center" vertical="center" wrapText="1"/>
    </xf>
    <xf numFmtId="0" fontId="50" fillId="0" borderId="62" xfId="7" applyFont="1" applyBorder="1" applyAlignment="1">
      <alignment horizontal="left" vertical="center" wrapText="1"/>
    </xf>
    <xf numFmtId="0" fontId="50" fillId="0" borderId="63" xfId="7" applyFont="1" applyBorder="1" applyAlignment="1">
      <alignment horizontal="center" vertical="center" wrapText="1"/>
    </xf>
    <xf numFmtId="0" fontId="16" fillId="0" borderId="2" xfId="7" applyFont="1" applyBorder="1" applyAlignment="1">
      <alignment vertical="center" wrapText="1"/>
    </xf>
    <xf numFmtId="0" fontId="16" fillId="0" borderId="11" xfId="7" applyFont="1" applyBorder="1" applyAlignment="1">
      <alignment vertical="center" wrapText="1"/>
    </xf>
    <xf numFmtId="3" fontId="16" fillId="0" borderId="47" xfId="7" applyNumberFormat="1" applyFont="1" applyBorder="1" applyAlignment="1">
      <alignment vertical="center" wrapText="1"/>
    </xf>
    <xf numFmtId="0" fontId="50" fillId="0" borderId="2" xfId="7" applyFont="1" applyBorder="1" applyAlignment="1">
      <alignment horizontal="center" vertical="center" wrapText="1"/>
    </xf>
    <xf numFmtId="0" fontId="50" fillId="0" borderId="11" xfId="7" applyFont="1" applyBorder="1" applyAlignment="1">
      <alignment vertical="center" wrapText="1"/>
    </xf>
    <xf numFmtId="3" fontId="50" fillId="0" borderId="10" xfId="7" applyNumberFormat="1" applyFont="1" applyBorder="1" applyAlignment="1">
      <alignment vertical="center" wrapText="1"/>
    </xf>
    <xf numFmtId="0" fontId="50" fillId="0" borderId="4" xfId="7" applyFont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 wrapText="1"/>
    </xf>
    <xf numFmtId="3" fontId="50" fillId="0" borderId="52" xfId="7" applyNumberFormat="1" applyFont="1" applyBorder="1" applyAlignment="1">
      <alignment vertical="center" wrapText="1"/>
    </xf>
    <xf numFmtId="0" fontId="0" fillId="0" borderId="2" xfId="0" applyBorder="1"/>
    <xf numFmtId="0" fontId="0" fillId="0" borderId="11" xfId="0" applyBorder="1"/>
    <xf numFmtId="0" fontId="0" fillId="0" borderId="10" xfId="0" applyBorder="1"/>
    <xf numFmtId="0" fontId="0" fillId="0" borderId="4" xfId="0" applyBorder="1"/>
    <xf numFmtId="0" fontId="0" fillId="0" borderId="21" xfId="0" applyBorder="1"/>
    <xf numFmtId="0" fontId="0" fillId="0" borderId="24" xfId="0" applyBorder="1"/>
    <xf numFmtId="0" fontId="50" fillId="0" borderId="7" xfId="7" applyFont="1" applyBorder="1"/>
    <xf numFmtId="0" fontId="31" fillId="0" borderId="43" xfId="0" applyFont="1" applyBorder="1"/>
    <xf numFmtId="3" fontId="16" fillId="0" borderId="12" xfId="7" applyNumberFormat="1" applyFont="1" applyBorder="1"/>
    <xf numFmtId="3" fontId="38" fillId="0" borderId="64" xfId="0" applyNumberFormat="1" applyFont="1" applyBorder="1" applyAlignment="1" applyProtection="1">
      <alignment horizontal="right" vertical="center" indent="1"/>
      <protection locked="0"/>
    </xf>
    <xf numFmtId="0" fontId="54" fillId="0" borderId="3" xfId="0" applyFont="1" applyBorder="1" applyAlignment="1" applyProtection="1">
      <alignment horizontal="right" vertical="center" indent="1"/>
    </xf>
    <xf numFmtId="0" fontId="54" fillId="0" borderId="20" xfId="0" applyFont="1" applyBorder="1" applyAlignment="1" applyProtection="1">
      <alignment horizontal="left" vertical="center" wrapText="1" indent="1"/>
      <protection locked="0"/>
    </xf>
    <xf numFmtId="0" fontId="54" fillId="0" borderId="20" xfId="0" applyFont="1" applyBorder="1" applyAlignment="1" applyProtection="1">
      <alignment horizontal="left" vertical="center" indent="1"/>
      <protection locked="0"/>
    </xf>
    <xf numFmtId="3" fontId="38" fillId="0" borderId="47" xfId="0" applyNumberFormat="1" applyFont="1" applyBorder="1" applyAlignment="1" applyProtection="1">
      <alignment horizontal="right" vertical="center" indent="1"/>
      <protection locked="0"/>
    </xf>
    <xf numFmtId="0" fontId="33" fillId="0" borderId="7" xfId="0" applyFont="1" applyBorder="1" applyAlignment="1" applyProtection="1">
      <alignment horizontal="center" vertical="center" wrapText="1"/>
    </xf>
    <xf numFmtId="0" fontId="33" fillId="0" borderId="9" xfId="0" applyFont="1" applyBorder="1" applyAlignment="1" applyProtection="1">
      <alignment horizontal="center" vertical="center"/>
    </xf>
    <xf numFmtId="0" fontId="33" fillId="0" borderId="12" xfId="0" applyFont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vertical="center"/>
    </xf>
    <xf numFmtId="0" fontId="53" fillId="0" borderId="41" xfId="0" applyFont="1" applyBorder="1" applyAlignment="1" applyProtection="1">
      <alignment horizontal="left" vertical="center" wrapText="1"/>
    </xf>
    <xf numFmtId="0" fontId="51" fillId="0" borderId="15" xfId="8" applyFont="1" applyFill="1" applyBorder="1" applyAlignment="1" applyProtection="1">
      <alignment horizontal="left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51" fillId="0" borderId="17" xfId="8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right" vertical="center" wrapText="1" indent="1"/>
    </xf>
    <xf numFmtId="0" fontId="66" fillId="0" borderId="8" xfId="9" applyFont="1" applyFill="1" applyBorder="1" applyAlignment="1" applyProtection="1">
      <alignment horizontal="center" vertical="center" wrapText="1"/>
    </xf>
    <xf numFmtId="164" fontId="4" fillId="0" borderId="12" xfId="8" applyNumberFormat="1" applyFont="1" applyFill="1" applyBorder="1" applyAlignment="1" applyProtection="1">
      <alignment horizontal="right" vertical="center" wrapText="1" indent="1"/>
    </xf>
    <xf numFmtId="0" fontId="52" fillId="0" borderId="0" xfId="0" applyFont="1" applyFill="1" applyBorder="1" applyAlignment="1" applyProtection="1">
      <alignment horizontal="left" vertical="center" wrapText="1"/>
      <protection locked="0"/>
    </xf>
    <xf numFmtId="3" fontId="50" fillId="0" borderId="50" xfId="7" applyNumberFormat="1" applyFont="1" applyBorder="1" applyAlignment="1">
      <alignment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3" fontId="0" fillId="0" borderId="0" xfId="0" applyNumberFormat="1" applyFill="1" applyAlignment="1" applyProtection="1">
      <alignment vertical="center" wrapText="1"/>
      <protection locked="0"/>
    </xf>
    <xf numFmtId="0" fontId="56" fillId="0" borderId="17" xfId="8" applyFont="1" applyFill="1" applyBorder="1" applyAlignment="1" applyProtection="1">
      <alignment horizontal="left" vertical="center" wrapText="1" indent="1"/>
    </xf>
    <xf numFmtId="3" fontId="4" fillId="0" borderId="12" xfId="8" applyNumberFormat="1" applyFont="1" applyFill="1" applyBorder="1" applyAlignment="1" applyProtection="1">
      <alignment horizontal="right" vertical="center" wrapText="1"/>
    </xf>
    <xf numFmtId="3" fontId="4" fillId="0" borderId="7" xfId="8" applyNumberFormat="1" applyFont="1" applyFill="1" applyBorder="1" applyAlignment="1" applyProtection="1">
      <alignment horizontal="right" vertical="center" wrapText="1"/>
    </xf>
    <xf numFmtId="3" fontId="4" fillId="0" borderId="36" xfId="8" applyNumberFormat="1" applyFont="1" applyFill="1" applyBorder="1" applyAlignment="1" applyProtection="1">
      <alignment horizontal="right" vertical="center" wrapText="1"/>
    </xf>
    <xf numFmtId="3" fontId="4" fillId="0" borderId="9" xfId="8" applyNumberFormat="1" applyFont="1" applyFill="1" applyBorder="1" applyAlignment="1" applyProtection="1">
      <alignment horizontal="right" vertical="center" wrapText="1"/>
    </xf>
    <xf numFmtId="3" fontId="4" fillId="0" borderId="19" xfId="8" applyNumberFormat="1" applyFont="1" applyFill="1" applyBorder="1" applyAlignment="1" applyProtection="1">
      <alignment horizontal="right" vertical="center" wrapText="1"/>
    </xf>
    <xf numFmtId="164" fontId="4" fillId="0" borderId="19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ill="1" applyProtection="1"/>
    <xf numFmtId="49" fontId="30" fillId="0" borderId="0" xfId="0" applyNumberFormat="1" applyFont="1" applyFill="1" applyBorder="1" applyAlignment="1" applyProtection="1">
      <alignment vertical="center" wrapText="1"/>
    </xf>
    <xf numFmtId="3" fontId="29" fillId="0" borderId="0" xfId="0" applyNumberFormat="1" applyFont="1" applyFill="1" applyBorder="1" applyAlignment="1" applyProtection="1">
      <alignment vertical="center"/>
    </xf>
    <xf numFmtId="164" fontId="15" fillId="0" borderId="49" xfId="9" applyNumberFormat="1" applyFont="1" applyFill="1" applyBorder="1" applyAlignment="1" applyProtection="1">
      <alignment vertical="center"/>
    </xf>
    <xf numFmtId="164" fontId="15" fillId="0" borderId="23" xfId="9" applyNumberFormat="1" applyFont="1" applyFill="1" applyBorder="1" applyAlignment="1" applyProtection="1">
      <alignment vertical="center"/>
    </xf>
    <xf numFmtId="164" fontId="15" fillId="0" borderId="11" xfId="9" applyNumberFormat="1" applyFont="1" applyFill="1" applyBorder="1" applyAlignment="1" applyProtection="1">
      <alignment vertical="center"/>
      <protection locked="0"/>
    </xf>
    <xf numFmtId="164" fontId="15" fillId="0" borderId="20" xfId="9" applyNumberFormat="1" applyFont="1" applyFill="1" applyBorder="1" applyAlignment="1" applyProtection="1">
      <alignment vertical="center"/>
      <protection locked="0"/>
    </xf>
    <xf numFmtId="164" fontId="15" fillId="0" borderId="10" xfId="9" applyNumberFormat="1" applyFont="1" applyFill="1" applyBorder="1" applyAlignment="1" applyProtection="1">
      <alignment vertical="center"/>
    </xf>
    <xf numFmtId="164" fontId="15" fillId="0" borderId="47" xfId="9" applyNumberFormat="1" applyFont="1" applyFill="1" applyBorder="1" applyAlignment="1" applyProtection="1">
      <alignment vertical="center"/>
    </xf>
    <xf numFmtId="164" fontId="4" fillId="0" borderId="9" xfId="9" applyNumberFormat="1" applyFont="1" applyFill="1" applyBorder="1" applyAlignment="1" applyProtection="1">
      <alignment vertical="center"/>
    </xf>
    <xf numFmtId="164" fontId="4" fillId="0" borderId="12" xfId="9" applyNumberFormat="1" applyFont="1" applyFill="1" applyBorder="1" applyAlignment="1" applyProtection="1">
      <alignment vertical="center"/>
    </xf>
    <xf numFmtId="164" fontId="4" fillId="0" borderId="9" xfId="9" applyNumberFormat="1" applyFont="1" applyFill="1" applyBorder="1" applyProtection="1"/>
    <xf numFmtId="164" fontId="4" fillId="0" borderId="12" xfId="9" applyNumberFormat="1" applyFont="1" applyFill="1" applyBorder="1" applyProtection="1"/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15" fillId="0" borderId="13" xfId="0" applyNumberFormat="1" applyFont="1" applyFill="1" applyBorder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vertical="center" wrapText="1"/>
    </xf>
    <xf numFmtId="164" fontId="15" fillId="0" borderId="11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vertical="center" wrapText="1"/>
    </xf>
    <xf numFmtId="164" fontId="15" fillId="0" borderId="21" xfId="0" applyNumberFormat="1" applyFont="1" applyFill="1" applyBorder="1" applyAlignment="1" applyProtection="1">
      <alignment vertical="center" wrapText="1"/>
    </xf>
    <xf numFmtId="164" fontId="15" fillId="0" borderId="2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vertical="center" wrapText="1"/>
    </xf>
    <xf numFmtId="164" fontId="15" fillId="0" borderId="12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49" xfId="0" applyNumberFormat="1" applyFont="1" applyFill="1" applyBorder="1" applyAlignment="1" applyProtection="1">
      <alignment vertical="center" wrapText="1"/>
      <protection locked="0"/>
    </xf>
    <xf numFmtId="164" fontId="15" fillId="0" borderId="52" xfId="0" applyNumberFormat="1" applyFont="1" applyFill="1" applyBorder="1" applyAlignment="1" applyProtection="1">
      <alignment vertical="center" wrapText="1"/>
      <protection locked="0"/>
    </xf>
    <xf numFmtId="164" fontId="15" fillId="0" borderId="0" xfId="0" applyNumberFormat="1" applyFont="1" applyFill="1" applyAlignment="1" applyProtection="1">
      <alignment vertical="center" wrapText="1"/>
    </xf>
    <xf numFmtId="3" fontId="4" fillId="0" borderId="12" xfId="8" applyNumberFormat="1" applyFont="1" applyFill="1" applyBorder="1" applyAlignment="1" applyProtection="1">
      <alignment vertical="center" wrapText="1"/>
    </xf>
    <xf numFmtId="3" fontId="4" fillId="0" borderId="7" xfId="8" applyNumberFormat="1" applyFont="1" applyFill="1" applyBorder="1" applyAlignment="1" applyProtection="1">
      <alignment vertical="center" wrapText="1"/>
    </xf>
    <xf numFmtId="3" fontId="4" fillId="0" borderId="36" xfId="8" applyNumberFormat="1" applyFont="1" applyFill="1" applyBorder="1" applyAlignment="1" applyProtection="1">
      <alignment vertical="center" wrapText="1"/>
    </xf>
    <xf numFmtId="3" fontId="4" fillId="0" borderId="19" xfId="8" applyNumberFormat="1" applyFont="1" applyFill="1" applyBorder="1" applyAlignment="1" applyProtection="1">
      <alignment vertical="center" wrapText="1"/>
    </xf>
    <xf numFmtId="3" fontId="31" fillId="0" borderId="12" xfId="8" applyNumberFormat="1" applyFont="1" applyFill="1" applyBorder="1" applyAlignment="1" applyProtection="1">
      <alignment vertical="center" wrapText="1"/>
    </xf>
    <xf numFmtId="3" fontId="31" fillId="0" borderId="7" xfId="8" applyNumberFormat="1" applyFont="1" applyFill="1" applyBorder="1" applyAlignment="1" applyProtection="1">
      <alignment vertical="center" wrapText="1"/>
    </xf>
    <xf numFmtId="3" fontId="31" fillId="0" borderId="36" xfId="8" applyNumberFormat="1" applyFont="1" applyFill="1" applyBorder="1" applyAlignment="1" applyProtection="1">
      <alignment vertical="center" wrapText="1"/>
    </xf>
    <xf numFmtId="3" fontId="5" fillId="0" borderId="17" xfId="8" applyNumberFormat="1" applyFont="1" applyFill="1" applyBorder="1" applyAlignment="1" applyProtection="1">
      <alignment vertical="center" wrapText="1"/>
    </xf>
    <xf numFmtId="3" fontId="31" fillId="0" borderId="9" xfId="8" applyNumberFormat="1" applyFont="1" applyFill="1" applyBorder="1" applyAlignment="1" applyProtection="1">
      <alignment vertical="center" wrapText="1"/>
    </xf>
    <xf numFmtId="3" fontId="31" fillId="0" borderId="19" xfId="8" applyNumberFormat="1" applyFont="1" applyFill="1" applyBorder="1" applyAlignment="1" applyProtection="1">
      <alignment vertical="center" wrapText="1"/>
    </xf>
    <xf numFmtId="3" fontId="33" fillId="0" borderId="9" xfId="8" applyNumberFormat="1" applyFont="1" applyFill="1" applyBorder="1" applyAlignment="1" applyProtection="1">
      <alignment vertical="center" wrapText="1"/>
    </xf>
    <xf numFmtId="0" fontId="52" fillId="0" borderId="11" xfId="0" quotePrefix="1" applyFont="1" applyBorder="1" applyAlignment="1" applyProtection="1">
      <alignment horizontal="left" vertical="center" wrapText="1"/>
    </xf>
    <xf numFmtId="0" fontId="45" fillId="0" borderId="3" xfId="0" applyFont="1" applyBorder="1" applyAlignment="1" applyProtection="1">
      <alignment horizontal="center" vertical="center" wrapText="1"/>
    </xf>
    <xf numFmtId="0" fontId="45" fillId="0" borderId="2" xfId="0" applyFont="1" applyBorder="1" applyAlignment="1" applyProtection="1">
      <alignment horizontal="center" vertical="center" wrapText="1"/>
    </xf>
    <xf numFmtId="0" fontId="45" fillId="0" borderId="4" xfId="0" applyFont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/>
    </xf>
    <xf numFmtId="164" fontId="4" fillId="0" borderId="16" xfId="8" applyNumberFormat="1" applyFont="1" applyFill="1" applyBorder="1" applyAlignment="1" applyProtection="1">
      <alignment horizontal="right" vertical="center" wrapText="1"/>
    </xf>
    <xf numFmtId="164" fontId="4" fillId="0" borderId="7" xfId="8" applyNumberFormat="1" applyFont="1" applyFill="1" applyBorder="1" applyAlignment="1" applyProtection="1">
      <alignment horizontal="right" vertical="center" wrapText="1"/>
    </xf>
    <xf numFmtId="164" fontId="4" fillId="0" borderId="9" xfId="8" applyNumberFormat="1" applyFont="1" applyFill="1" applyBorder="1" applyAlignment="1" applyProtection="1">
      <alignment horizontal="right" vertical="center" wrapText="1"/>
    </xf>
    <xf numFmtId="164" fontId="4" fillId="0" borderId="12" xfId="8" applyNumberFormat="1" applyFont="1" applyFill="1" applyBorder="1" applyAlignment="1" applyProtection="1">
      <alignment horizontal="right" vertical="center" wrapText="1"/>
    </xf>
    <xf numFmtId="0" fontId="55" fillId="0" borderId="22" xfId="8" applyFont="1" applyFill="1" applyBorder="1" applyAlignment="1" applyProtection="1">
      <alignment horizontal="left" vertical="center" wrapText="1"/>
    </xf>
    <xf numFmtId="0" fontId="55" fillId="0" borderId="11" xfId="8" applyFont="1" applyFill="1" applyBorder="1" applyAlignment="1" applyProtection="1">
      <alignment horizontal="left" vertical="center" wrapText="1"/>
    </xf>
    <xf numFmtId="0" fontId="55" fillId="0" borderId="54" xfId="8" applyFont="1" applyFill="1" applyBorder="1" applyAlignment="1" applyProtection="1">
      <alignment horizontal="left" vertical="center" wrapText="1"/>
    </xf>
    <xf numFmtId="0" fontId="55" fillId="0" borderId="0" xfId="8" applyFont="1" applyFill="1" applyBorder="1" applyAlignment="1" applyProtection="1">
      <alignment horizontal="left" vertical="center" wrapText="1"/>
    </xf>
    <xf numFmtId="164" fontId="2" fillId="0" borderId="45" xfId="8" applyNumberFormat="1" applyFont="1" applyFill="1" applyBorder="1" applyAlignment="1" applyProtection="1">
      <alignment horizontal="right" vertical="center" wrapText="1"/>
      <protection locked="0"/>
    </xf>
    <xf numFmtId="0" fontId="55" fillId="0" borderId="11" xfId="8" applyFont="1" applyFill="1" applyBorder="1" applyAlignment="1" applyProtection="1">
      <alignment horizontal="left" vertical="center"/>
    </xf>
    <xf numFmtId="0" fontId="55" fillId="0" borderId="21" xfId="8" applyFont="1" applyFill="1" applyBorder="1" applyAlignment="1" applyProtection="1">
      <alignment horizontal="left" vertical="center" wrapText="1"/>
    </xf>
    <xf numFmtId="0" fontId="55" fillId="0" borderId="48" xfId="8" applyFont="1" applyFill="1" applyBorder="1" applyAlignment="1" applyProtection="1">
      <alignment horizontal="left" vertical="center" wrapText="1"/>
    </xf>
    <xf numFmtId="0" fontId="55" fillId="0" borderId="44" xfId="8" applyFont="1" applyFill="1" applyBorder="1" applyAlignment="1" applyProtection="1">
      <alignment horizontal="left" vertical="center" wrapText="1"/>
    </xf>
    <xf numFmtId="164" fontId="2" fillId="0" borderId="30" xfId="8" applyNumberFormat="1" applyFont="1" applyFill="1" applyBorder="1" applyAlignment="1" applyProtection="1">
      <alignment horizontal="right" vertical="center" wrapText="1"/>
      <protection locked="0"/>
    </xf>
    <xf numFmtId="0" fontId="55" fillId="0" borderId="20" xfId="8" applyFont="1" applyFill="1" applyBorder="1" applyAlignment="1" applyProtection="1">
      <alignment horizontal="left" vertical="center" wrapText="1"/>
    </xf>
    <xf numFmtId="0" fontId="56" fillId="0" borderId="9" xfId="8" applyFont="1" applyFill="1" applyBorder="1" applyAlignment="1" applyProtection="1">
      <alignment horizontal="left" vertical="center" wrapText="1"/>
    </xf>
    <xf numFmtId="164" fontId="4" fillId="0" borderId="19" xfId="8" applyNumberFormat="1" applyFont="1" applyFill="1" applyBorder="1" applyAlignment="1" applyProtection="1">
      <alignment horizontal="right" vertical="center" wrapText="1"/>
    </xf>
    <xf numFmtId="0" fontId="55" fillId="0" borderId="49" xfId="8" applyFont="1" applyFill="1" applyBorder="1" applyAlignment="1" applyProtection="1">
      <alignment horizontal="left" vertical="center" wrapText="1"/>
    </xf>
    <xf numFmtId="0" fontId="53" fillId="0" borderId="43" xfId="0" applyFont="1" applyBorder="1" applyAlignment="1" applyProtection="1">
      <alignment horizontal="left" vertical="center" wrapText="1"/>
    </xf>
    <xf numFmtId="0" fontId="17" fillId="0" borderId="0" xfId="0" applyFont="1" applyFill="1" applyAlignment="1" applyProtection="1">
      <alignment horizontal="right" vertical="center" wrapText="1"/>
    </xf>
    <xf numFmtId="3" fontId="33" fillId="0" borderId="12" xfId="8" applyNumberFormat="1" applyFont="1" applyFill="1" applyBorder="1" applyAlignment="1" applyProtection="1">
      <alignment vertical="center" wrapText="1"/>
    </xf>
    <xf numFmtId="3" fontId="4" fillId="0" borderId="9" xfId="8" applyNumberFormat="1" applyFont="1" applyFill="1" applyBorder="1" applyAlignment="1" applyProtection="1">
      <alignment vertical="center" wrapText="1"/>
    </xf>
    <xf numFmtId="164" fontId="4" fillId="0" borderId="28" xfId="8" applyNumberFormat="1" applyFont="1" applyFill="1" applyBorder="1" applyAlignment="1" applyProtection="1">
      <alignment horizontal="right" vertical="center" wrapText="1"/>
    </xf>
    <xf numFmtId="3" fontId="2" fillId="0" borderId="11" xfId="8" applyNumberFormat="1" applyFont="1" applyFill="1" applyBorder="1" applyAlignment="1" applyProtection="1">
      <alignment vertical="center" wrapText="1"/>
    </xf>
    <xf numFmtId="3" fontId="33" fillId="0" borderId="17" xfId="8" applyNumberFormat="1" applyFont="1" applyFill="1" applyBorder="1" applyAlignment="1" applyProtection="1">
      <alignment vertical="center" wrapText="1"/>
    </xf>
    <xf numFmtId="3" fontId="2" fillId="0" borderId="22" xfId="8" applyNumberFormat="1" applyFont="1" applyFill="1" applyBorder="1" applyAlignment="1" applyProtection="1">
      <alignment vertical="center" wrapText="1"/>
    </xf>
    <xf numFmtId="3" fontId="31" fillId="0" borderId="17" xfId="8" applyNumberFormat="1" applyFont="1" applyFill="1" applyBorder="1" applyAlignment="1" applyProtection="1">
      <alignment vertical="center" wrapText="1"/>
    </xf>
    <xf numFmtId="3" fontId="41" fillId="0" borderId="12" xfId="0" quotePrefix="1" applyNumberFormat="1" applyFont="1" applyBorder="1" applyAlignment="1" applyProtection="1">
      <alignment vertical="center" wrapText="1"/>
    </xf>
    <xf numFmtId="3" fontId="41" fillId="0" borderId="7" xfId="0" quotePrefix="1" applyNumberFormat="1" applyFont="1" applyBorder="1" applyAlignment="1" applyProtection="1">
      <alignment vertical="center" wrapText="1"/>
    </xf>
    <xf numFmtId="3" fontId="41" fillId="0" borderId="9" xfId="0" quotePrefix="1" applyNumberFormat="1" applyFont="1" applyBorder="1" applyAlignment="1" applyProtection="1">
      <alignment vertical="center" wrapText="1"/>
    </xf>
    <xf numFmtId="3" fontId="41" fillId="0" borderId="19" xfId="0" quotePrefix="1" applyNumberFormat="1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vertical="center" wrapText="1"/>
    </xf>
    <xf numFmtId="3" fontId="4" fillId="0" borderId="36" xfId="0" applyNumberFormat="1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vertical="center" wrapText="1"/>
    </xf>
    <xf numFmtId="3" fontId="2" fillId="0" borderId="51" xfId="8" applyNumberFormat="1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vertical="center" wrapText="1"/>
      <protection locked="0"/>
    </xf>
    <xf numFmtId="3" fontId="2" fillId="0" borderId="52" xfId="0" applyNumberFormat="1" applyFont="1" applyFill="1" applyBorder="1" applyAlignment="1" applyProtection="1">
      <alignment vertical="center" wrapText="1"/>
      <protection locked="0"/>
    </xf>
    <xf numFmtId="3" fontId="4" fillId="0" borderId="19" xfId="0" applyNumberFormat="1" applyFont="1" applyFill="1" applyBorder="1" applyAlignment="1" applyProtection="1">
      <alignment vertical="center" wrapText="1"/>
    </xf>
    <xf numFmtId="3" fontId="2" fillId="0" borderId="55" xfId="8" applyNumberFormat="1" applyFont="1" applyFill="1" applyBorder="1" applyAlignment="1" applyProtection="1">
      <alignment vertical="center" wrapText="1"/>
    </xf>
    <xf numFmtId="3" fontId="5" fillId="0" borderId="9" xfId="0" applyNumberFormat="1" applyFont="1" applyFill="1" applyBorder="1" applyAlignment="1" applyProtection="1">
      <alignment vertical="center" wrapText="1"/>
      <protection locked="0"/>
    </xf>
    <xf numFmtId="3" fontId="5" fillId="0" borderId="12" xfId="0" applyNumberFormat="1" applyFont="1" applyFill="1" applyBorder="1" applyAlignment="1" applyProtection="1">
      <alignment vertical="center" wrapText="1"/>
      <protection locked="0"/>
    </xf>
    <xf numFmtId="3" fontId="2" fillId="0" borderId="20" xfId="0" applyNumberFormat="1" applyFont="1" applyFill="1" applyBorder="1" applyAlignment="1" applyProtection="1">
      <alignment vertical="center" wrapText="1"/>
      <protection locked="0"/>
    </xf>
    <xf numFmtId="3" fontId="2" fillId="0" borderId="47" xfId="0" applyNumberFormat="1" applyFont="1" applyFill="1" applyBorder="1" applyAlignment="1" applyProtection="1">
      <alignment vertical="center" wrapText="1"/>
      <protection locked="0"/>
    </xf>
    <xf numFmtId="3" fontId="2" fillId="0" borderId="30" xfId="0" applyNumberFormat="1" applyFont="1" applyFill="1" applyBorder="1" applyAlignment="1" applyProtection="1">
      <alignment vertical="center" wrapText="1"/>
      <protection locked="0"/>
    </xf>
    <xf numFmtId="3" fontId="4" fillId="0" borderId="43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horizontal="right" vertical="center" wrapText="1" indent="1"/>
    </xf>
    <xf numFmtId="164" fontId="4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3" fontId="33" fillId="0" borderId="12" xfId="0" applyNumberFormat="1" applyFont="1" applyFill="1" applyBorder="1" applyAlignment="1" applyProtection="1">
      <alignment vertical="center" wrapText="1"/>
      <protection locked="0"/>
    </xf>
    <xf numFmtId="3" fontId="38" fillId="0" borderId="47" xfId="0" applyNumberFormat="1" applyFont="1" applyFill="1" applyBorder="1" applyAlignment="1" applyProtection="1">
      <alignment vertical="center" wrapText="1"/>
      <protection locked="0"/>
    </xf>
    <xf numFmtId="3" fontId="58" fillId="0" borderId="12" xfId="0" applyNumberFormat="1" applyFont="1" applyBorder="1" applyAlignment="1" applyProtection="1">
      <alignment wrapText="1"/>
    </xf>
    <xf numFmtId="3" fontId="4" fillId="0" borderId="9" xfId="0" applyNumberFormat="1" applyFont="1" applyFill="1" applyBorder="1" applyAlignment="1" applyProtection="1">
      <alignment horizontal="right" vertical="center" wrapText="1"/>
    </xf>
    <xf numFmtId="3" fontId="38" fillId="0" borderId="10" xfId="0" applyNumberFormat="1" applyFont="1" applyFill="1" applyBorder="1" applyAlignment="1" applyProtection="1">
      <alignment vertical="center" wrapText="1"/>
      <protection locked="0"/>
    </xf>
    <xf numFmtId="164" fontId="4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22" xfId="8" applyFont="1" applyFill="1" applyBorder="1" applyAlignment="1" applyProtection="1">
      <alignment horizontal="left" vertical="center" wrapText="1" indent="1"/>
    </xf>
    <xf numFmtId="3" fontId="4" fillId="0" borderId="65" xfId="0" applyNumberFormat="1" applyFont="1" applyFill="1" applyBorder="1" applyAlignment="1" applyProtection="1">
      <alignment vertical="center" wrapText="1"/>
    </xf>
    <xf numFmtId="164" fontId="3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29" xfId="0" applyFont="1" applyFill="1" applyBorder="1" applyAlignment="1" applyProtection="1">
      <alignment horizontal="center" vertical="center" wrapText="1"/>
    </xf>
    <xf numFmtId="0" fontId="0" fillId="0" borderId="44" xfId="0" applyBorder="1" applyAlignment="1">
      <alignment horizontal="center" vertical="center"/>
    </xf>
    <xf numFmtId="3" fontId="33" fillId="0" borderId="22" xfId="8" applyNumberFormat="1" applyFont="1" applyFill="1" applyBorder="1" applyAlignment="1" applyProtection="1">
      <alignment horizontal="right" vertical="center" wrapText="1" indent="1"/>
    </xf>
    <xf numFmtId="3" fontId="33" fillId="0" borderId="23" xfId="8" applyNumberFormat="1" applyFont="1" applyFill="1" applyBorder="1" applyAlignment="1" applyProtection="1">
      <alignment horizontal="right" vertical="center" wrapText="1" indent="1"/>
    </xf>
    <xf numFmtId="164" fontId="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47" xfId="0" applyNumberFormat="1" applyFont="1" applyBorder="1" applyAlignment="1" applyProtection="1">
      <alignment horizontal="right" vertical="center" indent="1"/>
      <protection locked="0"/>
    </xf>
    <xf numFmtId="3" fontId="4" fillId="0" borderId="12" xfId="8" applyNumberFormat="1" applyFont="1" applyFill="1" applyBorder="1" applyAlignment="1" applyProtection="1">
      <alignment vertical="center"/>
    </xf>
    <xf numFmtId="3" fontId="4" fillId="0" borderId="17" xfId="8" applyNumberFormat="1" applyFont="1" applyFill="1" applyBorder="1" applyAlignment="1" applyProtection="1">
      <alignment vertical="center"/>
    </xf>
    <xf numFmtId="3" fontId="2" fillId="0" borderId="47" xfId="8" applyNumberFormat="1" applyFont="1" applyFill="1" applyBorder="1" applyAlignment="1" applyProtection="1">
      <alignment vertical="center"/>
      <protection locked="0"/>
    </xf>
    <xf numFmtId="3" fontId="45" fillId="0" borderId="55" xfId="0" applyNumberFormat="1" applyFont="1" applyBorder="1" applyAlignment="1" applyProtection="1">
      <alignment vertical="center"/>
    </xf>
    <xf numFmtId="3" fontId="2" fillId="0" borderId="10" xfId="8" applyNumberFormat="1" applyFont="1" applyFill="1" applyBorder="1" applyAlignment="1" applyProtection="1">
      <alignment vertical="center"/>
      <protection locked="0"/>
    </xf>
    <xf numFmtId="3" fontId="45" fillId="0" borderId="47" xfId="0" applyNumberFormat="1" applyFont="1" applyBorder="1" applyAlignment="1" applyProtection="1">
      <alignment vertical="center"/>
    </xf>
    <xf numFmtId="3" fontId="4" fillId="0" borderId="7" xfId="8" applyNumberFormat="1" applyFont="1" applyFill="1" applyBorder="1" applyAlignment="1" applyProtection="1">
      <alignment vertical="center"/>
    </xf>
    <xf numFmtId="3" fontId="46" fillId="0" borderId="55" xfId="0" applyNumberFormat="1" applyFont="1" applyBorder="1" applyAlignment="1" applyProtection="1">
      <alignment vertical="center"/>
    </xf>
    <xf numFmtId="3" fontId="2" fillId="0" borderId="24" xfId="8" applyNumberFormat="1" applyFont="1" applyFill="1" applyBorder="1" applyAlignment="1" applyProtection="1">
      <alignment vertical="center"/>
      <protection locked="0"/>
    </xf>
    <xf numFmtId="3" fontId="5" fillId="0" borderId="12" xfId="8" applyNumberFormat="1" applyFont="1" applyFill="1" applyBorder="1" applyAlignment="1" applyProtection="1">
      <alignment vertical="center"/>
    </xf>
    <xf numFmtId="3" fontId="46" fillId="0" borderId="66" xfId="0" applyNumberFormat="1" applyFont="1" applyBorder="1" applyAlignment="1" applyProtection="1">
      <alignment vertical="center"/>
    </xf>
    <xf numFmtId="3" fontId="46" fillId="0" borderId="51" xfId="0" applyNumberFormat="1" applyFont="1" applyBorder="1" applyAlignment="1" applyProtection="1">
      <alignment vertical="center"/>
    </xf>
    <xf numFmtId="3" fontId="5" fillId="0" borderId="7" xfId="8" applyNumberFormat="1" applyFont="1" applyFill="1" applyBorder="1" applyAlignment="1" applyProtection="1">
      <alignment vertical="center"/>
    </xf>
    <xf numFmtId="3" fontId="38" fillId="0" borderId="10" xfId="8" applyNumberFormat="1" applyFont="1" applyFill="1" applyBorder="1" applyAlignment="1" applyProtection="1">
      <alignment vertical="center"/>
      <protection locked="0"/>
    </xf>
    <xf numFmtId="3" fontId="38" fillId="0" borderId="24" xfId="8" applyNumberFormat="1" applyFont="1" applyFill="1" applyBorder="1" applyAlignment="1" applyProtection="1">
      <alignment vertical="center"/>
      <protection locked="0"/>
    </xf>
    <xf numFmtId="3" fontId="38" fillId="0" borderId="47" xfId="8" applyNumberFormat="1" applyFont="1" applyFill="1" applyBorder="1" applyAlignment="1" applyProtection="1">
      <alignment vertical="center"/>
      <protection locked="0"/>
    </xf>
    <xf numFmtId="3" fontId="47" fillId="0" borderId="17" xfId="0" applyNumberFormat="1" applyFont="1" applyBorder="1" applyAlignment="1" applyProtection="1">
      <alignment vertical="center"/>
    </xf>
    <xf numFmtId="3" fontId="31" fillId="0" borderId="12" xfId="8" applyNumberFormat="1" applyFont="1" applyFill="1" applyBorder="1" applyAlignment="1" applyProtection="1">
      <alignment vertical="center"/>
    </xf>
    <xf numFmtId="3" fontId="31" fillId="0" borderId="7" xfId="8" applyNumberFormat="1" applyFont="1" applyFill="1" applyBorder="1" applyAlignment="1" applyProtection="1">
      <alignment vertical="center"/>
    </xf>
    <xf numFmtId="3" fontId="4" fillId="0" borderId="9" xfId="8" applyNumberFormat="1" applyFont="1" applyFill="1" applyBorder="1" applyAlignment="1" applyProtection="1">
      <alignment vertical="center"/>
    </xf>
    <xf numFmtId="3" fontId="5" fillId="0" borderId="12" xfId="8" applyNumberFormat="1" applyFont="1" applyFill="1" applyBorder="1" applyAlignment="1" applyProtection="1">
      <alignment vertical="center"/>
      <protection locked="0"/>
    </xf>
    <xf numFmtId="3" fontId="31" fillId="0" borderId="17" xfId="8" applyNumberFormat="1" applyFont="1" applyFill="1" applyBorder="1" applyAlignment="1" applyProtection="1">
      <alignment vertical="center"/>
    </xf>
    <xf numFmtId="3" fontId="31" fillId="0" borderId="9" xfId="8" applyNumberFormat="1" applyFont="1" applyFill="1" applyBorder="1" applyAlignment="1" applyProtection="1">
      <alignment vertical="center"/>
    </xf>
    <xf numFmtId="3" fontId="45" fillId="0" borderId="66" xfId="0" applyNumberFormat="1" applyFont="1" applyBorder="1" applyAlignment="1" applyProtection="1">
      <alignment vertical="center"/>
    </xf>
    <xf numFmtId="3" fontId="15" fillId="0" borderId="24" xfId="8" applyNumberFormat="1" applyFont="1" applyFill="1" applyBorder="1" applyAlignment="1" applyProtection="1">
      <alignment vertical="center"/>
      <protection locked="0"/>
    </xf>
    <xf numFmtId="3" fontId="15" fillId="0" borderId="47" xfId="8" applyNumberFormat="1" applyFont="1" applyFill="1" applyBorder="1" applyAlignment="1" applyProtection="1">
      <alignment vertical="center"/>
    </xf>
    <xf numFmtId="3" fontId="45" fillId="0" borderId="51" xfId="0" applyNumberFormat="1" applyFont="1" applyBorder="1" applyAlignment="1" applyProtection="1">
      <alignment vertical="center"/>
    </xf>
    <xf numFmtId="3" fontId="15" fillId="0" borderId="10" xfId="8" applyNumberFormat="1" applyFont="1" applyFill="1" applyBorder="1" applyAlignment="1" applyProtection="1">
      <alignment vertical="center"/>
      <protection locked="0"/>
    </xf>
    <xf numFmtId="3" fontId="45" fillId="0" borderId="51" xfId="0" quotePrefix="1" applyNumberFormat="1" applyFont="1" applyBorder="1" applyAlignment="1" applyProtection="1">
      <alignment vertical="center"/>
    </xf>
    <xf numFmtId="3" fontId="45" fillId="0" borderId="20" xfId="0" applyNumberFormat="1" applyFont="1" applyBorder="1" applyAlignment="1" applyProtection="1">
      <alignment vertical="center"/>
    </xf>
    <xf numFmtId="3" fontId="45" fillId="0" borderId="67" xfId="0" applyNumberFormat="1" applyFont="1" applyBorder="1" applyAlignment="1" applyProtection="1">
      <alignment vertical="center"/>
    </xf>
    <xf numFmtId="3" fontId="45" fillId="0" borderId="41" xfId="0" applyNumberFormat="1" applyFont="1" applyBorder="1" applyAlignment="1" applyProtection="1">
      <alignment vertical="center"/>
    </xf>
    <xf numFmtId="3" fontId="45" fillId="0" borderId="34" xfId="0" applyNumberFormat="1" applyFont="1" applyBorder="1" applyAlignment="1" applyProtection="1">
      <alignment vertical="center"/>
    </xf>
    <xf numFmtId="0" fontId="4" fillId="0" borderId="12" xfId="8" applyFont="1" applyFill="1" applyBorder="1" applyAlignment="1" applyProtection="1">
      <alignment horizontal="center" vertical="center" wrapText="1"/>
    </xf>
    <xf numFmtId="164" fontId="4" fillId="0" borderId="9" xfId="8" applyNumberFormat="1" applyFont="1" applyFill="1" applyBorder="1" applyAlignment="1" applyProtection="1">
      <alignment vertical="center" wrapText="1"/>
      <protection locked="0"/>
    </xf>
    <xf numFmtId="164" fontId="4" fillId="0" borderId="12" xfId="8" applyNumberFormat="1" applyFont="1" applyFill="1" applyBorder="1" applyAlignment="1" applyProtection="1">
      <alignment vertical="center" wrapText="1"/>
      <protection locked="0"/>
    </xf>
    <xf numFmtId="164" fontId="4" fillId="0" borderId="9" xfId="8" applyNumberFormat="1" applyFont="1" applyFill="1" applyBorder="1" applyAlignment="1" applyProtection="1">
      <alignment vertical="center" wrapText="1"/>
    </xf>
    <xf numFmtId="164" fontId="4" fillId="0" borderId="12" xfId="8" applyNumberFormat="1" applyFont="1" applyFill="1" applyBorder="1" applyAlignment="1" applyProtection="1">
      <alignment vertical="center" wrapText="1"/>
    </xf>
    <xf numFmtId="164" fontId="15" fillId="0" borderId="22" xfId="8" applyNumberFormat="1" applyFont="1" applyFill="1" applyBorder="1" applyAlignment="1" applyProtection="1">
      <alignment vertical="center" wrapText="1"/>
    </xf>
    <xf numFmtId="164" fontId="15" fillId="0" borderId="68" xfId="8" applyNumberFormat="1" applyFont="1" applyFill="1" applyBorder="1" applyAlignment="1" applyProtection="1">
      <alignment vertical="center" wrapText="1"/>
      <protection locked="0"/>
    </xf>
    <xf numFmtId="164" fontId="15" fillId="0" borderId="47" xfId="8" applyNumberFormat="1" applyFont="1" applyFill="1" applyBorder="1" applyAlignment="1" applyProtection="1">
      <alignment vertical="center" wrapText="1"/>
    </xf>
    <xf numFmtId="164" fontId="15" fillId="0" borderId="11" xfId="8" applyNumberFormat="1" applyFont="1" applyFill="1" applyBorder="1" applyAlignment="1" applyProtection="1">
      <alignment vertical="center" wrapText="1"/>
      <protection locked="0"/>
    </xf>
    <xf numFmtId="164" fontId="15" fillId="0" borderId="48" xfId="8" applyNumberFormat="1" applyFont="1" applyFill="1" applyBorder="1" applyAlignment="1" applyProtection="1">
      <alignment vertical="center" wrapText="1"/>
      <protection locked="0"/>
    </xf>
    <xf numFmtId="164" fontId="15" fillId="0" borderId="10" xfId="8" applyNumberFormat="1" applyFont="1" applyFill="1" applyBorder="1" applyAlignment="1" applyProtection="1">
      <alignment vertical="center" wrapText="1"/>
      <protection locked="0"/>
    </xf>
    <xf numFmtId="164" fontId="15" fillId="0" borderId="44" xfId="8" applyNumberFormat="1" applyFont="1" applyFill="1" applyBorder="1" applyAlignment="1" applyProtection="1">
      <alignment vertical="center" wrapText="1"/>
      <protection locked="0"/>
    </xf>
    <xf numFmtId="164" fontId="15" fillId="0" borderId="69" xfId="8" applyNumberFormat="1" applyFont="1" applyFill="1" applyBorder="1" applyAlignment="1" applyProtection="1">
      <alignment vertical="center" wrapText="1"/>
      <protection locked="0"/>
    </xf>
    <xf numFmtId="164" fontId="15" fillId="0" borderId="24" xfId="8" applyNumberFormat="1" applyFont="1" applyFill="1" applyBorder="1" applyAlignment="1" applyProtection="1">
      <alignment vertical="center" wrapText="1"/>
      <protection locked="0"/>
    </xf>
    <xf numFmtId="164" fontId="31" fillId="0" borderId="41" xfId="8" applyNumberFormat="1" applyFont="1" applyFill="1" applyBorder="1" applyAlignment="1" applyProtection="1">
      <alignment vertical="center" wrapText="1"/>
    </xf>
    <xf numFmtId="164" fontId="31" fillId="0" borderId="42" xfId="8" applyNumberFormat="1" applyFont="1" applyFill="1" applyBorder="1" applyAlignment="1" applyProtection="1">
      <alignment vertical="center" wrapText="1"/>
    </xf>
    <xf numFmtId="164" fontId="1" fillId="0" borderId="20" xfId="8" applyNumberFormat="1" applyFont="1" applyFill="1" applyBorder="1" applyAlignment="1" applyProtection="1">
      <alignment vertical="center" wrapText="1"/>
      <protection locked="0"/>
    </xf>
    <xf numFmtId="164" fontId="1" fillId="0" borderId="23" xfId="8" applyNumberFormat="1" applyFont="1" applyFill="1" applyBorder="1" applyAlignment="1" applyProtection="1">
      <alignment vertical="center" wrapText="1"/>
      <protection locked="0"/>
    </xf>
    <xf numFmtId="164" fontId="1" fillId="0" borderId="11" xfId="8" applyNumberFormat="1" applyFont="1" applyFill="1" applyBorder="1" applyAlignment="1" applyProtection="1">
      <alignment vertical="center" wrapText="1"/>
      <protection locked="0"/>
    </xf>
    <xf numFmtId="164" fontId="1" fillId="0" borderId="10" xfId="8" applyNumberFormat="1" applyFont="1" applyFill="1" applyBorder="1" applyAlignment="1" applyProtection="1">
      <alignment vertical="center" wrapText="1"/>
      <protection locked="0"/>
    </xf>
    <xf numFmtId="164" fontId="1" fillId="0" borderId="41" xfId="8" applyNumberFormat="1" applyFont="1" applyFill="1" applyBorder="1" applyAlignment="1" applyProtection="1">
      <alignment vertical="center" wrapText="1"/>
      <protection locked="0"/>
    </xf>
    <xf numFmtId="164" fontId="1" fillId="0" borderId="42" xfId="8" applyNumberFormat="1" applyFont="1" applyFill="1" applyBorder="1" applyAlignment="1" applyProtection="1">
      <alignment vertical="center" wrapText="1"/>
      <protection locked="0"/>
    </xf>
    <xf numFmtId="164" fontId="41" fillId="0" borderId="9" xfId="0" quotePrefix="1" applyNumberFormat="1" applyFont="1" applyBorder="1" applyAlignment="1" applyProtection="1">
      <alignment vertical="center" wrapText="1"/>
      <protection locked="0"/>
    </xf>
    <xf numFmtId="164" fontId="41" fillId="0" borderId="12" xfId="0" quotePrefix="1" applyNumberFormat="1" applyFont="1" applyBorder="1" applyAlignment="1" applyProtection="1">
      <alignment vertical="center" wrapText="1"/>
      <protection locked="0"/>
    </xf>
    <xf numFmtId="164" fontId="41" fillId="0" borderId="9" xfId="0" quotePrefix="1" applyNumberFormat="1" applyFont="1" applyBorder="1" applyAlignment="1" applyProtection="1">
      <alignment vertical="center" wrapText="1"/>
    </xf>
    <xf numFmtId="164" fontId="41" fillId="0" borderId="12" xfId="0" quotePrefix="1" applyNumberFormat="1" applyFont="1" applyBorder="1" applyAlignment="1" applyProtection="1">
      <alignment vertical="center" wrapText="1"/>
    </xf>
    <xf numFmtId="3" fontId="4" fillId="0" borderId="23" xfId="8" applyNumberFormat="1" applyFont="1" applyFill="1" applyBorder="1" applyAlignment="1" applyProtection="1">
      <alignment vertical="center"/>
    </xf>
    <xf numFmtId="3" fontId="4" fillId="0" borderId="10" xfId="8" applyNumberFormat="1" applyFont="1" applyFill="1" applyBorder="1" applyAlignment="1" applyProtection="1">
      <alignment vertical="center"/>
    </xf>
    <xf numFmtId="3" fontId="4" fillId="0" borderId="30" xfId="8" applyNumberFormat="1" applyFont="1" applyFill="1" applyBorder="1" applyAlignment="1" applyProtection="1">
      <alignment vertical="center"/>
    </xf>
    <xf numFmtId="3" fontId="4" fillId="0" borderId="47" xfId="8" applyNumberFormat="1" applyFont="1" applyFill="1" applyBorder="1" applyAlignment="1" applyProtection="1">
      <alignment vertical="center"/>
    </xf>
    <xf numFmtId="3" fontId="4" fillId="0" borderId="24" xfId="8" applyNumberFormat="1" applyFont="1" applyFill="1" applyBorder="1" applyAlignment="1" applyProtection="1">
      <alignment vertical="center"/>
    </xf>
    <xf numFmtId="3" fontId="46" fillId="0" borderId="4" xfId="0" applyNumberFormat="1" applyFont="1" applyBorder="1" applyAlignment="1" applyProtection="1">
      <alignment vertical="center"/>
    </xf>
    <xf numFmtId="3" fontId="46" fillId="0" borderId="21" xfId="0" applyNumberFormat="1" applyFont="1" applyBorder="1" applyAlignment="1" applyProtection="1">
      <alignment vertical="center"/>
    </xf>
    <xf numFmtId="0" fontId="22" fillId="0" borderId="0" xfId="8" applyFont="1" applyFill="1" applyBorder="1" applyProtection="1"/>
    <xf numFmtId="3" fontId="4" fillId="0" borderId="13" xfId="8" applyNumberFormat="1" applyFont="1" applyFill="1" applyBorder="1" applyAlignment="1" applyProtection="1">
      <alignment vertical="center"/>
    </xf>
    <xf numFmtId="3" fontId="31" fillId="0" borderId="13" xfId="8" applyNumberFormat="1" applyFont="1" applyFill="1" applyBorder="1" applyAlignment="1" applyProtection="1">
      <alignment vertical="center"/>
    </xf>
    <xf numFmtId="3" fontId="47" fillId="0" borderId="12" xfId="0" applyNumberFormat="1" applyFont="1" applyBorder="1" applyAlignment="1" applyProtection="1">
      <alignment vertical="center"/>
    </xf>
    <xf numFmtId="3" fontId="5" fillId="0" borderId="9" xfId="8" applyNumberFormat="1" applyFont="1" applyFill="1" applyBorder="1" applyAlignment="1" applyProtection="1">
      <alignment vertical="center"/>
    </xf>
    <xf numFmtId="3" fontId="33" fillId="0" borderId="7" xfId="8" applyNumberFormat="1" applyFont="1" applyFill="1" applyBorder="1" applyAlignment="1" applyProtection="1">
      <alignment horizontal="right" vertical="center" wrapText="1"/>
    </xf>
    <xf numFmtId="3" fontId="33" fillId="0" borderId="9" xfId="8" applyNumberFormat="1" applyFont="1" applyFill="1" applyBorder="1" applyAlignment="1" applyProtection="1">
      <alignment horizontal="right" vertical="center" wrapText="1"/>
    </xf>
    <xf numFmtId="0" fontId="38" fillId="0" borderId="0" xfId="8" applyFont="1" applyFill="1" applyBorder="1" applyProtection="1"/>
    <xf numFmtId="0" fontId="38" fillId="0" borderId="70" xfId="8" applyFont="1" applyFill="1" applyBorder="1" applyAlignment="1" applyProtection="1">
      <alignment horizontal="right" vertical="center" indent="1"/>
    </xf>
    <xf numFmtId="3" fontId="4" fillId="0" borderId="17" xfId="8" applyNumberFormat="1" applyFont="1" applyFill="1" applyBorder="1" applyAlignment="1" applyProtection="1">
      <alignment horizontal="right" vertical="center" wrapText="1"/>
    </xf>
    <xf numFmtId="3" fontId="41" fillId="0" borderId="28" xfId="0" applyNumberFormat="1" applyFont="1" applyBorder="1" applyAlignment="1" applyProtection="1">
      <alignment horizontal="right" vertical="center" wrapText="1"/>
    </xf>
    <xf numFmtId="3" fontId="41" fillId="0" borderId="19" xfId="0" applyNumberFormat="1" applyFont="1" applyBorder="1" applyAlignment="1" applyProtection="1">
      <alignment horizontal="right" vertical="center" wrapText="1"/>
    </xf>
    <xf numFmtId="3" fontId="41" fillId="0" borderId="9" xfId="0" applyNumberFormat="1" applyFont="1" applyBorder="1" applyAlignment="1" applyProtection="1">
      <alignment horizontal="right" vertical="center" wrapText="1"/>
    </xf>
    <xf numFmtId="3" fontId="4" fillId="0" borderId="36" xfId="8" applyNumberFormat="1" applyFont="1" applyFill="1" applyBorder="1" applyAlignment="1" applyProtection="1">
      <alignment vertical="center"/>
    </xf>
    <xf numFmtId="3" fontId="45" fillId="0" borderId="3" xfId="0" applyNumberFormat="1" applyFont="1" applyBorder="1" applyAlignment="1" applyProtection="1">
      <alignment vertical="center"/>
    </xf>
    <xf numFmtId="164" fontId="38" fillId="0" borderId="20" xfId="0" applyNumberFormat="1" applyFont="1" applyFill="1" applyBorder="1" applyAlignment="1" applyProtection="1">
      <alignment horizontal="right" vertical="center" wrapText="1" indent="1"/>
    </xf>
    <xf numFmtId="164" fontId="5" fillId="0" borderId="12" xfId="0" applyNumberFormat="1" applyFont="1" applyFill="1" applyBorder="1" applyAlignment="1" applyProtection="1">
      <alignment vertical="center" wrapText="1"/>
    </xf>
    <xf numFmtId="164" fontId="5" fillId="0" borderId="49" xfId="0" applyNumberFormat="1" applyFont="1" applyFill="1" applyBorder="1" applyAlignment="1" applyProtection="1">
      <alignment horizontal="right" vertical="center" wrapText="1"/>
    </xf>
    <xf numFmtId="164" fontId="5" fillId="0" borderId="52" xfId="0" applyNumberFormat="1" applyFont="1" applyFill="1" applyBorder="1" applyAlignment="1" applyProtection="1">
      <alignment horizontal="right" vertical="center" wrapText="1"/>
    </xf>
    <xf numFmtId="164" fontId="2" fillId="0" borderId="2" xfId="0" applyNumberFormat="1" applyFont="1" applyFill="1" applyBorder="1" applyAlignment="1" applyProtection="1">
      <alignment vertical="center" wrapText="1"/>
      <protection locked="0"/>
    </xf>
    <xf numFmtId="164" fontId="5" fillId="0" borderId="15" xfId="0" applyNumberFormat="1" applyFont="1" applyFill="1" applyBorder="1" applyAlignment="1" applyProtection="1">
      <alignment horizontal="right" vertical="center" wrapText="1"/>
    </xf>
    <xf numFmtId="164" fontId="5" fillId="0" borderId="23" xfId="0" applyNumberFormat="1" applyFont="1" applyFill="1" applyBorder="1" applyAlignment="1" applyProtection="1">
      <alignment horizontal="right" vertical="center" wrapText="1"/>
    </xf>
    <xf numFmtId="164" fontId="15" fillId="0" borderId="20" xfId="8" applyNumberFormat="1" applyFont="1" applyFill="1" applyBorder="1" applyAlignment="1" applyProtection="1">
      <alignment vertical="center" wrapText="1"/>
      <protection locked="0"/>
    </xf>
    <xf numFmtId="164" fontId="15" fillId="0" borderId="0" xfId="8" applyNumberFormat="1" applyFont="1" applyFill="1" applyBorder="1" applyAlignment="1" applyProtection="1">
      <alignment vertical="center" wrapText="1"/>
      <protection locked="0"/>
    </xf>
    <xf numFmtId="164" fontId="15" fillId="0" borderId="47" xfId="8" applyNumberFormat="1" applyFont="1" applyFill="1" applyBorder="1" applyAlignment="1" applyProtection="1">
      <alignment vertical="center" wrapText="1"/>
      <protection locked="0"/>
    </xf>
    <xf numFmtId="164" fontId="15" fillId="4" borderId="11" xfId="8" applyNumberFormat="1" applyFont="1" applyFill="1" applyBorder="1" applyAlignment="1" applyProtection="1">
      <alignment vertical="center" wrapText="1"/>
      <protection locked="0"/>
    </xf>
    <xf numFmtId="164" fontId="15" fillId="4" borderId="21" xfId="8" applyNumberFormat="1" applyFont="1" applyFill="1" applyBorder="1" applyAlignment="1" applyProtection="1">
      <alignment vertical="center" wrapText="1"/>
      <protection locked="0"/>
    </xf>
    <xf numFmtId="164" fontId="15" fillId="0" borderId="21" xfId="8" applyNumberFormat="1" applyFont="1" applyFill="1" applyBorder="1" applyAlignment="1" applyProtection="1">
      <alignment vertical="center" wrapText="1"/>
      <protection locked="0"/>
    </xf>
    <xf numFmtId="164" fontId="4" fillId="0" borderId="15" xfId="8" applyNumberFormat="1" applyFont="1" applyFill="1" applyBorder="1" applyAlignment="1" applyProtection="1">
      <alignment vertical="center" wrapText="1"/>
    </xf>
    <xf numFmtId="164" fontId="4" fillId="0" borderId="41" xfId="8" applyNumberFormat="1" applyFont="1" applyFill="1" applyBorder="1" applyAlignment="1" applyProtection="1">
      <alignment vertical="center" wrapText="1"/>
    </xf>
    <xf numFmtId="164" fontId="15" fillId="0" borderId="22" xfId="8" applyNumberFormat="1" applyFont="1" applyFill="1" applyBorder="1" applyAlignment="1" applyProtection="1">
      <alignment vertical="center" wrapText="1"/>
      <protection locked="0"/>
    </xf>
    <xf numFmtId="164" fontId="15" fillId="0" borderId="23" xfId="8" applyNumberFormat="1" applyFont="1" applyFill="1" applyBorder="1" applyAlignment="1" applyProtection="1">
      <alignment vertical="center" wrapText="1"/>
      <protection locked="0"/>
    </xf>
    <xf numFmtId="164" fontId="15" fillId="0" borderId="30" xfId="8" applyNumberFormat="1" applyFont="1" applyFill="1" applyBorder="1" applyAlignment="1" applyProtection="1">
      <alignment vertical="center" wrapText="1"/>
      <protection locked="0"/>
    </xf>
    <xf numFmtId="164" fontId="15" fillId="0" borderId="45" xfId="8" applyNumberFormat="1" applyFont="1" applyFill="1" applyBorder="1" applyAlignment="1" applyProtection="1">
      <alignment vertical="center" wrapText="1"/>
      <protection locked="0"/>
    </xf>
    <xf numFmtId="164" fontId="15" fillId="0" borderId="27" xfId="8" applyNumberFormat="1" applyFont="1" applyFill="1" applyBorder="1" applyAlignment="1" applyProtection="1">
      <alignment vertical="center" wrapText="1"/>
      <protection locked="0"/>
    </xf>
    <xf numFmtId="164" fontId="31" fillId="0" borderId="9" xfId="8" applyNumberFormat="1" applyFont="1" applyFill="1" applyBorder="1" applyAlignment="1" applyProtection="1">
      <alignment vertical="center" wrapText="1"/>
    </xf>
    <xf numFmtId="164" fontId="31" fillId="0" borderId="12" xfId="8" applyNumberFormat="1" applyFont="1" applyFill="1" applyBorder="1" applyAlignment="1" applyProtection="1">
      <alignment vertical="center" wrapText="1"/>
    </xf>
    <xf numFmtId="164" fontId="41" fillId="0" borderId="9" xfId="0" applyNumberFormat="1" applyFont="1" applyBorder="1" applyAlignment="1" applyProtection="1">
      <alignment vertical="center" wrapText="1"/>
    </xf>
    <xf numFmtId="164" fontId="41" fillId="0" borderId="12" xfId="0" applyNumberFormat="1" applyFont="1" applyBorder="1" applyAlignment="1" applyProtection="1">
      <alignment vertical="center" wrapText="1"/>
    </xf>
    <xf numFmtId="164" fontId="41" fillId="0" borderId="9" xfId="0" applyNumberFormat="1" applyFont="1" applyBorder="1" applyAlignment="1" applyProtection="1">
      <alignment vertical="center" wrapText="1"/>
      <protection locked="0"/>
    </xf>
    <xf numFmtId="164" fontId="41" fillId="0" borderId="12" xfId="0" applyNumberFormat="1" applyFont="1" applyBorder="1" applyAlignment="1" applyProtection="1">
      <alignment vertical="center" wrapText="1"/>
      <protection locked="0"/>
    </xf>
    <xf numFmtId="0" fontId="22" fillId="0" borderId="0" xfId="8" applyFont="1" applyFill="1" applyAlignment="1">
      <alignment vertical="center"/>
    </xf>
    <xf numFmtId="0" fontId="15" fillId="0" borderId="50" xfId="8" applyFont="1" applyFill="1" applyBorder="1" applyAlignment="1">
      <alignment vertical="center"/>
    </xf>
    <xf numFmtId="0" fontId="15" fillId="0" borderId="0" xfId="8" applyFont="1" applyFill="1" applyAlignment="1">
      <alignment vertical="center"/>
    </xf>
    <xf numFmtId="164" fontId="22" fillId="0" borderId="0" xfId="8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8" applyFont="1" applyFill="1" applyBorder="1" applyAlignment="1">
      <alignment vertical="center"/>
    </xf>
    <xf numFmtId="3" fontId="15" fillId="0" borderId="11" xfId="8" applyNumberFormat="1" applyFont="1" applyFill="1" applyBorder="1" applyAlignment="1">
      <alignment vertical="center"/>
    </xf>
    <xf numFmtId="3" fontId="15" fillId="0" borderId="20" xfId="8" applyNumberFormat="1" applyFont="1" applyFill="1" applyBorder="1" applyAlignment="1">
      <alignment vertical="center"/>
    </xf>
    <xf numFmtId="3" fontId="15" fillId="0" borderId="21" xfId="8" applyNumberFormat="1" applyFont="1" applyFill="1" applyBorder="1" applyAlignment="1">
      <alignment vertical="center"/>
    </xf>
    <xf numFmtId="164" fontId="29" fillId="0" borderId="0" xfId="8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8" applyFont="1" applyFill="1" applyBorder="1" applyAlignment="1">
      <alignment vertical="center"/>
    </xf>
    <xf numFmtId="164" fontId="4" fillId="0" borderId="0" xfId="8" applyNumberFormat="1" applyFont="1" applyFill="1" applyBorder="1" applyAlignment="1" applyProtection="1">
      <alignment horizontal="right" vertical="center" wrapText="1"/>
    </xf>
    <xf numFmtId="164" fontId="31" fillId="0" borderId="0" xfId="8" applyNumberFormat="1" applyFont="1" applyFill="1" applyBorder="1" applyAlignment="1" applyProtection="1">
      <alignment horizontal="right" vertical="center" wrapText="1"/>
    </xf>
    <xf numFmtId="164" fontId="20" fillId="0" borderId="0" xfId="8" applyNumberFormat="1" applyFont="1" applyFill="1" applyBorder="1" applyAlignment="1" applyProtection="1">
      <alignment horizontal="right" vertical="center" wrapText="1"/>
    </xf>
    <xf numFmtId="0" fontId="25" fillId="0" borderId="0" xfId="8" applyFont="1" applyFill="1" applyBorder="1" applyAlignment="1">
      <alignment vertical="center"/>
    </xf>
    <xf numFmtId="164" fontId="15" fillId="0" borderId="0" xfId="8" applyNumberFormat="1" applyFont="1" applyFill="1" applyBorder="1" applyAlignment="1">
      <alignment vertical="center"/>
    </xf>
    <xf numFmtId="164" fontId="7" fillId="0" borderId="35" xfId="8" applyNumberFormat="1" applyFont="1" applyFill="1" applyBorder="1" applyAlignment="1" applyProtection="1">
      <alignment horizontal="right" vertical="center" wrapText="1"/>
    </xf>
    <xf numFmtId="0" fontId="22" fillId="0" borderId="35" xfId="8" applyFont="1" applyFill="1" applyBorder="1" applyAlignment="1" applyProtection="1">
      <alignment horizontal="right" vertical="center" wrapText="1"/>
      <protection locked="0"/>
    </xf>
    <xf numFmtId="164" fontId="29" fillId="0" borderId="35" xfId="8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8" applyFont="1" applyFill="1" applyAlignment="1">
      <alignment horizontal="right" vertical="center"/>
    </xf>
    <xf numFmtId="164" fontId="2" fillId="0" borderId="0" xfId="8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8" applyFill="1" applyAlignment="1">
      <alignment vertical="center"/>
    </xf>
    <xf numFmtId="0" fontId="12" fillId="0" borderId="0" xfId="8" applyFill="1" applyBorder="1" applyAlignment="1">
      <alignment vertical="center"/>
    </xf>
    <xf numFmtId="0" fontId="22" fillId="0" borderId="0" xfId="8" applyFont="1" applyFill="1" applyBorder="1" applyAlignment="1">
      <alignment vertical="center"/>
    </xf>
    <xf numFmtId="0" fontId="24" fillId="0" borderId="0" xfId="8" applyFont="1" applyFill="1" applyAlignment="1">
      <alignment vertical="center"/>
    </xf>
    <xf numFmtId="164" fontId="15" fillId="0" borderId="71" xfId="0" applyNumberFormat="1" applyFont="1" applyFill="1" applyBorder="1" applyAlignment="1" applyProtection="1">
      <alignment vertical="center" wrapText="1"/>
      <protection locked="0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0" fillId="0" borderId="71" xfId="0" applyNumberFormat="1" applyFont="1" applyFill="1" applyBorder="1" applyAlignment="1" applyProtection="1">
      <alignment vertical="center" wrapText="1"/>
      <protection locked="0"/>
    </xf>
    <xf numFmtId="164" fontId="0" fillId="0" borderId="26" xfId="0" applyNumberFormat="1" applyFont="1" applyFill="1" applyBorder="1" applyAlignment="1">
      <alignment vertical="center" wrapText="1"/>
    </xf>
    <xf numFmtId="164" fontId="15" fillId="0" borderId="36" xfId="0" applyNumberFormat="1" applyFont="1" applyFill="1" applyBorder="1" applyAlignment="1" applyProtection="1">
      <alignment vertical="center" wrapText="1"/>
    </xf>
    <xf numFmtId="49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5" xfId="0" applyNumberFormat="1" applyFont="1" applyFill="1" applyBorder="1" applyAlignment="1" applyProtection="1">
      <alignment vertical="center" wrapText="1"/>
    </xf>
    <xf numFmtId="164" fontId="15" fillId="0" borderId="2" xfId="0" applyNumberFormat="1" applyFont="1" applyFill="1" applyBorder="1" applyAlignment="1" applyProtection="1">
      <alignment vertical="center" wrapText="1"/>
    </xf>
    <xf numFmtId="164" fontId="15" fillId="0" borderId="4" xfId="0" applyNumberFormat="1" applyFont="1" applyFill="1" applyBorder="1" applyAlignment="1" applyProtection="1">
      <alignment vertical="center" wrapText="1"/>
    </xf>
    <xf numFmtId="164" fontId="15" fillId="0" borderId="72" xfId="0" applyNumberFormat="1" applyFont="1" applyFill="1" applyBorder="1" applyAlignment="1" applyProtection="1">
      <alignment vertical="center" wrapText="1"/>
    </xf>
    <xf numFmtId="164" fontId="15" fillId="0" borderId="14" xfId="0" applyNumberFormat="1" applyFont="1" applyFill="1" applyBorder="1" applyAlignment="1" applyProtection="1">
      <alignment vertical="center" wrapText="1"/>
    </xf>
    <xf numFmtId="164" fontId="15" fillId="0" borderId="73" xfId="0" applyNumberFormat="1" applyFont="1" applyFill="1" applyBorder="1" applyAlignment="1" applyProtection="1">
      <alignment vertical="center" wrapText="1"/>
    </xf>
    <xf numFmtId="164" fontId="15" fillId="0" borderId="74" xfId="0" applyNumberFormat="1" applyFont="1" applyFill="1" applyBorder="1" applyAlignment="1" applyProtection="1">
      <alignment vertical="center" wrapText="1"/>
      <protection locked="0"/>
    </xf>
    <xf numFmtId="164" fontId="31" fillId="0" borderId="13" xfId="0" applyNumberFormat="1" applyFont="1" applyFill="1" applyBorder="1" applyAlignment="1" applyProtection="1">
      <alignment vertical="center" wrapText="1"/>
    </xf>
    <xf numFmtId="164" fontId="31" fillId="0" borderId="7" xfId="0" applyNumberFormat="1" applyFont="1" applyFill="1" applyBorder="1" applyAlignment="1" applyProtection="1">
      <alignment vertical="center" wrapText="1"/>
    </xf>
    <xf numFmtId="164" fontId="31" fillId="0" borderId="9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vertical="center" wrapText="1"/>
    </xf>
    <xf numFmtId="164" fontId="31" fillId="0" borderId="14" xfId="0" applyNumberFormat="1" applyFont="1" applyFill="1" applyBorder="1" applyAlignment="1" applyProtection="1">
      <alignment vertical="center" wrapText="1"/>
    </xf>
    <xf numFmtId="164" fontId="31" fillId="0" borderId="19" xfId="0" applyNumberFormat="1" applyFont="1" applyFill="1" applyBorder="1" applyAlignment="1" applyProtection="1">
      <alignment vertical="center" wrapText="1"/>
    </xf>
    <xf numFmtId="164" fontId="31" fillId="0" borderId="31" xfId="0" applyNumberFormat="1" applyFont="1" applyFill="1" applyBorder="1" applyAlignment="1" applyProtection="1">
      <alignment vertical="center" wrapText="1"/>
    </xf>
    <xf numFmtId="49" fontId="3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73" xfId="0" applyNumberFormat="1" applyFont="1" applyFill="1" applyBorder="1" applyAlignment="1" applyProtection="1">
      <alignment vertical="center" wrapText="1"/>
    </xf>
    <xf numFmtId="164" fontId="4" fillId="0" borderId="2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vertical="center" wrapText="1"/>
      <protection locked="0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164" fontId="15" fillId="0" borderId="9" xfId="0" applyNumberFormat="1" applyFont="1" applyFill="1" applyBorder="1" applyAlignment="1" applyProtection="1">
      <alignment vertical="center" wrapText="1"/>
      <protection locked="0"/>
    </xf>
    <xf numFmtId="164" fontId="15" fillId="0" borderId="12" xfId="0" applyNumberFormat="1" applyFont="1" applyFill="1" applyBorder="1" applyAlignment="1" applyProtection="1">
      <alignment vertical="center" wrapText="1"/>
      <protection locked="0"/>
    </xf>
    <xf numFmtId="3" fontId="15" fillId="0" borderId="0" xfId="8" applyNumberFormat="1" applyFont="1" applyFill="1" applyBorder="1" applyAlignment="1">
      <alignment vertical="center"/>
    </xf>
    <xf numFmtId="0" fontId="47" fillId="0" borderId="0" xfId="0" applyFont="1" applyBorder="1" applyAlignment="1" applyProtection="1">
      <alignment vertical="center" wrapText="1"/>
    </xf>
    <xf numFmtId="0" fontId="53" fillId="0" borderId="0" xfId="0" applyFont="1" applyBorder="1" applyAlignment="1" applyProtection="1">
      <alignment wrapText="1"/>
    </xf>
    <xf numFmtId="3" fontId="4" fillId="0" borderId="0" xfId="8" applyNumberFormat="1" applyFont="1" applyFill="1" applyBorder="1" applyAlignment="1" applyProtection="1">
      <alignment vertical="center"/>
    </xf>
    <xf numFmtId="3" fontId="31" fillId="0" borderId="0" xfId="8" applyNumberFormat="1" applyFont="1" applyFill="1" applyBorder="1" applyAlignment="1" applyProtection="1">
      <alignment vertical="center"/>
    </xf>
    <xf numFmtId="0" fontId="38" fillId="0" borderId="50" xfId="8" applyFont="1" applyFill="1" applyBorder="1" applyProtection="1"/>
    <xf numFmtId="0" fontId="38" fillId="0" borderId="35" xfId="8" applyFont="1" applyFill="1" applyBorder="1" applyProtection="1"/>
    <xf numFmtId="0" fontId="38" fillId="0" borderId="35" xfId="8" applyFont="1" applyFill="1" applyBorder="1" applyAlignment="1" applyProtection="1">
      <alignment horizontal="right" vertical="center" indent="1"/>
    </xf>
    <xf numFmtId="0" fontId="11" fillId="0" borderId="18" xfId="0" applyFont="1" applyFill="1" applyBorder="1" applyAlignment="1" applyProtection="1">
      <alignment horizontal="right" vertical="center"/>
    </xf>
    <xf numFmtId="164" fontId="4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55" xfId="8" applyFont="1" applyFill="1" applyBorder="1" applyAlignment="1" applyProtection="1">
      <alignment horizontal="left" vertical="center" wrapText="1" indent="1"/>
    </xf>
    <xf numFmtId="0" fontId="54" fillId="0" borderId="51" xfId="8" applyFont="1" applyFill="1" applyBorder="1" applyAlignment="1" applyProtection="1">
      <alignment horizontal="left" vertical="center" wrapText="1" indent="1"/>
    </xf>
    <xf numFmtId="0" fontId="54" fillId="0" borderId="56" xfId="8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44" xfId="0" applyFont="1" applyBorder="1" applyAlignment="1" applyProtection="1">
      <alignment horizontal="left" vertical="center" wrapText="1"/>
    </xf>
    <xf numFmtId="0" fontId="26" fillId="0" borderId="3" xfId="0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</xf>
    <xf numFmtId="0" fontId="26" fillId="0" borderId="4" xfId="0" applyFont="1" applyBorder="1" applyAlignment="1" applyProtection="1">
      <alignment horizontal="center" vertical="center" wrapText="1"/>
    </xf>
    <xf numFmtId="0" fontId="20" fillId="0" borderId="32" xfId="8" applyFont="1" applyFill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center" vertical="center" wrapText="1"/>
    </xf>
    <xf numFmtId="0" fontId="12" fillId="0" borderId="0" xfId="8" applyFont="1" applyFill="1" applyAlignment="1">
      <alignment horizontal="center"/>
    </xf>
    <xf numFmtId="0" fontId="54" fillId="0" borderId="49" xfId="0" applyFont="1" applyFill="1" applyBorder="1" applyAlignment="1" applyProtection="1">
      <alignment vertical="center" wrapText="1"/>
      <protection locked="0"/>
    </xf>
    <xf numFmtId="0" fontId="56" fillId="0" borderId="9" xfId="0" applyFont="1" applyFill="1" applyBorder="1" applyAlignment="1" applyProtection="1">
      <alignment vertical="center" wrapText="1"/>
    </xf>
    <xf numFmtId="164" fontId="33" fillId="0" borderId="9" xfId="0" applyNumberFormat="1" applyFont="1" applyFill="1" applyBorder="1" applyAlignment="1" applyProtection="1">
      <alignment vertical="center" wrapText="1"/>
    </xf>
    <xf numFmtId="164" fontId="33" fillId="0" borderId="12" xfId="0" applyNumberFormat="1" applyFont="1" applyFill="1" applyBorder="1" applyAlignment="1" applyProtection="1">
      <alignment vertical="center" wrapText="1"/>
    </xf>
    <xf numFmtId="0" fontId="67" fillId="0" borderId="0" xfId="0" applyFont="1" applyFill="1"/>
    <xf numFmtId="0" fontId="31" fillId="0" borderId="0" xfId="0" applyFont="1" applyFill="1"/>
    <xf numFmtId="0" fontId="0" fillId="0" borderId="0" xfId="0" applyFill="1" applyAlignment="1">
      <alignment wrapText="1"/>
    </xf>
    <xf numFmtId="0" fontId="67" fillId="0" borderId="0" xfId="0" applyFont="1" applyFill="1" applyAlignment="1">
      <alignment wrapText="1"/>
    </xf>
    <xf numFmtId="3" fontId="0" fillId="0" borderId="0" xfId="0" applyNumberFormat="1" applyFill="1" applyAlignment="1" applyProtection="1">
      <alignment vertical="center" wrapText="1"/>
    </xf>
    <xf numFmtId="3" fontId="30" fillId="0" borderId="0" xfId="0" applyNumberFormat="1" applyFont="1" applyFill="1" applyBorder="1" applyAlignment="1" applyProtection="1">
      <alignment vertical="center" wrapText="1"/>
    </xf>
    <xf numFmtId="3" fontId="67" fillId="0" borderId="0" xfId="0" applyNumberFormat="1" applyFont="1" applyFill="1" applyAlignment="1">
      <alignment wrapText="1"/>
    </xf>
    <xf numFmtId="3" fontId="0" fillId="0" borderId="0" xfId="0" applyNumberFormat="1" applyFill="1" applyAlignment="1" applyProtection="1">
      <alignment wrapText="1"/>
    </xf>
    <xf numFmtId="3" fontId="0" fillId="0" borderId="0" xfId="0" applyNumberFormat="1" applyFill="1" applyAlignment="1">
      <alignment wrapText="1"/>
    </xf>
    <xf numFmtId="164" fontId="5" fillId="0" borderId="12" xfId="8" applyNumberFormat="1" applyFont="1" applyFill="1" applyBorder="1" applyAlignment="1" applyProtection="1">
      <alignment vertical="center" wrapText="1"/>
    </xf>
    <xf numFmtId="164" fontId="5" fillId="0" borderId="16" xfId="8" applyNumberFormat="1" applyFont="1" applyFill="1" applyBorder="1" applyAlignment="1" applyProtection="1">
      <alignment horizontal="right" vertical="center" wrapText="1"/>
    </xf>
    <xf numFmtId="164" fontId="2" fillId="0" borderId="16" xfId="8" applyNumberFormat="1" applyFont="1" applyFill="1" applyBorder="1" applyAlignment="1" applyProtection="1">
      <alignment horizontal="right" vertical="center" wrapText="1"/>
      <protection locked="0"/>
    </xf>
    <xf numFmtId="164" fontId="5" fillId="0" borderId="42" xfId="8" applyNumberFormat="1" applyFont="1" applyFill="1" applyBorder="1" applyAlignment="1" applyProtection="1">
      <alignment horizontal="right" vertical="center" wrapText="1"/>
    </xf>
    <xf numFmtId="164" fontId="2" fillId="0" borderId="27" xfId="8" applyNumberFormat="1" applyFont="1" applyFill="1" applyBorder="1" applyAlignment="1" applyProtection="1">
      <alignment horizontal="right" vertical="center" wrapText="1"/>
      <protection locked="0"/>
    </xf>
    <xf numFmtId="164" fontId="47" fillId="0" borderId="12" xfId="0" applyNumberFormat="1" applyFont="1" applyBorder="1" applyAlignment="1" applyProtection="1">
      <alignment horizontal="right" vertical="center" wrapText="1"/>
    </xf>
    <xf numFmtId="164" fontId="47" fillId="0" borderId="12" xfId="0" applyNumberFormat="1" applyFont="1" applyBorder="1" applyAlignment="1" applyProtection="1">
      <alignment horizontal="right" vertical="center" wrapText="1"/>
      <protection locked="0"/>
    </xf>
    <xf numFmtId="164" fontId="47" fillId="0" borderId="12" xfId="0" quotePrefix="1" applyNumberFormat="1" applyFont="1" applyBorder="1" applyAlignment="1" applyProtection="1">
      <alignment horizontal="right" vertical="center" wrapText="1"/>
    </xf>
    <xf numFmtId="3" fontId="15" fillId="0" borderId="20" xfId="0" applyNumberFormat="1" applyFont="1" applyFill="1" applyBorder="1" applyAlignment="1" applyProtection="1">
      <alignment vertical="center" wrapText="1"/>
      <protection locked="0"/>
    </xf>
    <xf numFmtId="3" fontId="15" fillId="0" borderId="49" xfId="0" applyNumberFormat="1" applyFont="1" applyFill="1" applyBorder="1" applyAlignment="1" applyProtection="1">
      <alignment vertical="center" wrapText="1"/>
      <protection locked="0"/>
    </xf>
    <xf numFmtId="3" fontId="15" fillId="0" borderId="11" xfId="0" applyNumberFormat="1" applyFont="1" applyFill="1" applyBorder="1" applyAlignment="1" applyProtection="1">
      <alignment vertical="center" wrapText="1"/>
      <protection locked="0"/>
    </xf>
    <xf numFmtId="3" fontId="15" fillId="0" borderId="44" xfId="0" applyNumberFormat="1" applyFont="1" applyFill="1" applyBorder="1" applyAlignment="1" applyProtection="1">
      <alignment vertical="center" wrapText="1"/>
      <protection locked="0"/>
    </xf>
    <xf numFmtId="3" fontId="15" fillId="0" borderId="18" xfId="8" applyNumberFormat="1" applyFont="1" applyFill="1" applyBorder="1" applyAlignment="1" applyProtection="1">
      <alignment vertical="center" wrapText="1"/>
    </xf>
    <xf numFmtId="3" fontId="15" fillId="0" borderId="55" xfId="8" applyNumberFormat="1" applyFont="1" applyFill="1" applyBorder="1" applyAlignment="1" applyProtection="1">
      <alignment vertical="center" wrapText="1"/>
    </xf>
    <xf numFmtId="3" fontId="15" fillId="0" borderId="51" xfId="8" applyNumberFormat="1" applyFont="1" applyFill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vertical="center" wrapText="1"/>
      <protection locked="0"/>
    </xf>
    <xf numFmtId="3" fontId="4" fillId="0" borderId="17" xfId="8" applyNumberFormat="1" applyFont="1" applyFill="1" applyBorder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/>
    </xf>
    <xf numFmtId="3" fontId="31" fillId="0" borderId="17" xfId="0" applyNumberFormat="1" applyFont="1" applyFill="1" applyBorder="1" applyAlignment="1" applyProtection="1">
      <alignment horizontal="right" vertical="center" wrapText="1" indent="1"/>
    </xf>
    <xf numFmtId="3" fontId="42" fillId="0" borderId="55" xfId="8" applyNumberFormat="1" applyFont="1" applyFill="1" applyBorder="1" applyAlignment="1" applyProtection="1">
      <alignment horizontal="right" vertical="center" wrapText="1" indent="1"/>
    </xf>
    <xf numFmtId="3" fontId="42" fillId="0" borderId="51" xfId="8" applyNumberFormat="1" applyFont="1" applyFill="1" applyBorder="1" applyAlignment="1" applyProtection="1">
      <alignment horizontal="right" vertical="center" wrapText="1" indent="1"/>
    </xf>
    <xf numFmtId="0" fontId="5" fillId="0" borderId="12" xfId="0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2" xfId="0" applyNumberFormat="1" applyFont="1" applyFill="1" applyBorder="1" applyAlignment="1" applyProtection="1">
      <alignment horizontal="right"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7" fontId="4" fillId="0" borderId="36" xfId="0" applyNumberFormat="1" applyFont="1" applyFill="1" applyBorder="1" applyAlignment="1" applyProtection="1">
      <alignment horizontal="right" vertical="center" wrapText="1"/>
    </xf>
    <xf numFmtId="3" fontId="4" fillId="0" borderId="36" xfId="0" applyNumberFormat="1" applyFont="1" applyFill="1" applyBorder="1" applyAlignment="1" applyProtection="1">
      <alignment horizontal="right" vertical="center" wrapText="1"/>
    </xf>
    <xf numFmtId="3" fontId="4" fillId="0" borderId="43" xfId="0" applyNumberFormat="1" applyFont="1" applyFill="1" applyBorder="1" applyAlignment="1" applyProtection="1">
      <alignment horizontal="right" vertical="center" wrapText="1"/>
    </xf>
    <xf numFmtId="3" fontId="4" fillId="0" borderId="9" xfId="1" applyNumberFormat="1" applyFont="1" applyFill="1" applyBorder="1" applyAlignment="1" applyProtection="1">
      <alignment horizontal="right" vertical="center" wrapText="1"/>
    </xf>
    <xf numFmtId="3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167" fontId="4" fillId="0" borderId="9" xfId="0" applyNumberFormat="1" applyFont="1" applyFill="1" applyBorder="1" applyAlignment="1" applyProtection="1">
      <alignment horizontal="right" vertical="center" wrapText="1"/>
    </xf>
    <xf numFmtId="3" fontId="15" fillId="0" borderId="47" xfId="0" applyNumberFormat="1" applyFont="1" applyFill="1" applyBorder="1" applyAlignment="1" applyProtection="1">
      <alignment vertical="center" wrapText="1"/>
      <protection locked="0"/>
    </xf>
    <xf numFmtId="3" fontId="15" fillId="0" borderId="10" xfId="0" applyNumberFormat="1" applyFont="1" applyFill="1" applyBorder="1" applyAlignment="1" applyProtection="1">
      <alignment vertical="center" wrapText="1"/>
      <protection locked="0"/>
    </xf>
    <xf numFmtId="3" fontId="4" fillId="0" borderId="12" xfId="0" applyNumberFormat="1" applyFont="1" applyFill="1" applyBorder="1" applyAlignment="1" applyProtection="1">
      <alignment vertical="center" wrapText="1"/>
      <protection locked="0"/>
    </xf>
    <xf numFmtId="3" fontId="15" fillId="0" borderId="65" xfId="8" applyNumberFormat="1" applyFont="1" applyFill="1" applyBorder="1" applyAlignment="1" applyProtection="1">
      <alignment vertical="center" wrapText="1"/>
    </xf>
    <xf numFmtId="3" fontId="15" fillId="0" borderId="39" xfId="8" applyNumberFormat="1" applyFont="1" applyFill="1" applyBorder="1" applyAlignment="1" applyProtection="1">
      <alignment vertical="center" wrapText="1"/>
    </xf>
    <xf numFmtId="3" fontId="15" fillId="0" borderId="23" xfId="0" applyNumberFormat="1" applyFont="1" applyFill="1" applyBorder="1" applyAlignment="1" applyProtection="1">
      <alignment vertical="center" wrapText="1"/>
      <protection locked="0"/>
    </xf>
    <xf numFmtId="3" fontId="15" fillId="0" borderId="48" xfId="8" applyNumberFormat="1" applyFont="1" applyFill="1" applyBorder="1" applyAlignment="1" applyProtection="1">
      <alignment vertical="center" wrapText="1"/>
    </xf>
    <xf numFmtId="3" fontId="15" fillId="0" borderId="11" xfId="8" applyNumberFormat="1" applyFont="1" applyFill="1" applyBorder="1" applyAlignment="1" applyProtection="1">
      <alignment vertical="center" wrapText="1"/>
    </xf>
    <xf numFmtId="3" fontId="15" fillId="0" borderId="0" xfId="8" applyNumberFormat="1" applyFont="1" applyFill="1" applyBorder="1" applyAlignment="1" applyProtection="1">
      <alignment vertical="center" wrapText="1"/>
    </xf>
    <xf numFmtId="3" fontId="15" fillId="0" borderId="38" xfId="8" applyNumberFormat="1" applyFont="1" applyFill="1" applyBorder="1" applyAlignment="1" applyProtection="1">
      <alignment vertical="center" wrapText="1"/>
    </xf>
    <xf numFmtId="3" fontId="15" fillId="0" borderId="52" xfId="0" applyNumberFormat="1" applyFont="1" applyFill="1" applyBorder="1" applyAlignment="1" applyProtection="1">
      <alignment vertical="center" wrapText="1"/>
      <protection locked="0"/>
    </xf>
    <xf numFmtId="3" fontId="15" fillId="0" borderId="54" xfId="8" applyNumberFormat="1" applyFont="1" applyFill="1" applyBorder="1" applyAlignment="1" applyProtection="1">
      <alignment vertical="center" wrapText="1"/>
    </xf>
    <xf numFmtId="3" fontId="15" fillId="0" borderId="21" xfId="0" applyNumberFormat="1" applyFont="1" applyFill="1" applyBorder="1" applyAlignment="1" applyProtection="1">
      <alignment vertical="center" wrapText="1"/>
      <protection locked="0"/>
    </xf>
    <xf numFmtId="3" fontId="15" fillId="0" borderId="24" xfId="0" applyNumberFormat="1" applyFont="1" applyFill="1" applyBorder="1" applyAlignment="1" applyProtection="1">
      <alignment vertical="center" wrapText="1"/>
      <protection locked="0"/>
    </xf>
    <xf numFmtId="3" fontId="15" fillId="0" borderId="46" xfId="8" applyNumberFormat="1" applyFont="1" applyFill="1" applyBorder="1" applyAlignment="1" applyProtection="1">
      <alignment vertical="center" wrapText="1"/>
    </xf>
    <xf numFmtId="3" fontId="4" fillId="0" borderId="43" xfId="8" applyNumberFormat="1" applyFont="1" applyFill="1" applyBorder="1" applyAlignment="1" applyProtection="1">
      <alignment vertical="center" wrapText="1"/>
    </xf>
    <xf numFmtId="3" fontId="15" fillId="0" borderId="56" xfId="8" applyNumberFormat="1" applyFont="1" applyFill="1" applyBorder="1" applyAlignment="1" applyProtection="1">
      <alignment vertical="center" wrapText="1"/>
    </xf>
    <xf numFmtId="3" fontId="15" fillId="0" borderId="30" xfId="0" applyNumberFormat="1" applyFont="1" applyFill="1" applyBorder="1" applyAlignment="1" applyProtection="1">
      <alignment vertical="center" wrapText="1"/>
      <protection locked="0"/>
    </xf>
    <xf numFmtId="3" fontId="4" fillId="0" borderId="19" xfId="0" applyNumberFormat="1" applyFont="1" applyFill="1" applyBorder="1" applyAlignment="1" applyProtection="1">
      <alignment vertical="center" wrapText="1"/>
      <protection locked="0"/>
    </xf>
    <xf numFmtId="3" fontId="15" fillId="0" borderId="22" xfId="8" applyNumberFormat="1" applyFont="1" applyFill="1" applyBorder="1" applyAlignment="1" applyProtection="1">
      <alignment vertical="center" wrapText="1"/>
    </xf>
    <xf numFmtId="0" fontId="4" fillId="0" borderId="17" xfId="8" applyFont="1" applyFill="1" applyBorder="1" applyAlignment="1" applyProtection="1">
      <alignment horizontal="center" vertical="center" wrapText="1"/>
    </xf>
    <xf numFmtId="3" fontId="31" fillId="0" borderId="12" xfId="0" applyNumberFormat="1" applyFont="1" applyFill="1" applyBorder="1" applyAlignment="1" applyProtection="1">
      <alignment vertical="center" wrapText="1"/>
    </xf>
    <xf numFmtId="3" fontId="31" fillId="0" borderId="12" xfId="0" applyNumberFormat="1" applyFont="1" applyFill="1" applyBorder="1" applyAlignment="1" applyProtection="1">
      <alignment vertical="center" wrapText="1"/>
      <protection locked="0"/>
    </xf>
    <xf numFmtId="3" fontId="31" fillId="0" borderId="39" xfId="8" applyNumberFormat="1" applyFont="1" applyFill="1" applyBorder="1" applyAlignment="1" applyProtection="1">
      <alignment vertical="center" wrapText="1"/>
    </xf>
    <xf numFmtId="3" fontId="31" fillId="0" borderId="23" xfId="8" applyNumberFormat="1" applyFont="1" applyFill="1" applyBorder="1" applyAlignment="1" applyProtection="1">
      <alignment vertical="center" wrapText="1"/>
    </xf>
    <xf numFmtId="3" fontId="17" fillId="0" borderId="51" xfId="8" applyNumberFormat="1" applyFont="1" applyFill="1" applyBorder="1" applyAlignment="1" applyProtection="1">
      <alignment vertical="center" wrapText="1"/>
    </xf>
    <xf numFmtId="3" fontId="17" fillId="0" borderId="10" xfId="0" applyNumberFormat="1" applyFont="1" applyFill="1" applyBorder="1" applyAlignment="1" applyProtection="1">
      <alignment vertical="center" wrapText="1"/>
      <protection locked="0"/>
    </xf>
    <xf numFmtId="3" fontId="17" fillId="0" borderId="11" xfId="8" applyNumberFormat="1" applyFont="1" applyFill="1" applyBorder="1" applyAlignment="1" applyProtection="1">
      <alignment vertical="center" wrapText="1"/>
    </xf>
    <xf numFmtId="3" fontId="17" fillId="0" borderId="52" xfId="0" applyNumberFormat="1" applyFont="1" applyFill="1" applyBorder="1" applyAlignment="1" applyProtection="1">
      <alignment vertical="center" wrapText="1"/>
      <protection locked="0"/>
    </xf>
    <xf numFmtId="3" fontId="17" fillId="0" borderId="56" xfId="8" applyNumberFormat="1" applyFont="1" applyFill="1" applyBorder="1" applyAlignment="1" applyProtection="1">
      <alignment vertical="center" wrapText="1"/>
    </xf>
    <xf numFmtId="3" fontId="17" fillId="0" borderId="30" xfId="0" applyNumberFormat="1" applyFont="1" applyFill="1" applyBorder="1" applyAlignment="1" applyProtection="1">
      <alignment vertical="center" wrapText="1"/>
      <protection locked="0"/>
    </xf>
    <xf numFmtId="3" fontId="17" fillId="0" borderId="55" xfId="8" applyNumberFormat="1" applyFont="1" applyFill="1" applyBorder="1" applyAlignment="1" applyProtection="1">
      <alignment vertical="center" wrapText="1"/>
    </xf>
    <xf numFmtId="3" fontId="17" fillId="0" borderId="47" xfId="0" applyNumberFormat="1" applyFont="1" applyFill="1" applyBorder="1" applyAlignment="1" applyProtection="1">
      <alignment vertical="center" wrapText="1"/>
      <protection locked="0"/>
    </xf>
    <xf numFmtId="3" fontId="31" fillId="0" borderId="43" xfId="8" applyNumberFormat="1" applyFont="1" applyFill="1" applyBorder="1" applyAlignment="1" applyProtection="1">
      <alignment vertical="center" wrapText="1"/>
    </xf>
    <xf numFmtId="3" fontId="31" fillId="0" borderId="19" xfId="0" applyNumberFormat="1" applyFont="1" applyFill="1" applyBorder="1" applyAlignment="1" applyProtection="1">
      <alignment vertical="center" wrapText="1"/>
      <protection locked="0"/>
    </xf>
    <xf numFmtId="3" fontId="71" fillId="0" borderId="12" xfId="0" applyNumberFormat="1" applyFont="1" applyBorder="1" applyAlignment="1" applyProtection="1">
      <alignment wrapText="1"/>
    </xf>
    <xf numFmtId="3" fontId="4" fillId="0" borderId="9" xfId="1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0" fontId="50" fillId="0" borderId="49" xfId="7" applyFont="1" applyFill="1" applyBorder="1" applyAlignment="1">
      <alignment vertical="center" wrapText="1"/>
    </xf>
    <xf numFmtId="3" fontId="12" fillId="0" borderId="24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3" fontId="15" fillId="0" borderId="20" xfId="1" applyNumberFormat="1" applyFont="1" applyFill="1" applyBorder="1" applyAlignment="1" applyProtection="1">
      <alignment horizontal="right"/>
      <protection locked="0"/>
    </xf>
    <xf numFmtId="3" fontId="15" fillId="0" borderId="47" xfId="1" applyNumberFormat="1" applyFont="1" applyFill="1" applyBorder="1" applyAlignment="1">
      <alignment horizontal="right"/>
    </xf>
    <xf numFmtId="3" fontId="15" fillId="0" borderId="11" xfId="1" applyNumberFormat="1" applyFont="1" applyFill="1" applyBorder="1" applyAlignment="1" applyProtection="1">
      <alignment horizontal="right"/>
      <protection locked="0"/>
    </xf>
    <xf numFmtId="3" fontId="15" fillId="0" borderId="10" xfId="1" applyNumberFormat="1" applyFont="1" applyFill="1" applyBorder="1" applyAlignment="1">
      <alignment horizontal="right"/>
    </xf>
    <xf numFmtId="3" fontId="15" fillId="0" borderId="21" xfId="1" applyNumberFormat="1" applyFont="1" applyFill="1" applyBorder="1" applyAlignment="1" applyProtection="1">
      <alignment horizontal="right"/>
      <protection locked="0"/>
    </xf>
    <xf numFmtId="3" fontId="31" fillId="0" borderId="9" xfId="8" applyNumberFormat="1" applyFont="1" applyFill="1" applyBorder="1" applyAlignment="1">
      <alignment horizontal="right"/>
    </xf>
    <xf numFmtId="3" fontId="31" fillId="0" borderId="12" xfId="8" applyNumberFormat="1" applyFont="1" applyFill="1" applyBorder="1" applyAlignment="1">
      <alignment horizontal="right"/>
    </xf>
    <xf numFmtId="165" fontId="1" fillId="0" borderId="75" xfId="1" applyNumberFormat="1" applyFont="1" applyFill="1" applyBorder="1" applyAlignment="1" applyProtection="1">
      <alignment horizontal="right"/>
      <protection locked="0"/>
    </xf>
    <xf numFmtId="165" fontId="1" fillId="0" borderId="45" xfId="1" applyNumberFormat="1" applyFont="1" applyFill="1" applyBorder="1" applyAlignment="1" applyProtection="1">
      <alignment horizontal="right"/>
      <protection locked="0"/>
    </xf>
    <xf numFmtId="165" fontId="1" fillId="0" borderId="27" xfId="1" applyNumberFormat="1" applyFont="1" applyFill="1" applyBorder="1" applyAlignment="1" applyProtection="1">
      <alignment horizontal="right"/>
      <protection locked="0"/>
    </xf>
    <xf numFmtId="165" fontId="31" fillId="0" borderId="12" xfId="1" applyNumberFormat="1" applyFont="1" applyFill="1" applyBorder="1" applyAlignment="1" applyProtection="1">
      <alignment horizontal="right"/>
    </xf>
    <xf numFmtId="3" fontId="15" fillId="0" borderId="47" xfId="8" applyNumberFormat="1" applyFont="1" applyFill="1" applyBorder="1" applyAlignment="1" applyProtection="1">
      <alignment vertical="center" wrapText="1"/>
      <protection locked="0"/>
    </xf>
    <xf numFmtId="3" fontId="45" fillId="0" borderId="3" xfId="0" applyNumberFormat="1" applyFont="1" applyBorder="1" applyAlignment="1" applyProtection="1">
      <alignment vertical="center" wrapText="1"/>
    </xf>
    <xf numFmtId="3" fontId="45" fillId="0" borderId="46" xfId="0" applyNumberFormat="1" applyFont="1" applyBorder="1" applyAlignment="1" applyProtection="1">
      <alignment vertical="center" wrapText="1"/>
    </xf>
    <xf numFmtId="3" fontId="15" fillId="0" borderId="10" xfId="8" applyNumberFormat="1" applyFont="1" applyFill="1" applyBorder="1" applyAlignment="1" applyProtection="1">
      <alignment vertical="center" wrapText="1"/>
      <protection locked="0"/>
    </xf>
    <xf numFmtId="3" fontId="45" fillId="0" borderId="2" xfId="0" applyNumberFormat="1" applyFont="1" applyBorder="1" applyAlignment="1" applyProtection="1">
      <alignment vertical="center" wrapText="1"/>
    </xf>
    <xf numFmtId="3" fontId="45" fillId="0" borderId="54" xfId="0" applyNumberFormat="1" applyFont="1" applyBorder="1" applyAlignment="1" applyProtection="1">
      <alignment vertical="center" wrapText="1"/>
    </xf>
    <xf numFmtId="3" fontId="45" fillId="0" borderId="6" xfId="0" applyNumberFormat="1" applyFont="1" applyBorder="1" applyAlignment="1" applyProtection="1">
      <alignment vertical="center" wrapText="1"/>
    </xf>
    <xf numFmtId="3" fontId="45" fillId="0" borderId="53" xfId="0" applyNumberFormat="1" applyFont="1" applyBorder="1" applyAlignment="1" applyProtection="1">
      <alignment vertical="center" wrapText="1"/>
    </xf>
    <xf numFmtId="3" fontId="45" fillId="0" borderId="5" xfId="0" applyNumberFormat="1" applyFont="1" applyBorder="1" applyAlignment="1" applyProtection="1">
      <alignment vertical="center" wrapText="1"/>
    </xf>
    <xf numFmtId="3" fontId="15" fillId="0" borderId="24" xfId="8" applyNumberFormat="1" applyFont="1" applyFill="1" applyBorder="1" applyAlignment="1" applyProtection="1">
      <alignment vertical="center" wrapText="1"/>
      <protection locked="0"/>
    </xf>
    <xf numFmtId="3" fontId="15" fillId="0" borderId="2" xfId="8" applyNumberFormat="1" applyFont="1" applyFill="1" applyBorder="1" applyAlignment="1" applyProtection="1">
      <alignment vertical="center" wrapText="1"/>
      <protection locked="0"/>
    </xf>
    <xf numFmtId="3" fontId="15" fillId="0" borderId="47" xfId="8" applyNumberFormat="1" applyFont="1" applyFill="1" applyBorder="1" applyAlignment="1" applyProtection="1">
      <alignment vertical="center" wrapText="1"/>
    </xf>
    <xf numFmtId="3" fontId="45" fillId="0" borderId="54" xfId="0" quotePrefix="1" applyNumberFormat="1" applyFont="1" applyBorder="1" applyAlignment="1" applyProtection="1">
      <alignment vertical="center" wrapText="1"/>
    </xf>
    <xf numFmtId="3" fontId="45" fillId="0" borderId="55" xfId="0" applyNumberFormat="1" applyFont="1" applyBorder="1" applyAlignment="1" applyProtection="1">
      <alignment vertical="center" wrapText="1"/>
    </xf>
    <xf numFmtId="3" fontId="17" fillId="0" borderId="10" xfId="8" applyNumberFormat="1" applyFont="1" applyFill="1" applyBorder="1" applyAlignment="1" applyProtection="1">
      <alignment vertical="center" wrapText="1"/>
      <protection locked="0"/>
    </xf>
    <xf numFmtId="3" fontId="17" fillId="0" borderId="2" xfId="8" applyNumberFormat="1" applyFont="1" applyFill="1" applyBorder="1" applyAlignment="1" applyProtection="1">
      <alignment vertical="center" wrapText="1"/>
      <protection locked="0"/>
    </xf>
    <xf numFmtId="3" fontId="72" fillId="0" borderId="10" xfId="8" applyNumberFormat="1" applyFont="1" applyFill="1" applyBorder="1" applyAlignment="1" applyProtection="1">
      <alignment vertical="center" wrapText="1"/>
      <protection locked="0"/>
    </xf>
    <xf numFmtId="3" fontId="72" fillId="0" borderId="24" xfId="8" applyNumberFormat="1" applyFont="1" applyFill="1" applyBorder="1" applyAlignment="1" applyProtection="1">
      <alignment vertical="center" wrapText="1"/>
      <protection locked="0"/>
    </xf>
    <xf numFmtId="3" fontId="72" fillId="0" borderId="4" xfId="8" applyNumberFormat="1" applyFont="1" applyFill="1" applyBorder="1" applyAlignment="1" applyProtection="1">
      <alignment vertical="center" wrapText="1"/>
      <protection locked="0"/>
    </xf>
    <xf numFmtId="3" fontId="17" fillId="0" borderId="47" xfId="8" applyNumberFormat="1" applyFont="1" applyFill="1" applyBorder="1" applyAlignment="1" applyProtection="1">
      <alignment vertical="center" wrapText="1"/>
      <protection locked="0"/>
    </xf>
    <xf numFmtId="3" fontId="72" fillId="0" borderId="47" xfId="8" applyNumberFormat="1" applyFont="1" applyFill="1" applyBorder="1" applyAlignment="1" applyProtection="1">
      <alignment vertical="center" wrapText="1"/>
      <protection locked="0"/>
    </xf>
    <xf numFmtId="3" fontId="45" fillId="0" borderId="51" xfId="0" applyNumberFormat="1" applyFont="1" applyBorder="1" applyAlignment="1" applyProtection="1">
      <alignment vertical="center" wrapText="1"/>
    </xf>
    <xf numFmtId="3" fontId="45" fillId="0" borderId="66" xfId="0" applyNumberFormat="1" applyFont="1" applyBorder="1" applyAlignment="1" applyProtection="1">
      <alignment vertical="center" wrapText="1"/>
    </xf>
    <xf numFmtId="3" fontId="41" fillId="0" borderId="17" xfId="0" applyNumberFormat="1" applyFont="1" applyBorder="1" applyAlignment="1" applyProtection="1">
      <alignment vertical="center" wrapText="1"/>
    </xf>
    <xf numFmtId="3" fontId="72" fillId="0" borderId="2" xfId="8" applyNumberFormat="1" applyFont="1" applyFill="1" applyBorder="1" applyAlignment="1" applyProtection="1">
      <alignment vertical="center" wrapText="1"/>
      <protection locked="0"/>
    </xf>
    <xf numFmtId="3" fontId="4" fillId="0" borderId="12" xfId="8" applyNumberFormat="1" applyFont="1" applyFill="1" applyBorder="1" applyAlignment="1" applyProtection="1">
      <alignment vertical="center" wrapText="1"/>
      <protection locked="0"/>
    </xf>
    <xf numFmtId="164" fontId="15" fillId="0" borderId="23" xfId="8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8" applyNumberFormat="1" applyFont="1" applyFill="1" applyBorder="1" applyAlignment="1" applyProtection="1">
      <alignment horizontal="right" vertical="center" wrapText="1"/>
      <protection locked="0"/>
    </xf>
    <xf numFmtId="164" fontId="15" fillId="0" borderId="52" xfId="8" applyNumberFormat="1" applyFont="1" applyFill="1" applyBorder="1" applyAlignment="1" applyProtection="1">
      <alignment horizontal="right" vertical="center" wrapText="1"/>
      <protection locked="0"/>
    </xf>
    <xf numFmtId="164" fontId="15" fillId="0" borderId="10" xfId="8" applyNumberFormat="1" applyFont="1" applyFill="1" applyBorder="1" applyAlignment="1" applyProtection="1">
      <alignment horizontal="right" vertical="center" wrapText="1"/>
      <protection locked="0"/>
    </xf>
    <xf numFmtId="0" fontId="15" fillId="0" borderId="54" xfId="8" applyFont="1" applyFill="1" applyBorder="1" applyAlignment="1" applyProtection="1">
      <alignment horizontal="left" vertical="center" wrapText="1"/>
    </xf>
    <xf numFmtId="164" fontId="15" fillId="0" borderId="24" xfId="8" applyNumberFormat="1" applyFont="1" applyFill="1" applyBorder="1" applyAlignment="1" applyProtection="1">
      <alignment horizontal="right" vertical="center" wrapText="1"/>
      <protection locked="0"/>
    </xf>
    <xf numFmtId="0" fontId="15" fillId="0" borderId="53" xfId="8" applyFont="1" applyFill="1" applyBorder="1" applyAlignment="1" applyProtection="1">
      <alignment horizontal="left" vertical="center" wrapText="1"/>
    </xf>
    <xf numFmtId="164" fontId="15" fillId="0" borderId="26" xfId="8" applyNumberFormat="1" applyFont="1" applyFill="1" applyBorder="1" applyAlignment="1" applyProtection="1">
      <alignment horizontal="right" vertical="center" wrapText="1"/>
      <protection locked="0"/>
    </xf>
    <xf numFmtId="3" fontId="15" fillId="0" borderId="11" xfId="8" applyNumberFormat="1" applyFont="1" applyFill="1" applyBorder="1" applyAlignment="1" applyProtection="1">
      <alignment horizontal="right" vertical="center"/>
    </xf>
    <xf numFmtId="164" fontId="15" fillId="0" borderId="45" xfId="8" applyNumberFormat="1" applyFont="1" applyFill="1" applyBorder="1" applyAlignment="1" applyProtection="1">
      <alignment horizontal="right" vertical="center" wrapText="1"/>
      <protection locked="0"/>
    </xf>
    <xf numFmtId="3" fontId="15" fillId="0" borderId="53" xfId="8" applyNumberFormat="1" applyFont="1" applyFill="1" applyBorder="1" applyAlignment="1" applyProtection="1">
      <alignment horizontal="right" vertical="center" wrapText="1"/>
    </xf>
    <xf numFmtId="3" fontId="15" fillId="0" borderId="53" xfId="8" applyNumberFormat="1" applyFont="1" applyFill="1" applyBorder="1" applyAlignment="1" applyProtection="1">
      <alignment horizontal="right" vertical="center"/>
    </xf>
    <xf numFmtId="0" fontId="15" fillId="0" borderId="53" xfId="8" applyFont="1" applyFill="1" applyBorder="1" applyAlignment="1" applyProtection="1">
      <alignment horizontal="left" vertical="center"/>
    </xf>
    <xf numFmtId="164" fontId="15" fillId="0" borderId="2" xfId="8" applyNumberFormat="1" applyFont="1" applyFill="1" applyBorder="1" applyAlignment="1" applyProtection="1">
      <alignment horizontal="right" vertical="center" wrapText="1"/>
      <protection locked="0"/>
    </xf>
    <xf numFmtId="0" fontId="15" fillId="0" borderId="76" xfId="8" applyFont="1" applyFill="1" applyBorder="1" applyAlignment="1" applyProtection="1">
      <alignment horizontal="left" vertical="center" wrapText="1"/>
    </xf>
    <xf numFmtId="164" fontId="15" fillId="0" borderId="30" xfId="8" applyNumberFormat="1" applyFont="1" applyFill="1" applyBorder="1" applyAlignment="1" applyProtection="1">
      <alignment horizontal="right" vertical="center" wrapText="1"/>
      <protection locked="0"/>
    </xf>
    <xf numFmtId="3" fontId="15" fillId="0" borderId="66" xfId="8" applyNumberFormat="1" applyFont="1" applyFill="1" applyBorder="1" applyAlignment="1" applyProtection="1">
      <alignment vertical="center" wrapText="1"/>
    </xf>
    <xf numFmtId="3" fontId="15" fillId="0" borderId="45" xfId="8" applyNumberFormat="1" applyFont="1" applyFill="1" applyBorder="1" applyAlignment="1" applyProtection="1">
      <alignment vertical="center" wrapText="1"/>
      <protection locked="0"/>
    </xf>
    <xf numFmtId="3" fontId="45" fillId="0" borderId="11" xfId="0" applyNumberFormat="1" applyFont="1" applyBorder="1" applyAlignment="1" applyProtection="1">
      <alignment vertical="center" wrapText="1"/>
    </xf>
    <xf numFmtId="3" fontId="15" fillId="0" borderId="27" xfId="8" applyNumberFormat="1" applyFont="1" applyFill="1" applyBorder="1" applyAlignment="1" applyProtection="1">
      <alignment vertical="center" wrapText="1"/>
      <protection locked="0"/>
    </xf>
    <xf numFmtId="3" fontId="15" fillId="0" borderId="44" xfId="8" applyNumberFormat="1" applyFont="1" applyFill="1" applyBorder="1" applyAlignment="1" applyProtection="1">
      <alignment vertical="center" wrapText="1"/>
    </xf>
    <xf numFmtId="3" fontId="15" fillId="0" borderId="68" xfId="8" applyNumberFormat="1" applyFont="1" applyFill="1" applyBorder="1" applyAlignment="1" applyProtection="1">
      <alignment vertical="center" wrapText="1"/>
    </xf>
    <xf numFmtId="3" fontId="15" fillId="0" borderId="23" xfId="8" applyNumberFormat="1" applyFont="1" applyFill="1" applyBorder="1" applyAlignment="1" applyProtection="1">
      <alignment vertical="center" wrapText="1"/>
      <protection locked="0"/>
    </xf>
    <xf numFmtId="3" fontId="15" fillId="0" borderId="77" xfId="8" applyNumberFormat="1" applyFont="1" applyFill="1" applyBorder="1" applyAlignment="1" applyProtection="1">
      <alignment vertical="center" wrapText="1"/>
    </xf>
    <xf numFmtId="3" fontId="15" fillId="0" borderId="75" xfId="8" applyNumberFormat="1" applyFont="1" applyFill="1" applyBorder="1" applyAlignment="1" applyProtection="1">
      <alignment vertical="center" wrapText="1"/>
      <protection locked="0"/>
    </xf>
    <xf numFmtId="3" fontId="15" fillId="0" borderId="69" xfId="8" applyNumberFormat="1" applyFont="1" applyFill="1" applyBorder="1" applyAlignment="1" applyProtection="1">
      <alignment vertical="center" wrapText="1"/>
    </xf>
    <xf numFmtId="3" fontId="15" fillId="0" borderId="20" xfId="8" applyNumberFormat="1" applyFont="1" applyFill="1" applyBorder="1" applyAlignment="1" applyProtection="1">
      <alignment vertical="center" wrapText="1"/>
    </xf>
    <xf numFmtId="3" fontId="15" fillId="0" borderId="41" xfId="8" applyNumberFormat="1" applyFont="1" applyFill="1" applyBorder="1" applyAlignment="1" applyProtection="1">
      <alignment vertical="center" wrapText="1"/>
    </xf>
    <xf numFmtId="3" fontId="41" fillId="0" borderId="12" xfId="0" applyNumberFormat="1" applyFont="1" applyBorder="1" applyAlignment="1" applyProtection="1">
      <alignment vertical="center" wrapText="1"/>
    </xf>
    <xf numFmtId="164" fontId="41" fillId="0" borderId="43" xfId="0" quotePrefix="1" applyNumberFormat="1" applyFont="1" applyBorder="1" applyAlignment="1" applyProtection="1">
      <alignment horizontal="right" vertical="center" wrapText="1"/>
    </xf>
    <xf numFmtId="1" fontId="4" fillId="0" borderId="9" xfId="0" applyNumberFormat="1" applyFont="1" applyFill="1" applyBorder="1" applyAlignment="1" applyProtection="1">
      <alignment horizontal="right" vertical="center" wrapText="1"/>
    </xf>
    <xf numFmtId="1" fontId="4" fillId="0" borderId="43" xfId="0" applyNumberFormat="1" applyFont="1" applyFill="1" applyBorder="1" applyAlignment="1" applyProtection="1">
      <alignment horizontal="right" vertical="center" wrapText="1"/>
    </xf>
    <xf numFmtId="1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36" xfId="0" applyNumberFormat="1" applyFont="1" applyFill="1" applyBorder="1" applyAlignment="1" applyProtection="1">
      <alignment horizontal="right" vertical="center" wrapText="1"/>
    </xf>
    <xf numFmtId="164" fontId="38" fillId="0" borderId="11" xfId="0" applyNumberFormat="1" applyFont="1" applyFill="1" applyBorder="1" applyAlignment="1" applyProtection="1">
      <alignment horizontal="right" vertical="center" wrapText="1" indent="1"/>
    </xf>
    <xf numFmtId="3" fontId="45" fillId="0" borderId="5" xfId="0" applyNumberFormat="1" applyFont="1" applyBorder="1" applyAlignment="1" applyProtection="1">
      <alignment vertical="center"/>
    </xf>
    <xf numFmtId="3" fontId="45" fillId="0" borderId="22" xfId="0" applyNumberFormat="1" applyFont="1" applyBorder="1" applyAlignment="1" applyProtection="1">
      <alignment vertical="center"/>
    </xf>
    <xf numFmtId="3" fontId="45" fillId="0" borderId="23" xfId="0" applyNumberFormat="1" applyFont="1" applyBorder="1" applyAlignment="1" applyProtection="1">
      <alignment vertical="center"/>
    </xf>
    <xf numFmtId="3" fontId="45" fillId="0" borderId="32" xfId="0" applyNumberFormat="1" applyFont="1" applyBorder="1" applyAlignment="1" applyProtection="1">
      <alignment vertical="center"/>
    </xf>
    <xf numFmtId="3" fontId="72" fillId="0" borderId="10" xfId="8" applyNumberFormat="1" applyFont="1" applyFill="1" applyBorder="1" applyAlignment="1" applyProtection="1">
      <alignment vertical="center"/>
      <protection locked="0"/>
    </xf>
    <xf numFmtId="3" fontId="15" fillId="0" borderId="57" xfId="8" applyNumberFormat="1" applyFont="1" applyFill="1" applyBorder="1" applyAlignment="1" applyProtection="1">
      <alignment horizontal="right" vertical="center" wrapText="1"/>
    </xf>
    <xf numFmtId="3" fontId="15" fillId="0" borderId="67" xfId="8" applyNumberFormat="1" applyFont="1" applyFill="1" applyBorder="1" applyAlignment="1" applyProtection="1">
      <alignment horizontal="right" vertical="center" wrapText="1"/>
    </xf>
    <xf numFmtId="3" fontId="15" fillId="0" borderId="48" xfId="8" applyNumberFormat="1" applyFont="1" applyFill="1" applyBorder="1" applyAlignment="1" applyProtection="1">
      <alignment horizontal="right" vertical="center" wrapText="1"/>
    </xf>
    <xf numFmtId="3" fontId="15" fillId="0" borderId="11" xfId="8" applyNumberFormat="1" applyFont="1" applyFill="1" applyBorder="1" applyAlignment="1" applyProtection="1">
      <alignment horizontal="right" vertical="center" wrapText="1"/>
    </xf>
    <xf numFmtId="3" fontId="15" fillId="0" borderId="10" xfId="8" applyNumberFormat="1" applyFont="1" applyFill="1" applyBorder="1" applyAlignment="1" applyProtection="1">
      <alignment horizontal="right" vertical="center" wrapText="1"/>
    </xf>
    <xf numFmtId="3" fontId="15" fillId="0" borderId="45" xfId="8" applyNumberFormat="1" applyFont="1" applyFill="1" applyBorder="1" applyAlignment="1" applyProtection="1">
      <alignment horizontal="right" vertical="center" wrapText="1"/>
    </xf>
    <xf numFmtId="3" fontId="15" fillId="0" borderId="78" xfId="8" applyNumberFormat="1" applyFont="1" applyFill="1" applyBorder="1" applyAlignment="1" applyProtection="1">
      <alignment horizontal="right" vertical="center" wrapText="1"/>
    </xf>
    <xf numFmtId="3" fontId="15" fillId="0" borderId="21" xfId="8" applyNumberFormat="1" applyFont="1" applyFill="1" applyBorder="1" applyAlignment="1" applyProtection="1">
      <alignment horizontal="right" vertical="center" wrapText="1"/>
    </xf>
    <xf numFmtId="3" fontId="15" fillId="0" borderId="30" xfId="8" applyNumberFormat="1" applyFont="1" applyFill="1" applyBorder="1" applyAlignment="1" applyProtection="1">
      <alignment horizontal="right" vertical="center" wrapText="1"/>
    </xf>
    <xf numFmtId="3" fontId="15" fillId="0" borderId="55" xfId="8" applyNumberFormat="1" applyFont="1" applyFill="1" applyBorder="1" applyAlignment="1" applyProtection="1">
      <alignment horizontal="right" vertical="center" wrapText="1"/>
    </xf>
    <xf numFmtId="3" fontId="15" fillId="0" borderId="22" xfId="8" applyNumberFormat="1" applyFont="1" applyFill="1" applyBorder="1" applyAlignment="1" applyProtection="1">
      <alignment horizontal="right" vertical="center" wrapText="1"/>
    </xf>
    <xf numFmtId="3" fontId="15" fillId="0" borderId="75" xfId="8" applyNumberFormat="1" applyFont="1" applyFill="1" applyBorder="1" applyAlignment="1" applyProtection="1">
      <alignment horizontal="right" vertical="center" wrapText="1"/>
    </xf>
    <xf numFmtId="3" fontId="15" fillId="0" borderId="20" xfId="8" applyNumberFormat="1" applyFont="1" applyFill="1" applyBorder="1" applyAlignment="1" applyProtection="1">
      <alignment horizontal="right" vertical="center" wrapText="1"/>
    </xf>
    <xf numFmtId="3" fontId="15" fillId="0" borderId="67" xfId="8" applyNumberFormat="1" applyFont="1" applyFill="1" applyBorder="1" applyAlignment="1" applyProtection="1">
      <alignment horizontal="right" vertical="center" wrapText="1"/>
      <protection locked="0"/>
    </xf>
    <xf numFmtId="3" fontId="15" fillId="0" borderId="45" xfId="8" applyNumberFormat="1" applyFont="1" applyFill="1" applyBorder="1" applyAlignment="1" applyProtection="1">
      <alignment horizontal="right" vertical="center" wrapText="1"/>
      <protection locked="0"/>
    </xf>
    <xf numFmtId="3" fontId="15" fillId="0" borderId="47" xfId="8" applyNumberFormat="1" applyFont="1" applyFill="1" applyBorder="1" applyAlignment="1" applyProtection="1">
      <alignment horizontal="right" vertical="center" wrapText="1"/>
    </xf>
    <xf numFmtId="3" fontId="15" fillId="0" borderId="44" xfId="8" applyNumberFormat="1" applyFont="1" applyFill="1" applyBorder="1" applyAlignment="1" applyProtection="1">
      <alignment horizontal="right" vertical="center" wrapText="1"/>
    </xf>
    <xf numFmtId="3" fontId="15" fillId="0" borderId="79" xfId="8" applyNumberFormat="1" applyFont="1" applyFill="1" applyBorder="1" applyAlignment="1" applyProtection="1">
      <alignment horizontal="right" vertical="center" wrapText="1"/>
      <protection locked="0"/>
    </xf>
    <xf numFmtId="0" fontId="51" fillId="0" borderId="9" xfId="0" applyFont="1" applyFill="1" applyBorder="1" applyAlignment="1" applyProtection="1">
      <alignment vertical="center" wrapText="1"/>
    </xf>
    <xf numFmtId="164" fontId="38" fillId="0" borderId="2" xfId="0" applyNumberFormat="1" applyFont="1" applyFill="1" applyBorder="1" applyAlignment="1">
      <alignment vertical="center" wrapText="1"/>
    </xf>
    <xf numFmtId="164" fontId="31" fillId="0" borderId="28" xfId="0" applyNumberFormat="1" applyFont="1" applyFill="1" applyBorder="1" applyAlignment="1" applyProtection="1">
      <alignment vertical="center" wrapText="1"/>
    </xf>
    <xf numFmtId="164" fontId="31" fillId="0" borderId="36" xfId="0" applyNumberFormat="1" applyFont="1" applyFill="1" applyBorder="1" applyAlignment="1" applyProtection="1">
      <alignment vertical="center" wrapText="1"/>
    </xf>
    <xf numFmtId="164" fontId="2" fillId="5" borderId="2" xfId="0" applyNumberFormat="1" applyFont="1" applyFill="1" applyBorder="1" applyAlignment="1" applyProtection="1">
      <alignment horizontal="left" vertical="center" wrapText="1"/>
      <protection locked="0"/>
    </xf>
    <xf numFmtId="164" fontId="70" fillId="5" borderId="11" xfId="0" applyNumberFormat="1" applyFont="1" applyFill="1" applyBorder="1" applyAlignment="1" applyProtection="1">
      <alignment vertical="center" wrapText="1"/>
      <protection locked="0"/>
    </xf>
    <xf numFmtId="49" fontId="70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10" xfId="0" applyNumberFormat="1" applyFont="1" applyFill="1" applyBorder="1" applyAlignment="1" applyProtection="1">
      <alignment vertical="center" wrapText="1"/>
    </xf>
    <xf numFmtId="164" fontId="2" fillId="5" borderId="11" xfId="0" applyNumberFormat="1" applyFont="1" applyFill="1" applyBorder="1" applyAlignment="1" applyProtection="1">
      <alignment vertical="center" wrapText="1"/>
      <protection locked="0"/>
    </xf>
    <xf numFmtId="49" fontId="2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24" xfId="0" applyNumberFormat="1" applyFont="1" applyFill="1" applyBorder="1" applyAlignment="1" applyProtection="1">
      <alignment vertical="center" wrapText="1"/>
    </xf>
    <xf numFmtId="49" fontId="22" fillId="5" borderId="9" xfId="0" applyNumberFormat="1" applyFont="1" applyFill="1" applyBorder="1" applyAlignment="1" applyProtection="1">
      <alignment horizontal="center" vertical="center" wrapText="1"/>
      <protection locked="0"/>
    </xf>
    <xf numFmtId="164" fontId="22" fillId="5" borderId="13" xfId="0" applyNumberFormat="1" applyFont="1" applyFill="1" applyBorder="1" applyAlignment="1" applyProtection="1">
      <alignment vertical="center" wrapText="1"/>
    </xf>
    <xf numFmtId="164" fontId="22" fillId="5" borderId="7" xfId="0" applyNumberFormat="1" applyFont="1" applyFill="1" applyBorder="1" applyAlignment="1" applyProtection="1">
      <alignment vertical="center" wrapText="1"/>
    </xf>
    <xf numFmtId="164" fontId="22" fillId="5" borderId="9" xfId="0" applyNumberFormat="1" applyFont="1" applyFill="1" applyBorder="1" applyAlignment="1" applyProtection="1">
      <alignment vertical="center" wrapText="1"/>
    </xf>
    <xf numFmtId="164" fontId="22" fillId="5" borderId="12" xfId="0" applyNumberFormat="1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horizontal="right" vertical="center" wrapText="1"/>
    </xf>
    <xf numFmtId="0" fontId="47" fillId="0" borderId="80" xfId="0" applyFont="1" applyFill="1" applyBorder="1" applyAlignment="1" applyProtection="1">
      <alignment horizontal="center" vertical="center" wrapText="1"/>
    </xf>
    <xf numFmtId="0" fontId="32" fillId="0" borderId="36" xfId="0" applyFont="1" applyFill="1" applyBorder="1" applyAlignment="1" applyProtection="1">
      <alignment horizontal="center" vertical="center" wrapText="1"/>
    </xf>
    <xf numFmtId="0" fontId="52" fillId="0" borderId="81" xfId="0" applyFont="1" applyFill="1" applyBorder="1" applyAlignment="1" applyProtection="1">
      <alignment horizontal="left" vertical="center" wrapText="1"/>
      <protection locked="0"/>
    </xf>
    <xf numFmtId="0" fontId="52" fillId="0" borderId="82" xfId="0" applyFont="1" applyFill="1" applyBorder="1" applyAlignment="1" applyProtection="1">
      <alignment horizontal="left" vertical="center" wrapText="1"/>
      <protection locked="0"/>
    </xf>
    <xf numFmtId="0" fontId="52" fillId="0" borderId="83" xfId="0" applyFont="1" applyFill="1" applyBorder="1" applyAlignment="1" applyProtection="1">
      <alignment horizontal="left" vertical="center" wrapText="1"/>
      <protection locked="0"/>
    </xf>
    <xf numFmtId="0" fontId="31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164" fontId="70" fillId="5" borderId="51" xfId="0" applyNumberFormat="1" applyFont="1" applyFill="1" applyBorder="1" applyAlignment="1" applyProtection="1">
      <alignment vertical="center" wrapText="1"/>
      <protection locked="0"/>
    </xf>
    <xf numFmtId="164" fontId="38" fillId="0" borderId="11" xfId="0" applyNumberFormat="1" applyFont="1" applyFill="1" applyBorder="1" applyAlignment="1">
      <alignment vertical="center" wrapText="1"/>
    </xf>
    <xf numFmtId="3" fontId="38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1" xfId="0" applyNumberFormat="1" applyFont="1" applyFill="1" applyBorder="1" applyAlignment="1" applyProtection="1">
      <alignment vertical="center" wrapText="1"/>
      <protection locked="0"/>
    </xf>
    <xf numFmtId="3" fontId="38" fillId="0" borderId="10" xfId="0" applyNumberFormat="1" applyFont="1" applyFill="1" applyBorder="1" applyAlignment="1" applyProtection="1">
      <alignment vertical="center" wrapText="1"/>
    </xf>
    <xf numFmtId="49" fontId="3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11" xfId="0" applyNumberFormat="1" applyFont="1" applyFill="1" applyBorder="1" applyAlignment="1" applyProtection="1">
      <alignment vertical="center" wrapText="1"/>
      <protection locked="0"/>
    </xf>
    <xf numFmtId="164" fontId="38" fillId="0" borderId="10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84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 vertical="center"/>
    </xf>
    <xf numFmtId="1" fontId="73" fillId="0" borderId="9" xfId="0" applyNumberFormat="1" applyFont="1" applyFill="1" applyBorder="1" applyAlignment="1" applyProtection="1">
      <alignment horizontal="right" vertical="center" wrapText="1"/>
    </xf>
    <xf numFmtId="3" fontId="73" fillId="0" borderId="43" xfId="0" applyNumberFormat="1" applyFont="1" applyFill="1" applyBorder="1" applyAlignment="1" applyProtection="1">
      <alignment vertical="center" wrapText="1"/>
    </xf>
    <xf numFmtId="0" fontId="20" fillId="0" borderId="0" xfId="8" applyFont="1" applyFill="1" applyBorder="1" applyAlignment="1" applyProtection="1">
      <alignment horizontal="left" vertical="center" wrapText="1"/>
    </xf>
    <xf numFmtId="49" fontId="22" fillId="0" borderId="11" xfId="8" applyNumberFormat="1" applyFont="1" applyFill="1" applyBorder="1" applyAlignment="1" applyProtection="1">
      <alignment horizontal="left" vertical="center" wrapText="1" indent="1"/>
    </xf>
    <xf numFmtId="49" fontId="22" fillId="0" borderId="21" xfId="8" applyNumberFormat="1" applyFont="1" applyFill="1" applyBorder="1" applyAlignment="1" applyProtection="1">
      <alignment horizontal="left" vertical="center" wrapText="1" indent="1"/>
    </xf>
    <xf numFmtId="0" fontId="52" fillId="0" borderId="53" xfId="0" applyFont="1" applyBorder="1" applyAlignment="1" applyProtection="1">
      <alignment horizontal="left" vertical="center" wrapText="1"/>
    </xf>
    <xf numFmtId="164" fontId="33" fillId="0" borderId="12" xfId="8" applyNumberFormat="1" applyFont="1" applyFill="1" applyBorder="1" applyAlignment="1" applyProtection="1">
      <alignment horizontal="right" vertical="center" wrapText="1"/>
      <protection locked="0"/>
    </xf>
    <xf numFmtId="0" fontId="28" fillId="0" borderId="7" xfId="8" applyFont="1" applyFill="1" applyBorder="1" applyAlignment="1" applyProtection="1">
      <alignment horizontal="left" vertical="center" wrapText="1" indent="1"/>
    </xf>
    <xf numFmtId="49" fontId="29" fillId="0" borderId="21" xfId="8" applyNumberFormat="1" applyFont="1" applyFill="1" applyBorder="1" applyAlignment="1" applyProtection="1">
      <alignment horizontal="left" vertical="center" wrapText="1" indent="1"/>
    </xf>
    <xf numFmtId="0" fontId="54" fillId="0" borderId="21" xfId="8" applyFont="1" applyFill="1" applyBorder="1" applyAlignment="1" applyProtection="1">
      <alignment horizontal="left" vertical="center" wrapText="1"/>
    </xf>
    <xf numFmtId="0" fontId="53" fillId="0" borderId="9" xfId="0" applyFont="1" applyBorder="1" applyAlignment="1" applyProtection="1">
      <alignment horizontal="left" wrapText="1" indent="1"/>
    </xf>
    <xf numFmtId="164" fontId="2" fillId="0" borderId="52" xfId="8" applyNumberFormat="1" applyFont="1" applyFill="1" applyBorder="1" applyAlignment="1" applyProtection="1">
      <alignment horizontal="right" vertical="center" wrapText="1"/>
      <protection locked="0"/>
    </xf>
    <xf numFmtId="49" fontId="29" fillId="0" borderId="21" xfId="8" applyNumberFormat="1" applyFont="1" applyFill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vertical="center" wrapText="1"/>
    </xf>
    <xf numFmtId="49" fontId="26" fillId="0" borderId="21" xfId="0" applyNumberFormat="1" applyFont="1" applyBorder="1" applyAlignment="1" applyProtection="1">
      <alignment vertical="center" wrapText="1"/>
    </xf>
    <xf numFmtId="49" fontId="26" fillId="0" borderId="21" xfId="0" applyNumberFormat="1" applyFont="1" applyBorder="1" applyAlignment="1" applyProtection="1">
      <alignment horizontal="center" vertical="center" wrapText="1"/>
    </xf>
    <xf numFmtId="0" fontId="52" fillId="0" borderId="49" xfId="0" applyFont="1" applyBorder="1" applyAlignment="1" applyProtection="1">
      <alignment horizontal="left" vertical="center" wrapText="1"/>
    </xf>
    <xf numFmtId="0" fontId="27" fillId="0" borderId="7" xfId="0" applyFont="1" applyBorder="1" applyAlignment="1" applyProtection="1">
      <alignment wrapText="1"/>
    </xf>
    <xf numFmtId="0" fontId="53" fillId="0" borderId="28" xfId="0" applyFont="1" applyBorder="1" applyAlignment="1" applyProtection="1">
      <alignment horizontal="left" vertical="center" wrapText="1"/>
    </xf>
    <xf numFmtId="0" fontId="26" fillId="0" borderId="21" xfId="0" applyFont="1" applyBorder="1" applyAlignment="1" applyProtection="1">
      <alignment vertical="center" wrapText="1"/>
    </xf>
    <xf numFmtId="0" fontId="20" fillId="0" borderId="7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vertical="center" wrapText="1"/>
    </xf>
    <xf numFmtId="49" fontId="0" fillId="0" borderId="84" xfId="0" applyNumberFormat="1" applyFill="1" applyBorder="1" applyAlignment="1" applyProtection="1">
      <alignment horizontal="center"/>
      <protection locked="0"/>
    </xf>
    <xf numFmtId="49" fontId="0" fillId="0" borderId="84" xfId="0" applyNumberFormat="1" applyFill="1" applyBorder="1" applyAlignment="1" applyProtection="1">
      <alignment horizontal="center" vertical="center"/>
      <protection locked="0"/>
    </xf>
    <xf numFmtId="0" fontId="47" fillId="0" borderId="36" xfId="0" applyFont="1" applyFill="1" applyBorder="1" applyAlignment="1" applyProtection="1">
      <alignment vertical="center" wrapText="1"/>
    </xf>
    <xf numFmtId="49" fontId="0" fillId="0" borderId="85" xfId="0" applyNumberFormat="1" applyFill="1" applyBorder="1" applyAlignment="1" applyProtection="1">
      <alignment horizontal="center"/>
      <protection locked="0"/>
    </xf>
    <xf numFmtId="0" fontId="52" fillId="0" borderId="86" xfId="0" applyFont="1" applyFill="1" applyBorder="1" applyAlignment="1" applyProtection="1">
      <alignment horizontal="left" vertical="center" wrapText="1"/>
      <protection locked="0"/>
    </xf>
    <xf numFmtId="3" fontId="46" fillId="0" borderId="5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7" xfId="0" applyFill="1" applyBorder="1" applyAlignment="1" applyProtection="1">
      <alignment horizontal="center"/>
      <protection locked="0"/>
    </xf>
    <xf numFmtId="49" fontId="31" fillId="0" borderId="7" xfId="0" applyNumberFormat="1" applyFont="1" applyFill="1" applyBorder="1" applyAlignment="1" applyProtection="1">
      <alignment horizontal="center" vertical="center"/>
      <protection locked="0"/>
    </xf>
    <xf numFmtId="0" fontId="53" fillId="0" borderId="36" xfId="0" applyFont="1" applyFill="1" applyBorder="1" applyAlignment="1" applyProtection="1">
      <alignment horizontal="left" vertical="center" wrapText="1"/>
      <protection locked="0"/>
    </xf>
    <xf numFmtId="3" fontId="47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85" xfId="0" applyNumberFormat="1" applyFill="1" applyBorder="1" applyAlignment="1" applyProtection="1">
      <alignment horizontal="center" vertical="center"/>
      <protection locked="0"/>
    </xf>
    <xf numFmtId="49" fontId="0" fillId="0" borderId="8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52" fillId="0" borderId="88" xfId="0" applyFont="1" applyFill="1" applyBorder="1" applyAlignment="1" applyProtection="1">
      <alignment horizontal="left" vertical="center" wrapText="1"/>
      <protection locked="0"/>
    </xf>
    <xf numFmtId="0" fontId="53" fillId="0" borderId="36" xfId="0" applyFont="1" applyFill="1" applyBorder="1" applyAlignment="1" applyProtection="1">
      <alignment vertical="center" wrapText="1"/>
      <protection locked="0"/>
    </xf>
    <xf numFmtId="3" fontId="47" fillId="0" borderId="12" xfId="0" applyNumberFormat="1" applyFont="1" applyFill="1" applyBorder="1" applyAlignment="1" applyProtection="1">
      <alignment vertical="center" wrapText="1"/>
      <protection locked="0"/>
    </xf>
    <xf numFmtId="0" fontId="53" fillId="0" borderId="9" xfId="0" applyFont="1" applyFill="1" applyBorder="1" applyAlignment="1" applyProtection="1">
      <alignment vertical="center" wrapText="1"/>
      <protection locked="0"/>
    </xf>
    <xf numFmtId="4" fontId="33" fillId="0" borderId="12" xfId="0" applyNumberFormat="1" applyFont="1" applyFill="1" applyBorder="1" applyAlignment="1" applyProtection="1">
      <alignment horizontal="center" vertical="center" wrapText="1"/>
    </xf>
    <xf numFmtId="3" fontId="5" fillId="0" borderId="36" xfId="0" applyNumberFormat="1" applyFont="1" applyFill="1" applyBorder="1" applyAlignment="1" applyProtection="1">
      <alignment vertical="center" wrapText="1"/>
    </xf>
    <xf numFmtId="3" fontId="2" fillId="0" borderId="22" xfId="0" applyNumberFormat="1" applyFont="1" applyFill="1" applyBorder="1" applyAlignment="1" applyProtection="1">
      <alignment vertical="center" wrapText="1"/>
      <protection locked="0"/>
    </xf>
    <xf numFmtId="3" fontId="2" fillId="0" borderId="65" xfId="8" applyNumberFormat="1" applyFont="1" applyFill="1" applyBorder="1" applyAlignment="1" applyProtection="1">
      <alignment vertical="center" wrapText="1"/>
    </xf>
    <xf numFmtId="3" fontId="2" fillId="0" borderId="39" xfId="8" applyNumberFormat="1" applyFont="1" applyFill="1" applyBorder="1" applyAlignment="1" applyProtection="1">
      <alignment vertical="center" wrapText="1"/>
    </xf>
    <xf numFmtId="3" fontId="2" fillId="0" borderId="23" xfId="0" applyNumberFormat="1" applyFont="1" applyFill="1" applyBorder="1" applyAlignment="1" applyProtection="1">
      <alignment vertical="center" wrapText="1"/>
      <protection locked="0"/>
    </xf>
    <xf numFmtId="3" fontId="2" fillId="0" borderId="48" xfId="8" applyNumberFormat="1" applyFont="1" applyFill="1" applyBorder="1" applyAlignment="1" applyProtection="1">
      <alignment vertical="center" wrapText="1"/>
    </xf>
    <xf numFmtId="3" fontId="2" fillId="0" borderId="49" xfId="0" applyNumberFormat="1" applyFont="1" applyFill="1" applyBorder="1" applyAlignment="1" applyProtection="1">
      <alignment vertical="center" wrapText="1"/>
      <protection locked="0"/>
    </xf>
    <xf numFmtId="3" fontId="2" fillId="0" borderId="0" xfId="8" applyNumberFormat="1" applyFont="1" applyFill="1" applyBorder="1" applyAlignment="1" applyProtection="1">
      <alignment vertical="center" wrapText="1"/>
    </xf>
    <xf numFmtId="3" fontId="2" fillId="0" borderId="38" xfId="8" applyNumberFormat="1" applyFont="1" applyFill="1" applyBorder="1" applyAlignment="1" applyProtection="1">
      <alignment vertical="center" wrapText="1"/>
    </xf>
    <xf numFmtId="3" fontId="2" fillId="0" borderId="21" xfId="0" applyNumberFormat="1" applyFont="1" applyFill="1" applyBorder="1" applyAlignment="1" applyProtection="1">
      <alignment vertical="center" wrapText="1"/>
      <protection locked="0"/>
    </xf>
    <xf numFmtId="3" fontId="2" fillId="0" borderId="24" xfId="0" applyNumberFormat="1" applyFont="1" applyFill="1" applyBorder="1" applyAlignment="1" applyProtection="1">
      <alignment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</xf>
    <xf numFmtId="3" fontId="2" fillId="0" borderId="44" xfId="0" applyNumberFormat="1" applyFont="1" applyFill="1" applyBorder="1" applyAlignment="1" applyProtection="1">
      <alignment vertical="center" wrapText="1"/>
      <protection locked="0"/>
    </xf>
    <xf numFmtId="3" fontId="2" fillId="0" borderId="18" xfId="8" applyNumberFormat="1" applyFont="1" applyFill="1" applyBorder="1" applyAlignment="1" applyProtection="1">
      <alignment vertical="center" wrapText="1"/>
    </xf>
    <xf numFmtId="3" fontId="2" fillId="0" borderId="56" xfId="8" applyNumberFormat="1" applyFont="1" applyFill="1" applyBorder="1" applyAlignment="1" applyProtection="1">
      <alignment vertical="center" wrapText="1"/>
    </xf>
    <xf numFmtId="3" fontId="5" fillId="0" borderId="36" xfId="8" applyNumberFormat="1" applyFont="1" applyFill="1" applyBorder="1" applyAlignment="1" applyProtection="1">
      <alignment vertical="center" wrapText="1"/>
    </xf>
    <xf numFmtId="3" fontId="5" fillId="0" borderId="9" xfId="8" applyNumberFormat="1" applyFont="1" applyFill="1" applyBorder="1" applyAlignment="1" applyProtection="1">
      <alignment vertical="center" wrapText="1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43" xfId="0" applyNumberFormat="1" applyFont="1" applyFill="1" applyBorder="1" applyAlignment="1" applyProtection="1">
      <alignment vertical="center" wrapText="1"/>
    </xf>
    <xf numFmtId="4" fontId="74" fillId="0" borderId="9" xfId="0" applyNumberFormat="1" applyFont="1" applyFill="1" applyBorder="1" applyAlignment="1" applyProtection="1">
      <alignment horizontal="right" vertical="center" wrapText="1"/>
    </xf>
    <xf numFmtId="4" fontId="74" fillId="0" borderId="36" xfId="0" applyNumberFormat="1" applyFont="1" applyFill="1" applyBorder="1" applyAlignment="1" applyProtection="1">
      <alignment horizontal="right" vertical="center" wrapText="1"/>
    </xf>
    <xf numFmtId="4" fontId="74" fillId="0" borderId="43" xfId="0" applyNumberFormat="1" applyFont="1" applyFill="1" applyBorder="1" applyAlignment="1" applyProtection="1">
      <alignment horizontal="right" vertical="center" wrapText="1"/>
    </xf>
    <xf numFmtId="4" fontId="74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45" fillId="5" borderId="54" xfId="0" applyNumberFormat="1" applyFont="1" applyFill="1" applyBorder="1" applyAlignment="1" applyProtection="1">
      <alignment vertical="center" wrapText="1"/>
    </xf>
    <xf numFmtId="3" fontId="5" fillId="0" borderId="9" xfId="0" applyNumberFormat="1" applyFont="1" applyFill="1" applyBorder="1" applyAlignment="1" applyProtection="1">
      <alignment horizontal="right" vertical="center" wrapText="1"/>
    </xf>
    <xf numFmtId="3" fontId="5" fillId="0" borderId="36" xfId="0" applyNumberFormat="1" applyFont="1" applyFill="1" applyBorder="1" applyAlignment="1" applyProtection="1">
      <alignment horizontal="right" vertical="center" wrapText="1"/>
    </xf>
    <xf numFmtId="3" fontId="74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38" fillId="0" borderId="23" xfId="0" applyNumberFormat="1" applyFont="1" applyFill="1" applyBorder="1" applyAlignment="1" applyProtection="1">
      <alignment vertical="center" wrapText="1"/>
      <protection locked="0"/>
    </xf>
    <xf numFmtId="164" fontId="38" fillId="0" borderId="10" xfId="0" applyNumberFormat="1" applyFont="1" applyFill="1" applyBorder="1" applyAlignment="1" applyProtection="1">
      <alignment vertical="center" wrapText="1"/>
      <protection locked="0"/>
    </xf>
    <xf numFmtId="164" fontId="38" fillId="0" borderId="52" xfId="0" applyNumberFormat="1" applyFont="1" applyFill="1" applyBorder="1" applyAlignment="1" applyProtection="1">
      <alignment vertical="center" wrapText="1"/>
      <protection locked="0"/>
    </xf>
    <xf numFmtId="164" fontId="38" fillId="0" borderId="24" xfId="0" applyNumberFormat="1" applyFont="1" applyFill="1" applyBorder="1" applyAlignment="1" applyProtection="1">
      <alignment vertical="center" wrapText="1"/>
      <protection locked="0"/>
    </xf>
    <xf numFmtId="164" fontId="38" fillId="0" borderId="13" xfId="0" applyNumberFormat="1" applyFont="1" applyFill="1" applyBorder="1" applyAlignment="1" applyProtection="1">
      <alignment vertical="center" wrapText="1"/>
      <protection locked="0"/>
    </xf>
    <xf numFmtId="164" fontId="38" fillId="0" borderId="47" xfId="0" applyNumberFormat="1" applyFont="1" applyFill="1" applyBorder="1" applyAlignment="1" applyProtection="1">
      <alignment vertical="center" wrapText="1"/>
      <protection locked="0"/>
    </xf>
    <xf numFmtId="164" fontId="38" fillId="0" borderId="30" xfId="0" applyNumberFormat="1" applyFont="1" applyFill="1" applyBorder="1" applyAlignment="1" applyProtection="1">
      <alignment vertical="center" wrapText="1"/>
      <protection locked="0"/>
    </xf>
    <xf numFmtId="164" fontId="33" fillId="0" borderId="12" xfId="0" applyNumberFormat="1" applyFont="1" applyFill="1" applyBorder="1" applyAlignment="1" applyProtection="1">
      <alignment vertical="center" wrapText="1"/>
      <protection locked="0"/>
    </xf>
    <xf numFmtId="164" fontId="33" fillId="0" borderId="19" xfId="0" applyNumberFormat="1" applyFont="1" applyFill="1" applyBorder="1" applyAlignment="1" applyProtection="1">
      <alignment vertical="center" wrapText="1"/>
      <protection locked="0"/>
    </xf>
    <xf numFmtId="164" fontId="33" fillId="0" borderId="19" xfId="0" applyNumberFormat="1" applyFont="1" applyFill="1" applyBorder="1" applyAlignment="1" applyProtection="1">
      <alignment vertical="center" wrapText="1"/>
    </xf>
    <xf numFmtId="3" fontId="33" fillId="0" borderId="30" xfId="0" applyNumberFormat="1" applyFont="1" applyFill="1" applyBorder="1" applyAlignment="1" applyProtection="1">
      <alignment vertical="center" wrapText="1"/>
      <protection locked="0"/>
    </xf>
    <xf numFmtId="164" fontId="38" fillId="0" borderId="48" xfId="0" applyNumberFormat="1" applyFont="1" applyFill="1" applyBorder="1" applyAlignment="1" applyProtection="1">
      <alignment vertical="center" wrapText="1"/>
      <protection locked="0"/>
    </xf>
    <xf numFmtId="164" fontId="33" fillId="0" borderId="48" xfId="0" applyNumberFormat="1" applyFont="1" applyFill="1" applyBorder="1" applyAlignment="1" applyProtection="1">
      <alignment vertical="center" wrapText="1"/>
      <protection locked="0"/>
    </xf>
    <xf numFmtId="164" fontId="33" fillId="0" borderId="54" xfId="0" applyNumberFormat="1" applyFont="1" applyFill="1" applyBorder="1" applyAlignment="1" applyProtection="1">
      <alignment vertical="center" wrapText="1"/>
      <protection locked="0"/>
    </xf>
    <xf numFmtId="164" fontId="33" fillId="0" borderId="10" xfId="0" applyNumberFormat="1" applyFont="1" applyFill="1" applyBorder="1" applyAlignment="1" applyProtection="1">
      <alignment vertical="center" wrapText="1"/>
      <protection locked="0"/>
    </xf>
    <xf numFmtId="164" fontId="38" fillId="0" borderId="21" xfId="0" applyNumberFormat="1" applyFont="1" applyFill="1" applyBorder="1" applyAlignment="1" applyProtection="1">
      <alignment vertical="center" wrapText="1"/>
      <protection locked="0"/>
    </xf>
    <xf numFmtId="0" fontId="30" fillId="0" borderId="89" xfId="0" applyFont="1" applyFill="1" applyBorder="1" applyAlignment="1" applyProtection="1">
      <alignment vertical="center" wrapText="1"/>
    </xf>
    <xf numFmtId="0" fontId="30" fillId="0" borderId="90" xfId="0" applyFont="1" applyFill="1" applyBorder="1" applyAlignment="1" applyProtection="1">
      <alignment horizontal="center" vertical="center"/>
    </xf>
    <xf numFmtId="0" fontId="30" fillId="0" borderId="91" xfId="0" applyFont="1" applyFill="1" applyBorder="1" applyAlignment="1" applyProtection="1">
      <alignment horizontal="center" vertical="center"/>
    </xf>
    <xf numFmtId="0" fontId="30" fillId="0" borderId="92" xfId="0" applyFont="1" applyFill="1" applyBorder="1" applyAlignment="1" applyProtection="1">
      <alignment horizontal="center" vertical="center"/>
    </xf>
    <xf numFmtId="49" fontId="29" fillId="0" borderId="93" xfId="0" applyNumberFormat="1" applyFont="1" applyFill="1" applyBorder="1" applyAlignment="1" applyProtection="1">
      <alignment vertical="center" wrapText="1"/>
    </xf>
    <xf numFmtId="49" fontId="29" fillId="0" borderId="94" xfId="0" applyNumberFormat="1" applyFont="1" applyFill="1" applyBorder="1" applyAlignment="1" applyProtection="1">
      <alignment vertical="center" wrapText="1"/>
    </xf>
    <xf numFmtId="3" fontId="29" fillId="0" borderId="95" xfId="0" applyNumberFormat="1" applyFont="1" applyFill="1" applyBorder="1" applyAlignment="1" applyProtection="1">
      <alignment vertical="center"/>
      <protection locked="0"/>
    </xf>
    <xf numFmtId="3" fontId="29" fillId="0" borderId="96" xfId="0" applyNumberFormat="1" applyFont="1" applyFill="1" applyBorder="1" applyAlignment="1" applyProtection="1">
      <alignment vertical="center"/>
      <protection locked="0"/>
    </xf>
    <xf numFmtId="3" fontId="29" fillId="0" borderId="97" xfId="0" applyNumberFormat="1" applyFont="1" applyFill="1" applyBorder="1" applyAlignment="1" applyProtection="1">
      <alignment vertical="center"/>
    </xf>
    <xf numFmtId="49" fontId="69" fillId="0" borderId="98" xfId="0" applyNumberFormat="1" applyFont="1" applyFill="1" applyBorder="1" applyAlignment="1" applyProtection="1">
      <alignment horizontal="left" vertical="center" wrapText="1"/>
    </xf>
    <xf numFmtId="49" fontId="69" fillId="0" borderId="99" xfId="0" applyNumberFormat="1" applyFont="1" applyFill="1" applyBorder="1" applyAlignment="1" applyProtection="1">
      <alignment horizontal="left" vertical="center" wrapText="1"/>
    </xf>
    <xf numFmtId="3" fontId="69" fillId="0" borderId="100" xfId="0" applyNumberFormat="1" applyFont="1" applyFill="1" applyBorder="1" applyAlignment="1" applyProtection="1">
      <alignment vertical="center"/>
      <protection locked="0"/>
    </xf>
    <xf numFmtId="3" fontId="69" fillId="0" borderId="101" xfId="0" applyNumberFormat="1" applyFont="1" applyFill="1" applyBorder="1" applyAlignment="1" applyProtection="1">
      <alignment vertical="center"/>
      <protection locked="0"/>
    </xf>
    <xf numFmtId="3" fontId="69" fillId="0" borderId="102" xfId="0" applyNumberFormat="1" applyFont="1" applyFill="1" applyBorder="1" applyAlignment="1" applyProtection="1">
      <alignment vertical="center"/>
    </xf>
    <xf numFmtId="49" fontId="29" fillId="0" borderId="98" xfId="0" applyNumberFormat="1" applyFont="1" applyFill="1" applyBorder="1" applyAlignment="1" applyProtection="1">
      <alignment vertical="center" wrapText="1"/>
    </xf>
    <xf numFmtId="49" fontId="29" fillId="0" borderId="99" xfId="0" applyNumberFormat="1" applyFont="1" applyFill="1" applyBorder="1" applyAlignment="1" applyProtection="1">
      <alignment vertical="center" wrapText="1"/>
    </xf>
    <xf numFmtId="3" fontId="29" fillId="0" borderId="100" xfId="0" applyNumberFormat="1" applyFont="1" applyFill="1" applyBorder="1" applyAlignment="1" applyProtection="1">
      <alignment vertical="center"/>
      <protection locked="0"/>
    </xf>
    <xf numFmtId="3" fontId="29" fillId="0" borderId="101" xfId="0" applyNumberFormat="1" applyFont="1" applyFill="1" applyBorder="1" applyAlignment="1" applyProtection="1">
      <alignment vertical="center"/>
      <protection locked="0"/>
    </xf>
    <xf numFmtId="3" fontId="29" fillId="0" borderId="102" xfId="0" applyNumberFormat="1" applyFont="1" applyFill="1" applyBorder="1" applyAlignment="1" applyProtection="1">
      <alignment vertical="center"/>
    </xf>
    <xf numFmtId="49" fontId="29" fillId="0" borderId="103" xfId="0" applyNumberFormat="1" applyFont="1" applyFill="1" applyBorder="1" applyAlignment="1" applyProtection="1">
      <alignment vertical="center" wrapText="1"/>
      <protection locked="0"/>
    </xf>
    <xf numFmtId="3" fontId="29" fillId="0" borderId="104" xfId="0" applyNumberFormat="1" applyFont="1" applyFill="1" applyBorder="1" applyAlignment="1" applyProtection="1">
      <alignment vertical="center" wrapText="1"/>
      <protection locked="0"/>
    </xf>
    <xf numFmtId="3" fontId="29" fillId="0" borderId="105" xfId="0" applyNumberFormat="1" applyFont="1" applyFill="1" applyBorder="1" applyAlignment="1" applyProtection="1">
      <alignment vertical="center"/>
      <protection locked="0"/>
    </xf>
    <xf numFmtId="3" fontId="29" fillId="0" borderId="106" xfId="0" applyNumberFormat="1" applyFont="1" applyFill="1" applyBorder="1" applyAlignment="1" applyProtection="1">
      <alignment vertical="center"/>
      <protection locked="0"/>
    </xf>
    <xf numFmtId="49" fontId="30" fillId="0" borderId="107" xfId="0" applyNumberFormat="1" applyFont="1" applyFill="1" applyBorder="1" applyAlignment="1" applyProtection="1">
      <alignment vertical="center" wrapText="1"/>
    </xf>
    <xf numFmtId="3" fontId="29" fillId="0" borderId="108" xfId="0" applyNumberFormat="1" applyFont="1" applyFill="1" applyBorder="1" applyAlignment="1" applyProtection="1">
      <alignment vertical="center"/>
    </xf>
    <xf numFmtId="3" fontId="29" fillId="0" borderId="109" xfId="0" applyNumberFormat="1" applyFont="1" applyFill="1" applyBorder="1" applyAlignment="1" applyProtection="1">
      <alignment vertical="center"/>
    </xf>
    <xf numFmtId="3" fontId="29" fillId="0" borderId="110" xfId="0" applyNumberFormat="1" applyFont="1" applyFill="1" applyBorder="1" applyAlignment="1" applyProtection="1">
      <alignment vertical="center"/>
    </xf>
    <xf numFmtId="49" fontId="29" fillId="0" borderId="98" xfId="0" applyNumberFormat="1" applyFont="1" applyFill="1" applyBorder="1" applyAlignment="1" applyProtection="1">
      <alignment horizontal="left" vertical="center" wrapText="1"/>
    </xf>
    <xf numFmtId="49" fontId="29" fillId="0" borderId="99" xfId="0" applyNumberFormat="1" applyFont="1" applyFill="1" applyBorder="1" applyAlignment="1" applyProtection="1">
      <alignment horizontal="left" vertical="center" wrapText="1"/>
    </xf>
    <xf numFmtId="49" fontId="29" fillId="0" borderId="104" xfId="0" applyNumberFormat="1" applyFont="1" applyFill="1" applyBorder="1" applyAlignment="1" applyProtection="1">
      <alignment vertical="center" wrapText="1"/>
      <protection locked="0"/>
    </xf>
    <xf numFmtId="3" fontId="29" fillId="0" borderId="111" xfId="0" applyNumberFormat="1" applyFont="1" applyFill="1" applyBorder="1" applyAlignment="1" applyProtection="1">
      <alignment vertical="center"/>
    </xf>
    <xf numFmtId="0" fontId="0" fillId="0" borderId="112" xfId="0" applyFill="1" applyBorder="1" applyAlignment="1" applyProtection="1">
      <alignment vertical="center" wrapText="1"/>
    </xf>
    <xf numFmtId="3" fontId="29" fillId="0" borderId="113" xfId="0" applyNumberFormat="1" applyFont="1" applyFill="1" applyBorder="1" applyAlignment="1" applyProtection="1">
      <alignment vertical="center"/>
      <protection locked="0"/>
    </xf>
    <xf numFmtId="3" fontId="29" fillId="0" borderId="114" xfId="0" applyNumberFormat="1" applyFont="1" applyFill="1" applyBorder="1" applyAlignment="1" applyProtection="1">
      <alignment vertical="center"/>
    </xf>
    <xf numFmtId="3" fontId="29" fillId="0" borderId="99" xfId="0" applyNumberFormat="1" applyFont="1" applyFill="1" applyBorder="1" applyAlignment="1" applyProtection="1">
      <alignment vertical="center" wrapText="1"/>
    </xf>
    <xf numFmtId="3" fontId="29" fillId="0" borderId="94" xfId="0" applyNumberFormat="1" applyFont="1" applyFill="1" applyBorder="1" applyAlignment="1" applyProtection="1">
      <alignment vertical="center" wrapText="1"/>
    </xf>
    <xf numFmtId="3" fontId="29" fillId="0" borderId="99" xfId="0" applyNumberFormat="1" applyFont="1" applyFill="1" applyBorder="1" applyAlignment="1" applyProtection="1">
      <alignment horizontal="left" vertical="center" wrapText="1"/>
    </xf>
    <xf numFmtId="3" fontId="29" fillId="0" borderId="115" xfId="0" applyNumberFormat="1" applyFont="1" applyFill="1" applyBorder="1" applyAlignment="1" applyProtection="1">
      <alignment vertical="center"/>
    </xf>
    <xf numFmtId="3" fontId="69" fillId="0" borderId="99" xfId="0" applyNumberFormat="1" applyFont="1" applyFill="1" applyBorder="1" applyAlignment="1" applyProtection="1">
      <alignment horizontal="left" vertical="center" wrapText="1"/>
    </xf>
    <xf numFmtId="0" fontId="30" fillId="0" borderId="110" xfId="0" applyFont="1" applyFill="1" applyBorder="1" applyAlignment="1" applyProtection="1">
      <alignment horizontal="center" vertical="center"/>
    </xf>
    <xf numFmtId="0" fontId="0" fillId="0" borderId="100" xfId="0" applyBorder="1"/>
    <xf numFmtId="0" fontId="30" fillId="0" borderId="108" xfId="0" applyFont="1" applyFill="1" applyBorder="1" applyAlignment="1" applyProtection="1">
      <alignment horizontal="center" vertical="center"/>
    </xf>
    <xf numFmtId="3" fontId="29" fillId="0" borderId="91" xfId="0" applyNumberFormat="1" applyFont="1" applyFill="1" applyBorder="1" applyAlignment="1" applyProtection="1">
      <alignment vertical="center"/>
      <protection locked="0"/>
    </xf>
    <xf numFmtId="3" fontId="29" fillId="0" borderId="92" xfId="0" applyNumberFormat="1" applyFont="1" applyFill="1" applyBorder="1" applyAlignment="1" applyProtection="1">
      <alignment vertical="center"/>
    </xf>
    <xf numFmtId="49" fontId="29" fillId="0" borderId="116" xfId="0" applyNumberFormat="1" applyFont="1" applyFill="1" applyBorder="1" applyAlignment="1" applyProtection="1">
      <alignment vertical="center" wrapText="1"/>
    </xf>
    <xf numFmtId="3" fontId="29" fillId="0" borderId="117" xfId="0" applyNumberFormat="1" applyFont="1" applyFill="1" applyBorder="1" applyAlignment="1" applyProtection="1">
      <alignment vertical="center" wrapText="1"/>
    </xf>
    <xf numFmtId="3" fontId="29" fillId="0" borderId="118" xfId="0" applyNumberFormat="1" applyFont="1" applyFill="1" applyBorder="1" applyAlignment="1" applyProtection="1">
      <alignment vertical="center"/>
      <protection locked="0"/>
    </xf>
    <xf numFmtId="49" fontId="30" fillId="0" borderId="89" xfId="0" applyNumberFormat="1" applyFont="1" applyFill="1" applyBorder="1" applyAlignment="1" applyProtection="1">
      <alignment vertical="center" wrapText="1"/>
    </xf>
    <xf numFmtId="3" fontId="29" fillId="0" borderId="90" xfId="0" applyNumberFormat="1" applyFont="1" applyFill="1" applyBorder="1" applyAlignment="1" applyProtection="1">
      <alignment vertical="center"/>
    </xf>
    <xf numFmtId="3" fontId="29" fillId="0" borderId="91" xfId="0" applyNumberFormat="1" applyFont="1" applyFill="1" applyBorder="1" applyAlignment="1" applyProtection="1">
      <alignment vertical="center"/>
    </xf>
    <xf numFmtId="0" fontId="31" fillId="0" borderId="107" xfId="0" applyFont="1" applyBorder="1"/>
    <xf numFmtId="3" fontId="28" fillId="0" borderId="108" xfId="0" applyNumberFormat="1" applyFont="1" applyBorder="1"/>
    <xf numFmtId="3" fontId="28" fillId="0" borderId="109" xfId="0" applyNumberFormat="1" applyFont="1" applyBorder="1"/>
    <xf numFmtId="3" fontId="28" fillId="0" borderId="110" xfId="0" applyNumberFormat="1" applyFont="1" applyBorder="1"/>
    <xf numFmtId="3" fontId="30" fillId="0" borderId="119" xfId="0" applyNumberFormat="1" applyFont="1" applyFill="1" applyBorder="1" applyAlignment="1" applyProtection="1">
      <alignment vertical="center" wrapText="1"/>
    </xf>
    <xf numFmtId="3" fontId="29" fillId="0" borderId="120" xfId="0" applyNumberFormat="1" applyFont="1" applyFill="1" applyBorder="1" applyAlignment="1" applyProtection="1">
      <alignment vertical="center"/>
      <protection locked="0"/>
    </xf>
    <xf numFmtId="3" fontId="29" fillId="6" borderId="120" xfId="0" applyNumberFormat="1" applyFont="1" applyFill="1" applyBorder="1" applyAlignment="1" applyProtection="1">
      <alignment horizontal="right" vertical="center"/>
      <protection locked="0"/>
    </xf>
    <xf numFmtId="3" fontId="29" fillId="0" borderId="108" xfId="0" applyNumberFormat="1" applyFont="1" applyFill="1" applyBorder="1" applyAlignment="1" applyProtection="1">
      <alignment vertical="center"/>
      <protection locked="0"/>
    </xf>
    <xf numFmtId="3" fontId="29" fillId="0" borderId="110" xfId="0" applyNumberFormat="1" applyFont="1" applyFill="1" applyBorder="1" applyAlignment="1" applyProtection="1">
      <alignment vertical="center"/>
      <protection locked="0"/>
    </xf>
    <xf numFmtId="3" fontId="29" fillId="0" borderId="109" xfId="0" applyNumberFormat="1" applyFont="1" applyFill="1" applyBorder="1" applyAlignment="1" applyProtection="1">
      <alignment vertical="center"/>
      <protection locked="0"/>
    </xf>
    <xf numFmtId="0" fontId="31" fillId="0" borderId="107" xfId="0" applyFont="1" applyFill="1" applyBorder="1"/>
    <xf numFmtId="3" fontId="30" fillId="0" borderId="108" xfId="0" applyNumberFormat="1" applyFont="1" applyFill="1" applyBorder="1"/>
    <xf numFmtId="3" fontId="30" fillId="0" borderId="110" xfId="0" applyNumberFormat="1" applyFont="1" applyFill="1" applyBorder="1"/>
    <xf numFmtId="0" fontId="31" fillId="0" borderId="0" xfId="0" applyFont="1" applyBorder="1"/>
    <xf numFmtId="3" fontId="28" fillId="0" borderId="0" xfId="0" applyNumberFormat="1" applyFont="1" applyBorder="1"/>
    <xf numFmtId="0" fontId="67" fillId="7" borderId="0" xfId="0" applyFont="1" applyFill="1" applyAlignment="1">
      <alignment wrapText="1"/>
    </xf>
    <xf numFmtId="0" fontId="67" fillId="7" borderId="0" xfId="0" applyFont="1" applyFill="1" applyAlignment="1">
      <alignment horizontal="right" wrapText="1"/>
    </xf>
    <xf numFmtId="0" fontId="67" fillId="7" borderId="0" xfId="0" applyFont="1" applyFill="1"/>
    <xf numFmtId="0" fontId="24" fillId="0" borderId="0" xfId="0" applyFont="1" applyFill="1" applyAlignment="1" applyProtection="1">
      <alignment horizontal="center" vertical="center" wrapText="1"/>
    </xf>
    <xf numFmtId="3" fontId="29" fillId="5" borderId="95" xfId="0" applyNumberFormat="1" applyFont="1" applyFill="1" applyBorder="1" applyAlignment="1" applyProtection="1">
      <alignment vertical="center"/>
      <protection locked="0"/>
    </xf>
    <xf numFmtId="3" fontId="29" fillId="5" borderId="96" xfId="0" applyNumberFormat="1" applyFont="1" applyFill="1" applyBorder="1" applyAlignment="1" applyProtection="1">
      <alignment vertical="center"/>
      <protection locked="0"/>
    </xf>
    <xf numFmtId="3" fontId="29" fillId="5" borderId="100" xfId="0" applyNumberFormat="1" applyFont="1" applyFill="1" applyBorder="1" applyAlignment="1" applyProtection="1">
      <alignment vertical="center"/>
      <protection locked="0"/>
    </xf>
    <xf numFmtId="3" fontId="29" fillId="5" borderId="101" xfId="0" applyNumberFormat="1" applyFont="1" applyFill="1" applyBorder="1" applyAlignment="1" applyProtection="1">
      <alignment vertical="center"/>
      <protection locked="0"/>
    </xf>
    <xf numFmtId="3" fontId="29" fillId="5" borderId="105" xfId="0" applyNumberFormat="1" applyFont="1" applyFill="1" applyBorder="1" applyAlignment="1" applyProtection="1">
      <alignment vertical="center"/>
      <protection locked="0"/>
    </xf>
    <xf numFmtId="3" fontId="29" fillId="5" borderId="106" xfId="0" applyNumberFormat="1" applyFont="1" applyFill="1" applyBorder="1" applyAlignment="1" applyProtection="1">
      <alignment vertical="center"/>
      <protection locked="0"/>
    </xf>
    <xf numFmtId="0" fontId="75" fillId="0" borderId="0" xfId="6" applyFont="1" applyAlignment="1">
      <alignment horizontal="right"/>
    </xf>
    <xf numFmtId="0" fontId="45" fillId="0" borderId="0" xfId="6" applyFont="1" applyAlignment="1">
      <alignment horizontal="right"/>
    </xf>
    <xf numFmtId="0" fontId="49" fillId="0" borderId="0" xfId="6"/>
    <xf numFmtId="0" fontId="16" fillId="0" borderId="0" xfId="6" applyFont="1" applyAlignment="1">
      <alignment horizontal="center" vertical="center"/>
    </xf>
    <xf numFmtId="0" fontId="49" fillId="0" borderId="121" xfId="6" applyBorder="1"/>
    <xf numFmtId="0" fontId="41" fillId="0" borderId="121" xfId="6" applyFont="1" applyBorder="1" applyAlignment="1">
      <alignment horizontal="center"/>
    </xf>
    <xf numFmtId="0" fontId="45" fillId="0" borderId="121" xfId="6" applyFont="1" applyBorder="1" applyAlignment="1">
      <alignment horizontal="right"/>
    </xf>
    <xf numFmtId="0" fontId="45" fillId="0" borderId="0" xfId="6" applyFont="1" applyBorder="1" applyAlignment="1">
      <alignment horizontal="right"/>
    </xf>
    <xf numFmtId="0" fontId="49" fillId="0" borderId="0" xfId="6" applyBorder="1"/>
    <xf numFmtId="0" fontId="76" fillId="0" borderId="89" xfId="6" applyFont="1" applyBorder="1" applyAlignment="1">
      <alignment horizontal="center"/>
    </xf>
    <xf numFmtId="0" fontId="76" fillId="0" borderId="90" xfId="6" applyFont="1" applyBorder="1" applyAlignment="1">
      <alignment horizontal="center"/>
    </xf>
    <xf numFmtId="0" fontId="76" fillId="0" borderId="90" xfId="6" applyFont="1" applyFill="1" applyBorder="1" applyAlignment="1">
      <alignment horizontal="center"/>
    </xf>
    <xf numFmtId="0" fontId="76" fillId="0" borderId="122" xfId="6" applyFont="1" applyBorder="1" applyAlignment="1">
      <alignment horizontal="center"/>
    </xf>
    <xf numFmtId="0" fontId="76" fillId="0" borderId="0" xfId="6" applyFont="1" applyBorder="1" applyAlignment="1">
      <alignment horizontal="center"/>
    </xf>
    <xf numFmtId="0" fontId="41" fillId="0" borderId="107" xfId="6" applyFont="1" applyBorder="1" applyAlignment="1">
      <alignment horizontal="center" vertical="center" wrapText="1"/>
    </xf>
    <xf numFmtId="0" fontId="16" fillId="0" borderId="91" xfId="6" applyFont="1" applyBorder="1" applyAlignment="1">
      <alignment horizontal="center" vertical="center"/>
    </xf>
    <xf numFmtId="0" fontId="16" fillId="0" borderId="123" xfId="6" applyFont="1" applyBorder="1" applyAlignment="1">
      <alignment horizontal="center" vertical="center" wrapText="1"/>
    </xf>
    <xf numFmtId="0" fontId="16" fillId="0" borderId="119" xfId="6" applyFont="1" applyBorder="1" applyAlignment="1">
      <alignment horizontal="center" vertical="center" wrapText="1"/>
    </xf>
    <xf numFmtId="0" fontId="16" fillId="0" borderId="108" xfId="6" applyFont="1" applyBorder="1" applyAlignment="1">
      <alignment horizontal="center" vertical="center" wrapText="1"/>
    </xf>
    <xf numFmtId="0" fontId="16" fillId="0" borderId="111" xfId="6" applyFont="1" applyBorder="1" applyAlignment="1">
      <alignment horizontal="center" vertical="center" wrapText="1"/>
    </xf>
    <xf numFmtId="0" fontId="47" fillId="0" borderId="0" xfId="6" applyFont="1" applyBorder="1" applyAlignment="1">
      <alignment horizontal="center" vertical="center" wrapText="1"/>
    </xf>
    <xf numFmtId="0" fontId="50" fillId="0" borderId="124" xfId="6" applyFont="1" applyBorder="1" applyAlignment="1">
      <alignment horizontal="center" vertical="center"/>
    </xf>
    <xf numFmtId="0" fontId="50" fillId="0" borderId="96" xfId="6" applyFont="1" applyBorder="1" applyAlignment="1">
      <alignment horizontal="left" vertical="center" wrapText="1"/>
    </xf>
    <xf numFmtId="3" fontId="16" fillId="0" borderId="125" xfId="6" applyNumberFormat="1" applyFont="1" applyBorder="1" applyAlignment="1">
      <alignment vertical="center"/>
    </xf>
    <xf numFmtId="3" fontId="50" fillId="0" borderId="99" xfId="6" applyNumberFormat="1" applyFont="1" applyBorder="1" applyAlignment="1">
      <alignment horizontal="right" vertical="center"/>
    </xf>
    <xf numFmtId="3" fontId="50" fillId="0" borderId="100" xfId="6" applyNumberFormat="1" applyFont="1" applyBorder="1" applyAlignment="1">
      <alignment horizontal="right" vertical="center"/>
    </xf>
    <xf numFmtId="3" fontId="50" fillId="0" borderId="126" xfId="6" applyNumberFormat="1" applyFont="1" applyBorder="1" applyAlignment="1">
      <alignment horizontal="right" vertical="center"/>
    </xf>
    <xf numFmtId="0" fontId="49" fillId="0" borderId="0" xfId="6" applyAlignment="1">
      <alignment vertical="center"/>
    </xf>
    <xf numFmtId="3" fontId="46" fillId="0" borderId="0" xfId="6" applyNumberFormat="1" applyFont="1" applyBorder="1" applyAlignment="1">
      <alignment vertical="center"/>
    </xf>
    <xf numFmtId="0" fontId="77" fillId="0" borderId="0" xfId="6" applyFont="1" applyAlignment="1">
      <alignment vertical="center" wrapText="1"/>
    </xf>
    <xf numFmtId="0" fontId="50" fillId="0" borderId="101" xfId="6" applyFont="1" applyBorder="1" applyAlignment="1">
      <alignment horizontal="left" vertical="center" wrapText="1"/>
    </xf>
    <xf numFmtId="0" fontId="49" fillId="0" borderId="0" xfId="6" applyFont="1" applyAlignment="1">
      <alignment vertical="center"/>
    </xf>
    <xf numFmtId="0" fontId="50" fillId="0" borderId="120" xfId="6" applyFont="1" applyBorder="1" applyAlignment="1">
      <alignment vertical="center" wrapText="1"/>
    </xf>
    <xf numFmtId="0" fontId="49" fillId="0" borderId="99" xfId="6" applyBorder="1" applyAlignment="1">
      <alignment horizontal="right" vertical="center"/>
    </xf>
    <xf numFmtId="0" fontId="49" fillId="0" borderId="0" xfId="6" applyAlignment="1">
      <alignment horizontal="right" vertical="center"/>
    </xf>
    <xf numFmtId="0" fontId="49" fillId="0" borderId="100" xfId="6" applyFont="1" applyBorder="1" applyAlignment="1">
      <alignment horizontal="right" vertical="center"/>
    </xf>
    <xf numFmtId="0" fontId="50" fillId="0" borderId="106" xfId="6" applyFont="1" applyBorder="1" applyAlignment="1">
      <alignment horizontal="left" vertical="center" wrapText="1"/>
    </xf>
    <xf numFmtId="3" fontId="50" fillId="0" borderId="126" xfId="6" applyNumberFormat="1" applyFont="1" applyBorder="1" applyAlignment="1">
      <alignment vertical="center"/>
    </xf>
    <xf numFmtId="0" fontId="49" fillId="0" borderId="100" xfId="6" applyBorder="1" applyAlignment="1">
      <alignment horizontal="right" vertical="center"/>
    </xf>
    <xf numFmtId="0" fontId="49" fillId="0" borderId="126" xfId="6" applyBorder="1" applyAlignment="1">
      <alignment vertical="center"/>
    </xf>
    <xf numFmtId="0" fontId="49" fillId="0" borderId="0" xfId="6" applyBorder="1" applyAlignment="1">
      <alignment vertical="center"/>
    </xf>
    <xf numFmtId="0" fontId="76" fillId="0" borderId="127" xfId="6" applyFont="1" applyBorder="1" applyAlignment="1">
      <alignment horizontal="center" vertical="center"/>
    </xf>
    <xf numFmtId="0" fontId="16" fillId="0" borderId="109" xfId="6" applyFont="1" applyBorder="1" applyAlignment="1">
      <alignment horizontal="left" vertical="center" wrapText="1"/>
    </xf>
    <xf numFmtId="3" fontId="24" fillId="0" borderId="123" xfId="5" applyNumberFormat="1" applyFont="1" applyBorder="1" applyAlignment="1">
      <alignment vertical="center"/>
    </xf>
    <xf numFmtId="3" fontId="24" fillId="0" borderId="107" xfId="5" applyNumberFormat="1" applyFont="1" applyBorder="1" applyAlignment="1">
      <alignment vertical="center"/>
    </xf>
    <xf numFmtId="3" fontId="24" fillId="0" borderId="108" xfId="5" applyNumberFormat="1" applyFont="1" applyBorder="1" applyAlignment="1">
      <alignment vertical="center"/>
    </xf>
    <xf numFmtId="3" fontId="24" fillId="0" borderId="110" xfId="5" applyNumberFormat="1" applyFont="1" applyBorder="1" applyAlignment="1">
      <alignment vertical="center"/>
    </xf>
    <xf numFmtId="3" fontId="24" fillId="0" borderId="111" xfId="5" applyNumberFormat="1" applyFont="1" applyBorder="1" applyAlignment="1">
      <alignment vertical="center"/>
    </xf>
    <xf numFmtId="0" fontId="78" fillId="0" borderId="0" xfId="6" applyFont="1" applyAlignment="1">
      <alignment vertical="center"/>
    </xf>
    <xf numFmtId="3" fontId="47" fillId="0" borderId="0" xfId="6" applyNumberFormat="1" applyFont="1" applyBorder="1" applyAlignment="1">
      <alignment vertical="center"/>
    </xf>
    <xf numFmtId="0" fontId="49" fillId="0" borderId="0" xfId="6" applyFont="1"/>
    <xf numFmtId="0" fontId="41" fillId="0" borderId="0" xfId="6" applyFont="1" applyBorder="1" applyAlignment="1">
      <alignment horizontal="center"/>
    </xf>
    <xf numFmtId="0" fontId="46" fillId="0" borderId="0" xfId="6" applyFont="1" applyBorder="1" applyAlignment="1">
      <alignment horizontal="right"/>
    </xf>
    <xf numFmtId="0" fontId="76" fillId="0" borderId="107" xfId="6" applyFont="1" applyBorder="1" applyAlignment="1">
      <alignment horizontal="center"/>
    </xf>
    <xf numFmtId="0" fontId="76" fillId="0" borderId="108" xfId="6" applyFont="1" applyBorder="1" applyAlignment="1">
      <alignment horizontal="center"/>
    </xf>
    <xf numFmtId="0" fontId="76" fillId="0" borderId="109" xfId="6" applyFont="1" applyBorder="1" applyAlignment="1">
      <alignment horizontal="center"/>
    </xf>
    <xf numFmtId="0" fontId="41" fillId="0" borderId="128" xfId="6" applyFont="1" applyBorder="1" applyAlignment="1">
      <alignment horizontal="center" vertical="center" wrapText="1"/>
    </xf>
    <xf numFmtId="0" fontId="41" fillId="0" borderId="129" xfId="6" applyFont="1" applyBorder="1" applyAlignment="1">
      <alignment horizontal="center" vertical="center"/>
    </xf>
    <xf numFmtId="0" fontId="41" fillId="0" borderId="123" xfId="6" applyFont="1" applyBorder="1" applyAlignment="1">
      <alignment horizontal="center" vertical="center" wrapText="1"/>
    </xf>
    <xf numFmtId="0" fontId="41" fillId="0" borderId="119" xfId="6" applyFont="1" applyBorder="1" applyAlignment="1">
      <alignment horizontal="center" vertical="center" wrapText="1"/>
    </xf>
    <xf numFmtId="0" fontId="41" fillId="0" borderId="108" xfId="6" applyFont="1" applyBorder="1" applyAlignment="1">
      <alignment horizontal="center" vertical="center" wrapText="1"/>
    </xf>
    <xf numFmtId="0" fontId="41" fillId="0" borderId="109" xfId="6" applyFont="1" applyBorder="1" applyAlignment="1">
      <alignment horizontal="center" vertical="center" wrapText="1"/>
    </xf>
    <xf numFmtId="0" fontId="41" fillId="0" borderId="130" xfId="6" applyFont="1" applyBorder="1" applyAlignment="1">
      <alignment horizontal="center" vertical="center" wrapText="1"/>
    </xf>
    <xf numFmtId="0" fontId="47" fillId="0" borderId="123" xfId="6" applyFont="1" applyBorder="1" applyAlignment="1">
      <alignment horizontal="center" vertical="center" wrapText="1"/>
    </xf>
    <xf numFmtId="0" fontId="50" fillId="0" borderId="98" xfId="6" applyFont="1" applyBorder="1" applyAlignment="1">
      <alignment horizontal="center" vertical="center"/>
    </xf>
    <xf numFmtId="0" fontId="50" fillId="0" borderId="131" xfId="6" applyFont="1" applyBorder="1" applyAlignment="1">
      <alignment horizontal="left" vertical="center" wrapText="1"/>
    </xf>
    <xf numFmtId="3" fontId="50" fillId="0" borderId="99" xfId="6" applyNumberFormat="1" applyFont="1" applyBorder="1" applyAlignment="1">
      <alignment vertical="center"/>
    </xf>
    <xf numFmtId="3" fontId="50" fillId="0" borderId="117" xfId="6" applyNumberFormat="1" applyFont="1" applyBorder="1" applyAlignment="1">
      <alignment vertical="center"/>
    </xf>
    <xf numFmtId="3" fontId="50" fillId="0" borderId="118" xfId="6" applyNumberFormat="1" applyFont="1" applyBorder="1" applyAlignment="1">
      <alignment vertical="center"/>
    </xf>
    <xf numFmtId="3" fontId="50" fillId="0" borderId="113" xfId="6" applyNumberFormat="1" applyFont="1" applyBorder="1" applyAlignment="1">
      <alignment vertical="center"/>
    </xf>
    <xf numFmtId="3" fontId="50" fillId="0" borderId="118" xfId="6" applyNumberFormat="1" applyFont="1" applyBorder="1" applyAlignment="1">
      <alignment horizontal="center" vertical="center"/>
    </xf>
    <xf numFmtId="3" fontId="50" fillId="0" borderId="132" xfId="6" applyNumberFormat="1" applyFont="1" applyBorder="1" applyAlignment="1">
      <alignment vertical="center"/>
    </xf>
    <xf numFmtId="3" fontId="50" fillId="0" borderId="118" xfId="6" applyNumberFormat="1" applyFont="1" applyBorder="1" applyAlignment="1">
      <alignment horizontal="right" vertical="center"/>
    </xf>
    <xf numFmtId="3" fontId="50" fillId="0" borderId="100" xfId="6" applyNumberFormat="1" applyFont="1" applyBorder="1" applyAlignment="1">
      <alignment vertical="center"/>
    </xf>
    <xf numFmtId="3" fontId="50" fillId="0" borderId="100" xfId="6" applyNumberFormat="1" applyFont="1" applyBorder="1" applyAlignment="1">
      <alignment horizontal="center" vertical="center"/>
    </xf>
    <xf numFmtId="3" fontId="50" fillId="0" borderId="131" xfId="6" applyNumberFormat="1" applyFont="1" applyBorder="1" applyAlignment="1">
      <alignment vertical="center"/>
    </xf>
    <xf numFmtId="3" fontId="50" fillId="0" borderId="101" xfId="6" applyNumberFormat="1" applyFont="1" applyBorder="1" applyAlignment="1">
      <alignment vertical="center"/>
    </xf>
    <xf numFmtId="3" fontId="16" fillId="0" borderId="133" xfId="6" applyNumberFormat="1" applyFont="1" applyBorder="1" applyAlignment="1">
      <alignment vertical="center"/>
    </xf>
    <xf numFmtId="3" fontId="50" fillId="0" borderId="104" xfId="6" applyNumberFormat="1" applyFont="1" applyBorder="1" applyAlignment="1">
      <alignment vertical="center"/>
    </xf>
    <xf numFmtId="3" fontId="50" fillId="0" borderId="105" xfId="6" applyNumberFormat="1" applyFont="1" applyBorder="1" applyAlignment="1">
      <alignment vertical="center"/>
    </xf>
    <xf numFmtId="3" fontId="50" fillId="0" borderId="120" xfId="6" applyNumberFormat="1" applyFont="1" applyBorder="1" applyAlignment="1">
      <alignment vertical="center"/>
    </xf>
    <xf numFmtId="3" fontId="50" fillId="0" borderId="105" xfId="6" applyNumberFormat="1" applyFont="1" applyBorder="1" applyAlignment="1">
      <alignment horizontal="center" vertical="center"/>
    </xf>
    <xf numFmtId="3" fontId="50" fillId="0" borderId="106" xfId="6" applyNumberFormat="1" applyFont="1" applyBorder="1" applyAlignment="1">
      <alignment vertical="center"/>
    </xf>
    <xf numFmtId="3" fontId="50" fillId="0" borderId="134" xfId="6" applyNumberFormat="1" applyFont="1" applyBorder="1" applyAlignment="1">
      <alignment vertical="center"/>
    </xf>
    <xf numFmtId="3" fontId="16" fillId="0" borderId="135" xfId="6" applyNumberFormat="1" applyFont="1" applyBorder="1" applyAlignment="1">
      <alignment vertical="center"/>
    </xf>
    <xf numFmtId="0" fontId="76" fillId="0" borderId="107" xfId="6" applyFont="1" applyBorder="1" applyAlignment="1">
      <alignment horizontal="center" vertical="center"/>
    </xf>
    <xf numFmtId="0" fontId="16" fillId="0" borderId="130" xfId="6" applyFont="1" applyBorder="1" applyAlignment="1">
      <alignment horizontal="left" vertical="center" wrapText="1"/>
    </xf>
    <xf numFmtId="3" fontId="24" fillId="0" borderId="119" xfId="5" applyNumberFormat="1" applyFont="1" applyBorder="1" applyAlignment="1">
      <alignment vertical="center"/>
    </xf>
    <xf numFmtId="3" fontId="24" fillId="0" borderId="109" xfId="5" applyNumberFormat="1" applyFont="1" applyBorder="1" applyAlignment="1">
      <alignment vertical="center"/>
    </xf>
    <xf numFmtId="3" fontId="24" fillId="0" borderId="130" xfId="5" applyNumberFormat="1" applyFont="1" applyBorder="1" applyAlignment="1">
      <alignment vertical="center"/>
    </xf>
    <xf numFmtId="0" fontId="1" fillId="0" borderId="0" xfId="5" applyBorder="1" applyAlignment="1"/>
    <xf numFmtId="0" fontId="37" fillId="0" borderId="0" xfId="6" applyFont="1" applyBorder="1" applyAlignment="1">
      <alignment horizontal="center"/>
    </xf>
    <xf numFmtId="0" fontId="50" fillId="0" borderId="0" xfId="6" applyFont="1" applyBorder="1" applyAlignment="1">
      <alignment horizontal="left" wrapText="1"/>
    </xf>
    <xf numFmtId="3" fontId="50" fillId="0" borderId="0" xfId="6" applyNumberFormat="1" applyFont="1" applyBorder="1" applyAlignment="1"/>
    <xf numFmtId="3" fontId="50" fillId="0" borderId="0" xfId="6" applyNumberFormat="1" applyFont="1" applyBorder="1" applyAlignment="1">
      <alignment horizontal="center"/>
    </xf>
    <xf numFmtId="0" fontId="49" fillId="0" borderId="0" xfId="6" applyBorder="1" applyAlignment="1"/>
    <xf numFmtId="0" fontId="1" fillId="0" borderId="0" xfId="5" applyBorder="1" applyAlignment="1">
      <alignment horizontal="center"/>
    </xf>
    <xf numFmtId="3" fontId="50" fillId="0" borderId="0" xfId="5" applyNumberFormat="1" applyFont="1" applyBorder="1" applyAlignment="1"/>
    <xf numFmtId="3" fontId="50" fillId="0" borderId="0" xfId="6" applyNumberFormat="1" applyFont="1" applyBorder="1" applyAlignment="1">
      <alignment horizontal="right"/>
    </xf>
    <xf numFmtId="3" fontId="37" fillId="0" borderId="0" xfId="6" applyNumberFormat="1" applyFont="1" applyBorder="1" applyAlignment="1">
      <alignment horizontal="center"/>
    </xf>
    <xf numFmtId="3" fontId="49" fillId="0" borderId="0" xfId="6" applyNumberFormat="1" applyAlignment="1">
      <alignment vertical="center"/>
    </xf>
    <xf numFmtId="3" fontId="49" fillId="0" borderId="0" xfId="6" applyNumberFormat="1"/>
    <xf numFmtId="3" fontId="49" fillId="0" borderId="0" xfId="6" applyNumberFormat="1" applyFill="1" applyAlignment="1">
      <alignment vertical="center"/>
    </xf>
    <xf numFmtId="3" fontId="16" fillId="0" borderId="0" xfId="6" applyNumberFormat="1" applyFont="1" applyBorder="1" applyAlignment="1">
      <alignment horizontal="center"/>
    </xf>
    <xf numFmtId="0" fontId="31" fillId="0" borderId="0" xfId="5" applyFont="1" applyBorder="1" applyAlignment="1">
      <alignment horizontal="center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15" fillId="0" borderId="33" xfId="0" applyNumberFormat="1" applyFont="1" applyFill="1" applyBorder="1" applyAlignment="1" applyProtection="1">
      <alignment vertical="center" wrapText="1"/>
      <protection locked="0"/>
    </xf>
    <xf numFmtId="49" fontId="15" fillId="0" borderId="136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3" xfId="0" applyNumberFormat="1" applyFont="1" applyFill="1" applyBorder="1" applyAlignment="1" applyProtection="1">
      <alignment vertical="center" wrapText="1"/>
    </xf>
    <xf numFmtId="164" fontId="15" fillId="0" borderId="3" xfId="0" applyNumberFormat="1" applyFont="1" applyFill="1" applyBorder="1" applyAlignment="1" applyProtection="1">
      <alignment vertical="center" wrapText="1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15" fillId="0" borderId="47" xfId="0" applyNumberFormat="1" applyFont="1" applyFill="1" applyBorder="1" applyAlignment="1" applyProtection="1">
      <alignment vertical="center" wrapText="1"/>
    </xf>
    <xf numFmtId="164" fontId="31" fillId="0" borderId="33" xfId="0" applyNumberFormat="1" applyFont="1" applyFill="1" applyBorder="1" applyAlignment="1" applyProtection="1">
      <alignment vertical="center" wrapText="1"/>
    </xf>
    <xf numFmtId="164" fontId="15" fillId="0" borderId="37" xfId="0" applyNumberFormat="1" applyFont="1" applyFill="1" applyBorder="1" applyAlignment="1" applyProtection="1">
      <alignment vertical="center" wrapText="1"/>
      <protection locked="0"/>
    </xf>
    <xf numFmtId="164" fontId="31" fillId="0" borderId="72" xfId="0" applyNumberFormat="1" applyFont="1" applyFill="1" applyBorder="1" applyAlignment="1" applyProtection="1">
      <alignment vertical="center" wrapText="1"/>
    </xf>
    <xf numFmtId="164" fontId="7" fillId="0" borderId="12" xfId="8" applyNumberFormat="1" applyFont="1" applyFill="1" applyBorder="1" applyAlignment="1" applyProtection="1">
      <alignment vertical="center" wrapText="1"/>
    </xf>
    <xf numFmtId="164" fontId="2" fillId="0" borderId="49" xfId="0" applyNumberFormat="1" applyFont="1" applyFill="1" applyBorder="1" applyAlignment="1" applyProtection="1">
      <alignment horizontal="right" vertical="center" wrapText="1" indent="1"/>
    </xf>
    <xf numFmtId="3" fontId="5" fillId="0" borderId="12" xfId="0" applyNumberFormat="1" applyFont="1" applyFill="1" applyBorder="1" applyAlignment="1" applyProtection="1">
      <alignment horizontal="right" vertical="center" wrapText="1"/>
    </xf>
    <xf numFmtId="3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5" borderId="19" xfId="8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right" vertical="center"/>
    </xf>
    <xf numFmtId="164" fontId="2" fillId="0" borderId="24" xfId="8" applyNumberFormat="1" applyFont="1" applyFill="1" applyBorder="1" applyAlignment="1" applyProtection="1">
      <alignment horizontal="right" vertical="center" wrapText="1"/>
    </xf>
    <xf numFmtId="164" fontId="38" fillId="0" borderId="24" xfId="8" applyNumberFormat="1" applyFont="1" applyFill="1" applyBorder="1" applyAlignment="1" applyProtection="1">
      <alignment horizontal="right" vertical="center" wrapText="1"/>
    </xf>
    <xf numFmtId="0" fontId="12" fillId="0" borderId="0" xfId="8" applyFont="1" applyFill="1" applyBorder="1" applyProtection="1"/>
    <xf numFmtId="0" fontId="12" fillId="0" borderId="70" xfId="8" applyFont="1" applyFill="1" applyBorder="1" applyAlignment="1" applyProtection="1">
      <alignment horizontal="right" vertical="center" indent="1"/>
    </xf>
    <xf numFmtId="0" fontId="6" fillId="0" borderId="34" xfId="0" applyFont="1" applyFill="1" applyBorder="1" applyAlignment="1" applyProtection="1">
      <alignment horizontal="right" vertical="center"/>
    </xf>
    <xf numFmtId="3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28" xfId="0" applyFont="1" applyFill="1" applyBorder="1" applyAlignment="1" applyProtection="1">
      <alignment horizontal="left" vertical="center"/>
    </xf>
    <xf numFmtId="0" fontId="0" fillId="0" borderId="36" xfId="0" applyBorder="1" applyAlignment="1">
      <alignment vertical="center"/>
    </xf>
    <xf numFmtId="164" fontId="34" fillId="0" borderId="18" xfId="8" applyNumberFormat="1" applyFont="1" applyFill="1" applyBorder="1" applyAlignment="1" applyProtection="1">
      <alignment horizontal="left" vertical="center"/>
    </xf>
    <xf numFmtId="164" fontId="7" fillId="0" borderId="0" xfId="8" applyNumberFormat="1" applyFont="1" applyFill="1" applyBorder="1" applyAlignment="1" applyProtection="1">
      <alignment horizontal="center" vertical="center"/>
    </xf>
    <xf numFmtId="164" fontId="7" fillId="0" borderId="70" xfId="8" applyNumberFormat="1" applyFont="1" applyFill="1" applyBorder="1" applyAlignment="1" applyProtection="1">
      <alignment horizontal="center" vertical="center"/>
    </xf>
    <xf numFmtId="164" fontId="34" fillId="0" borderId="18" xfId="8" applyNumberFormat="1" applyFont="1" applyFill="1" applyBorder="1" applyAlignment="1" applyProtection="1">
      <alignment horizontal="left"/>
    </xf>
    <xf numFmtId="0" fontId="24" fillId="0" borderId="0" xfId="8" applyFont="1" applyFill="1" applyBorder="1" applyAlignment="1" applyProtection="1">
      <alignment horizontal="center"/>
    </xf>
    <xf numFmtId="0" fontId="24" fillId="0" borderId="70" xfId="8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 vertical="center"/>
    </xf>
    <xf numFmtId="0" fontId="0" fillId="0" borderId="9" xfId="0" applyBorder="1" applyAlignment="1">
      <alignment vertical="center"/>
    </xf>
    <xf numFmtId="0" fontId="33" fillId="0" borderId="0" xfId="8" applyFont="1" applyFill="1" applyBorder="1" applyAlignment="1" applyProtection="1">
      <alignment horizontal="center"/>
    </xf>
    <xf numFmtId="164" fontId="48" fillId="0" borderId="18" xfId="8" applyNumberFormat="1" applyFont="1" applyFill="1" applyBorder="1" applyAlignment="1" applyProtection="1">
      <alignment horizontal="left" vertical="center"/>
    </xf>
    <xf numFmtId="164" fontId="5" fillId="0" borderId="0" xfId="8" applyNumberFormat="1" applyFont="1" applyFill="1" applyBorder="1" applyAlignment="1" applyProtection="1">
      <alignment horizontal="center" vertical="center"/>
    </xf>
    <xf numFmtId="164" fontId="48" fillId="0" borderId="18" xfId="8" applyNumberFormat="1" applyFont="1" applyFill="1" applyBorder="1" applyAlignment="1" applyProtection="1">
      <alignment horizontal="left"/>
    </xf>
    <xf numFmtId="164" fontId="30" fillId="0" borderId="137" xfId="0" applyNumberFormat="1" applyFont="1" applyFill="1" applyBorder="1" applyAlignment="1" applyProtection="1">
      <alignment horizontal="center" vertical="center" wrapText="1"/>
    </xf>
    <xf numFmtId="164" fontId="30" fillId="0" borderId="74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4" fillId="0" borderId="35" xfId="0" applyNumberFormat="1" applyFont="1" applyFill="1" applyBorder="1" applyAlignment="1" applyProtection="1">
      <alignment horizontal="center" vertical="center" wrapText="1"/>
    </xf>
    <xf numFmtId="164" fontId="30" fillId="0" borderId="72" xfId="0" applyNumberFormat="1" applyFont="1" applyFill="1" applyBorder="1" applyAlignment="1" applyProtection="1">
      <alignment horizontal="center" vertical="center" wrapText="1"/>
    </xf>
    <xf numFmtId="164" fontId="30" fillId="0" borderId="138" xfId="0" applyNumberFormat="1" applyFont="1" applyFill="1" applyBorder="1" applyAlignment="1" applyProtection="1">
      <alignment horizontal="center" vertical="center" wrapText="1"/>
    </xf>
    <xf numFmtId="164" fontId="5" fillId="0" borderId="0" xfId="8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3" xfId="8" applyFont="1" applyFill="1" applyBorder="1" applyAlignment="1">
      <alignment horizontal="center" vertical="center" wrapText="1"/>
    </xf>
    <xf numFmtId="0" fontId="31" fillId="0" borderId="24" xfId="8" applyFont="1" applyFill="1" applyBorder="1" applyAlignment="1">
      <alignment horizontal="center" vertical="center" wrapText="1"/>
    </xf>
    <xf numFmtId="0" fontId="31" fillId="0" borderId="5" xfId="8" applyFont="1" applyFill="1" applyBorder="1" applyAlignment="1">
      <alignment horizontal="center" vertical="center" wrapText="1"/>
    </xf>
    <xf numFmtId="0" fontId="31" fillId="0" borderId="4" xfId="8" applyFont="1" applyFill="1" applyBorder="1" applyAlignment="1">
      <alignment horizontal="center" vertical="center" wrapText="1"/>
    </xf>
    <xf numFmtId="0" fontId="31" fillId="0" borderId="22" xfId="8" applyFont="1" applyFill="1" applyBorder="1" applyAlignment="1">
      <alignment horizontal="center" vertical="center" wrapText="1"/>
    </xf>
    <xf numFmtId="0" fontId="31" fillId="0" borderId="21" xfId="8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0" fillId="0" borderId="7" xfId="8" applyFont="1" applyFill="1" applyBorder="1" applyAlignment="1" applyProtection="1">
      <alignment horizontal="left"/>
    </xf>
    <xf numFmtId="0" fontId="30" fillId="0" borderId="9" xfId="8" applyFont="1" applyFill="1" applyBorder="1" applyAlignment="1" applyProtection="1">
      <alignment horizontal="left"/>
    </xf>
    <xf numFmtId="0" fontId="22" fillId="0" borderId="35" xfId="8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68" fillId="0" borderId="0" xfId="0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>
      <alignment horizontal="left" wrapText="1"/>
    </xf>
    <xf numFmtId="0" fontId="31" fillId="0" borderId="121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wrapText="1"/>
    </xf>
    <xf numFmtId="0" fontId="68" fillId="0" borderId="121" xfId="0" applyFont="1" applyFill="1" applyBorder="1" applyAlignment="1" applyProtection="1">
      <alignment horizontal="right"/>
    </xf>
    <xf numFmtId="0" fontId="75" fillId="0" borderId="0" xfId="6" applyFont="1" applyBorder="1" applyAlignment="1">
      <alignment horizontal="right"/>
    </xf>
    <xf numFmtId="0" fontId="16" fillId="0" borderId="0" xfId="6" applyFont="1" applyBorder="1" applyAlignment="1">
      <alignment horizontal="center" vertical="center"/>
    </xf>
    <xf numFmtId="0" fontId="45" fillId="0" borderId="0" xfId="6" applyFont="1" applyBorder="1" applyAlignment="1">
      <alignment horizontal="right"/>
    </xf>
    <xf numFmtId="0" fontId="65" fillId="0" borderId="0" xfId="7" applyFont="1" applyAlignment="1">
      <alignment horizontal="center" vertical="center"/>
    </xf>
    <xf numFmtId="0" fontId="63" fillId="0" borderId="0" xfId="7" applyFont="1" applyBorder="1" applyAlignment="1">
      <alignment horizontal="right"/>
    </xf>
    <xf numFmtId="0" fontId="49" fillId="0" borderId="0" xfId="7" applyAlignment="1">
      <alignment horizontal="center" vertical="center"/>
    </xf>
    <xf numFmtId="0" fontId="64" fillId="0" borderId="0" xfId="7" applyFont="1" applyAlignment="1">
      <alignment horizontal="center" vertical="center"/>
    </xf>
    <xf numFmtId="0" fontId="61" fillId="0" borderId="0" xfId="7" applyFont="1" applyAlignment="1">
      <alignment horizontal="right" vertical="center"/>
    </xf>
    <xf numFmtId="0" fontId="0" fillId="0" borderId="0" xfId="0" applyAlignment="1"/>
    <xf numFmtId="0" fontId="34" fillId="0" borderId="0" xfId="0" applyFont="1" applyAlignment="1" applyProtection="1">
      <alignment horizontal="right"/>
    </xf>
    <xf numFmtId="0" fontId="56" fillId="0" borderId="28" xfId="0" applyFont="1" applyBorder="1" applyAlignment="1" applyProtection="1">
      <alignment horizontal="left" vertical="center" indent="2"/>
    </xf>
    <xf numFmtId="0" fontId="56" fillId="0" borderId="36" xfId="0" applyFont="1" applyBorder="1" applyAlignment="1" applyProtection="1">
      <alignment horizontal="left" vertical="center" indent="2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8" fillId="0" borderId="50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4" fillId="0" borderId="28" xfId="0" applyNumberFormat="1" applyFont="1" applyFill="1" applyBorder="1" applyAlignment="1" applyProtection="1">
      <alignment horizontal="left" vertical="center" wrapText="1" indent="2"/>
    </xf>
    <xf numFmtId="164" fontId="4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137" xfId="0" applyNumberFormat="1" applyFont="1" applyFill="1" applyBorder="1" applyAlignment="1" applyProtection="1">
      <alignment horizontal="center" vertical="center"/>
    </xf>
    <xf numFmtId="164" fontId="8" fillId="0" borderId="74" xfId="0" applyNumberFormat="1" applyFont="1" applyFill="1" applyBorder="1" applyAlignment="1" applyProtection="1">
      <alignment horizontal="center" vertical="center"/>
    </xf>
    <xf numFmtId="164" fontId="8" fillId="0" borderId="37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75" xfId="0" applyNumberFormat="1" applyFont="1" applyFill="1" applyBorder="1" applyAlignment="1" applyProtection="1">
      <alignment horizontal="center" vertical="center"/>
    </xf>
    <xf numFmtId="164" fontId="8" fillId="0" borderId="137" xfId="0" applyNumberFormat="1" applyFont="1" applyFill="1" applyBorder="1" applyAlignment="1" applyProtection="1">
      <alignment horizontal="center" vertical="center" wrapText="1"/>
    </xf>
    <xf numFmtId="164" fontId="8" fillId="0" borderId="74" xfId="0" applyNumberFormat="1" applyFont="1" applyFill="1" applyBorder="1" applyAlignment="1" applyProtection="1">
      <alignment horizontal="center" vertical="center" wrapText="1"/>
    </xf>
    <xf numFmtId="0" fontId="29" fillId="0" borderId="35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6" fillId="0" borderId="17" xfId="9" applyFont="1" applyFill="1" applyBorder="1" applyAlignment="1" applyProtection="1">
      <alignment horizontal="left" vertical="center" indent="1"/>
    </xf>
    <xf numFmtId="0" fontId="6" fillId="0" borderId="43" xfId="9" applyFont="1" applyFill="1" applyBorder="1" applyAlignment="1" applyProtection="1">
      <alignment horizontal="left" vertical="center" indent="1"/>
    </xf>
    <xf numFmtId="0" fontId="6" fillId="0" borderId="19" xfId="9" applyFont="1" applyFill="1" applyBorder="1" applyAlignment="1" applyProtection="1">
      <alignment horizontal="left" vertical="center" indent="1"/>
    </xf>
    <xf numFmtId="0" fontId="24" fillId="0" borderId="0" xfId="9" applyFont="1" applyFill="1" applyAlignment="1" applyProtection="1">
      <alignment horizontal="center" wrapText="1"/>
    </xf>
    <xf numFmtId="0" fontId="24" fillId="0" borderId="0" xfId="9" applyFont="1" applyFill="1" applyAlignment="1" applyProtection="1">
      <alignment horizontal="center"/>
    </xf>
    <xf numFmtId="0" fontId="0" fillId="0" borderId="0" xfId="0" applyFill="1" applyAlignment="1">
      <alignment horizontal="right" vertical="center" textRotation="180"/>
    </xf>
    <xf numFmtId="0" fontId="0" fillId="0" borderId="0" xfId="0" applyAlignment="1">
      <alignment horizontal="right" vertical="center" textRotation="180"/>
    </xf>
    <xf numFmtId="0" fontId="18" fillId="0" borderId="35" xfId="0" applyFont="1" applyBorder="1"/>
    <xf numFmtId="0" fontId="16" fillId="0" borderId="0" xfId="0" applyFont="1" applyFill="1" applyBorder="1" applyAlignment="1" applyProtection="1">
      <alignment horizontal="center" vertical="center"/>
    </xf>
  </cellXfs>
  <cellStyles count="11">
    <cellStyle name="Ezres" xfId="1" builtinId="3"/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Bevételek, kiadások_szakfeladatos ktgvi terv 2017K 2" xfId="6"/>
    <cellStyle name="Normál_költségv.mell." xfId="7"/>
    <cellStyle name="Normál_KVRENMUNKA" xfId="8"/>
    <cellStyle name="Normál_SEGEDLETEK" xfId="9"/>
    <cellStyle name="Százalék 2" xfId="10"/>
  </cellStyles>
  <dxfs count="3"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2:B16"/>
  <sheetViews>
    <sheetView tabSelected="1" view="pageBreakPreview" zoomScale="60" zoomScaleNormal="100" workbookViewId="0">
      <selection activeCell="A9" sqref="A9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128</v>
      </c>
    </row>
    <row r="4" spans="1:2" x14ac:dyDescent="0.2">
      <c r="A4" s="75"/>
      <c r="B4" s="75"/>
    </row>
    <row r="5" spans="1:2" s="82" customFormat="1" ht="15.75" x14ac:dyDescent="0.25">
      <c r="A5" s="48" t="s">
        <v>756</v>
      </c>
      <c r="B5" s="81"/>
    </row>
    <row r="6" spans="1:2" x14ac:dyDescent="0.2">
      <c r="A6" s="75"/>
      <c r="B6" s="75"/>
    </row>
    <row r="7" spans="1:2" x14ac:dyDescent="0.2">
      <c r="A7" s="75" t="s">
        <v>500</v>
      </c>
      <c r="B7" s="75" t="s">
        <v>446</v>
      </c>
    </row>
    <row r="8" spans="1:2" x14ac:dyDescent="0.2">
      <c r="A8" s="75" t="s">
        <v>501</v>
      </c>
      <c r="B8" s="75" t="s">
        <v>447</v>
      </c>
    </row>
    <row r="9" spans="1:2" x14ac:dyDescent="0.2">
      <c r="A9" s="75" t="s">
        <v>502</v>
      </c>
      <c r="B9" s="75" t="s">
        <v>448</v>
      </c>
    </row>
    <row r="10" spans="1:2" x14ac:dyDescent="0.2">
      <c r="A10" s="75"/>
      <c r="B10" s="75"/>
    </row>
    <row r="11" spans="1:2" x14ac:dyDescent="0.2">
      <c r="A11" s="75"/>
      <c r="B11" s="75"/>
    </row>
    <row r="12" spans="1:2" s="82" customFormat="1" ht="15.75" x14ac:dyDescent="0.25">
      <c r="A12" s="48" t="str">
        <f>+CONCATENATE(LEFT(A5,4),". évi előirányzat KIADÁSOK")</f>
        <v>2021. évi előirányzat KIADÁSOK</v>
      </c>
      <c r="B12" s="81"/>
    </row>
    <row r="13" spans="1:2" x14ac:dyDescent="0.2">
      <c r="A13" s="75"/>
      <c r="B13" s="75"/>
    </row>
    <row r="14" spans="1:2" x14ac:dyDescent="0.2">
      <c r="A14" s="75" t="s">
        <v>503</v>
      </c>
      <c r="B14" s="75" t="s">
        <v>449</v>
      </c>
    </row>
    <row r="15" spans="1:2" x14ac:dyDescent="0.2">
      <c r="A15" s="75" t="s">
        <v>504</v>
      </c>
      <c r="B15" s="75" t="s">
        <v>450</v>
      </c>
    </row>
    <row r="16" spans="1:2" x14ac:dyDescent="0.2">
      <c r="A16" s="75" t="s">
        <v>505</v>
      </c>
      <c r="B16" s="75" t="s">
        <v>451</v>
      </c>
    </row>
  </sheetData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18"/>
  <sheetViews>
    <sheetView view="pageBreakPreview" zoomScale="60" zoomScaleNormal="100" workbookViewId="0">
      <selection activeCell="B6" sqref="B6"/>
    </sheetView>
  </sheetViews>
  <sheetFormatPr defaultRowHeight="12.75" x14ac:dyDescent="0.2"/>
  <cols>
    <col min="1" max="1" width="65.33203125" style="26" customWidth="1"/>
    <col min="2" max="2" width="22.83203125" style="25" customWidth="1"/>
    <col min="3" max="3" width="16.33203125" style="25" customWidth="1"/>
    <col min="4" max="4" width="18" style="25" customWidth="1"/>
    <col min="5" max="5" width="22" style="25" customWidth="1"/>
    <col min="6" max="6" width="18.83203125" style="35" customWidth="1"/>
    <col min="7" max="8" width="12.83203125" style="25" customWidth="1"/>
    <col min="9" max="9" width="13.83203125" style="25" customWidth="1"/>
    <col min="10" max="16384" width="9.33203125" style="25"/>
  </cols>
  <sheetData>
    <row r="1" spans="1:6" ht="21.75" customHeight="1" x14ac:dyDescent="0.2">
      <c r="A1" s="1460" t="s">
        <v>1</v>
      </c>
      <c r="B1" s="1460"/>
      <c r="C1" s="1460"/>
      <c r="D1" s="1460"/>
      <c r="E1" s="1460"/>
      <c r="F1" s="1460"/>
    </row>
    <row r="2" spans="1:6" ht="15" customHeight="1" thickBot="1" x14ac:dyDescent="0.3">
      <c r="A2" s="114"/>
      <c r="B2" s="35"/>
      <c r="C2" s="35"/>
      <c r="D2" s="35"/>
      <c r="E2" s="35"/>
      <c r="F2" s="33" t="s">
        <v>584</v>
      </c>
    </row>
    <row r="3" spans="1:6" s="28" customFormat="1" ht="44.25" customHeight="1" thickBot="1" x14ac:dyDescent="0.25">
      <c r="A3" s="255" t="s">
        <v>64</v>
      </c>
      <c r="B3" s="1405" t="s">
        <v>749</v>
      </c>
      <c r="C3" s="256" t="s">
        <v>65</v>
      </c>
      <c r="D3" s="256" t="s">
        <v>750</v>
      </c>
      <c r="E3" s="256" t="s">
        <v>751</v>
      </c>
      <c r="F3" s="257" t="s">
        <v>752</v>
      </c>
    </row>
    <row r="4" spans="1:6" s="35" customFormat="1" ht="16.5" customHeight="1" thickBot="1" x14ac:dyDescent="0.25">
      <c r="A4" s="258" t="s">
        <v>452</v>
      </c>
      <c r="B4" s="259" t="s">
        <v>453</v>
      </c>
      <c r="C4" s="259" t="s">
        <v>454</v>
      </c>
      <c r="D4" s="259" t="s">
        <v>456</v>
      </c>
      <c r="E4" s="259" t="s">
        <v>455</v>
      </c>
      <c r="F4" s="260" t="s">
        <v>458</v>
      </c>
    </row>
    <row r="5" spans="1:6" s="35" customFormat="1" ht="24.75" customHeight="1" x14ac:dyDescent="0.2">
      <c r="A5" s="627" t="s">
        <v>582</v>
      </c>
      <c r="B5" s="823">
        <f>SUM(B6+B8+B10)</f>
        <v>171903077</v>
      </c>
      <c r="C5" s="823"/>
      <c r="D5" s="823">
        <f>SUM(D6+D8+D10)</f>
        <v>131978593</v>
      </c>
      <c r="E5" s="823">
        <f>SUM(E6+E8+E10)</f>
        <v>39924484</v>
      </c>
      <c r="F5" s="824">
        <f>SUM(F6:F8)</f>
        <v>0</v>
      </c>
    </row>
    <row r="6" spans="1:6" ht="30" x14ac:dyDescent="0.2">
      <c r="A6" s="1109" t="s">
        <v>591</v>
      </c>
      <c r="B6" s="1113">
        <v>162501363</v>
      </c>
      <c r="C6" s="1114" t="s">
        <v>754</v>
      </c>
      <c r="D6" s="1113">
        <v>130443593</v>
      </c>
      <c r="E6" s="1113">
        <v>32057770</v>
      </c>
      <c r="F6" s="1112">
        <f>B6-D6-E6</f>
        <v>0</v>
      </c>
    </row>
    <row r="7" spans="1:6" ht="15" x14ac:dyDescent="0.2">
      <c r="A7" s="1109" t="s">
        <v>593</v>
      </c>
      <c r="B7" s="1110">
        <v>20000000</v>
      </c>
      <c r="C7" s="1111"/>
      <c r="D7" s="1110">
        <v>12700000</v>
      </c>
      <c r="E7" s="1110">
        <v>7300000</v>
      </c>
      <c r="F7" s="1112"/>
    </row>
    <row r="8" spans="1:6" ht="15" x14ac:dyDescent="0.2">
      <c r="A8" s="1109" t="s">
        <v>747</v>
      </c>
      <c r="B8" s="1113">
        <v>5236158</v>
      </c>
      <c r="C8" s="1114" t="s">
        <v>755</v>
      </c>
      <c r="D8" s="1113">
        <v>0</v>
      </c>
      <c r="E8" s="1113">
        <v>5236158</v>
      </c>
      <c r="F8" s="1112">
        <f>B8-D8-E8</f>
        <v>0</v>
      </c>
    </row>
    <row r="9" spans="1:6" ht="15.75" customHeight="1" x14ac:dyDescent="0.2">
      <c r="A9" s="1109" t="s">
        <v>590</v>
      </c>
      <c r="B9" s="1129">
        <v>5236158</v>
      </c>
      <c r="C9" s="1114"/>
      <c r="D9" s="1113"/>
      <c r="E9" s="1110">
        <v>5236158</v>
      </c>
      <c r="F9" s="1115"/>
    </row>
    <row r="10" spans="1:6" ht="15.95" customHeight="1" x14ac:dyDescent="0.2">
      <c r="A10" s="1109" t="s">
        <v>618</v>
      </c>
      <c r="B10" s="1113">
        <v>4165556</v>
      </c>
      <c r="C10" s="1114" t="s">
        <v>753</v>
      </c>
      <c r="D10" s="1113">
        <v>1535000</v>
      </c>
      <c r="E10" s="1113">
        <v>2630556</v>
      </c>
      <c r="F10" s="1112">
        <f>B10-D10-E10</f>
        <v>0</v>
      </c>
    </row>
    <row r="11" spans="1:6" ht="15.95" customHeight="1" x14ac:dyDescent="0.2">
      <c r="A11" s="1109" t="s">
        <v>590</v>
      </c>
      <c r="B11" s="1129">
        <v>2460187</v>
      </c>
      <c r="C11" s="1114"/>
      <c r="D11" s="1113"/>
      <c r="E11" s="1110">
        <v>2460187</v>
      </c>
      <c r="F11" s="1115"/>
    </row>
    <row r="12" spans="1:6" ht="15.95" customHeight="1" x14ac:dyDescent="0.2">
      <c r="A12" s="627" t="s">
        <v>761</v>
      </c>
      <c r="B12" s="823">
        <f>SUM(B13+B15+B17)</f>
        <v>800100</v>
      </c>
      <c r="C12" s="823"/>
      <c r="D12" s="1113">
        <v>0</v>
      </c>
      <c r="E12" s="823">
        <v>800100</v>
      </c>
      <c r="F12" s="824">
        <f>SUM(F13:F15)</f>
        <v>0</v>
      </c>
    </row>
    <row r="13" spans="1:6" ht="15.95" customHeight="1" thickBot="1" x14ac:dyDescent="0.25">
      <c r="A13" s="1109" t="s">
        <v>762</v>
      </c>
      <c r="B13" s="1113">
        <v>800100</v>
      </c>
      <c r="C13" s="1114" t="s">
        <v>755</v>
      </c>
      <c r="D13" s="1113">
        <v>0</v>
      </c>
      <c r="E13" s="1113">
        <v>800100</v>
      </c>
      <c r="F13" s="1112">
        <f>B13-D13-E13</f>
        <v>0</v>
      </c>
    </row>
    <row r="14" spans="1:6" s="36" customFormat="1" ht="18" customHeight="1" thickBot="1" x14ac:dyDescent="0.25">
      <c r="A14" s="261" t="s">
        <v>63</v>
      </c>
      <c r="B14" s="262">
        <f>SUM(B5+B12)</f>
        <v>172703177</v>
      </c>
      <c r="C14" s="263"/>
      <c r="D14" s="262">
        <f>SUM(D6:D11)</f>
        <v>144678593</v>
      </c>
      <c r="E14" s="262">
        <f>SUM(E5+E12)</f>
        <v>40724584</v>
      </c>
      <c r="F14" s="822">
        <f>SUM(F5)</f>
        <v>0</v>
      </c>
    </row>
    <row r="15" spans="1:6" ht="15" x14ac:dyDescent="0.2">
      <c r="A15" s="268"/>
      <c r="B15" s="269"/>
      <c r="C15" s="269"/>
      <c r="D15" s="269"/>
      <c r="E15" s="269"/>
      <c r="F15" s="270"/>
    </row>
    <row r="17" spans="1:1" x14ac:dyDescent="0.2">
      <c r="A17" s="26" t="s">
        <v>517</v>
      </c>
    </row>
    <row r="18" spans="1:1" x14ac:dyDescent="0.2">
      <c r="A18" s="26" t="s">
        <v>517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63" fitToHeight="2" orientation="landscape" verticalDpi="300" r:id="rId1"/>
  <headerFooter alignWithMargins="0">
    <oddHeader>&amp;R&amp;"Times New Roman CE,Félkövér dőlt"&amp;11 6. melléklet az 2/2021. (II.04.) önkormányzati rendelethez</oddHeader>
  </headerFooter>
  <ignoredErrors>
    <ignoredError sqref="C8 C13" numberStoredAsText="1"/>
    <ignoredError sqref="D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11"/>
  <sheetViews>
    <sheetView view="pageBreakPreview" zoomScale="60" zoomScaleNormal="100" workbookViewId="0">
      <selection activeCell="A8" sqref="A8"/>
    </sheetView>
  </sheetViews>
  <sheetFormatPr defaultRowHeight="12.75" x14ac:dyDescent="0.2"/>
  <cols>
    <col min="1" max="1" width="65.1640625" style="26" customWidth="1"/>
    <col min="2" max="2" width="18" style="25" customWidth="1"/>
    <col min="3" max="3" width="16.33203125" style="25" customWidth="1"/>
    <col min="4" max="4" width="18" style="25" customWidth="1"/>
    <col min="5" max="5" width="16.6640625" style="25" customWidth="1"/>
    <col min="6" max="6" width="18.83203125" style="25" customWidth="1"/>
    <col min="7" max="8" width="12.83203125" style="25" customWidth="1"/>
    <col min="9" max="9" width="13.83203125" style="25" customWidth="1"/>
    <col min="10" max="16384" width="9.33203125" style="25"/>
  </cols>
  <sheetData>
    <row r="1" spans="1:6" ht="24.75" customHeight="1" x14ac:dyDescent="0.2">
      <c r="A1" s="1460" t="s">
        <v>2</v>
      </c>
      <c r="B1" s="1460"/>
      <c r="C1" s="1460"/>
      <c r="D1" s="1460"/>
      <c r="E1" s="1460"/>
      <c r="F1" s="1460"/>
    </row>
    <row r="2" spans="1:6" ht="23.25" customHeight="1" thickBot="1" x14ac:dyDescent="0.3">
      <c r="A2" s="114"/>
      <c r="B2" s="35"/>
      <c r="C2" s="35"/>
      <c r="D2" s="35"/>
      <c r="E2" s="35"/>
      <c r="F2" s="33" t="s">
        <v>563</v>
      </c>
    </row>
    <row r="3" spans="1:6" s="28" customFormat="1" ht="65.25" customHeight="1" thickBot="1" x14ac:dyDescent="0.25">
      <c r="A3" s="255" t="s">
        <v>64</v>
      </c>
      <c r="B3" s="1405" t="s">
        <v>749</v>
      </c>
      <c r="C3" s="256" t="s">
        <v>65</v>
      </c>
      <c r="D3" s="256" t="s">
        <v>750</v>
      </c>
      <c r="E3" s="256" t="s">
        <v>751</v>
      </c>
      <c r="F3" s="257" t="s">
        <v>752</v>
      </c>
    </row>
    <row r="4" spans="1:6" s="35" customFormat="1" ht="15" customHeight="1" thickBot="1" x14ac:dyDescent="0.25">
      <c r="A4" s="258" t="s">
        <v>452</v>
      </c>
      <c r="B4" s="259" t="s">
        <v>453</v>
      </c>
      <c r="C4" s="259" t="s">
        <v>454</v>
      </c>
      <c r="D4" s="259" t="s">
        <v>456</v>
      </c>
      <c r="E4" s="259" t="s">
        <v>455</v>
      </c>
      <c r="F4" s="260" t="s">
        <v>457</v>
      </c>
    </row>
    <row r="5" spans="1:6" s="35" customFormat="1" ht="15" customHeight="1" x14ac:dyDescent="0.2">
      <c r="A5" s="628" t="s">
        <v>582</v>
      </c>
      <c r="B5" s="826">
        <f>SUM(B6:B10)</f>
        <v>690947208</v>
      </c>
      <c r="C5" s="826"/>
      <c r="D5" s="826">
        <f>SUM(D6:D10)</f>
        <v>125891178</v>
      </c>
      <c r="E5" s="826">
        <f>SUM(E6:E10)</f>
        <v>565056030</v>
      </c>
      <c r="F5" s="827">
        <f>SUM(F7:F10)</f>
        <v>0</v>
      </c>
    </row>
    <row r="6" spans="1:6" ht="50.25" customHeight="1" x14ac:dyDescent="0.2">
      <c r="A6" s="825" t="s">
        <v>619</v>
      </c>
      <c r="B6" s="1130">
        <v>266100000</v>
      </c>
      <c r="C6" s="1131" t="s">
        <v>620</v>
      </c>
      <c r="D6" s="1132">
        <v>116747178</v>
      </c>
      <c r="E6" s="1130">
        <v>149352822</v>
      </c>
      <c r="F6" s="1133">
        <f>B6-D6-E6</f>
        <v>0</v>
      </c>
    </row>
    <row r="7" spans="1:6" ht="28.5" customHeight="1" x14ac:dyDescent="0.2">
      <c r="A7" s="825" t="s">
        <v>611</v>
      </c>
      <c r="B7" s="1130">
        <v>158400000</v>
      </c>
      <c r="C7" s="1134" t="s">
        <v>753</v>
      </c>
      <c r="D7" s="1135"/>
      <c r="E7" s="1130">
        <v>158400000</v>
      </c>
      <c r="F7" s="1136">
        <f>B7-D7-E7</f>
        <v>0</v>
      </c>
    </row>
    <row r="8" spans="1:6" ht="27.6" customHeight="1" x14ac:dyDescent="0.2">
      <c r="A8" s="825" t="s">
        <v>594</v>
      </c>
      <c r="B8" s="1130">
        <v>128549052</v>
      </c>
      <c r="C8" s="1131" t="s">
        <v>754</v>
      </c>
      <c r="D8" s="1132">
        <v>4635500</v>
      </c>
      <c r="E8" s="1130">
        <v>123913552</v>
      </c>
      <c r="F8" s="1133">
        <f>B8-D8-E8</f>
        <v>0</v>
      </c>
    </row>
    <row r="9" spans="1:6" ht="27.6" customHeight="1" x14ac:dyDescent="0.2">
      <c r="A9" s="1106" t="s">
        <v>595</v>
      </c>
      <c r="B9" s="1130">
        <v>132661998</v>
      </c>
      <c r="C9" s="1131" t="s">
        <v>754</v>
      </c>
      <c r="D9" s="1132">
        <v>4508500</v>
      </c>
      <c r="E9" s="1130">
        <v>128153498</v>
      </c>
      <c r="F9" s="1133">
        <f>B9-D9-E9</f>
        <v>0</v>
      </c>
    </row>
    <row r="10" spans="1:6" ht="27.6" customHeight="1" thickBot="1" x14ac:dyDescent="0.25">
      <c r="A10" s="1109" t="s">
        <v>747</v>
      </c>
      <c r="B10" s="1113">
        <v>5236158</v>
      </c>
      <c r="C10" s="1114" t="s">
        <v>755</v>
      </c>
      <c r="D10" s="1113">
        <v>0</v>
      </c>
      <c r="E10" s="1113">
        <v>5236158</v>
      </c>
      <c r="F10" s="1112">
        <f>B10-D10-E10</f>
        <v>0</v>
      </c>
    </row>
    <row r="11" spans="1:6" s="36" customFormat="1" ht="18" customHeight="1" thickBot="1" x14ac:dyDescent="0.25">
      <c r="A11" s="261" t="s">
        <v>63</v>
      </c>
      <c r="B11" s="265">
        <f>B5</f>
        <v>690947208</v>
      </c>
      <c r="C11" s="266"/>
      <c r="D11" s="265">
        <f>D5</f>
        <v>125891178</v>
      </c>
      <c r="E11" s="265">
        <f>E5</f>
        <v>565056030</v>
      </c>
      <c r="F11" s="267">
        <f>F5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4" orientation="landscape" verticalDpi="300" r:id="rId1"/>
  <headerFooter alignWithMargins="0">
    <oddHeader xml:space="preserve">&amp;R&amp;"Times New Roman CE,Félkövér dőlt"&amp;12 &amp;11 7. melléklet az 2/2021. (II.04.) önkormányzati rendelethez&amp;"Times New Roman CE,Normál"&amp;10
   </oddHeader>
  </headerFooter>
  <ignoredErrors>
    <ignoredError sqref="C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J279"/>
  <sheetViews>
    <sheetView view="pageBreakPreview" topLeftCell="A220" zoomScale="60" zoomScaleNormal="100" workbookViewId="0"/>
  </sheetViews>
  <sheetFormatPr defaultColWidth="8.6640625" defaultRowHeight="12.75" x14ac:dyDescent="0.2"/>
  <cols>
    <col min="1" max="1" width="27.1640625" customWidth="1"/>
    <col min="2" max="2" width="11.83203125" customWidth="1"/>
    <col min="3" max="3" width="11.6640625" customWidth="1"/>
    <col min="4" max="4" width="12.5" customWidth="1"/>
    <col min="5" max="6" width="13.83203125" customWidth="1"/>
    <col min="7" max="8" width="14.33203125" customWidth="1"/>
    <col min="9" max="9" width="14" customWidth="1"/>
    <col min="10" max="10" width="11.1640625" customWidth="1"/>
  </cols>
  <sheetData>
    <row r="1" spans="1:9" ht="20.25" x14ac:dyDescent="0.3">
      <c r="A1" s="1292">
        <v>1</v>
      </c>
      <c r="B1" s="927"/>
      <c r="C1" s="928"/>
      <c r="D1" s="928"/>
      <c r="E1" s="928"/>
      <c r="F1" s="928"/>
      <c r="G1" s="928"/>
      <c r="H1" s="928"/>
      <c r="I1" s="928"/>
    </row>
    <row r="2" spans="1:9" ht="41.45" customHeight="1" x14ac:dyDescent="0.25">
      <c r="A2" s="612" t="s">
        <v>564</v>
      </c>
      <c r="B2" s="1293">
        <v>534</v>
      </c>
      <c r="C2" s="1462" t="s">
        <v>613</v>
      </c>
      <c r="D2" s="1462"/>
      <c r="E2" s="1462"/>
      <c r="F2" s="1462"/>
      <c r="G2" s="1462"/>
      <c r="H2" s="1462"/>
      <c r="I2" s="1462"/>
    </row>
    <row r="3" spans="1:9" ht="14.25" thickBot="1" x14ac:dyDescent="0.3">
      <c r="A3" s="613"/>
      <c r="B3" s="613"/>
      <c r="C3" s="614"/>
      <c r="D3" s="614"/>
      <c r="E3" s="1461" t="s">
        <v>563</v>
      </c>
      <c r="F3" s="1461"/>
      <c r="G3" s="1461"/>
      <c r="H3" s="1461"/>
      <c r="I3" s="1461"/>
    </row>
    <row r="4" spans="1:9" x14ac:dyDescent="0.2">
      <c r="A4" s="1225" t="s">
        <v>565</v>
      </c>
      <c r="B4" s="1226" t="s">
        <v>597</v>
      </c>
      <c r="C4" s="1226" t="s">
        <v>566</v>
      </c>
      <c r="D4" s="1226" t="s">
        <v>567</v>
      </c>
      <c r="E4" s="1226" t="s">
        <v>606</v>
      </c>
      <c r="F4" s="1227" t="s">
        <v>615</v>
      </c>
      <c r="G4" s="1226" t="s">
        <v>690</v>
      </c>
      <c r="H4" s="1227" t="s">
        <v>691</v>
      </c>
      <c r="I4" s="1228" t="s">
        <v>50</v>
      </c>
    </row>
    <row r="5" spans="1:9" x14ac:dyDescent="0.2">
      <c r="A5" s="1229" t="s">
        <v>568</v>
      </c>
      <c r="B5" s="1230"/>
      <c r="C5" s="1230"/>
      <c r="D5" s="1230"/>
      <c r="E5" s="1230"/>
      <c r="F5" s="1230"/>
      <c r="G5" s="1232"/>
      <c r="H5" s="1232"/>
      <c r="I5" s="1233">
        <f>SUM(C5:F5)</f>
        <v>0</v>
      </c>
    </row>
    <row r="6" spans="1:9" ht="22.5" x14ac:dyDescent="0.2">
      <c r="A6" s="1234" t="s">
        <v>569</v>
      </c>
      <c r="B6" s="1235"/>
      <c r="C6" s="1235"/>
      <c r="D6" s="1236" t="s">
        <v>517</v>
      </c>
      <c r="E6" s="1236" t="s">
        <v>517</v>
      </c>
      <c r="F6" s="1236">
        <v>0</v>
      </c>
      <c r="G6" s="1237"/>
      <c r="H6" s="1237"/>
      <c r="I6" s="1238">
        <f>SUM(C6:E6)</f>
        <v>0</v>
      </c>
    </row>
    <row r="7" spans="1:9" x14ac:dyDescent="0.2">
      <c r="A7" s="1239" t="s">
        <v>570</v>
      </c>
      <c r="B7" s="1240"/>
      <c r="C7" s="1240"/>
      <c r="D7" s="1241" t="s">
        <v>517</v>
      </c>
      <c r="E7" s="1241">
        <v>299000000</v>
      </c>
      <c r="F7" s="1242" t="s">
        <v>517</v>
      </c>
      <c r="G7" s="1242">
        <v>1000000</v>
      </c>
      <c r="H7" s="1242" t="s">
        <v>517</v>
      </c>
      <c r="I7" s="1243">
        <f>SUM(C7:H7)</f>
        <v>300000000</v>
      </c>
    </row>
    <row r="8" spans="1:9" x14ac:dyDescent="0.2">
      <c r="A8" s="1239" t="s">
        <v>571</v>
      </c>
      <c r="B8" s="1240"/>
      <c r="C8" s="1240"/>
      <c r="D8" s="1241" t="s">
        <v>517</v>
      </c>
      <c r="E8" s="1241">
        <v>0</v>
      </c>
      <c r="F8" s="1242"/>
      <c r="G8" s="1242"/>
      <c r="H8" s="1242"/>
      <c r="I8" s="1243">
        <f>SUM(C8:G8)</f>
        <v>0</v>
      </c>
    </row>
    <row r="9" spans="1:9" x14ac:dyDescent="0.2">
      <c r="A9" s="1239" t="s">
        <v>572</v>
      </c>
      <c r="B9" s="1240"/>
      <c r="C9" s="1240"/>
      <c r="D9" s="1241" t="s">
        <v>517</v>
      </c>
      <c r="E9" s="1241">
        <v>0</v>
      </c>
      <c r="F9" s="1242"/>
      <c r="G9" s="1242"/>
      <c r="H9" s="1242"/>
      <c r="I9" s="1243">
        <f>SUM(C9:G9)</f>
        <v>0</v>
      </c>
    </row>
    <row r="10" spans="1:9" x14ac:dyDescent="0.2">
      <c r="A10" s="1239" t="s">
        <v>573</v>
      </c>
      <c r="B10" s="1240"/>
      <c r="C10" s="1240"/>
      <c r="D10" s="1241" t="s">
        <v>517</v>
      </c>
      <c r="E10" s="1241">
        <v>0</v>
      </c>
      <c r="F10" s="1242"/>
      <c r="G10" s="1242"/>
      <c r="H10" s="1242"/>
      <c r="I10" s="1243">
        <f>SUM(C10:G10)</f>
        <v>0</v>
      </c>
    </row>
    <row r="11" spans="1:9" x14ac:dyDescent="0.2">
      <c r="A11" s="1244" t="s">
        <v>598</v>
      </c>
      <c r="B11" s="1245" t="s">
        <v>517</v>
      </c>
      <c r="C11" s="1245" t="s">
        <v>517</v>
      </c>
      <c r="D11" s="1246"/>
      <c r="E11" s="1246"/>
      <c r="F11" s="1247" t="s">
        <v>517</v>
      </c>
      <c r="G11" s="1247">
        <v>12765</v>
      </c>
      <c r="H11" s="1247"/>
      <c r="I11" s="1243">
        <f>SUM(C11:H11)</f>
        <v>12765</v>
      </c>
    </row>
    <row r="12" spans="1:9" x14ac:dyDescent="0.2">
      <c r="A12" s="1248" t="s">
        <v>574</v>
      </c>
      <c r="B12" s="1249">
        <f>B5+SUM(B7:B11)</f>
        <v>0</v>
      </c>
      <c r="C12" s="1249">
        <f>C5+SUM(C7:C11)</f>
        <v>0</v>
      </c>
      <c r="D12" s="1249">
        <f>D5+SUM(D7:D11)</f>
        <v>0</v>
      </c>
      <c r="E12" s="1249">
        <f>E5+SUM(E7:E11)</f>
        <v>299000000</v>
      </c>
      <c r="F12" s="1249">
        <f>F5+SUM(F7:F11)</f>
        <v>0</v>
      </c>
      <c r="G12" s="1250">
        <f>SUM(G7:G11)</f>
        <v>1012765</v>
      </c>
      <c r="H12" s="1250">
        <f>SUM(H7:H11)</f>
        <v>0</v>
      </c>
      <c r="I12" s="1251">
        <f>I5+SUM(I7:I11)</f>
        <v>300012765</v>
      </c>
    </row>
    <row r="13" spans="1:9" ht="13.5" thickBot="1" x14ac:dyDescent="0.25">
      <c r="A13" s="137"/>
      <c r="B13" s="137"/>
      <c r="C13" s="137"/>
      <c r="D13" s="32"/>
      <c r="E13" s="32"/>
      <c r="F13" s="32"/>
      <c r="G13" s="32"/>
      <c r="H13" s="32"/>
      <c r="I13" s="32"/>
    </row>
    <row r="14" spans="1:9" ht="13.5" thickBot="1" x14ac:dyDescent="0.25">
      <c r="A14" s="1225" t="s">
        <v>575</v>
      </c>
      <c r="B14" s="1226" t="s">
        <v>597</v>
      </c>
      <c r="C14" s="1226" t="s">
        <v>566</v>
      </c>
      <c r="D14" s="1226" t="s">
        <v>567</v>
      </c>
      <c r="E14" s="1226" t="s">
        <v>606</v>
      </c>
      <c r="F14" s="1227" t="s">
        <v>615</v>
      </c>
      <c r="G14" s="1226" t="s">
        <v>690</v>
      </c>
      <c r="H14" s="1227" t="s">
        <v>691</v>
      </c>
      <c r="I14" s="1264" t="s">
        <v>50</v>
      </c>
    </row>
    <row r="15" spans="1:9" x14ac:dyDescent="0.2">
      <c r="A15" s="1229" t="s">
        <v>576</v>
      </c>
      <c r="B15" s="1230"/>
      <c r="C15" s="1230"/>
      <c r="D15" s="1231" t="s">
        <v>517</v>
      </c>
      <c r="E15" s="1231">
        <v>972300</v>
      </c>
      <c r="F15" s="1232">
        <v>2180115</v>
      </c>
      <c r="G15" s="1232" t="s">
        <v>517</v>
      </c>
      <c r="H15" s="1232"/>
      <c r="I15" s="1258">
        <f>SUM(C15:H15)</f>
        <v>3152415</v>
      </c>
    </row>
    <row r="16" spans="1:9" x14ac:dyDescent="0.2">
      <c r="A16" s="1252" t="s">
        <v>577</v>
      </c>
      <c r="B16" s="1253"/>
      <c r="C16" s="1253"/>
      <c r="D16" s="1241" t="s">
        <v>517</v>
      </c>
      <c r="E16" s="1241">
        <v>8954900</v>
      </c>
      <c r="F16" s="1242">
        <v>107792278</v>
      </c>
      <c r="G16" s="1297">
        <v>149352822</v>
      </c>
      <c r="H16" s="1242" t="s">
        <v>517</v>
      </c>
      <c r="I16" s="1243">
        <f>SUM(C16:H16)</f>
        <v>266100000</v>
      </c>
    </row>
    <row r="17" spans="1:9" x14ac:dyDescent="0.2">
      <c r="A17" s="1239" t="s">
        <v>578</v>
      </c>
      <c r="B17" s="1245" t="s">
        <v>517</v>
      </c>
      <c r="C17" s="1245" t="s">
        <v>517</v>
      </c>
      <c r="D17" s="1241" t="s">
        <v>517</v>
      </c>
      <c r="E17" s="1241">
        <v>9353232</v>
      </c>
      <c r="F17" s="1242">
        <v>2961000</v>
      </c>
      <c r="G17" s="1297">
        <v>18446118</v>
      </c>
      <c r="H17" s="1242" t="s">
        <v>517</v>
      </c>
      <c r="I17" s="1243">
        <f>SUM(C17:H17)</f>
        <v>30760350</v>
      </c>
    </row>
    <row r="18" spans="1:9" x14ac:dyDescent="0.2">
      <c r="A18" s="1239" t="s">
        <v>579</v>
      </c>
      <c r="B18" s="1240"/>
      <c r="C18" s="1240"/>
      <c r="D18" s="1241" t="s">
        <v>517</v>
      </c>
      <c r="E18" s="1241">
        <v>0</v>
      </c>
      <c r="F18" s="1242"/>
      <c r="G18" s="1242"/>
      <c r="H18" s="1242"/>
      <c r="I18" s="1243">
        <v>0</v>
      </c>
    </row>
    <row r="19" spans="1:9" x14ac:dyDescent="0.2">
      <c r="A19" s="1244"/>
      <c r="B19" s="1254"/>
      <c r="C19" s="1254"/>
      <c r="D19" s="1246"/>
      <c r="E19" s="1246"/>
      <c r="F19" s="1247"/>
      <c r="G19" s="1247"/>
      <c r="H19" s="1247"/>
      <c r="I19" s="1243">
        <f>SUM(C19:E19)</f>
        <v>0</v>
      </c>
    </row>
    <row r="20" spans="1:9" x14ac:dyDescent="0.2">
      <c r="A20" s="1248" t="s">
        <v>52</v>
      </c>
      <c r="B20" s="1249">
        <f>SUM(B15:B19)</f>
        <v>0</v>
      </c>
      <c r="C20" s="1249">
        <f>SUM(C15:C19)</f>
        <v>0</v>
      </c>
      <c r="D20" s="1249">
        <f>SUM(D15:D19)</f>
        <v>0</v>
      </c>
      <c r="E20" s="1249">
        <f>SUM(E15:E17)</f>
        <v>19280432</v>
      </c>
      <c r="F20" s="1249">
        <f>SUM(F15:F17)</f>
        <v>112933393</v>
      </c>
      <c r="G20" s="1249">
        <f>SUM(G15:G17)</f>
        <v>167798940</v>
      </c>
      <c r="H20" s="1249">
        <f>SUM(H15:H17)</f>
        <v>0</v>
      </c>
      <c r="I20" s="1255">
        <f>SUM(E20:H20)</f>
        <v>300012765</v>
      </c>
    </row>
    <row r="21" spans="1:9" x14ac:dyDescent="0.2">
      <c r="A21" s="929"/>
      <c r="B21" s="929"/>
      <c r="C21" s="29"/>
      <c r="D21" s="29"/>
      <c r="E21" s="29"/>
      <c r="F21" s="29"/>
      <c r="G21" s="29"/>
      <c r="H21" s="29"/>
      <c r="I21" s="29"/>
    </row>
    <row r="22" spans="1:9" x14ac:dyDescent="0.2">
      <c r="A22" s="929"/>
      <c r="B22" s="929"/>
      <c r="C22" s="29"/>
      <c r="D22" s="29"/>
      <c r="E22" s="29"/>
      <c r="F22" s="29"/>
      <c r="G22" s="29"/>
      <c r="H22" s="29"/>
      <c r="I22" s="29"/>
    </row>
    <row r="23" spans="1:9" ht="20.25" x14ac:dyDescent="0.3">
      <c r="A23" s="1290">
        <v>2</v>
      </c>
      <c r="B23" s="930"/>
      <c r="C23" s="928"/>
      <c r="D23" s="928"/>
      <c r="E23" s="928"/>
      <c r="F23" s="928"/>
      <c r="G23" s="928"/>
      <c r="H23" s="928"/>
      <c r="I23" s="928"/>
    </row>
    <row r="24" spans="1:9" ht="34.9" customHeight="1" x14ac:dyDescent="0.25">
      <c r="A24" s="612" t="s">
        <v>564</v>
      </c>
      <c r="B24" s="1293">
        <v>538</v>
      </c>
      <c r="C24" s="1462" t="s">
        <v>611</v>
      </c>
      <c r="D24" s="1462"/>
      <c r="E24" s="1462"/>
      <c r="F24" s="1462"/>
      <c r="G24" s="1462"/>
      <c r="H24" s="1462"/>
      <c r="I24" s="1462"/>
    </row>
    <row r="25" spans="1:9" ht="13.5" x14ac:dyDescent="0.25">
      <c r="A25" s="613"/>
      <c r="B25" s="613"/>
      <c r="C25" s="614"/>
      <c r="D25" s="614"/>
      <c r="E25" s="1461" t="s">
        <v>563</v>
      </c>
      <c r="F25" s="1461"/>
      <c r="G25" s="1461"/>
      <c r="H25" s="1461"/>
      <c r="I25" s="1461"/>
    </row>
    <row r="26" spans="1:9" x14ac:dyDescent="0.2">
      <c r="A26" s="1225" t="s">
        <v>565</v>
      </c>
      <c r="B26" s="1226" t="s">
        <v>597</v>
      </c>
      <c r="C26" s="1226" t="s">
        <v>566</v>
      </c>
      <c r="D26" s="1226" t="s">
        <v>567</v>
      </c>
      <c r="E26" s="1227" t="s">
        <v>606</v>
      </c>
      <c r="F26" s="1226" t="s">
        <v>615</v>
      </c>
      <c r="G26" s="1226" t="s">
        <v>690</v>
      </c>
      <c r="H26" s="1227" t="s">
        <v>691</v>
      </c>
      <c r="I26" s="1228" t="s">
        <v>50</v>
      </c>
    </row>
    <row r="27" spans="1:9" x14ac:dyDescent="0.2">
      <c r="A27" s="1229" t="s">
        <v>568</v>
      </c>
      <c r="B27" s="1230"/>
      <c r="C27" s="1230"/>
      <c r="D27" s="1231">
        <v>0</v>
      </c>
      <c r="E27" s="1231">
        <v>0</v>
      </c>
      <c r="F27" s="1231">
        <v>0</v>
      </c>
      <c r="G27" s="1232"/>
      <c r="H27" s="1232"/>
      <c r="I27" s="1233">
        <f>SUM(C27:E27)</f>
        <v>0</v>
      </c>
    </row>
    <row r="28" spans="1:9" ht="22.5" x14ac:dyDescent="0.2">
      <c r="A28" s="1234" t="s">
        <v>569</v>
      </c>
      <c r="B28" s="1235"/>
      <c r="C28" s="1235"/>
      <c r="D28" s="1236">
        <v>0</v>
      </c>
      <c r="E28" s="1236">
        <v>0</v>
      </c>
      <c r="F28" s="1236">
        <v>0</v>
      </c>
      <c r="G28" s="1237"/>
      <c r="H28" s="1237"/>
      <c r="I28" s="1238">
        <f>SUM(C28:E28)</f>
        <v>0</v>
      </c>
    </row>
    <row r="29" spans="1:9" x14ac:dyDescent="0.2">
      <c r="A29" s="1239" t="s">
        <v>570</v>
      </c>
      <c r="B29" s="1240"/>
      <c r="C29" s="1240"/>
      <c r="D29" s="1241"/>
      <c r="E29" s="1241">
        <v>0</v>
      </c>
      <c r="F29" s="1241">
        <v>179882503</v>
      </c>
      <c r="G29" s="1242"/>
      <c r="H29" s="1242">
        <v>117497</v>
      </c>
      <c r="I29" s="1243">
        <f>SUM(B29:H29)</f>
        <v>180000000</v>
      </c>
    </row>
    <row r="30" spans="1:9" x14ac:dyDescent="0.2">
      <c r="A30" s="1239" t="s">
        <v>571</v>
      </c>
      <c r="B30" s="1240"/>
      <c r="C30" s="1240"/>
      <c r="D30" s="1241">
        <v>0</v>
      </c>
      <c r="E30" s="1241">
        <v>0</v>
      </c>
      <c r="F30" s="1241">
        <v>0</v>
      </c>
      <c r="G30" s="1242"/>
      <c r="H30" s="1242"/>
      <c r="I30" s="1243">
        <f>SUM(C30:E30)</f>
        <v>0</v>
      </c>
    </row>
    <row r="31" spans="1:9" x14ac:dyDescent="0.2">
      <c r="A31" s="1239" t="s">
        <v>572</v>
      </c>
      <c r="B31" s="1259"/>
      <c r="C31" s="1259"/>
      <c r="D31" s="1241">
        <v>0</v>
      </c>
      <c r="E31" s="1241">
        <v>0</v>
      </c>
      <c r="F31" s="1241">
        <v>0</v>
      </c>
      <c r="G31" s="1242"/>
      <c r="H31" s="1242"/>
      <c r="I31" s="1243">
        <f>SUM(C31:E31)</f>
        <v>0</v>
      </c>
    </row>
    <row r="32" spans="1:9" x14ac:dyDescent="0.2">
      <c r="A32" s="1239" t="s">
        <v>573</v>
      </c>
      <c r="B32" s="1245"/>
      <c r="C32" s="1245"/>
      <c r="D32" s="1241" t="s">
        <v>517</v>
      </c>
      <c r="E32" s="1241" t="s">
        <v>517</v>
      </c>
      <c r="F32" s="1241">
        <v>0</v>
      </c>
      <c r="G32" s="1242"/>
      <c r="H32" s="1242"/>
      <c r="I32" s="1243">
        <f>SUM(C32:E32)</f>
        <v>0</v>
      </c>
    </row>
    <row r="33" spans="1:9" x14ac:dyDescent="0.2">
      <c r="A33" s="1244" t="s">
        <v>598</v>
      </c>
      <c r="B33" s="1245" t="s">
        <v>517</v>
      </c>
      <c r="C33" s="1245" t="s">
        <v>517</v>
      </c>
      <c r="D33" s="1246"/>
      <c r="E33" s="1246" t="s">
        <v>517</v>
      </c>
      <c r="F33" s="1246"/>
      <c r="G33" s="1247"/>
      <c r="H33" s="1247"/>
      <c r="I33" s="1243"/>
    </row>
    <row r="34" spans="1:9" x14ac:dyDescent="0.2">
      <c r="A34" s="1248" t="s">
        <v>574</v>
      </c>
      <c r="B34" s="1249" t="s">
        <v>517</v>
      </c>
      <c r="C34" s="1249" t="s">
        <v>517</v>
      </c>
      <c r="D34" s="1249" t="s">
        <v>517</v>
      </c>
      <c r="E34" s="1249">
        <v>0</v>
      </c>
      <c r="F34" s="1249">
        <f>SUM(F29:F33)</f>
        <v>179882503</v>
      </c>
      <c r="G34" s="1249">
        <f>SUM(G29:G33)</f>
        <v>0</v>
      </c>
      <c r="H34" s="1249">
        <f>SUM(H29:H33)</f>
        <v>117497</v>
      </c>
      <c r="I34" s="1251">
        <f>SUM(I29:I33)</f>
        <v>180000000</v>
      </c>
    </row>
    <row r="35" spans="1:9" ht="13.5" thickBot="1" x14ac:dyDescent="0.25">
      <c r="A35" s="1256"/>
      <c r="B35" s="931"/>
      <c r="C35" s="931"/>
      <c r="D35" s="32"/>
      <c r="E35" s="32"/>
      <c r="F35" s="32"/>
      <c r="G35" s="32"/>
      <c r="H35" s="32"/>
      <c r="I35" s="32"/>
    </row>
    <row r="36" spans="1:9" ht="13.5" thickBot="1" x14ac:dyDescent="0.25">
      <c r="A36" s="1225" t="s">
        <v>575</v>
      </c>
      <c r="B36" s="1226" t="s">
        <v>597</v>
      </c>
      <c r="C36" s="1226" t="s">
        <v>566</v>
      </c>
      <c r="D36" s="1226" t="s">
        <v>567</v>
      </c>
      <c r="E36" s="1226" t="s">
        <v>606</v>
      </c>
      <c r="F36" s="1227" t="s">
        <v>615</v>
      </c>
      <c r="G36" s="1226" t="s">
        <v>690</v>
      </c>
      <c r="H36" s="1227" t="s">
        <v>691</v>
      </c>
      <c r="I36" s="1264" t="s">
        <v>50</v>
      </c>
    </row>
    <row r="37" spans="1:9" x14ac:dyDescent="0.2">
      <c r="A37" s="1229" t="s">
        <v>576</v>
      </c>
      <c r="B37" s="1260" t="s">
        <v>517</v>
      </c>
      <c r="C37" s="1260" t="s">
        <v>517</v>
      </c>
      <c r="D37" s="1231" t="s">
        <v>517</v>
      </c>
      <c r="E37" s="1231" t="s">
        <v>517</v>
      </c>
      <c r="F37" s="1231">
        <v>0</v>
      </c>
      <c r="G37" s="1232">
        <v>900000</v>
      </c>
      <c r="H37" s="1232">
        <v>0</v>
      </c>
      <c r="I37" s="1258">
        <f>SUM(B37:H37)</f>
        <v>900000</v>
      </c>
    </row>
    <row r="38" spans="1:9" x14ac:dyDescent="0.2">
      <c r="A38" s="1252" t="s">
        <v>577</v>
      </c>
      <c r="B38" s="1261"/>
      <c r="C38" s="1261"/>
      <c r="D38" s="1241" t="s">
        <v>517</v>
      </c>
      <c r="E38" s="1241" t="s">
        <v>517</v>
      </c>
      <c r="F38" s="1241">
        <v>0</v>
      </c>
      <c r="G38" s="1242">
        <v>158400000</v>
      </c>
      <c r="H38" s="1242">
        <v>0</v>
      </c>
      <c r="I38" s="1243">
        <f>SUM(B38:H38)</f>
        <v>158400000</v>
      </c>
    </row>
    <row r="39" spans="1:9" x14ac:dyDescent="0.2">
      <c r="A39" s="1239" t="s">
        <v>578</v>
      </c>
      <c r="B39" s="1245" t="s">
        <v>517</v>
      </c>
      <c r="C39" s="1245" t="s">
        <v>517</v>
      </c>
      <c r="D39" s="1241"/>
      <c r="E39" s="1241" t="s">
        <v>517</v>
      </c>
      <c r="F39" s="1241">
        <v>2061401</v>
      </c>
      <c r="G39" s="1242">
        <v>18140382</v>
      </c>
      <c r="H39" s="1242">
        <v>498217</v>
      </c>
      <c r="I39" s="1243">
        <f>SUM(B39:H39)</f>
        <v>20700000</v>
      </c>
    </row>
    <row r="40" spans="1:9" x14ac:dyDescent="0.2">
      <c r="A40" s="1239" t="s">
        <v>579</v>
      </c>
      <c r="B40" s="1259"/>
      <c r="C40" s="1259"/>
      <c r="D40" s="1241" t="s">
        <v>517</v>
      </c>
      <c r="E40" s="1241" t="s">
        <v>517</v>
      </c>
      <c r="F40" s="1241">
        <v>0</v>
      </c>
      <c r="G40" s="1242"/>
      <c r="H40" s="1242"/>
      <c r="I40" s="1243">
        <f>SUM(B40:G40)</f>
        <v>0</v>
      </c>
    </row>
    <row r="41" spans="1:9" ht="13.5" thickBot="1" x14ac:dyDescent="0.25">
      <c r="A41" s="1244"/>
      <c r="B41" s="1245"/>
      <c r="C41" s="1245"/>
      <c r="D41" s="1246"/>
      <c r="E41" s="1246"/>
      <c r="F41" s="1246"/>
      <c r="G41" s="1247"/>
      <c r="H41" s="1247"/>
      <c r="I41" s="1262">
        <f>SUM(B41:G41)</f>
        <v>0</v>
      </c>
    </row>
    <row r="42" spans="1:9" ht="13.5" thickBot="1" x14ac:dyDescent="0.25">
      <c r="A42" s="1248" t="s">
        <v>52</v>
      </c>
      <c r="B42" s="1249">
        <f t="shared" ref="B42:H42" si="0">SUM(B37:B41)</f>
        <v>0</v>
      </c>
      <c r="C42" s="1249">
        <f t="shared" si="0"/>
        <v>0</v>
      </c>
      <c r="D42" s="1249">
        <f t="shared" si="0"/>
        <v>0</v>
      </c>
      <c r="E42" s="1249">
        <f t="shared" si="0"/>
        <v>0</v>
      </c>
      <c r="F42" s="1249">
        <f t="shared" si="0"/>
        <v>2061401</v>
      </c>
      <c r="G42" s="1249">
        <f t="shared" si="0"/>
        <v>177440382</v>
      </c>
      <c r="H42" s="1249">
        <f t="shared" si="0"/>
        <v>498217</v>
      </c>
      <c r="I42" s="1251">
        <f>SUM(B42:H42)</f>
        <v>180000000</v>
      </c>
    </row>
    <row r="43" spans="1:9" x14ac:dyDescent="0.2">
      <c r="A43" s="929"/>
      <c r="B43" s="929"/>
      <c r="C43" s="29"/>
      <c r="D43" s="29"/>
      <c r="E43" s="29"/>
      <c r="F43" s="29"/>
      <c r="G43" s="29"/>
      <c r="H43" s="29"/>
      <c r="I43" s="29"/>
    </row>
    <row r="44" spans="1:9" x14ac:dyDescent="0.2">
      <c r="A44" s="929"/>
      <c r="B44" s="929"/>
      <c r="C44" s="29"/>
      <c r="D44" s="29"/>
      <c r="E44" s="29"/>
      <c r="F44" s="29"/>
      <c r="G44" s="29"/>
      <c r="H44" s="29"/>
      <c r="I44" s="29"/>
    </row>
    <row r="45" spans="1:9" ht="20.25" x14ac:dyDescent="0.3">
      <c r="A45" s="1290">
        <v>3</v>
      </c>
      <c r="B45" s="930"/>
      <c r="C45" s="928"/>
      <c r="D45" s="928"/>
      <c r="E45" s="928"/>
      <c r="F45" s="928"/>
      <c r="G45" s="928"/>
      <c r="H45" s="928"/>
      <c r="I45" s="928"/>
    </row>
    <row r="46" spans="1:9" ht="31.5" customHeight="1" x14ac:dyDescent="0.25">
      <c r="A46" s="612" t="s">
        <v>564</v>
      </c>
      <c r="B46" s="1293">
        <v>508</v>
      </c>
      <c r="C46" s="1462" t="s">
        <v>591</v>
      </c>
      <c r="D46" s="1462"/>
      <c r="E46" s="1462"/>
      <c r="F46" s="1462"/>
      <c r="G46" s="1462"/>
      <c r="H46" s="1462"/>
      <c r="I46" s="1462"/>
    </row>
    <row r="47" spans="1:9" ht="13.5" x14ac:dyDescent="0.25">
      <c r="A47" s="613"/>
      <c r="B47" s="934"/>
      <c r="C47" s="614"/>
      <c r="D47" s="614"/>
      <c r="E47" s="1465" t="s">
        <v>563</v>
      </c>
      <c r="F47" s="1465"/>
      <c r="G47" s="1465"/>
      <c r="H47" s="1465"/>
      <c r="I47" s="1465"/>
    </row>
    <row r="48" spans="1:9" x14ac:dyDescent="0.2">
      <c r="A48" s="1225" t="s">
        <v>565</v>
      </c>
      <c r="B48" s="1226" t="s">
        <v>597</v>
      </c>
      <c r="C48" s="1226" t="s">
        <v>566</v>
      </c>
      <c r="D48" s="1226" t="s">
        <v>567</v>
      </c>
      <c r="E48" s="1226" t="s">
        <v>606</v>
      </c>
      <c r="F48" s="1227" t="s">
        <v>615</v>
      </c>
      <c r="G48" s="1226" t="s">
        <v>690</v>
      </c>
      <c r="H48" s="1227" t="s">
        <v>691</v>
      </c>
      <c r="I48" s="1228" t="s">
        <v>50</v>
      </c>
    </row>
    <row r="49" spans="1:10" x14ac:dyDescent="0.2">
      <c r="A49" s="1229" t="s">
        <v>568</v>
      </c>
      <c r="B49" s="1260"/>
      <c r="C49" s="1231" t="s">
        <v>517</v>
      </c>
      <c r="D49" s="1231" t="s">
        <v>517</v>
      </c>
      <c r="E49" s="1231">
        <v>0</v>
      </c>
      <c r="F49" s="1232"/>
      <c r="G49" s="1232"/>
      <c r="H49" s="1232"/>
      <c r="I49" s="1233">
        <f>SUM(C49:E49)</f>
        <v>0</v>
      </c>
    </row>
    <row r="50" spans="1:10" ht="22.5" x14ac:dyDescent="0.2">
      <c r="A50" s="1234" t="s">
        <v>569</v>
      </c>
      <c r="B50" s="1263"/>
      <c r="C50" s="1236">
        <v>0</v>
      </c>
      <c r="D50" s="1236">
        <v>0</v>
      </c>
      <c r="E50" s="1236">
        <v>0</v>
      </c>
      <c r="F50" s="1237"/>
      <c r="G50" s="1237"/>
      <c r="H50" s="1237"/>
      <c r="I50" s="1238">
        <f>SUM(C50:E50)</f>
        <v>0</v>
      </c>
    </row>
    <row r="51" spans="1:10" x14ac:dyDescent="0.2">
      <c r="A51" s="1239" t="s">
        <v>570</v>
      </c>
      <c r="B51" s="1259"/>
      <c r="C51" s="1241" t="s">
        <v>517</v>
      </c>
      <c r="D51" s="1241">
        <v>190229885</v>
      </c>
      <c r="E51" s="1242"/>
      <c r="F51" s="1242"/>
      <c r="G51" s="1242" t="s">
        <v>517</v>
      </c>
      <c r="H51" s="1242">
        <v>1000000</v>
      </c>
      <c r="I51" s="1243">
        <f>SUM(B51:H51)</f>
        <v>191229885</v>
      </c>
    </row>
    <row r="52" spans="1:10" x14ac:dyDescent="0.2">
      <c r="A52" s="1239" t="s">
        <v>571</v>
      </c>
      <c r="B52" s="1259"/>
      <c r="C52" s="1241" t="s">
        <v>517</v>
      </c>
      <c r="D52" s="1241" t="s">
        <v>517</v>
      </c>
      <c r="E52" s="1242"/>
      <c r="F52" s="1242"/>
      <c r="G52" s="1242"/>
      <c r="H52" s="1242"/>
      <c r="I52" s="1243">
        <f>SUM(C52:E52)</f>
        <v>0</v>
      </c>
    </row>
    <row r="53" spans="1:10" x14ac:dyDescent="0.2">
      <c r="A53" s="1239" t="s">
        <v>572</v>
      </c>
      <c r="B53" s="1259"/>
      <c r="C53" s="1241" t="s">
        <v>517</v>
      </c>
      <c r="D53" s="1241" t="s">
        <v>517</v>
      </c>
      <c r="E53" s="1242"/>
      <c r="F53" s="1242"/>
      <c r="G53" s="1242"/>
      <c r="H53" s="1242"/>
      <c r="I53" s="1243">
        <f>SUM(C53:E53)</f>
        <v>0</v>
      </c>
    </row>
    <row r="54" spans="1:10" x14ac:dyDescent="0.2">
      <c r="A54" s="1239" t="s">
        <v>573</v>
      </c>
      <c r="B54" s="1259"/>
      <c r="C54" s="1241" t="s">
        <v>517</v>
      </c>
      <c r="D54" s="1241" t="s">
        <v>517</v>
      </c>
      <c r="E54" s="1242"/>
      <c r="F54" s="1242"/>
      <c r="G54" s="1242"/>
      <c r="H54" s="1242"/>
      <c r="I54" s="1243">
        <f>SUM(C54:E54)</f>
        <v>0</v>
      </c>
    </row>
    <row r="55" spans="1:10" x14ac:dyDescent="0.2">
      <c r="A55" s="1244" t="s">
        <v>598</v>
      </c>
      <c r="B55" s="1245">
        <v>635000</v>
      </c>
      <c r="C55" s="1246" t="s">
        <v>517</v>
      </c>
      <c r="D55" s="1246">
        <v>-635000</v>
      </c>
      <c r="E55" s="1247"/>
      <c r="F55" s="1247"/>
      <c r="G55" s="1247"/>
      <c r="H55" s="1247"/>
      <c r="I55" s="1243">
        <v>0</v>
      </c>
    </row>
    <row r="56" spans="1:10" x14ac:dyDescent="0.2">
      <c r="A56" s="1248" t="s">
        <v>574</v>
      </c>
      <c r="B56" s="1249">
        <f t="shared" ref="B56:G56" si="1">SUM(B49:B55)</f>
        <v>635000</v>
      </c>
      <c r="C56" s="1249">
        <f t="shared" si="1"/>
        <v>0</v>
      </c>
      <c r="D56" s="1249">
        <f t="shared" si="1"/>
        <v>189594885</v>
      </c>
      <c r="E56" s="1249">
        <f t="shared" si="1"/>
        <v>0</v>
      </c>
      <c r="F56" s="1249">
        <f t="shared" si="1"/>
        <v>0</v>
      </c>
      <c r="G56" s="1249">
        <f t="shared" si="1"/>
        <v>0</v>
      </c>
      <c r="H56" s="1250">
        <v>1000000</v>
      </c>
      <c r="I56" s="1251">
        <f>SUM(I49:I55)</f>
        <v>191229885</v>
      </c>
    </row>
    <row r="57" spans="1:10" x14ac:dyDescent="0.2">
      <c r="A57" s="137"/>
      <c r="B57" s="931"/>
      <c r="C57" s="32"/>
      <c r="D57" s="32"/>
      <c r="E57" s="32"/>
      <c r="F57" s="32"/>
      <c r="G57" s="32"/>
      <c r="H57" s="32"/>
      <c r="I57" s="32"/>
    </row>
    <row r="58" spans="1:10" ht="13.5" thickBot="1" x14ac:dyDescent="0.25">
      <c r="A58" s="1225" t="s">
        <v>575</v>
      </c>
      <c r="B58" s="1226" t="s">
        <v>597</v>
      </c>
      <c r="C58" s="1226" t="s">
        <v>566</v>
      </c>
      <c r="D58" s="1226" t="s">
        <v>567</v>
      </c>
      <c r="E58" s="1226" t="s">
        <v>606</v>
      </c>
      <c r="F58" s="1227" t="s">
        <v>615</v>
      </c>
      <c r="G58" s="1226" t="s">
        <v>690</v>
      </c>
      <c r="H58" s="1227" t="s">
        <v>691</v>
      </c>
      <c r="I58" s="1264" t="s">
        <v>50</v>
      </c>
    </row>
    <row r="59" spans="1:10" x14ac:dyDescent="0.2">
      <c r="A59" s="1229" t="s">
        <v>576</v>
      </c>
      <c r="B59" s="1260"/>
      <c r="C59" s="1231" t="s">
        <v>517</v>
      </c>
      <c r="D59" s="1294">
        <v>335020</v>
      </c>
      <c r="E59" s="1294">
        <v>600984</v>
      </c>
      <c r="F59" s="1295"/>
      <c r="G59" s="1232"/>
      <c r="H59" s="1231"/>
      <c r="I59" s="1258">
        <f>SUM(B59:G59)</f>
        <v>936004</v>
      </c>
      <c r="J59" t="s">
        <v>517</v>
      </c>
    </row>
    <row r="60" spans="1:10" x14ac:dyDescent="0.2">
      <c r="A60" s="1252" t="s">
        <v>577</v>
      </c>
      <c r="B60" s="1261"/>
      <c r="C60" s="1241">
        <v>0</v>
      </c>
      <c r="D60" s="1296" t="s">
        <v>517</v>
      </c>
      <c r="E60" s="1296">
        <v>26844599</v>
      </c>
      <c r="F60" s="1297">
        <v>103598994</v>
      </c>
      <c r="G60" s="1297">
        <v>32057770</v>
      </c>
      <c r="H60" s="1257"/>
      <c r="I60" s="1243">
        <f>SUM(B60:G60)</f>
        <v>162501363</v>
      </c>
      <c r="J60" t="s">
        <v>517</v>
      </c>
    </row>
    <row r="61" spans="1:10" x14ac:dyDescent="0.2">
      <c r="A61" s="1239" t="s">
        <v>578</v>
      </c>
      <c r="B61" s="1259">
        <v>635000</v>
      </c>
      <c r="C61" s="1241" t="s">
        <v>517</v>
      </c>
      <c r="D61" s="1296">
        <v>5347137</v>
      </c>
      <c r="E61" s="1296">
        <v>8029946</v>
      </c>
      <c r="F61" s="1297">
        <v>5521180</v>
      </c>
      <c r="G61" s="1297">
        <v>8259255</v>
      </c>
      <c r="H61" s="1242"/>
      <c r="I61" s="1243">
        <f>SUM(B61:G61)</f>
        <v>27792518</v>
      </c>
      <c r="J61" t="s">
        <v>517</v>
      </c>
    </row>
    <row r="62" spans="1:10" x14ac:dyDescent="0.2">
      <c r="A62" s="1239" t="s">
        <v>579</v>
      </c>
      <c r="B62" s="1259"/>
      <c r="C62" s="1241" t="s">
        <v>517</v>
      </c>
      <c r="D62" s="1296" t="s">
        <v>517</v>
      </c>
      <c r="E62" s="1296">
        <v>0</v>
      </c>
      <c r="F62" s="1297"/>
      <c r="G62" s="1242"/>
      <c r="H62" s="1242"/>
      <c r="I62" s="1243">
        <f>SUM(B62:E62)</f>
        <v>0</v>
      </c>
    </row>
    <row r="63" spans="1:10" x14ac:dyDescent="0.2">
      <c r="A63" s="1244"/>
      <c r="B63" s="1245"/>
      <c r="C63" s="1246"/>
      <c r="D63" s="1298"/>
      <c r="E63" s="1298"/>
      <c r="F63" s="1299"/>
      <c r="G63" s="1247"/>
      <c r="H63" s="1247"/>
      <c r="I63" s="1243"/>
    </row>
    <row r="64" spans="1:10" x14ac:dyDescent="0.2">
      <c r="A64" s="1248" t="s">
        <v>52</v>
      </c>
      <c r="B64" s="1249">
        <f t="shared" ref="B64:G64" si="2">SUM(B58:B62)</f>
        <v>635000</v>
      </c>
      <c r="C64" s="1249">
        <f t="shared" si="2"/>
        <v>0</v>
      </c>
      <c r="D64" s="1249">
        <f t="shared" si="2"/>
        <v>5682157</v>
      </c>
      <c r="E64" s="1249">
        <f t="shared" si="2"/>
        <v>35475529</v>
      </c>
      <c r="F64" s="1249">
        <f t="shared" si="2"/>
        <v>109120174</v>
      </c>
      <c r="G64" s="1249">
        <f t="shared" si="2"/>
        <v>40317025</v>
      </c>
      <c r="H64" s="1250"/>
      <c r="I64" s="1251">
        <f>SUM(B64:G64)</f>
        <v>191229885</v>
      </c>
    </row>
    <row r="65" spans="1:9" x14ac:dyDescent="0.2">
      <c r="A65" s="615"/>
      <c r="B65" s="932"/>
      <c r="C65" s="616"/>
      <c r="D65" s="616"/>
      <c r="E65" s="616"/>
      <c r="F65" s="616"/>
      <c r="G65" s="616"/>
      <c r="H65" s="616"/>
      <c r="I65" s="616"/>
    </row>
    <row r="66" spans="1:9" x14ac:dyDescent="0.2">
      <c r="A66" s="615"/>
      <c r="B66" s="932"/>
      <c r="C66" s="616"/>
      <c r="D66" s="616"/>
      <c r="E66" s="616"/>
      <c r="F66" s="616"/>
      <c r="G66" s="616"/>
      <c r="H66" s="616"/>
      <c r="I66" s="616"/>
    </row>
    <row r="67" spans="1:9" x14ac:dyDescent="0.2">
      <c r="A67" s="615"/>
      <c r="B67" s="932"/>
      <c r="C67" s="616"/>
      <c r="D67" s="616"/>
      <c r="E67" s="616"/>
      <c r="F67" s="616"/>
      <c r="G67" s="616"/>
      <c r="H67" s="616"/>
      <c r="I67" s="616"/>
    </row>
    <row r="68" spans="1:9" x14ac:dyDescent="0.2">
      <c r="A68" s="615"/>
      <c r="B68" s="932"/>
      <c r="C68" s="616"/>
      <c r="D68" s="616"/>
      <c r="E68" s="616"/>
      <c r="F68" s="616"/>
      <c r="G68" s="616"/>
      <c r="H68" s="616"/>
      <c r="I68" s="616"/>
    </row>
    <row r="69" spans="1:9" ht="20.25" x14ac:dyDescent="0.3">
      <c r="A69" s="1290">
        <v>4</v>
      </c>
      <c r="B69" s="933"/>
      <c r="C69" s="928"/>
      <c r="D69" s="928"/>
      <c r="E69" s="928"/>
      <c r="F69" s="928"/>
      <c r="G69" s="928"/>
      <c r="H69" s="928"/>
      <c r="I69" s="928"/>
    </row>
    <row r="70" spans="1:9" ht="31.5" customHeight="1" x14ac:dyDescent="0.25">
      <c r="A70" s="612" t="s">
        <v>564</v>
      </c>
      <c r="B70" s="1293">
        <v>512</v>
      </c>
      <c r="C70" s="1462" t="s">
        <v>594</v>
      </c>
      <c r="D70" s="1462"/>
      <c r="E70" s="1462"/>
      <c r="F70" s="1462"/>
      <c r="G70" s="1462"/>
      <c r="H70" s="1462"/>
      <c r="I70" s="1462"/>
    </row>
    <row r="71" spans="1:9" ht="13.5" x14ac:dyDescent="0.25">
      <c r="A71" s="613"/>
      <c r="B71" s="934"/>
      <c r="C71" s="614"/>
      <c r="D71" s="614"/>
      <c r="E71" s="1461" t="s">
        <v>563</v>
      </c>
      <c r="F71" s="1461"/>
      <c r="G71" s="1461"/>
      <c r="H71" s="1461"/>
      <c r="I71" s="1461"/>
    </row>
    <row r="72" spans="1:9" x14ac:dyDescent="0.2">
      <c r="A72" s="1225" t="s">
        <v>565</v>
      </c>
      <c r="B72" s="1226" t="s">
        <v>597</v>
      </c>
      <c r="C72" s="1226" t="s">
        <v>566</v>
      </c>
      <c r="D72" s="1226" t="s">
        <v>567</v>
      </c>
      <c r="E72" s="1226" t="s">
        <v>606</v>
      </c>
      <c r="F72" s="1227" t="s">
        <v>615</v>
      </c>
      <c r="G72" s="1226" t="s">
        <v>690</v>
      </c>
      <c r="H72" s="1227" t="s">
        <v>691</v>
      </c>
      <c r="I72" s="1228" t="s">
        <v>50</v>
      </c>
    </row>
    <row r="73" spans="1:9" x14ac:dyDescent="0.2">
      <c r="A73" s="1229" t="s">
        <v>568</v>
      </c>
      <c r="B73" s="1260"/>
      <c r="C73" s="1231">
        <v>0</v>
      </c>
      <c r="D73" s="1231">
        <v>0</v>
      </c>
      <c r="E73" s="1231">
        <v>0</v>
      </c>
      <c r="F73" s="1232"/>
      <c r="G73" s="1232"/>
      <c r="H73" s="1232"/>
      <c r="I73" s="1233">
        <f>SUM(C73:E73)</f>
        <v>0</v>
      </c>
    </row>
    <row r="74" spans="1:9" ht="22.5" x14ac:dyDescent="0.2">
      <c r="A74" s="1234" t="s">
        <v>569</v>
      </c>
      <c r="B74" s="1263"/>
      <c r="C74" s="1236">
        <v>0</v>
      </c>
      <c r="D74" s="1236">
        <v>0</v>
      </c>
      <c r="E74" s="1236">
        <v>0</v>
      </c>
      <c r="F74" s="1236"/>
      <c r="G74" s="1237"/>
      <c r="H74" s="1237"/>
      <c r="I74" s="1238">
        <f>SUM(C74:E74)</f>
        <v>0</v>
      </c>
    </row>
    <row r="75" spans="1:9" x14ac:dyDescent="0.2">
      <c r="A75" s="1239" t="s">
        <v>570</v>
      </c>
      <c r="B75" s="1259"/>
      <c r="C75" s="1241" t="s">
        <v>517</v>
      </c>
      <c r="D75" s="1241">
        <v>144082052</v>
      </c>
      <c r="E75" s="1265"/>
      <c r="F75" s="1241" t="s">
        <v>517</v>
      </c>
      <c r="G75" s="1241">
        <v>5917948</v>
      </c>
      <c r="H75" s="1242"/>
      <c r="I75" s="1243">
        <f>SUM(B75:G75)</f>
        <v>150000000</v>
      </c>
    </row>
    <row r="76" spans="1:9" x14ac:dyDescent="0.2">
      <c r="A76" s="1239" t="s">
        <v>571</v>
      </c>
      <c r="B76" s="1259"/>
      <c r="C76" s="1241" t="s">
        <v>517</v>
      </c>
      <c r="D76" s="1241">
        <v>0</v>
      </c>
      <c r="E76" s="1241">
        <v>0</v>
      </c>
      <c r="F76" s="1241"/>
      <c r="G76" s="1242"/>
      <c r="H76" s="1242"/>
      <c r="I76" s="1243">
        <f>SUM(C76:E76)</f>
        <v>0</v>
      </c>
    </row>
    <row r="77" spans="1:9" x14ac:dyDescent="0.2">
      <c r="A77" s="1239" t="s">
        <v>572</v>
      </c>
      <c r="B77" s="1259"/>
      <c r="C77" s="1241">
        <v>0</v>
      </c>
      <c r="D77" s="1241">
        <v>0</v>
      </c>
      <c r="E77" s="1241">
        <v>0</v>
      </c>
      <c r="F77" s="1242"/>
      <c r="G77" s="1242"/>
      <c r="H77" s="1242"/>
      <c r="I77" s="1243">
        <f>SUM(C77:E77)</f>
        <v>0</v>
      </c>
    </row>
    <row r="78" spans="1:9" x14ac:dyDescent="0.2">
      <c r="A78" s="1239" t="s">
        <v>573</v>
      </c>
      <c r="B78" s="1259"/>
      <c r="C78" s="1241">
        <v>0</v>
      </c>
      <c r="D78" s="1241">
        <v>0</v>
      </c>
      <c r="E78" s="1241">
        <v>0</v>
      </c>
      <c r="F78" s="1242"/>
      <c r="G78" s="1242"/>
      <c r="H78" s="1242"/>
      <c r="I78" s="1243">
        <f>SUM(C78:E78)</f>
        <v>0</v>
      </c>
    </row>
    <row r="79" spans="1:9" x14ac:dyDescent="0.2">
      <c r="A79" s="1244" t="s">
        <v>598</v>
      </c>
      <c r="B79" s="1245">
        <v>0</v>
      </c>
      <c r="C79" s="1246">
        <v>0</v>
      </c>
      <c r="D79" s="1246">
        <v>0</v>
      </c>
      <c r="E79" s="1246"/>
      <c r="F79" s="1247" t="s">
        <v>517</v>
      </c>
      <c r="G79" s="1247">
        <v>9142</v>
      </c>
      <c r="H79" s="1247"/>
      <c r="I79" s="1243">
        <f>SUM(B79:G79)</f>
        <v>9142</v>
      </c>
    </row>
    <row r="80" spans="1:9" x14ac:dyDescent="0.2">
      <c r="A80" s="1248" t="s">
        <v>574</v>
      </c>
      <c r="B80" s="1249">
        <f t="shared" ref="B80:G80" si="3">SUM(B73:B79)</f>
        <v>0</v>
      </c>
      <c r="C80" s="1249">
        <f t="shared" si="3"/>
        <v>0</v>
      </c>
      <c r="D80" s="1249">
        <f>SUM(D73:D79)</f>
        <v>144082052</v>
      </c>
      <c r="E80" s="1249">
        <f t="shared" si="3"/>
        <v>0</v>
      </c>
      <c r="F80" s="1249">
        <f t="shared" si="3"/>
        <v>0</v>
      </c>
      <c r="G80" s="1249">
        <f t="shared" si="3"/>
        <v>5927090</v>
      </c>
      <c r="H80" s="1250"/>
      <c r="I80" s="1251">
        <f>SUM(B80:G80)</f>
        <v>150009142</v>
      </c>
    </row>
    <row r="81" spans="1:9" x14ac:dyDescent="0.2">
      <c r="A81" s="137"/>
      <c r="B81" s="931"/>
      <c r="C81" s="32"/>
      <c r="D81" s="32"/>
      <c r="E81" s="32"/>
      <c r="F81" s="32"/>
      <c r="G81" s="32"/>
      <c r="H81" s="32"/>
      <c r="I81" s="32"/>
    </row>
    <row r="82" spans="1:9" ht="13.5" thickBot="1" x14ac:dyDescent="0.25">
      <c r="A82" s="1225" t="s">
        <v>575</v>
      </c>
      <c r="B82" s="1226" t="s">
        <v>597</v>
      </c>
      <c r="C82" s="1226" t="s">
        <v>566</v>
      </c>
      <c r="D82" s="1226" t="s">
        <v>567</v>
      </c>
      <c r="E82" s="1226" t="s">
        <v>606</v>
      </c>
      <c r="F82" s="1227" t="s">
        <v>615</v>
      </c>
      <c r="G82" s="1226" t="s">
        <v>690</v>
      </c>
      <c r="H82" s="1227" t="s">
        <v>691</v>
      </c>
      <c r="I82" s="1264" t="s">
        <v>50</v>
      </c>
    </row>
    <row r="83" spans="1:9" x14ac:dyDescent="0.2">
      <c r="A83" s="1229" t="s">
        <v>576</v>
      </c>
      <c r="B83" s="1260"/>
      <c r="C83" s="1231" t="s">
        <v>517</v>
      </c>
      <c r="D83" s="1231">
        <v>99920</v>
      </c>
      <c r="E83" s="1231">
        <v>238278</v>
      </c>
      <c r="F83" s="1231">
        <v>234606</v>
      </c>
      <c r="G83" s="1232">
        <v>58116</v>
      </c>
      <c r="H83" s="1231"/>
      <c r="I83" s="1258">
        <f>SUM(B83:G83)</f>
        <v>630920</v>
      </c>
    </row>
    <row r="84" spans="1:9" x14ac:dyDescent="0.2">
      <c r="A84" s="1252" t="s">
        <v>577</v>
      </c>
      <c r="B84" s="1261"/>
      <c r="C84" s="1241" t="s">
        <v>517</v>
      </c>
      <c r="D84" s="1241">
        <v>0</v>
      </c>
      <c r="E84" s="1241">
        <v>2781300</v>
      </c>
      <c r="F84" s="1241">
        <v>1854200</v>
      </c>
      <c r="G84" s="1297">
        <v>123913552</v>
      </c>
      <c r="H84" s="1242"/>
      <c r="I84" s="1243">
        <f>SUM(B84:G84)</f>
        <v>128549052</v>
      </c>
    </row>
    <row r="85" spans="1:9" x14ac:dyDescent="0.2">
      <c r="A85" s="1239" t="s">
        <v>578</v>
      </c>
      <c r="B85" s="1259" t="s">
        <v>517</v>
      </c>
      <c r="C85" s="1241" t="s">
        <v>517</v>
      </c>
      <c r="D85" s="1241">
        <v>4569000</v>
      </c>
      <c r="E85" s="1241">
        <v>807098</v>
      </c>
      <c r="F85" s="1241">
        <v>1437000</v>
      </c>
      <c r="G85" s="1297">
        <v>6740725</v>
      </c>
      <c r="H85" s="1242">
        <v>7275347</v>
      </c>
      <c r="I85" s="1243">
        <f>SUM(B85:H85)</f>
        <v>20829170</v>
      </c>
    </row>
    <row r="86" spans="1:9" x14ac:dyDescent="0.2">
      <c r="A86" s="1239" t="s">
        <v>579</v>
      </c>
      <c r="B86" s="1259"/>
      <c r="C86" s="1241" t="s">
        <v>517</v>
      </c>
      <c r="D86" s="1241">
        <v>0</v>
      </c>
      <c r="E86" s="1241">
        <v>0</v>
      </c>
      <c r="F86" s="1241">
        <v>0</v>
      </c>
      <c r="G86" s="1242"/>
      <c r="H86" s="1242"/>
      <c r="I86" s="1243">
        <f>SUM(B86:G86)</f>
        <v>0</v>
      </c>
    </row>
    <row r="87" spans="1:9" x14ac:dyDescent="0.2">
      <c r="A87" s="1244"/>
      <c r="B87" s="1245"/>
      <c r="C87" s="1246"/>
      <c r="D87" s="1246"/>
      <c r="E87" s="1246"/>
      <c r="F87" s="1246"/>
      <c r="G87" s="1247"/>
      <c r="H87" s="1247"/>
      <c r="I87" s="1243">
        <f>SUM(B87:G87)</f>
        <v>0</v>
      </c>
    </row>
    <row r="88" spans="1:9" x14ac:dyDescent="0.2">
      <c r="A88" s="1248" t="s">
        <v>52</v>
      </c>
      <c r="B88" s="1249">
        <f>SUM(B82:B86)</f>
        <v>0</v>
      </c>
      <c r="C88" s="1249">
        <f>SUM(C82:C86)</f>
        <v>0</v>
      </c>
      <c r="D88" s="1249">
        <f>SUM(D82:D86)</f>
        <v>4668920</v>
      </c>
      <c r="E88" s="1249">
        <f>SUM(E82:E86)</f>
        <v>3826676</v>
      </c>
      <c r="F88" s="1249">
        <f>SUM(F82:F87)</f>
        <v>3525806</v>
      </c>
      <c r="G88" s="1249">
        <f>SUM(G82:G87)</f>
        <v>130712393</v>
      </c>
      <c r="H88" s="1249">
        <f>SUM(H82:H87)</f>
        <v>7275347</v>
      </c>
      <c r="I88" s="1251">
        <f>SUM(B88:H88)</f>
        <v>150009142</v>
      </c>
    </row>
    <row r="89" spans="1:9" x14ac:dyDescent="0.2">
      <c r="A89" s="615"/>
      <c r="B89" s="932"/>
      <c r="C89" s="616"/>
      <c r="D89" s="616"/>
      <c r="E89" s="616"/>
      <c r="F89" s="616"/>
      <c r="G89" s="616"/>
      <c r="H89" s="616"/>
      <c r="I89" s="616"/>
    </row>
    <row r="90" spans="1:9" x14ac:dyDescent="0.2">
      <c r="A90" s="615"/>
      <c r="B90" s="615"/>
      <c r="C90" s="616"/>
      <c r="D90" s="616"/>
      <c r="E90" s="616"/>
      <c r="F90" s="616"/>
      <c r="G90" s="616"/>
      <c r="H90" s="616"/>
      <c r="I90" s="616"/>
    </row>
    <row r="91" spans="1:9" ht="20.25" x14ac:dyDescent="0.3">
      <c r="A91" s="1290">
        <v>5</v>
      </c>
      <c r="B91" s="933"/>
      <c r="C91" s="928"/>
      <c r="D91" s="928"/>
      <c r="E91" s="928"/>
      <c r="F91" s="928"/>
      <c r="G91" s="928"/>
      <c r="H91" s="928"/>
      <c r="I91" s="928"/>
    </row>
    <row r="92" spans="1:9" ht="31.5" customHeight="1" x14ac:dyDescent="0.25">
      <c r="A92" s="612" t="s">
        <v>564</v>
      </c>
      <c r="B92" s="1293">
        <v>513</v>
      </c>
      <c r="C92" s="1462" t="s">
        <v>595</v>
      </c>
      <c r="D92" s="1462"/>
      <c r="E92" s="1462"/>
      <c r="F92" s="1462"/>
      <c r="G92" s="1462"/>
      <c r="H92" s="1462"/>
      <c r="I92" s="1462"/>
    </row>
    <row r="93" spans="1:9" ht="13.5" x14ac:dyDescent="0.25">
      <c r="A93" s="613"/>
      <c r="B93" s="934"/>
      <c r="C93" s="614"/>
      <c r="D93" s="614"/>
      <c r="E93" s="1461" t="s">
        <v>563</v>
      </c>
      <c r="F93" s="1461"/>
      <c r="G93" s="1461"/>
      <c r="H93" s="1461"/>
      <c r="I93" s="1461"/>
    </row>
    <row r="94" spans="1:9" x14ac:dyDescent="0.2">
      <c r="A94" s="1225" t="s">
        <v>565</v>
      </c>
      <c r="B94" s="1226" t="s">
        <v>597</v>
      </c>
      <c r="C94" s="1226" t="s">
        <v>566</v>
      </c>
      <c r="D94" s="1226" t="s">
        <v>567</v>
      </c>
      <c r="E94" s="1226" t="s">
        <v>606</v>
      </c>
      <c r="F94" s="1227" t="s">
        <v>615</v>
      </c>
      <c r="G94" s="1226" t="s">
        <v>690</v>
      </c>
      <c r="H94" s="1227" t="s">
        <v>691</v>
      </c>
      <c r="I94" s="1228" t="s">
        <v>50</v>
      </c>
    </row>
    <row r="95" spans="1:9" x14ac:dyDescent="0.2">
      <c r="A95" s="1229" t="s">
        <v>568</v>
      </c>
      <c r="B95" s="1260"/>
      <c r="C95" s="1231" t="s">
        <v>517</v>
      </c>
      <c r="D95" s="1231" t="s">
        <v>517</v>
      </c>
      <c r="E95" s="1231">
        <v>0</v>
      </c>
      <c r="F95" s="1232"/>
      <c r="G95" s="1232"/>
      <c r="H95" s="1232"/>
      <c r="I95" s="1233">
        <f>SUM(C95:G95)</f>
        <v>0</v>
      </c>
    </row>
    <row r="96" spans="1:9" ht="22.5" x14ac:dyDescent="0.2">
      <c r="A96" s="1234" t="s">
        <v>569</v>
      </c>
      <c r="B96" s="1263"/>
      <c r="C96" s="1236" t="s">
        <v>517</v>
      </c>
      <c r="D96" s="1236" t="s">
        <v>517</v>
      </c>
      <c r="E96" s="1236">
        <v>0</v>
      </c>
      <c r="F96" s="1237"/>
      <c r="G96" s="1237"/>
      <c r="H96" s="1237"/>
      <c r="I96" s="1238">
        <f>SUM(C96:E96)</f>
        <v>0</v>
      </c>
    </row>
    <row r="97" spans="1:9" x14ac:dyDescent="0.2">
      <c r="A97" s="1239" t="s">
        <v>570</v>
      </c>
      <c r="B97" s="1259"/>
      <c r="C97" s="1241">
        <v>0</v>
      </c>
      <c r="D97" s="1241">
        <v>150000000</v>
      </c>
      <c r="E97" s="1241">
        <v>0</v>
      </c>
      <c r="F97" s="1242"/>
      <c r="G97" s="1242"/>
      <c r="H97" s="1242"/>
      <c r="I97" s="1243">
        <f>SUM(C97:E97)</f>
        <v>150000000</v>
      </c>
    </row>
    <row r="98" spans="1:9" x14ac:dyDescent="0.2">
      <c r="A98" s="1239" t="s">
        <v>571</v>
      </c>
      <c r="B98" s="1259"/>
      <c r="C98" s="1241" t="s">
        <v>517</v>
      </c>
      <c r="D98" s="1241" t="s">
        <v>517</v>
      </c>
      <c r="E98" s="1241">
        <v>0</v>
      </c>
      <c r="F98" s="1242"/>
      <c r="G98" s="1242"/>
      <c r="H98" s="1242"/>
      <c r="I98" s="1243">
        <f>SUM(C98:E98)</f>
        <v>0</v>
      </c>
    </row>
    <row r="99" spans="1:9" x14ac:dyDescent="0.2">
      <c r="A99" s="1239" t="s">
        <v>572</v>
      </c>
      <c r="B99" s="1259"/>
      <c r="C99" s="1241" t="s">
        <v>517</v>
      </c>
      <c r="D99" s="1241" t="s">
        <v>517</v>
      </c>
      <c r="E99" s="1241">
        <v>0</v>
      </c>
      <c r="F99" s="1242"/>
      <c r="G99" s="1242"/>
      <c r="H99" s="1242"/>
      <c r="I99" s="1243">
        <f>SUM(C99:E99)</f>
        <v>0</v>
      </c>
    </row>
    <row r="100" spans="1:9" x14ac:dyDescent="0.2">
      <c r="A100" s="1239" t="s">
        <v>573</v>
      </c>
      <c r="B100" s="1259"/>
      <c r="C100" s="1241" t="s">
        <v>517</v>
      </c>
      <c r="D100" s="1241" t="s">
        <v>517</v>
      </c>
      <c r="E100" s="1241">
        <v>0</v>
      </c>
      <c r="F100" s="1242"/>
      <c r="G100" s="1242"/>
      <c r="H100" s="1242"/>
      <c r="I100" s="1243">
        <f>SUM(C100:E100)</f>
        <v>0</v>
      </c>
    </row>
    <row r="101" spans="1:9" x14ac:dyDescent="0.2">
      <c r="A101" s="1244" t="s">
        <v>598</v>
      </c>
      <c r="B101" s="1245" t="s">
        <v>517</v>
      </c>
      <c r="C101" s="1246" t="s">
        <v>517</v>
      </c>
      <c r="D101" s="1246"/>
      <c r="E101" s="1246"/>
      <c r="F101" s="1247" t="s">
        <v>517</v>
      </c>
      <c r="G101" s="1247">
        <v>77842</v>
      </c>
      <c r="H101" s="1247"/>
      <c r="I101" s="1243">
        <f>SUM(B101:G101)</f>
        <v>77842</v>
      </c>
    </row>
    <row r="102" spans="1:9" x14ac:dyDescent="0.2">
      <c r="A102" s="1248" t="s">
        <v>574</v>
      </c>
      <c r="B102" s="1249">
        <f t="shared" ref="B102:G102" si="4">SUM(B95:B101)</f>
        <v>0</v>
      </c>
      <c r="C102" s="1249">
        <f t="shared" si="4"/>
        <v>0</v>
      </c>
      <c r="D102" s="1249">
        <f t="shared" si="4"/>
        <v>150000000</v>
      </c>
      <c r="E102" s="1249">
        <f t="shared" si="4"/>
        <v>0</v>
      </c>
      <c r="F102" s="1249">
        <f t="shared" si="4"/>
        <v>0</v>
      </c>
      <c r="G102" s="1249">
        <f t="shared" si="4"/>
        <v>77842</v>
      </c>
      <c r="H102" s="1250"/>
      <c r="I102" s="1251">
        <f>SUM(B102:G102)</f>
        <v>150077842</v>
      </c>
    </row>
    <row r="103" spans="1:9" ht="13.5" thickBot="1" x14ac:dyDescent="0.25">
      <c r="A103" s="137"/>
      <c r="B103" s="931"/>
      <c r="C103" s="32"/>
      <c r="D103" s="32"/>
      <c r="E103" s="32"/>
      <c r="F103" s="32"/>
      <c r="G103" s="32"/>
      <c r="H103" s="32"/>
      <c r="I103" s="32"/>
    </row>
    <row r="104" spans="1:9" ht="13.5" thickBot="1" x14ac:dyDescent="0.25">
      <c r="A104" s="1225" t="s">
        <v>575</v>
      </c>
      <c r="B104" s="1226" t="s">
        <v>597</v>
      </c>
      <c r="C104" s="1226" t="s">
        <v>566</v>
      </c>
      <c r="D104" s="1226" t="s">
        <v>567</v>
      </c>
      <c r="E104" s="1226" t="s">
        <v>606</v>
      </c>
      <c r="F104" s="1227" t="s">
        <v>615</v>
      </c>
      <c r="G104" s="1226" t="s">
        <v>690</v>
      </c>
      <c r="H104" s="1266" t="s">
        <v>691</v>
      </c>
      <c r="I104" s="1264" t="s">
        <v>50</v>
      </c>
    </row>
    <row r="105" spans="1:9" x14ac:dyDescent="0.2">
      <c r="A105" s="1229" t="s">
        <v>576</v>
      </c>
      <c r="B105" s="1260"/>
      <c r="C105" s="1231" t="s">
        <v>517</v>
      </c>
      <c r="D105" s="1231">
        <v>117550</v>
      </c>
      <c r="E105" s="1231">
        <v>280320</v>
      </c>
      <c r="F105" s="1231">
        <v>276000</v>
      </c>
      <c r="G105" s="1232">
        <v>45580</v>
      </c>
      <c r="H105" s="1257"/>
      <c r="I105" s="1258">
        <f>SUM(C105:G105)</f>
        <v>719450</v>
      </c>
    </row>
    <row r="106" spans="1:9" x14ac:dyDescent="0.2">
      <c r="A106" s="1252" t="s">
        <v>577</v>
      </c>
      <c r="B106" s="1261"/>
      <c r="C106" s="1241" t="s">
        <v>517</v>
      </c>
      <c r="D106" s="1241" t="s">
        <v>517</v>
      </c>
      <c r="E106" s="1241">
        <v>4508500</v>
      </c>
      <c r="F106" s="1241">
        <v>0</v>
      </c>
      <c r="G106" s="1241">
        <v>128153498</v>
      </c>
      <c r="H106" s="1242"/>
      <c r="I106" s="1243">
        <f>SUM(C106:G106)</f>
        <v>132661998</v>
      </c>
    </row>
    <row r="107" spans="1:9" x14ac:dyDescent="0.2">
      <c r="A107" s="1239" t="s">
        <v>578</v>
      </c>
      <c r="B107" s="1259" t="s">
        <v>517</v>
      </c>
      <c r="C107" s="1241" t="s">
        <v>517</v>
      </c>
      <c r="D107" s="1241">
        <v>6739056</v>
      </c>
      <c r="E107" s="1241">
        <v>0</v>
      </c>
      <c r="F107" s="1241">
        <v>736600</v>
      </c>
      <c r="G107" s="1242">
        <v>3000000</v>
      </c>
      <c r="H107" s="1242">
        <v>6220738</v>
      </c>
      <c r="I107" s="1243">
        <f>SUM(C107:H107)</f>
        <v>16696394</v>
      </c>
    </row>
    <row r="108" spans="1:9" x14ac:dyDescent="0.2">
      <c r="A108" s="1239" t="s">
        <v>579</v>
      </c>
      <c r="B108" s="1259"/>
      <c r="C108" s="1241" t="s">
        <v>517</v>
      </c>
      <c r="D108" s="1241" t="s">
        <v>517</v>
      </c>
      <c r="E108" s="1241">
        <v>0</v>
      </c>
      <c r="F108" s="1241">
        <v>0</v>
      </c>
      <c r="G108" s="1242"/>
      <c r="H108" s="1242"/>
      <c r="I108" s="1243">
        <f>SUM(C108:E108)</f>
        <v>0</v>
      </c>
    </row>
    <row r="109" spans="1:9" x14ac:dyDescent="0.2">
      <c r="A109" s="1244"/>
      <c r="B109" s="1245"/>
      <c r="C109" s="1246"/>
      <c r="D109" s="1246"/>
      <c r="E109" s="1246"/>
      <c r="F109" s="1246"/>
      <c r="G109" s="1247"/>
      <c r="H109" s="1247"/>
      <c r="I109" s="1243">
        <f>SUM(C109:E109)</f>
        <v>0</v>
      </c>
    </row>
    <row r="110" spans="1:9" x14ac:dyDescent="0.2">
      <c r="A110" s="1248" t="s">
        <v>52</v>
      </c>
      <c r="B110" s="1249">
        <f>SUM(B104:B108)</f>
        <v>0</v>
      </c>
      <c r="C110" s="1249">
        <f>SUM(C104:C108)</f>
        <v>0</v>
      </c>
      <c r="D110" s="1249">
        <f>SUM(D104:D108)</f>
        <v>6856606</v>
      </c>
      <c r="E110" s="1249">
        <f>SUM(E104:E108)</f>
        <v>4788820</v>
      </c>
      <c r="F110" s="1249">
        <f>SUM(F104:F109)</f>
        <v>1012600</v>
      </c>
      <c r="G110" s="1249">
        <f>SUM(G104:G109)</f>
        <v>131199078</v>
      </c>
      <c r="H110" s="1249">
        <f>SUM(H104:H109)</f>
        <v>6220738</v>
      </c>
      <c r="I110" s="1251">
        <f>SUM(B110:H110)</f>
        <v>150077842</v>
      </c>
    </row>
    <row r="111" spans="1:9" x14ac:dyDescent="0.2">
      <c r="A111" s="929"/>
      <c r="B111" s="935"/>
      <c r="C111" s="29"/>
      <c r="D111" s="29"/>
      <c r="E111" s="29"/>
      <c r="F111" s="29"/>
      <c r="G111" s="29"/>
      <c r="H111" s="29"/>
      <c r="I111" s="29"/>
    </row>
    <row r="112" spans="1:9" ht="20.25" x14ac:dyDescent="0.3">
      <c r="A112" s="1291">
        <v>6</v>
      </c>
      <c r="B112" s="932"/>
      <c r="C112" s="1464" t="s">
        <v>580</v>
      </c>
      <c r="D112" s="1464"/>
      <c r="E112" s="1464"/>
      <c r="F112" s="1464"/>
      <c r="G112" s="1464"/>
      <c r="H112" s="1464"/>
      <c r="I112" s="1464"/>
    </row>
    <row r="113" spans="1:9" ht="31.5" x14ac:dyDescent="0.25">
      <c r="A113" s="612" t="s">
        <v>564</v>
      </c>
      <c r="B113" s="1293">
        <v>514</v>
      </c>
      <c r="C113" s="1464"/>
      <c r="D113" s="1464"/>
      <c r="E113" s="1464"/>
      <c r="F113" s="1464"/>
      <c r="G113" s="1464"/>
      <c r="H113" s="1464"/>
      <c r="I113" s="1464"/>
    </row>
    <row r="114" spans="1:9" ht="14.25" thickBot="1" x14ac:dyDescent="0.3">
      <c r="A114" s="613"/>
      <c r="B114" s="934"/>
      <c r="C114" s="614"/>
      <c r="D114" s="614"/>
      <c r="E114" s="1461" t="s">
        <v>563</v>
      </c>
      <c r="F114" s="1461"/>
      <c r="G114" s="1461"/>
      <c r="H114" s="1461"/>
      <c r="I114" s="1461"/>
    </row>
    <row r="115" spans="1:9" ht="13.5" thickBot="1" x14ac:dyDescent="0.25">
      <c r="A115" s="1225" t="s">
        <v>565</v>
      </c>
      <c r="B115" s="1226" t="s">
        <v>597</v>
      </c>
      <c r="C115" s="1226" t="s">
        <v>566</v>
      </c>
      <c r="D115" s="1226" t="s">
        <v>567</v>
      </c>
      <c r="E115" s="1226" t="s">
        <v>606</v>
      </c>
      <c r="F115" s="1227" t="s">
        <v>615</v>
      </c>
      <c r="G115" s="1226" t="s">
        <v>690</v>
      </c>
      <c r="H115" s="1227" t="s">
        <v>691</v>
      </c>
      <c r="I115" s="1228" t="s">
        <v>50</v>
      </c>
    </row>
    <row r="116" spans="1:9" x14ac:dyDescent="0.2">
      <c r="A116" s="1229" t="s">
        <v>568</v>
      </c>
      <c r="B116" s="1260"/>
      <c r="C116" s="1231">
        <v>0</v>
      </c>
      <c r="D116" s="1231">
        <v>0</v>
      </c>
      <c r="E116" s="1231">
        <v>0</v>
      </c>
      <c r="F116" s="1232"/>
      <c r="G116" s="1232"/>
      <c r="H116" s="1232"/>
      <c r="I116" s="1233">
        <f>SUM(C116:E116)</f>
        <v>0</v>
      </c>
    </row>
    <row r="117" spans="1:9" ht="22.5" x14ac:dyDescent="0.2">
      <c r="A117" s="1234" t="s">
        <v>569</v>
      </c>
      <c r="B117" s="1263"/>
      <c r="C117" s="1236">
        <v>0</v>
      </c>
      <c r="D117" s="1236">
        <v>0</v>
      </c>
      <c r="E117" s="1236">
        <v>0</v>
      </c>
      <c r="F117" s="1237"/>
      <c r="G117" s="1237"/>
      <c r="H117" s="1237"/>
      <c r="I117" s="1238">
        <f>SUM(C117:E117)</f>
        <v>0</v>
      </c>
    </row>
    <row r="118" spans="1:9" x14ac:dyDescent="0.2">
      <c r="A118" s="1239" t="s">
        <v>570</v>
      </c>
      <c r="B118" s="1259"/>
      <c r="C118" s="1241">
        <v>33532133</v>
      </c>
      <c r="E118" s="1241" t="s">
        <v>517</v>
      </c>
      <c r="F118" s="1241">
        <v>-21151499</v>
      </c>
      <c r="G118" s="1241">
        <v>2385126</v>
      </c>
      <c r="H118" s="1242"/>
      <c r="I118" s="1243">
        <f>SUM(C118:G118)</f>
        <v>14765760</v>
      </c>
    </row>
    <row r="119" spans="1:9" x14ac:dyDescent="0.2">
      <c r="A119" s="1239" t="s">
        <v>571</v>
      </c>
      <c r="B119" s="1259"/>
      <c r="C119" s="1241">
        <v>0</v>
      </c>
      <c r="D119" s="1241">
        <v>0</v>
      </c>
      <c r="E119" s="1241">
        <v>0</v>
      </c>
      <c r="F119" s="1241">
        <v>0</v>
      </c>
      <c r="G119" s="1242"/>
      <c r="H119" s="1242"/>
      <c r="I119" s="1243">
        <f>SUM(C119:E119)</f>
        <v>0</v>
      </c>
    </row>
    <row r="120" spans="1:9" x14ac:dyDescent="0.2">
      <c r="A120" s="1239" t="s">
        <v>572</v>
      </c>
      <c r="B120" s="1259"/>
      <c r="C120" s="1241">
        <v>0</v>
      </c>
      <c r="D120" s="1241">
        <v>0</v>
      </c>
      <c r="E120" s="1241">
        <v>0</v>
      </c>
      <c r="F120" s="1241">
        <v>0</v>
      </c>
      <c r="G120" s="1242"/>
      <c r="H120" s="1242"/>
      <c r="I120" s="1243">
        <f>SUM(C120:E120)</f>
        <v>0</v>
      </c>
    </row>
    <row r="121" spans="1:9" x14ac:dyDescent="0.2">
      <c r="A121" s="1239" t="s">
        <v>573</v>
      </c>
      <c r="B121" s="1259"/>
      <c r="C121" s="1241">
        <v>0</v>
      </c>
      <c r="D121" s="1241">
        <v>0</v>
      </c>
      <c r="E121" s="1241">
        <v>0</v>
      </c>
      <c r="F121" s="1241">
        <v>0</v>
      </c>
      <c r="G121" s="1242"/>
      <c r="H121" s="1242"/>
      <c r="I121" s="1243">
        <f>SUM(C121:E121)</f>
        <v>0</v>
      </c>
    </row>
    <row r="122" spans="1:9" ht="13.5" thickBot="1" x14ac:dyDescent="0.25">
      <c r="A122" s="1244" t="s">
        <v>598</v>
      </c>
      <c r="B122" s="1245">
        <v>1200481</v>
      </c>
      <c r="C122" s="1246">
        <v>-1200481</v>
      </c>
      <c r="D122" s="1246"/>
      <c r="E122" s="1246"/>
      <c r="F122" s="1246"/>
      <c r="G122" s="1247"/>
      <c r="H122" s="1247"/>
      <c r="I122" s="1243">
        <f>SUM(B122:E122)</f>
        <v>0</v>
      </c>
    </row>
    <row r="123" spans="1:9" ht="13.5" thickBot="1" x14ac:dyDescent="0.25">
      <c r="A123" s="1248" t="s">
        <v>574</v>
      </c>
      <c r="B123" s="1249">
        <f t="shared" ref="B123:G123" si="5">B116+SUM(B118:B122)</f>
        <v>1200481</v>
      </c>
      <c r="C123" s="1249">
        <f t="shared" si="5"/>
        <v>32331652</v>
      </c>
      <c r="D123" s="1249">
        <f t="shared" si="5"/>
        <v>0</v>
      </c>
      <c r="E123" s="1249" t="s">
        <v>517</v>
      </c>
      <c r="F123" s="1249">
        <f>F116+SUM(F118:F122)</f>
        <v>-21151499</v>
      </c>
      <c r="G123" s="1249">
        <f t="shared" si="5"/>
        <v>2385126</v>
      </c>
      <c r="H123" s="1250"/>
      <c r="I123" s="1251">
        <f>I116+SUM(I118:I122)</f>
        <v>14765760</v>
      </c>
    </row>
    <row r="124" spans="1:9" ht="13.5" thickBot="1" x14ac:dyDescent="0.25">
      <c r="A124" s="137"/>
      <c r="B124" s="931"/>
      <c r="C124" s="32"/>
      <c r="D124" s="32"/>
      <c r="E124" s="32"/>
      <c r="F124" s="32"/>
      <c r="G124" s="32"/>
      <c r="H124" s="32"/>
      <c r="I124" s="32"/>
    </row>
    <row r="125" spans="1:9" ht="13.5" thickBot="1" x14ac:dyDescent="0.25">
      <c r="A125" s="1225" t="s">
        <v>575</v>
      </c>
      <c r="B125" s="1226" t="s">
        <v>597</v>
      </c>
      <c r="C125" s="1226" t="s">
        <v>566</v>
      </c>
      <c r="D125" s="1226" t="s">
        <v>567</v>
      </c>
      <c r="E125" s="1226" t="s">
        <v>606</v>
      </c>
      <c r="F125" s="1227" t="s">
        <v>615</v>
      </c>
      <c r="G125" s="1226" t="s">
        <v>690</v>
      </c>
      <c r="H125" s="1227" t="s">
        <v>691</v>
      </c>
      <c r="I125" s="1228" t="s">
        <v>50</v>
      </c>
    </row>
    <row r="126" spans="1:9" x14ac:dyDescent="0.2">
      <c r="A126" s="1229" t="s">
        <v>576</v>
      </c>
      <c r="B126" s="1260"/>
      <c r="C126" s="1231">
        <v>0</v>
      </c>
      <c r="D126" s="1231">
        <v>604306</v>
      </c>
      <c r="E126" s="1231">
        <v>3859365</v>
      </c>
      <c r="F126" s="1232">
        <v>2900520</v>
      </c>
      <c r="G126" s="1232" t="s">
        <v>517</v>
      </c>
      <c r="H126" s="1232"/>
      <c r="I126" s="1233">
        <f>SUM(B126:G126)</f>
        <v>7364191</v>
      </c>
    </row>
    <row r="127" spans="1:9" x14ac:dyDescent="0.2">
      <c r="A127" s="1252" t="s">
        <v>577</v>
      </c>
      <c r="B127" s="1261"/>
      <c r="C127" s="1241">
        <v>0</v>
      </c>
      <c r="D127" s="1241">
        <v>3472190</v>
      </c>
      <c r="E127" s="1241">
        <v>1087061</v>
      </c>
      <c r="F127" s="1242"/>
      <c r="G127" s="1242"/>
      <c r="H127" s="1242"/>
      <c r="I127" s="1243">
        <f>SUM(B127:G127)</f>
        <v>4559251</v>
      </c>
    </row>
    <row r="128" spans="1:9" x14ac:dyDescent="0.2">
      <c r="A128" s="1239" t="s">
        <v>578</v>
      </c>
      <c r="B128" s="1259">
        <v>1200481</v>
      </c>
      <c r="C128" s="1241">
        <v>2174519</v>
      </c>
      <c r="D128" s="1241">
        <v>0</v>
      </c>
      <c r="E128" s="1241">
        <v>675002</v>
      </c>
      <c r="F128" s="1242"/>
      <c r="G128" s="1242" t="s">
        <v>517</v>
      </c>
      <c r="H128" s="1242"/>
      <c r="I128" s="1243">
        <f>SUM(B128:G128)</f>
        <v>4050002</v>
      </c>
    </row>
    <row r="129" spans="1:9" x14ac:dyDescent="0.2">
      <c r="A129" s="1239" t="s">
        <v>579</v>
      </c>
      <c r="B129" s="1259"/>
      <c r="C129" s="1241">
        <v>0</v>
      </c>
      <c r="D129" s="1241">
        <v>0</v>
      </c>
      <c r="E129" s="1241">
        <v>0</v>
      </c>
      <c r="F129" s="1242"/>
      <c r="G129" s="1242"/>
      <c r="H129" s="1242"/>
      <c r="I129" s="1243">
        <f>SUM(B129:G129)</f>
        <v>0</v>
      </c>
    </row>
    <row r="130" spans="1:9" ht="13.5" thickBot="1" x14ac:dyDescent="0.25">
      <c r="A130" s="1244" t="s">
        <v>692</v>
      </c>
      <c r="B130" s="1245"/>
      <c r="C130" s="1246"/>
      <c r="D130" s="1246"/>
      <c r="E130" s="1246"/>
      <c r="F130" s="1247"/>
      <c r="G130" s="1247"/>
      <c r="H130" s="1247"/>
      <c r="I130" s="1243">
        <f>SUM(B130:G130)</f>
        <v>0</v>
      </c>
    </row>
    <row r="131" spans="1:9" ht="13.5" thickBot="1" x14ac:dyDescent="0.25">
      <c r="A131" s="1248" t="s">
        <v>52</v>
      </c>
      <c r="B131" s="1249">
        <f t="shared" ref="B131:G131" si="6">SUM(B126:B130)</f>
        <v>1200481</v>
      </c>
      <c r="C131" s="1249">
        <f t="shared" si="6"/>
        <v>2174519</v>
      </c>
      <c r="D131" s="1249">
        <f t="shared" si="6"/>
        <v>4076496</v>
      </c>
      <c r="E131" s="1249">
        <f t="shared" si="6"/>
        <v>5621428</v>
      </c>
      <c r="F131" s="1249">
        <f t="shared" si="6"/>
        <v>2900520</v>
      </c>
      <c r="G131" s="1249">
        <f t="shared" si="6"/>
        <v>0</v>
      </c>
      <c r="H131" s="1250"/>
      <c r="I131" s="1251">
        <f>SUM(I126:I130)</f>
        <v>15973444</v>
      </c>
    </row>
    <row r="132" spans="1:9" ht="14.25" thickBot="1" x14ac:dyDescent="0.3">
      <c r="A132" s="1463" t="s">
        <v>601</v>
      </c>
      <c r="B132" s="1463"/>
      <c r="C132" s="614"/>
      <c r="D132" s="614"/>
      <c r="E132" s="1461" t="s">
        <v>563</v>
      </c>
      <c r="F132" s="1461"/>
      <c r="G132" s="1461"/>
      <c r="H132" s="1461"/>
      <c r="I132" s="1461"/>
    </row>
    <row r="133" spans="1:9" ht="13.5" thickBot="1" x14ac:dyDescent="0.25">
      <c r="A133" s="1225" t="s">
        <v>565</v>
      </c>
      <c r="B133" s="1226" t="s">
        <v>597</v>
      </c>
      <c r="C133" s="1226" t="s">
        <v>566</v>
      </c>
      <c r="D133" s="1226" t="s">
        <v>567</v>
      </c>
      <c r="E133" s="1226" t="s">
        <v>606</v>
      </c>
      <c r="F133" s="1227" t="s">
        <v>615</v>
      </c>
      <c r="G133" s="1226" t="s">
        <v>690</v>
      </c>
      <c r="H133" s="1227" t="s">
        <v>691</v>
      </c>
      <c r="I133" s="1228" t="s">
        <v>50</v>
      </c>
    </row>
    <row r="134" spans="1:9" x14ac:dyDescent="0.2">
      <c r="A134" s="1229" t="s">
        <v>568</v>
      </c>
      <c r="B134" s="1260"/>
      <c r="C134" s="1231">
        <v>0</v>
      </c>
      <c r="D134" s="1231">
        <v>0</v>
      </c>
      <c r="E134" s="1231">
        <v>0</v>
      </c>
      <c r="F134" s="1232"/>
      <c r="G134" s="1232"/>
      <c r="H134" s="1232"/>
      <c r="I134" s="1233">
        <f>SUM(C134:E134)</f>
        <v>0</v>
      </c>
    </row>
    <row r="135" spans="1:9" ht="22.5" x14ac:dyDescent="0.2">
      <c r="A135" s="1234" t="s">
        <v>569</v>
      </c>
      <c r="B135" s="1263"/>
      <c r="C135" s="1236">
        <v>0</v>
      </c>
      <c r="D135" s="1236">
        <v>0</v>
      </c>
      <c r="E135" s="1236">
        <v>0</v>
      </c>
      <c r="F135" s="1237"/>
      <c r="G135" s="1237"/>
      <c r="H135" s="1237"/>
      <c r="I135" s="1238">
        <f>SUM(C135:E135)</f>
        <v>0</v>
      </c>
    </row>
    <row r="136" spans="1:9" x14ac:dyDescent="0.2">
      <c r="A136" s="1239" t="s">
        <v>570</v>
      </c>
      <c r="B136" s="1259"/>
      <c r="C136" s="1241">
        <v>18082741</v>
      </c>
      <c r="D136" s="1241"/>
      <c r="E136" s="1241" t="s">
        <v>517</v>
      </c>
      <c r="F136" s="1241">
        <v>21151499</v>
      </c>
      <c r="G136" s="1242"/>
      <c r="H136" s="1242"/>
      <c r="I136" s="1243">
        <f>SUM(C136:G136)</f>
        <v>39234240</v>
      </c>
    </row>
    <row r="137" spans="1:9" x14ac:dyDescent="0.2">
      <c r="A137" s="1239" t="s">
        <v>571</v>
      </c>
      <c r="B137" s="1259"/>
      <c r="C137" s="1241">
        <v>0</v>
      </c>
      <c r="D137" s="1241">
        <v>0</v>
      </c>
      <c r="E137" s="1241">
        <v>0</v>
      </c>
      <c r="F137" s="1241">
        <v>0</v>
      </c>
      <c r="G137" s="1242"/>
      <c r="H137" s="1242"/>
      <c r="I137" s="1243">
        <f>SUM(C137:E137)</f>
        <v>0</v>
      </c>
    </row>
    <row r="138" spans="1:9" x14ac:dyDescent="0.2">
      <c r="A138" s="1239" t="s">
        <v>572</v>
      </c>
      <c r="B138" s="1259"/>
      <c r="C138" s="1241">
        <v>0</v>
      </c>
      <c r="D138" s="1241">
        <v>0</v>
      </c>
      <c r="E138" s="1241">
        <v>0</v>
      </c>
      <c r="F138" s="1241">
        <v>0</v>
      </c>
      <c r="G138" s="1242"/>
      <c r="H138" s="1242"/>
      <c r="I138" s="1243">
        <f>SUM(C138:E138)</f>
        <v>0</v>
      </c>
    </row>
    <row r="139" spans="1:9" x14ac:dyDescent="0.2">
      <c r="A139" s="1239" t="s">
        <v>573</v>
      </c>
      <c r="B139" s="1259"/>
      <c r="C139" s="1241">
        <v>0</v>
      </c>
      <c r="D139" s="1241"/>
      <c r="E139" s="1241">
        <v>0</v>
      </c>
      <c r="F139" s="1241">
        <v>0</v>
      </c>
      <c r="G139" s="1242"/>
      <c r="H139" s="1242"/>
      <c r="I139" s="1243">
        <f>SUM(C139:E139)</f>
        <v>0</v>
      </c>
    </row>
    <row r="140" spans="1:9" ht="13.5" thickBot="1" x14ac:dyDescent="0.25">
      <c r="A140" s="1244" t="s">
        <v>598</v>
      </c>
      <c r="B140" s="1245">
        <v>0</v>
      </c>
      <c r="C140" s="1246">
        <v>0</v>
      </c>
      <c r="D140" s="1246"/>
      <c r="E140" s="1246"/>
      <c r="F140" s="1246"/>
      <c r="G140" s="1247"/>
      <c r="H140" s="1247"/>
      <c r="I140" s="1243">
        <f>SUM(B140:E140)</f>
        <v>0</v>
      </c>
    </row>
    <row r="141" spans="1:9" ht="20.25" customHeight="1" thickBot="1" x14ac:dyDescent="0.25">
      <c r="A141" s="1248" t="s">
        <v>574</v>
      </c>
      <c r="B141" s="1249">
        <f>B134+SUM(B136:B140)</f>
        <v>0</v>
      </c>
      <c r="C141" s="1249">
        <f>C134+SUM(C136:C140)</f>
        <v>18082741</v>
      </c>
      <c r="D141" s="1249">
        <f>D134+SUM(D136:D140)</f>
        <v>0</v>
      </c>
      <c r="E141" s="1249">
        <f>E134+SUM(E136:E140)</f>
        <v>0</v>
      </c>
      <c r="F141" s="1249">
        <f>F134+SUM(F136:F140)</f>
        <v>21151499</v>
      </c>
      <c r="G141" s="1250"/>
      <c r="H141" s="1250"/>
      <c r="I141" s="1251">
        <f>I134+SUM(I136:I140)</f>
        <v>39234240</v>
      </c>
    </row>
    <row r="142" spans="1:9" ht="13.5" thickBot="1" x14ac:dyDescent="0.25">
      <c r="A142" s="137"/>
      <c r="B142" s="931"/>
      <c r="C142" s="32"/>
      <c r="D142" s="32"/>
      <c r="E142" s="32"/>
      <c r="F142" s="32"/>
      <c r="G142" s="32"/>
      <c r="H142" s="32"/>
      <c r="I142" s="32"/>
    </row>
    <row r="143" spans="1:9" ht="13.5" thickBot="1" x14ac:dyDescent="0.25">
      <c r="A143" s="1225" t="s">
        <v>575</v>
      </c>
      <c r="B143" s="1226" t="s">
        <v>597</v>
      </c>
      <c r="C143" s="1226" t="s">
        <v>566</v>
      </c>
      <c r="D143" s="1226" t="s">
        <v>567</v>
      </c>
      <c r="E143" s="1226" t="s">
        <v>606</v>
      </c>
      <c r="F143" s="1227" t="s">
        <v>615</v>
      </c>
      <c r="G143" s="1226" t="s">
        <v>690</v>
      </c>
      <c r="H143" s="1227" t="s">
        <v>691</v>
      </c>
      <c r="I143" s="1228" t="s">
        <v>50</v>
      </c>
    </row>
    <row r="144" spans="1:9" x14ac:dyDescent="0.2">
      <c r="A144" s="1229" t="s">
        <v>602</v>
      </c>
      <c r="B144" s="1260"/>
      <c r="C144" s="1231"/>
      <c r="D144" s="1231">
        <v>2266461</v>
      </c>
      <c r="E144" s="1231">
        <v>10781484</v>
      </c>
      <c r="F144" s="1231">
        <v>8984570</v>
      </c>
      <c r="G144" s="1267">
        <v>10681355</v>
      </c>
      <c r="H144" s="1267"/>
      <c r="I144" s="1268">
        <f>SUM(D144:G144)</f>
        <v>32713870</v>
      </c>
    </row>
    <row r="145" spans="1:9" x14ac:dyDescent="0.2">
      <c r="A145" s="1269" t="s">
        <v>603</v>
      </c>
      <c r="B145" s="1270"/>
      <c r="C145" s="1271"/>
      <c r="D145" s="1271">
        <v>397764</v>
      </c>
      <c r="E145" s="1271">
        <v>1811283</v>
      </c>
      <c r="F145" s="1271">
        <v>1330606</v>
      </c>
      <c r="G145" s="1241">
        <v>1773033</v>
      </c>
      <c r="H145" s="1242"/>
      <c r="I145" s="1243">
        <f>SUM(D145:G145)</f>
        <v>5312686</v>
      </c>
    </row>
    <row r="146" spans="1:9" x14ac:dyDescent="0.2">
      <c r="A146" s="1252" t="s">
        <v>577</v>
      </c>
      <c r="B146" s="1261"/>
      <c r="C146" s="1241">
        <v>0</v>
      </c>
      <c r="D146" s="1241">
        <v>0</v>
      </c>
      <c r="E146" s="1241">
        <v>0</v>
      </c>
      <c r="F146" s="1242"/>
      <c r="G146" s="1242"/>
      <c r="H146" s="1242"/>
      <c r="I146" s="1243">
        <f>SUM(B146:E146)</f>
        <v>0</v>
      </c>
    </row>
    <row r="147" spans="1:9" x14ac:dyDescent="0.2">
      <c r="A147" s="1239" t="s">
        <v>578</v>
      </c>
      <c r="B147" s="1259">
        <v>0</v>
      </c>
      <c r="C147" s="1241">
        <v>0</v>
      </c>
      <c r="D147" s="1241">
        <v>0</v>
      </c>
      <c r="E147" s="1241"/>
      <c r="F147" s="1242"/>
      <c r="G147" s="1242"/>
      <c r="H147" s="1242"/>
      <c r="I147" s="1243">
        <f>SUM(B147:E147)</f>
        <v>0</v>
      </c>
    </row>
    <row r="148" spans="1:9" x14ac:dyDescent="0.2">
      <c r="A148" s="1239" t="s">
        <v>579</v>
      </c>
      <c r="B148" s="1259"/>
      <c r="C148" s="1241">
        <v>0</v>
      </c>
      <c r="D148" s="1241">
        <v>0</v>
      </c>
      <c r="E148" s="1241">
        <v>0</v>
      </c>
      <c r="F148" s="1242"/>
      <c r="G148" s="1242"/>
      <c r="H148" s="1242"/>
      <c r="I148" s="1243">
        <f>SUM(C148:E148)</f>
        <v>0</v>
      </c>
    </row>
    <row r="149" spans="1:9" ht="13.5" thickBot="1" x14ac:dyDescent="0.25">
      <c r="A149" s="1244"/>
      <c r="B149" s="1245"/>
      <c r="C149" s="1246"/>
      <c r="D149" s="1246"/>
      <c r="E149" s="1246"/>
      <c r="F149" s="1247"/>
      <c r="G149" s="1247"/>
      <c r="H149" s="1247"/>
      <c r="I149" s="1243">
        <f>SUM(C149:E149)</f>
        <v>0</v>
      </c>
    </row>
    <row r="150" spans="1:9" ht="13.5" thickBot="1" x14ac:dyDescent="0.25">
      <c r="A150" s="1248" t="s">
        <v>52</v>
      </c>
      <c r="B150" s="1249">
        <f t="shared" ref="B150:G150" si="7">SUM(B144:B149)</f>
        <v>0</v>
      </c>
      <c r="C150" s="1249">
        <f t="shared" si="7"/>
        <v>0</v>
      </c>
      <c r="D150" s="1249">
        <f t="shared" si="7"/>
        <v>2664225</v>
      </c>
      <c r="E150" s="1249">
        <f t="shared" si="7"/>
        <v>12592767</v>
      </c>
      <c r="F150" s="1249">
        <f t="shared" si="7"/>
        <v>10315176</v>
      </c>
      <c r="G150" s="1249">
        <f t="shared" si="7"/>
        <v>12454388</v>
      </c>
      <c r="H150" s="1250"/>
      <c r="I150" s="1251">
        <f>SUM(I144:I149)</f>
        <v>38026556</v>
      </c>
    </row>
    <row r="151" spans="1:9" ht="13.5" thickBot="1" x14ac:dyDescent="0.25">
      <c r="A151" s="615"/>
      <c r="B151" s="616"/>
      <c r="C151" s="616"/>
      <c r="D151" s="616"/>
      <c r="E151" s="616"/>
      <c r="F151" s="616"/>
      <c r="G151" s="616"/>
      <c r="H151" s="616"/>
      <c r="I151" s="616"/>
    </row>
    <row r="152" spans="1:9" ht="13.5" thickBot="1" x14ac:dyDescent="0.25">
      <c r="A152" s="1272" t="s">
        <v>604</v>
      </c>
      <c r="B152" s="1273">
        <f t="shared" ref="B152:G152" si="8">SUM(B123,B141)</f>
        <v>1200481</v>
      </c>
      <c r="C152" s="1273">
        <f t="shared" si="8"/>
        <v>50414393</v>
      </c>
      <c r="D152" s="1273">
        <f t="shared" si="8"/>
        <v>0</v>
      </c>
      <c r="E152" s="1273">
        <f t="shared" si="8"/>
        <v>0</v>
      </c>
      <c r="F152" s="1273">
        <f t="shared" si="8"/>
        <v>0</v>
      </c>
      <c r="G152" s="1273">
        <f t="shared" si="8"/>
        <v>2385126</v>
      </c>
      <c r="H152" s="1274"/>
      <c r="I152" s="1268">
        <f>SUM(I141,I123)</f>
        <v>54000000</v>
      </c>
    </row>
    <row r="153" spans="1:9" ht="13.5" thickBot="1" x14ac:dyDescent="0.25">
      <c r="A153" s="1275" t="s">
        <v>605</v>
      </c>
      <c r="B153" s="1276">
        <f t="shared" ref="B153:G153" si="9">SUM(B131,B150)</f>
        <v>1200481</v>
      </c>
      <c r="C153" s="1276">
        <f t="shared" si="9"/>
        <v>2174519</v>
      </c>
      <c r="D153" s="1276">
        <f t="shared" si="9"/>
        <v>6740721</v>
      </c>
      <c r="E153" s="1276">
        <f t="shared" si="9"/>
        <v>18214195</v>
      </c>
      <c r="F153" s="1276">
        <f t="shared" si="9"/>
        <v>13215696</v>
      </c>
      <c r="G153" s="1276">
        <f t="shared" si="9"/>
        <v>12454388</v>
      </c>
      <c r="H153" s="1277"/>
      <c r="I153" s="1278">
        <f>SUM(I131,I150)</f>
        <v>54000000</v>
      </c>
    </row>
    <row r="154" spans="1:9" x14ac:dyDescent="0.2">
      <c r="A154" s="1288"/>
      <c r="B154" s="1289"/>
      <c r="C154" s="1289"/>
      <c r="D154" s="1289"/>
      <c r="E154" s="1289"/>
      <c r="F154" s="1289"/>
      <c r="G154" s="1289"/>
      <c r="H154" s="1289"/>
      <c r="I154" s="1289"/>
    </row>
    <row r="155" spans="1:9" x14ac:dyDescent="0.2">
      <c r="A155" s="1288"/>
      <c r="B155" s="1289"/>
      <c r="C155" s="1289"/>
      <c r="D155" s="1289"/>
      <c r="E155" s="1289"/>
      <c r="F155" s="1289"/>
      <c r="G155" s="1289"/>
      <c r="H155" s="1289"/>
      <c r="I155" s="1289"/>
    </row>
    <row r="156" spans="1:9" ht="20.25" x14ac:dyDescent="0.3">
      <c r="A156" s="1290">
        <v>7</v>
      </c>
      <c r="B156" s="933"/>
      <c r="C156" s="1464" t="s">
        <v>581</v>
      </c>
      <c r="D156" s="1464"/>
      <c r="E156" s="1464"/>
      <c r="F156" s="1464"/>
      <c r="G156" s="1464"/>
      <c r="H156" s="1464"/>
      <c r="I156" s="1464"/>
    </row>
    <row r="157" spans="1:9" ht="31.5" x14ac:dyDescent="0.25">
      <c r="A157" s="612" t="s">
        <v>564</v>
      </c>
      <c r="B157" s="1293">
        <v>515</v>
      </c>
      <c r="C157" s="1464"/>
      <c r="D157" s="1464"/>
      <c r="E157" s="1464"/>
      <c r="F157" s="1464"/>
      <c r="G157" s="1464"/>
      <c r="H157" s="1464"/>
      <c r="I157" s="1464"/>
    </row>
    <row r="158" spans="1:9" ht="14.25" thickBot="1" x14ac:dyDescent="0.3">
      <c r="A158" s="613"/>
      <c r="B158" s="934"/>
      <c r="C158" s="614"/>
      <c r="D158" s="614"/>
      <c r="E158" s="1465" t="s">
        <v>563</v>
      </c>
      <c r="F158" s="1465"/>
      <c r="G158" s="1465"/>
      <c r="H158" s="1465"/>
      <c r="I158" s="1465"/>
    </row>
    <row r="159" spans="1:9" ht="13.5" thickBot="1" x14ac:dyDescent="0.25">
      <c r="A159" s="1225" t="s">
        <v>565</v>
      </c>
      <c r="B159" s="1226" t="s">
        <v>597</v>
      </c>
      <c r="C159" s="1226" t="s">
        <v>566</v>
      </c>
      <c r="D159" s="1226" t="s">
        <v>567</v>
      </c>
      <c r="E159" s="1226" t="s">
        <v>606</v>
      </c>
      <c r="F159" s="1227" t="s">
        <v>615</v>
      </c>
      <c r="G159" s="1226" t="s">
        <v>690</v>
      </c>
      <c r="H159" s="1227" t="s">
        <v>691</v>
      </c>
      <c r="I159" s="1228" t="s">
        <v>50</v>
      </c>
    </row>
    <row r="160" spans="1:9" x14ac:dyDescent="0.2">
      <c r="A160" s="1229" t="s">
        <v>568</v>
      </c>
      <c r="B160" s="1260"/>
      <c r="C160" s="1231" t="s">
        <v>517</v>
      </c>
      <c r="D160" s="1232"/>
      <c r="E160" s="1232"/>
      <c r="F160" s="1232"/>
      <c r="G160" s="1232"/>
      <c r="H160" s="1232"/>
      <c r="I160" s="1233">
        <f>SUM(C160:E160)</f>
        <v>0</v>
      </c>
    </row>
    <row r="161" spans="1:9" ht="46.5" customHeight="1" x14ac:dyDescent="0.2">
      <c r="A161" s="1234" t="s">
        <v>569</v>
      </c>
      <c r="B161" s="1263"/>
      <c r="C161" s="1236" t="s">
        <v>517</v>
      </c>
      <c r="D161" s="1236" t="s">
        <v>517</v>
      </c>
      <c r="E161" s="1236" t="s">
        <v>517</v>
      </c>
      <c r="F161" s="1237"/>
      <c r="G161" s="1237"/>
      <c r="H161" s="1237"/>
      <c r="I161" s="1238">
        <f>SUM(C161:E161)</f>
        <v>0</v>
      </c>
    </row>
    <row r="162" spans="1:9" x14ac:dyDescent="0.2">
      <c r="A162" s="1239" t="s">
        <v>570</v>
      </c>
      <c r="B162" s="1259"/>
      <c r="C162" s="1241">
        <v>524226709</v>
      </c>
      <c r="D162" s="1241"/>
      <c r="E162" s="1241"/>
      <c r="F162" s="1242">
        <v>93306048</v>
      </c>
      <c r="G162" s="1242" t="s">
        <v>517</v>
      </c>
      <c r="H162" s="1242"/>
      <c r="I162" s="1243">
        <f>SUM(C162:G162)</f>
        <v>617532757</v>
      </c>
    </row>
    <row r="163" spans="1:9" x14ac:dyDescent="0.2">
      <c r="A163" s="1239" t="s">
        <v>571</v>
      </c>
      <c r="B163" s="1259"/>
      <c r="C163" s="1241" t="s">
        <v>517</v>
      </c>
      <c r="D163" s="1241" t="s">
        <v>517</v>
      </c>
      <c r="E163" s="1241" t="s">
        <v>517</v>
      </c>
      <c r="F163" s="1242"/>
      <c r="G163" s="1242"/>
      <c r="H163" s="1242"/>
      <c r="I163" s="1243">
        <f>SUM(C163:E163)</f>
        <v>0</v>
      </c>
    </row>
    <row r="164" spans="1:9" x14ac:dyDescent="0.2">
      <c r="A164" s="1239" t="s">
        <v>572</v>
      </c>
      <c r="B164" s="1259"/>
      <c r="C164" s="1241" t="s">
        <v>517</v>
      </c>
      <c r="D164" s="1241" t="s">
        <v>517</v>
      </c>
      <c r="E164" s="1241" t="s">
        <v>517</v>
      </c>
      <c r="F164" s="1242"/>
      <c r="G164" s="1242"/>
      <c r="H164" s="1242"/>
      <c r="I164" s="1243">
        <f>SUM(C164:E164)</f>
        <v>0</v>
      </c>
    </row>
    <row r="165" spans="1:9" x14ac:dyDescent="0.2">
      <c r="A165" s="1239" t="s">
        <v>573</v>
      </c>
      <c r="B165" s="1259"/>
      <c r="C165" s="1241" t="s">
        <v>517</v>
      </c>
      <c r="D165" s="1241" t="s">
        <v>517</v>
      </c>
      <c r="E165" s="1241">
        <v>0</v>
      </c>
      <c r="F165" s="1242"/>
      <c r="G165" s="1242"/>
      <c r="H165" s="1242"/>
      <c r="I165" s="1243">
        <f>SUM(C165:E165)</f>
        <v>0</v>
      </c>
    </row>
    <row r="166" spans="1:9" ht="13.5" thickBot="1" x14ac:dyDescent="0.25">
      <c r="A166" s="1244" t="s">
        <v>598</v>
      </c>
      <c r="B166" s="1245">
        <v>3331305</v>
      </c>
      <c r="C166" s="1246">
        <v>-3331305</v>
      </c>
      <c r="D166" s="1246"/>
      <c r="E166" s="1246"/>
      <c r="F166" s="1247"/>
      <c r="G166" s="1247"/>
      <c r="H166" s="1247"/>
      <c r="I166" s="1243">
        <f>SUM(B166:E166)</f>
        <v>0</v>
      </c>
    </row>
    <row r="167" spans="1:9" ht="13.5" thickBot="1" x14ac:dyDescent="0.25">
      <c r="A167" s="1248" t="s">
        <v>574</v>
      </c>
      <c r="B167" s="1249">
        <f>B160+SUM(B162:B166)</f>
        <v>3331305</v>
      </c>
      <c r="C167" s="1249">
        <f>SUM(C160:C166)</f>
        <v>520895404</v>
      </c>
      <c r="D167" s="1249">
        <f>D160+SUM(D162:D166)</f>
        <v>0</v>
      </c>
      <c r="E167" s="1249">
        <f>E160+SUM(E162:E166)</f>
        <v>0</v>
      </c>
      <c r="F167" s="1249">
        <f>SUM(F160:F166)</f>
        <v>93306048</v>
      </c>
      <c r="G167" s="1250">
        <f>SUM(G162:G166)</f>
        <v>0</v>
      </c>
      <c r="H167" s="1250"/>
      <c r="I167" s="1251">
        <f>I160+SUM(I162:I166)</f>
        <v>617532757</v>
      </c>
    </row>
    <row r="168" spans="1:9" ht="13.5" thickBot="1" x14ac:dyDescent="0.25">
      <c r="A168" s="137"/>
      <c r="B168" s="931"/>
      <c r="C168" s="32"/>
      <c r="D168" s="32"/>
      <c r="E168" s="32"/>
      <c r="F168" s="32"/>
      <c r="G168" s="32"/>
      <c r="H168" s="32"/>
      <c r="I168" s="32"/>
    </row>
    <row r="169" spans="1:9" ht="13.5" thickBot="1" x14ac:dyDescent="0.25">
      <c r="A169" s="1225" t="s">
        <v>575</v>
      </c>
      <c r="B169" s="1226" t="s">
        <v>597</v>
      </c>
      <c r="C169" s="1226" t="s">
        <v>566</v>
      </c>
      <c r="D169" s="1226" t="s">
        <v>567</v>
      </c>
      <c r="E169" s="1226" t="s">
        <v>606</v>
      </c>
      <c r="F169" s="1227" t="s">
        <v>615</v>
      </c>
      <c r="G169" s="1226" t="s">
        <v>690</v>
      </c>
      <c r="H169" s="1227" t="s">
        <v>691</v>
      </c>
      <c r="I169" s="1228" t="s">
        <v>50</v>
      </c>
    </row>
    <row r="170" spans="1:9" x14ac:dyDescent="0.2">
      <c r="A170" s="1229" t="s">
        <v>599</v>
      </c>
      <c r="B170" s="1260"/>
      <c r="C170" s="1231">
        <v>129609</v>
      </c>
      <c r="D170" s="1231">
        <v>2054859</v>
      </c>
      <c r="E170" s="1231">
        <v>551989</v>
      </c>
      <c r="F170" s="1232"/>
      <c r="G170" s="1232"/>
      <c r="H170" s="1232"/>
      <c r="I170" s="1233">
        <f>SUM(C170:G170)</f>
        <v>2736457</v>
      </c>
    </row>
    <row r="171" spans="1:9" x14ac:dyDescent="0.2">
      <c r="A171" s="1269" t="s">
        <v>600</v>
      </c>
      <c r="B171" s="1270"/>
      <c r="C171" s="1271" t="s">
        <v>517</v>
      </c>
      <c r="D171" s="1271">
        <v>383376</v>
      </c>
      <c r="E171" s="1271">
        <v>96875</v>
      </c>
      <c r="F171" s="1257"/>
      <c r="G171" s="1257"/>
      <c r="H171" s="1257"/>
      <c r="I171" s="1243">
        <f>SUM(C171:G171)</f>
        <v>480251</v>
      </c>
    </row>
    <row r="172" spans="1:9" x14ac:dyDescent="0.2">
      <c r="A172" s="1252" t="s">
        <v>577</v>
      </c>
      <c r="B172" s="1261"/>
      <c r="C172" s="1241">
        <v>0</v>
      </c>
      <c r="D172" s="1241">
        <v>0</v>
      </c>
      <c r="E172" s="1241">
        <v>66464594</v>
      </c>
      <c r="F172" s="1242">
        <v>439560515</v>
      </c>
      <c r="G172" s="1242"/>
      <c r="H172" s="1242"/>
      <c r="I172" s="1243">
        <f>SUM(B172:G172)</f>
        <v>506025109</v>
      </c>
    </row>
    <row r="173" spans="1:9" x14ac:dyDescent="0.2">
      <c r="A173" s="1239" t="s">
        <v>578</v>
      </c>
      <c r="B173" s="1259">
        <v>3331305</v>
      </c>
      <c r="C173" s="1241" t="s">
        <v>517</v>
      </c>
      <c r="D173" s="1241">
        <v>18977367</v>
      </c>
      <c r="E173" s="1241">
        <v>26446895</v>
      </c>
      <c r="F173" s="1242">
        <v>6430578</v>
      </c>
      <c r="G173" s="1297">
        <v>53104795</v>
      </c>
      <c r="H173" s="1242"/>
      <c r="I173" s="1243">
        <f>SUM(B173:G173)</f>
        <v>108290940</v>
      </c>
    </row>
    <row r="174" spans="1:9" ht="13.5" thickBot="1" x14ac:dyDescent="0.25">
      <c r="A174" s="1239" t="s">
        <v>579</v>
      </c>
      <c r="B174" s="1259"/>
      <c r="C174" s="1241"/>
      <c r="D174" s="1241"/>
      <c r="E174" s="1241"/>
      <c r="F174" s="1242"/>
      <c r="G174" s="1242"/>
      <c r="H174" s="1242"/>
      <c r="I174" s="1243">
        <f>SUM(C174:E174)</f>
        <v>0</v>
      </c>
    </row>
    <row r="175" spans="1:9" ht="13.5" thickBot="1" x14ac:dyDescent="0.25">
      <c r="A175" s="1248" t="s">
        <v>52</v>
      </c>
      <c r="B175" s="1249">
        <f t="shared" ref="B175:G175" si="10">SUM(B170:B174)</f>
        <v>3331305</v>
      </c>
      <c r="C175" s="1249">
        <f t="shared" si="10"/>
        <v>129609</v>
      </c>
      <c r="D175" s="1249">
        <f t="shared" si="10"/>
        <v>21415602</v>
      </c>
      <c r="E175" s="1249">
        <f t="shared" si="10"/>
        <v>93560353</v>
      </c>
      <c r="F175" s="1249">
        <f t="shared" si="10"/>
        <v>445991093</v>
      </c>
      <c r="G175" s="1249">
        <f t="shared" si="10"/>
        <v>53104795</v>
      </c>
      <c r="H175" s="1250"/>
      <c r="I175" s="1251">
        <f>SUM(I170:I174)</f>
        <v>617532757</v>
      </c>
    </row>
    <row r="176" spans="1:9" x14ac:dyDescent="0.2">
      <c r="A176" s="615"/>
      <c r="B176" s="616"/>
      <c r="C176" s="616"/>
      <c r="D176" s="616"/>
      <c r="E176" s="616"/>
      <c r="F176" s="616"/>
      <c r="G176" s="616"/>
      <c r="H176" s="616"/>
      <c r="I176" s="616"/>
    </row>
    <row r="177" spans="1:9" x14ac:dyDescent="0.2">
      <c r="A177" s="615"/>
      <c r="B177" s="616"/>
      <c r="C177" s="616"/>
      <c r="D177" s="616"/>
      <c r="E177" s="616"/>
      <c r="F177" s="616"/>
      <c r="G177" s="616"/>
      <c r="H177" s="616"/>
      <c r="I177" s="616"/>
    </row>
    <row r="178" spans="1:9" x14ac:dyDescent="0.2">
      <c r="A178" s="615"/>
      <c r="B178" s="616"/>
      <c r="C178" s="616"/>
      <c r="D178" s="616"/>
      <c r="E178" s="616"/>
      <c r="F178" s="616"/>
      <c r="G178" s="616"/>
      <c r="H178" s="616"/>
      <c r="I178" s="616"/>
    </row>
    <row r="179" spans="1:9" x14ac:dyDescent="0.2">
      <c r="A179" s="615"/>
      <c r="B179" s="616"/>
      <c r="C179" s="616"/>
      <c r="D179" s="616"/>
      <c r="E179" s="616"/>
      <c r="F179" s="616"/>
      <c r="G179" s="616"/>
      <c r="H179" s="616"/>
      <c r="I179" s="616"/>
    </row>
    <row r="180" spans="1:9" x14ac:dyDescent="0.2">
      <c r="A180" s="929"/>
      <c r="B180" s="935"/>
      <c r="C180" s="29"/>
      <c r="D180" s="29"/>
      <c r="E180" s="29"/>
      <c r="F180" s="29"/>
      <c r="G180" s="29"/>
      <c r="H180" s="29"/>
      <c r="I180" s="29"/>
    </row>
    <row r="181" spans="1:9" ht="20.25" x14ac:dyDescent="0.3">
      <c r="A181" s="930">
        <v>8</v>
      </c>
      <c r="B181" s="933"/>
      <c r="C181" s="1464" t="s">
        <v>592</v>
      </c>
      <c r="D181" s="1464"/>
      <c r="E181" s="1464"/>
      <c r="F181" s="1464"/>
      <c r="G181" s="1464"/>
      <c r="H181" s="1464"/>
      <c r="I181" s="1464"/>
    </row>
    <row r="182" spans="1:9" ht="31.5" x14ac:dyDescent="0.25">
      <c r="A182" s="612" t="s">
        <v>564</v>
      </c>
      <c r="B182" s="1293">
        <v>518</v>
      </c>
      <c r="C182" s="1464"/>
      <c r="D182" s="1464"/>
      <c r="E182" s="1464"/>
      <c r="F182" s="1464"/>
      <c r="G182" s="1464"/>
      <c r="H182" s="1464"/>
      <c r="I182" s="1464"/>
    </row>
    <row r="183" spans="1:9" ht="14.25" thickBot="1" x14ac:dyDescent="0.3">
      <c r="A183" s="613"/>
      <c r="B183" s="934"/>
      <c r="C183" s="614"/>
      <c r="D183" s="614"/>
      <c r="E183" s="1461" t="s">
        <v>563</v>
      </c>
      <c r="F183" s="1461"/>
      <c r="G183" s="1461"/>
      <c r="H183" s="1461"/>
      <c r="I183" s="1461"/>
    </row>
    <row r="184" spans="1:9" ht="13.5" thickBot="1" x14ac:dyDescent="0.25">
      <c r="A184" s="1225" t="s">
        <v>565</v>
      </c>
      <c r="B184" s="1226" t="s">
        <v>597</v>
      </c>
      <c r="C184" s="1226" t="s">
        <v>566</v>
      </c>
      <c r="D184" s="1226" t="s">
        <v>567</v>
      </c>
      <c r="E184" s="1226" t="s">
        <v>606</v>
      </c>
      <c r="F184" s="1227" t="s">
        <v>615</v>
      </c>
      <c r="G184" s="1226" t="s">
        <v>690</v>
      </c>
      <c r="H184" s="1227" t="s">
        <v>691</v>
      </c>
      <c r="I184" s="1228" t="s">
        <v>50</v>
      </c>
    </row>
    <row r="185" spans="1:9" ht="20.25" customHeight="1" x14ac:dyDescent="0.2">
      <c r="A185" s="1229" t="s">
        <v>568</v>
      </c>
      <c r="B185" s="1260"/>
      <c r="C185" s="1232"/>
      <c r="D185" s="1232"/>
      <c r="E185" s="1232"/>
      <c r="F185" s="1232"/>
      <c r="G185" s="1232"/>
      <c r="H185" s="1232"/>
      <c r="I185" s="1233">
        <f>SUM(C185:E185)</f>
        <v>0</v>
      </c>
    </row>
    <row r="186" spans="1:9" ht="22.5" x14ac:dyDescent="0.2">
      <c r="A186" s="1234" t="s">
        <v>569</v>
      </c>
      <c r="B186" s="1263"/>
      <c r="C186" s="1236" t="s">
        <v>517</v>
      </c>
      <c r="D186" s="1236" t="s">
        <v>517</v>
      </c>
      <c r="E186" s="1236" t="s">
        <v>517</v>
      </c>
      <c r="F186" s="1237"/>
      <c r="G186" s="1237"/>
      <c r="H186" s="1237"/>
      <c r="I186" s="1238">
        <f>SUM(C186:E186)</f>
        <v>0</v>
      </c>
    </row>
    <row r="187" spans="1:9" x14ac:dyDescent="0.2">
      <c r="A187" s="1239" t="s">
        <v>570</v>
      </c>
      <c r="B187" s="1259"/>
      <c r="C187" s="1241" t="s">
        <v>517</v>
      </c>
      <c r="D187" s="1241">
        <v>68890186</v>
      </c>
      <c r="E187" s="1241" t="s">
        <v>517</v>
      </c>
      <c r="F187" s="1242">
        <v>103310460</v>
      </c>
      <c r="G187" s="1242" t="s">
        <v>517</v>
      </c>
      <c r="H187" s="1242"/>
      <c r="I187" s="1243">
        <f>SUM(C187:G187)</f>
        <v>172200646</v>
      </c>
    </row>
    <row r="188" spans="1:9" x14ac:dyDescent="0.2">
      <c r="A188" s="1239" t="s">
        <v>571</v>
      </c>
      <c r="B188" s="1259"/>
      <c r="C188" s="1241" t="s">
        <v>517</v>
      </c>
      <c r="D188" s="1241" t="s">
        <v>517</v>
      </c>
      <c r="E188" s="1241">
        <v>0</v>
      </c>
      <c r="F188" s="1242"/>
      <c r="G188" s="1242"/>
      <c r="H188" s="1242"/>
      <c r="I188" s="1243">
        <f>SUM(C188:E188)</f>
        <v>0</v>
      </c>
    </row>
    <row r="189" spans="1:9" x14ac:dyDescent="0.2">
      <c r="A189" s="1239" t="s">
        <v>572</v>
      </c>
      <c r="B189" s="1259"/>
      <c r="C189" s="1241" t="s">
        <v>517</v>
      </c>
      <c r="D189" s="1241" t="s">
        <v>517</v>
      </c>
      <c r="E189" s="1241">
        <v>0</v>
      </c>
      <c r="F189" s="1242"/>
      <c r="G189" s="1242"/>
      <c r="H189" s="1242"/>
      <c r="I189" s="1243">
        <f>SUM(C189:E189)</f>
        <v>0</v>
      </c>
    </row>
    <row r="190" spans="1:9" x14ac:dyDescent="0.2">
      <c r="A190" s="1239" t="s">
        <v>573</v>
      </c>
      <c r="B190" s="1259"/>
      <c r="C190" s="1241" t="s">
        <v>517</v>
      </c>
      <c r="D190" s="1241" t="s">
        <v>517</v>
      </c>
      <c r="E190" s="1241">
        <v>0</v>
      </c>
      <c r="F190" s="1242"/>
      <c r="G190" s="1242"/>
      <c r="H190" s="1242"/>
      <c r="I190" s="1243">
        <f>SUM(C190:E190)</f>
        <v>0</v>
      </c>
    </row>
    <row r="191" spans="1:9" ht="13.5" thickBot="1" x14ac:dyDescent="0.25">
      <c r="A191" s="1244" t="s">
        <v>598</v>
      </c>
      <c r="B191" s="1245"/>
      <c r="C191" s="1246" t="s">
        <v>517</v>
      </c>
      <c r="D191" s="1246"/>
      <c r="E191" s="1246">
        <v>0</v>
      </c>
      <c r="F191" s="1247">
        <v>1975057</v>
      </c>
      <c r="G191" s="1247"/>
      <c r="H191" s="1247"/>
      <c r="I191" s="1243">
        <f>SUM(C191:G191)</f>
        <v>1975057</v>
      </c>
    </row>
    <row r="192" spans="1:9" ht="13.5" thickBot="1" x14ac:dyDescent="0.25">
      <c r="A192" s="1248" t="s">
        <v>574</v>
      </c>
      <c r="B192" s="1279"/>
      <c r="C192" s="1249">
        <f>C185+SUM(C187:C191)</f>
        <v>0</v>
      </c>
      <c r="D192" s="1249">
        <f>D185+SUM(D187:D191)</f>
        <v>68890186</v>
      </c>
      <c r="E192" s="1249">
        <f>E185+SUM(E187:E191)</f>
        <v>0</v>
      </c>
      <c r="F192" s="1249">
        <f>F185+SUM(F187:F191)</f>
        <v>105285517</v>
      </c>
      <c r="G192" s="1250">
        <f>SUM(G187:G191)</f>
        <v>0</v>
      </c>
      <c r="H192" s="1250"/>
      <c r="I192" s="1251">
        <f>I185+SUM(I187:I191)</f>
        <v>174175703</v>
      </c>
    </row>
    <row r="193" spans="1:9" ht="13.5" thickBot="1" x14ac:dyDescent="0.25">
      <c r="A193" s="137"/>
      <c r="B193" s="931"/>
      <c r="C193" s="32"/>
      <c r="D193" s="32"/>
      <c r="E193" s="32"/>
      <c r="F193" s="32"/>
      <c r="G193" s="32"/>
      <c r="H193" s="32"/>
      <c r="I193" s="32"/>
    </row>
    <row r="194" spans="1:9" ht="13.5" thickBot="1" x14ac:dyDescent="0.25">
      <c r="A194" s="1225" t="s">
        <v>575</v>
      </c>
      <c r="B194" s="1226" t="s">
        <v>597</v>
      </c>
      <c r="C194" s="1226" t="s">
        <v>566</v>
      </c>
      <c r="D194" s="1226" t="s">
        <v>567</v>
      </c>
      <c r="E194" s="1226" t="s">
        <v>606</v>
      </c>
      <c r="F194" s="1227" t="s">
        <v>615</v>
      </c>
      <c r="G194" s="1226" t="s">
        <v>690</v>
      </c>
      <c r="H194" s="1227" t="s">
        <v>691</v>
      </c>
      <c r="I194" s="1228" t="s">
        <v>50</v>
      </c>
    </row>
    <row r="195" spans="1:9" x14ac:dyDescent="0.2">
      <c r="A195" s="1229" t="s">
        <v>576</v>
      </c>
      <c r="B195" s="1260"/>
      <c r="C195" s="1231" t="s">
        <v>517</v>
      </c>
      <c r="D195" s="1231">
        <v>6073332</v>
      </c>
      <c r="E195" s="1231">
        <v>31243508</v>
      </c>
      <c r="F195" s="1232">
        <v>28574295</v>
      </c>
      <c r="G195" s="1232">
        <v>80762</v>
      </c>
      <c r="H195" s="1232"/>
      <c r="I195" s="1233">
        <f>SUM(C195:G195)</f>
        <v>65971897</v>
      </c>
    </row>
    <row r="196" spans="1:9" x14ac:dyDescent="0.2">
      <c r="A196" s="1252" t="s">
        <v>577</v>
      </c>
      <c r="B196" s="1261"/>
      <c r="C196" s="1241" t="s">
        <v>517</v>
      </c>
      <c r="D196" s="1241" t="s">
        <v>517</v>
      </c>
      <c r="E196" s="1241">
        <v>3460140</v>
      </c>
      <c r="F196" s="1242"/>
      <c r="G196" s="1242" t="s">
        <v>517</v>
      </c>
      <c r="H196" s="1242"/>
      <c r="I196" s="1243">
        <f>SUM(C196:G196)</f>
        <v>3460140</v>
      </c>
    </row>
    <row r="197" spans="1:9" x14ac:dyDescent="0.2">
      <c r="A197" s="1239" t="s">
        <v>578</v>
      </c>
      <c r="B197" s="1259"/>
      <c r="C197" s="1241" t="s">
        <v>517</v>
      </c>
      <c r="D197" s="1241">
        <v>10160000</v>
      </c>
      <c r="E197" s="1241">
        <v>17580308</v>
      </c>
      <c r="F197" s="1241">
        <v>32986171</v>
      </c>
      <c r="G197" s="1241">
        <v>44017187</v>
      </c>
      <c r="H197" s="1242"/>
      <c r="I197" s="1243">
        <f>SUM(C197:G197)</f>
        <v>104743666</v>
      </c>
    </row>
    <row r="198" spans="1:9" x14ac:dyDescent="0.2">
      <c r="A198" s="1239" t="s">
        <v>579</v>
      </c>
      <c r="B198" s="1259"/>
      <c r="C198" s="1241"/>
      <c r="D198" s="1241"/>
      <c r="E198" s="1241"/>
      <c r="F198" s="1241"/>
      <c r="G198" s="1241"/>
      <c r="H198" s="1242"/>
      <c r="I198" s="1243">
        <f>SUM(C198:E198)</f>
        <v>0</v>
      </c>
    </row>
    <row r="199" spans="1:9" ht="13.5" thickBot="1" x14ac:dyDescent="0.25">
      <c r="A199" s="1244"/>
      <c r="B199" s="1245"/>
      <c r="C199" s="1246"/>
      <c r="D199" s="1246"/>
      <c r="E199" s="1246"/>
      <c r="F199" s="1247"/>
      <c r="G199" s="1247"/>
      <c r="H199" s="1247"/>
      <c r="I199" s="1243">
        <f>SUM(C199:E199)</f>
        <v>0</v>
      </c>
    </row>
    <row r="200" spans="1:9" ht="13.5" thickBot="1" x14ac:dyDescent="0.25">
      <c r="A200" s="1248" t="s">
        <v>52</v>
      </c>
      <c r="B200" s="1279"/>
      <c r="C200" s="1249">
        <f>SUM(C195:C199)</f>
        <v>0</v>
      </c>
      <c r="D200" s="1249">
        <f>SUM(D195:D199)</f>
        <v>16233332</v>
      </c>
      <c r="E200" s="1249">
        <f>SUM(E195:E199)</f>
        <v>52283956</v>
      </c>
      <c r="F200" s="1249">
        <f>SUM(F195:F199)</f>
        <v>61560466</v>
      </c>
      <c r="G200" s="1250">
        <f>SUM(G195:G198)</f>
        <v>44097949</v>
      </c>
      <c r="H200" s="1250"/>
      <c r="I200" s="1251">
        <f>SUM(I195:I199)</f>
        <v>174175703</v>
      </c>
    </row>
    <row r="201" spans="1:9" x14ac:dyDescent="0.2">
      <c r="A201" s="929"/>
      <c r="B201" s="935"/>
      <c r="C201" s="29"/>
      <c r="D201" s="29"/>
      <c r="E201" s="29"/>
      <c r="F201" s="29"/>
      <c r="G201" s="29"/>
      <c r="H201" s="29"/>
      <c r="I201" s="29"/>
    </row>
    <row r="202" spans="1:9" x14ac:dyDescent="0.2">
      <c r="A202" s="29"/>
      <c r="B202" s="29"/>
      <c r="C202" s="29"/>
      <c r="D202" s="29"/>
      <c r="E202" s="29"/>
      <c r="F202" s="29"/>
      <c r="G202" s="29"/>
      <c r="H202" s="29"/>
      <c r="I202" s="29"/>
    </row>
    <row r="203" spans="1:9" ht="20.25" x14ac:dyDescent="0.3">
      <c r="A203" s="930">
        <v>9</v>
      </c>
      <c r="B203" s="929"/>
      <c r="C203" s="1464" t="s">
        <v>596</v>
      </c>
      <c r="D203" s="1464"/>
      <c r="E203" s="1464"/>
      <c r="F203" s="1464"/>
      <c r="G203" s="1464"/>
      <c r="H203" s="1464"/>
      <c r="I203" s="1464"/>
    </row>
    <row r="204" spans="1:9" ht="31.5" x14ac:dyDescent="0.25">
      <c r="A204" s="612" t="s">
        <v>564</v>
      </c>
      <c r="B204" s="1293">
        <v>520</v>
      </c>
      <c r="C204" s="1464"/>
      <c r="D204" s="1464"/>
      <c r="E204" s="1464"/>
      <c r="F204" s="1464"/>
      <c r="G204" s="1464"/>
      <c r="H204" s="1464"/>
      <c r="I204" s="1464"/>
    </row>
    <row r="205" spans="1:9" ht="14.25" thickBot="1" x14ac:dyDescent="0.3">
      <c r="A205" s="613"/>
      <c r="B205" s="934"/>
      <c r="C205" s="614"/>
      <c r="D205" s="614"/>
      <c r="E205" s="1461" t="s">
        <v>563</v>
      </c>
      <c r="F205" s="1461"/>
      <c r="G205" s="1461"/>
      <c r="H205" s="1461"/>
      <c r="I205" s="1461"/>
    </row>
    <row r="206" spans="1:9" ht="13.5" thickBot="1" x14ac:dyDescent="0.25">
      <c r="A206" s="1225" t="s">
        <v>565</v>
      </c>
      <c r="B206" s="1226" t="s">
        <v>597</v>
      </c>
      <c r="C206" s="1226" t="s">
        <v>566</v>
      </c>
      <c r="D206" s="1226" t="s">
        <v>567</v>
      </c>
      <c r="E206" s="1226" t="s">
        <v>606</v>
      </c>
      <c r="F206" s="1227" t="s">
        <v>615</v>
      </c>
      <c r="G206" s="1226" t="s">
        <v>690</v>
      </c>
      <c r="H206" s="1227" t="s">
        <v>691</v>
      </c>
      <c r="I206" s="1228" t="s">
        <v>50</v>
      </c>
    </row>
    <row r="207" spans="1:9" x14ac:dyDescent="0.2">
      <c r="A207" s="1229" t="s">
        <v>568</v>
      </c>
      <c r="B207" s="1260"/>
      <c r="C207" s="1231">
        <v>0</v>
      </c>
      <c r="D207" s="1231">
        <v>0</v>
      </c>
      <c r="E207" s="1231">
        <v>0</v>
      </c>
      <c r="F207" s="1232"/>
      <c r="G207" s="1232"/>
      <c r="H207" s="1232"/>
      <c r="I207" s="1233">
        <f>SUM(C207:E207)</f>
        <v>0</v>
      </c>
    </row>
    <row r="208" spans="1:9" ht="22.5" x14ac:dyDescent="0.2">
      <c r="A208" s="1234" t="s">
        <v>569</v>
      </c>
      <c r="B208" s="1263"/>
      <c r="C208" s="1236">
        <v>0</v>
      </c>
      <c r="D208" s="1236">
        <v>0</v>
      </c>
      <c r="E208" s="1236">
        <v>0</v>
      </c>
      <c r="F208" s="1237"/>
      <c r="G208" s="1237"/>
      <c r="H208" s="1237"/>
      <c r="I208" s="1238">
        <f>SUM(C208:E208)</f>
        <v>0</v>
      </c>
    </row>
    <row r="209" spans="1:9" x14ac:dyDescent="0.2">
      <c r="A209" s="1239" t="s">
        <v>570</v>
      </c>
      <c r="B209" s="1259"/>
      <c r="C209" s="1241"/>
      <c r="D209" s="1241">
        <v>66265541</v>
      </c>
      <c r="E209" s="1241">
        <v>113434438</v>
      </c>
      <c r="F209" s="1242">
        <v>103542698</v>
      </c>
      <c r="G209" s="1242">
        <v>150000000</v>
      </c>
      <c r="H209" s="1242">
        <v>41226373</v>
      </c>
      <c r="I209" s="1243">
        <f>SUM(D209:H209)</f>
        <v>474469050</v>
      </c>
    </row>
    <row r="210" spans="1:9" ht="20.25" customHeight="1" x14ac:dyDescent="0.2">
      <c r="A210" s="1239" t="s">
        <v>571</v>
      </c>
      <c r="B210" s="1259"/>
      <c r="C210" s="1241">
        <v>0</v>
      </c>
      <c r="D210" s="1241">
        <v>0</v>
      </c>
      <c r="E210" s="1241">
        <v>0</v>
      </c>
      <c r="F210" s="1242"/>
      <c r="G210" s="1242"/>
      <c r="H210" s="1242"/>
      <c r="I210" s="1243">
        <f>SUM(C210:E210)</f>
        <v>0</v>
      </c>
    </row>
    <row r="211" spans="1:9" x14ac:dyDescent="0.2">
      <c r="A211" s="1239" t="s">
        <v>572</v>
      </c>
      <c r="B211" s="1259"/>
      <c r="C211" s="1241">
        <v>0</v>
      </c>
      <c r="D211" s="1241">
        <v>0</v>
      </c>
      <c r="E211" s="1241">
        <v>0</v>
      </c>
      <c r="F211" s="1242"/>
      <c r="G211" s="1242"/>
      <c r="H211" s="1242"/>
      <c r="I211" s="1243">
        <f>SUM(C211:E211)</f>
        <v>0</v>
      </c>
    </row>
    <row r="212" spans="1:9" x14ac:dyDescent="0.2">
      <c r="A212" s="1239" t="s">
        <v>573</v>
      </c>
      <c r="B212" s="1259"/>
      <c r="C212" s="1241">
        <v>0</v>
      </c>
      <c r="D212" s="1241">
        <v>0</v>
      </c>
      <c r="E212" s="1241">
        <v>0</v>
      </c>
      <c r="F212" s="1242"/>
      <c r="G212" s="1242"/>
      <c r="H212" s="1242"/>
      <c r="I212" s="1243">
        <f>SUM(C212:E212)</f>
        <v>0</v>
      </c>
    </row>
    <row r="213" spans="1:9" ht="13.5" thickBot="1" x14ac:dyDescent="0.25">
      <c r="A213" s="1244" t="s">
        <v>598</v>
      </c>
      <c r="B213" s="1245"/>
      <c r="C213" s="1246">
        <v>0</v>
      </c>
      <c r="D213" s="1246"/>
      <c r="E213" s="1246">
        <v>0</v>
      </c>
      <c r="F213" s="1247"/>
      <c r="G213" s="1247"/>
      <c r="H213" s="1247"/>
      <c r="I213" s="1243">
        <f>SUM(C213:E213)</f>
        <v>0</v>
      </c>
    </row>
    <row r="214" spans="1:9" ht="13.5" thickBot="1" x14ac:dyDescent="0.25">
      <c r="A214" s="1248" t="s">
        <v>574</v>
      </c>
      <c r="B214" s="1279"/>
      <c r="C214" s="1249">
        <f t="shared" ref="C214:I214" si="11">C207+SUM(C209:C213)</f>
        <v>0</v>
      </c>
      <c r="D214" s="1249">
        <f t="shared" si="11"/>
        <v>66265541</v>
      </c>
      <c r="E214" s="1249">
        <f t="shared" si="11"/>
        <v>113434438</v>
      </c>
      <c r="F214" s="1249">
        <f t="shared" si="11"/>
        <v>103542698</v>
      </c>
      <c r="G214" s="1249">
        <f t="shared" si="11"/>
        <v>150000000</v>
      </c>
      <c r="H214" s="1249">
        <f t="shared" si="11"/>
        <v>41226373</v>
      </c>
      <c r="I214" s="1251">
        <f t="shared" si="11"/>
        <v>474469050</v>
      </c>
    </row>
    <row r="215" spans="1:9" ht="13.5" thickBot="1" x14ac:dyDescent="0.25">
      <c r="A215" s="137"/>
      <c r="B215" s="931"/>
      <c r="C215" s="32"/>
      <c r="D215" s="32"/>
      <c r="E215" s="32"/>
      <c r="F215" s="32"/>
      <c r="G215" s="32"/>
      <c r="H215" s="32"/>
      <c r="I215" s="32"/>
    </row>
    <row r="216" spans="1:9" ht="13.5" thickBot="1" x14ac:dyDescent="0.25">
      <c r="A216" s="1225" t="s">
        <v>575</v>
      </c>
      <c r="B216" s="1226" t="s">
        <v>597</v>
      </c>
      <c r="C216" s="1226" t="s">
        <v>566</v>
      </c>
      <c r="D216" s="1226" t="s">
        <v>567</v>
      </c>
      <c r="E216" s="1226" t="s">
        <v>606</v>
      </c>
      <c r="F216" s="1227" t="s">
        <v>615</v>
      </c>
      <c r="G216" s="1226" t="s">
        <v>690</v>
      </c>
      <c r="H216" s="1227" t="s">
        <v>691</v>
      </c>
      <c r="I216" s="1264" t="s">
        <v>50</v>
      </c>
    </row>
    <row r="217" spans="1:9" x14ac:dyDescent="0.2">
      <c r="A217" s="1229" t="s">
        <v>599</v>
      </c>
      <c r="B217" s="1260"/>
      <c r="C217" s="1231">
        <v>0</v>
      </c>
      <c r="D217" s="1231">
        <v>4382386</v>
      </c>
      <c r="E217" s="1231">
        <v>45677105</v>
      </c>
      <c r="F217" s="1231">
        <v>52857553</v>
      </c>
      <c r="G217" s="1231">
        <v>62136800</v>
      </c>
      <c r="H217" s="1267">
        <v>59966156</v>
      </c>
      <c r="I217" s="1258">
        <f>SUM(C217:H217)</f>
        <v>225020000</v>
      </c>
    </row>
    <row r="218" spans="1:9" x14ac:dyDescent="0.2">
      <c r="A218" s="1269" t="s">
        <v>600</v>
      </c>
      <c r="B218" s="1270"/>
      <c r="C218" s="1271"/>
      <c r="D218" s="1271">
        <v>1186372</v>
      </c>
      <c r="E218" s="1271">
        <v>8123506</v>
      </c>
      <c r="F218" s="1257">
        <v>8226805</v>
      </c>
      <c r="G218" s="1257">
        <v>9389404</v>
      </c>
      <c r="H218" s="1241">
        <v>35068613</v>
      </c>
      <c r="I218" s="1243">
        <f>SUM(C218:H218)</f>
        <v>61994700</v>
      </c>
    </row>
    <row r="219" spans="1:9" x14ac:dyDescent="0.2">
      <c r="A219" s="1252" t="s">
        <v>577</v>
      </c>
      <c r="B219" s="1261"/>
      <c r="C219" s="1241"/>
      <c r="D219" s="1241">
        <v>0</v>
      </c>
      <c r="E219" s="1241">
        <v>5780786</v>
      </c>
      <c r="F219" s="1257">
        <v>182615</v>
      </c>
      <c r="G219" s="1257"/>
      <c r="H219" s="1257"/>
      <c r="I219" s="1243">
        <f>SUM(C219:H219)</f>
        <v>5963401</v>
      </c>
    </row>
    <row r="220" spans="1:9" x14ac:dyDescent="0.2">
      <c r="A220" s="1239" t="s">
        <v>578</v>
      </c>
      <c r="B220" s="1259"/>
      <c r="C220" s="1241">
        <v>0</v>
      </c>
      <c r="D220" s="1241">
        <v>0</v>
      </c>
      <c r="E220" s="1241">
        <v>12071533</v>
      </c>
      <c r="F220" s="1280">
        <v>12016936</v>
      </c>
      <c r="G220" s="1281">
        <v>78473796</v>
      </c>
      <c r="H220" s="1281">
        <v>78928684</v>
      </c>
      <c r="I220" s="1243">
        <f>SUM(C220:H220)</f>
        <v>181490949</v>
      </c>
    </row>
    <row r="221" spans="1:9" ht="13.5" thickBot="1" x14ac:dyDescent="0.25">
      <c r="A221" s="1239" t="s">
        <v>579</v>
      </c>
      <c r="B221" s="1259"/>
      <c r="C221" s="1241"/>
      <c r="D221" s="1246"/>
      <c r="E221" s="1246"/>
      <c r="F221" s="1247"/>
      <c r="G221" s="1247"/>
      <c r="H221" s="1247"/>
      <c r="I221" s="1262">
        <f>SUM(C221:E221)</f>
        <v>0</v>
      </c>
    </row>
    <row r="222" spans="1:9" ht="13.5" thickBot="1" x14ac:dyDescent="0.25">
      <c r="A222" s="1248" t="s">
        <v>52</v>
      </c>
      <c r="B222" s="1279"/>
      <c r="C222" s="1249">
        <f t="shared" ref="C222:I222" si="12">SUM(C217:C221)</f>
        <v>0</v>
      </c>
      <c r="D222" s="1282">
        <f t="shared" si="12"/>
        <v>5568758</v>
      </c>
      <c r="E222" s="1282">
        <f t="shared" si="12"/>
        <v>71652930</v>
      </c>
      <c r="F222" s="1282">
        <f t="shared" si="12"/>
        <v>73283909</v>
      </c>
      <c r="G222" s="1282">
        <f t="shared" si="12"/>
        <v>150000000</v>
      </c>
      <c r="H222" s="1282">
        <f t="shared" si="12"/>
        <v>173963453</v>
      </c>
      <c r="I222" s="1283">
        <f t="shared" si="12"/>
        <v>474469050</v>
      </c>
    </row>
    <row r="223" spans="1:9" x14ac:dyDescent="0.2">
      <c r="A223" s="615"/>
      <c r="B223" s="932"/>
      <c r="C223" s="616"/>
      <c r="D223" s="616"/>
      <c r="E223" s="616"/>
      <c r="F223" s="616"/>
      <c r="G223" s="616"/>
      <c r="H223" s="616"/>
      <c r="I223" s="616"/>
    </row>
    <row r="224" spans="1:9" x14ac:dyDescent="0.2">
      <c r="A224" s="615"/>
      <c r="B224" s="932"/>
      <c r="C224" s="616"/>
      <c r="D224" s="616"/>
      <c r="E224" s="616"/>
      <c r="F224" s="616"/>
      <c r="G224" s="616"/>
      <c r="H224" s="616"/>
      <c r="I224" s="616"/>
    </row>
    <row r="225" spans="1:9" ht="20.25" x14ac:dyDescent="0.3">
      <c r="A225" s="1290">
        <v>10</v>
      </c>
      <c r="B225" s="929"/>
      <c r="C225" s="29"/>
      <c r="D225" s="29"/>
      <c r="E225" s="29"/>
      <c r="F225" s="29"/>
      <c r="G225" s="29"/>
      <c r="H225" s="29"/>
      <c r="I225" s="29"/>
    </row>
    <row r="226" spans="1:9" ht="31.5" x14ac:dyDescent="0.25">
      <c r="A226" s="612" t="s">
        <v>564</v>
      </c>
      <c r="B226" s="1293">
        <v>533</v>
      </c>
      <c r="C226" s="1462" t="s">
        <v>607</v>
      </c>
      <c r="D226" s="1462"/>
      <c r="E226" s="1462"/>
      <c r="F226" s="1462"/>
      <c r="G226" s="1462"/>
      <c r="H226" s="1462"/>
      <c r="I226" s="1462"/>
    </row>
    <row r="227" spans="1:9" ht="14.25" thickBot="1" x14ac:dyDescent="0.3">
      <c r="A227" s="613"/>
      <c r="B227" s="934"/>
      <c r="C227" s="614"/>
      <c r="D227" s="614"/>
      <c r="E227" s="1461" t="s">
        <v>563</v>
      </c>
      <c r="F227" s="1461"/>
      <c r="G227" s="1461"/>
      <c r="H227" s="1461"/>
      <c r="I227" s="1461"/>
    </row>
    <row r="228" spans="1:9" ht="13.5" thickBot="1" x14ac:dyDescent="0.25">
      <c r="A228" s="1225" t="s">
        <v>565</v>
      </c>
      <c r="B228" s="1226" t="s">
        <v>597</v>
      </c>
      <c r="C228" s="1226" t="s">
        <v>566</v>
      </c>
      <c r="D228" s="1226" t="s">
        <v>567</v>
      </c>
      <c r="E228" s="1226" t="s">
        <v>606</v>
      </c>
      <c r="F228" s="1227" t="s">
        <v>615</v>
      </c>
      <c r="G228" s="1226" t="s">
        <v>690</v>
      </c>
      <c r="H228" s="1227" t="s">
        <v>691</v>
      </c>
      <c r="I228" s="1228" t="s">
        <v>50</v>
      </c>
    </row>
    <row r="229" spans="1:9" x14ac:dyDescent="0.2">
      <c r="A229" s="1229" t="s">
        <v>568</v>
      </c>
      <c r="B229" s="1260"/>
      <c r="C229" s="1231"/>
      <c r="D229" s="1231"/>
      <c r="E229" s="1231"/>
      <c r="F229" s="1232"/>
      <c r="G229" s="1232"/>
      <c r="H229" s="1232"/>
      <c r="I229" s="1233">
        <f>SUM(C229:E229)</f>
        <v>0</v>
      </c>
    </row>
    <row r="230" spans="1:9" ht="22.5" x14ac:dyDescent="0.2">
      <c r="A230" s="1234" t="s">
        <v>569</v>
      </c>
      <c r="B230" s="1263"/>
      <c r="C230" s="1236"/>
      <c r="D230" s="1236"/>
      <c r="E230" s="1236"/>
      <c r="F230" s="1237"/>
      <c r="G230" s="1237"/>
      <c r="H230" s="1237"/>
      <c r="I230" s="1238">
        <f>SUM(C230:E230)</f>
        <v>0</v>
      </c>
    </row>
    <row r="231" spans="1:9" x14ac:dyDescent="0.2">
      <c r="A231" s="1239" t="s">
        <v>570</v>
      </c>
      <c r="B231" s="1259"/>
      <c r="C231" s="1241"/>
      <c r="D231" s="1241" t="s">
        <v>517</v>
      </c>
      <c r="E231" s="1241">
        <v>159380406</v>
      </c>
      <c r="G231" s="1242">
        <v>619594</v>
      </c>
      <c r="H231" s="1242"/>
      <c r="I231" s="1243">
        <f>SUM(D231:G231)</f>
        <v>160000000</v>
      </c>
    </row>
    <row r="232" spans="1:9" ht="20.25" customHeight="1" x14ac:dyDescent="0.2">
      <c r="A232" s="1239" t="s">
        <v>571</v>
      </c>
      <c r="B232" s="1259"/>
      <c r="C232" s="1241"/>
      <c r="D232" s="1241"/>
      <c r="E232" s="1241"/>
      <c r="F232" s="1241"/>
      <c r="G232" s="1242"/>
      <c r="H232" s="1242"/>
      <c r="I232" s="1243">
        <f>SUM(C232:E232)</f>
        <v>0</v>
      </c>
    </row>
    <row r="233" spans="1:9" x14ac:dyDescent="0.2">
      <c r="A233" s="1239" t="s">
        <v>572</v>
      </c>
      <c r="B233" s="1259"/>
      <c r="C233" s="1241"/>
      <c r="D233" s="1241"/>
      <c r="E233" s="1241"/>
      <c r="F233" s="1241"/>
      <c r="G233" s="1242"/>
      <c r="H233" s="1242"/>
      <c r="I233" s="1243">
        <f>SUM(C233:E233)</f>
        <v>0</v>
      </c>
    </row>
    <row r="234" spans="1:9" x14ac:dyDescent="0.2">
      <c r="A234" s="1239" t="s">
        <v>573</v>
      </c>
      <c r="B234" s="1259"/>
      <c r="C234" s="1241"/>
      <c r="D234" s="1241"/>
      <c r="E234" s="1241"/>
      <c r="F234" s="1241"/>
      <c r="G234" s="1242"/>
      <c r="H234" s="1242"/>
      <c r="I234" s="1243">
        <f>SUM(C234:E234)</f>
        <v>0</v>
      </c>
    </row>
    <row r="235" spans="1:9" ht="13.5" thickBot="1" x14ac:dyDescent="0.25">
      <c r="A235" s="1244" t="s">
        <v>598</v>
      </c>
      <c r="B235" s="1245"/>
      <c r="C235" s="1246"/>
      <c r="D235" s="1246"/>
      <c r="E235" s="1246"/>
      <c r="F235" s="1246"/>
      <c r="G235" s="1247"/>
      <c r="H235" s="1247"/>
      <c r="I235" s="1243">
        <f>SUM(C235:E235)</f>
        <v>0</v>
      </c>
    </row>
    <row r="236" spans="1:9" ht="13.5" thickBot="1" x14ac:dyDescent="0.25">
      <c r="A236" s="1248" t="s">
        <v>574</v>
      </c>
      <c r="B236" s="1279"/>
      <c r="C236" s="1249">
        <f>C229+SUM(C231:C235)</f>
        <v>0</v>
      </c>
      <c r="D236" s="1249">
        <f>D229+SUM(D231:D235)</f>
        <v>0</v>
      </c>
      <c r="E236" s="1249">
        <f>E229+SUM(E231:E235)</f>
        <v>159380406</v>
      </c>
      <c r="F236" s="1249">
        <f>F229+SUM(F231:F235)</f>
        <v>0</v>
      </c>
      <c r="G236" s="1249">
        <f>G229+SUM(G231:G235)</f>
        <v>619594</v>
      </c>
      <c r="H236" s="1250"/>
      <c r="I236" s="1251">
        <f>I229+SUM(I231:I235)</f>
        <v>160000000</v>
      </c>
    </row>
    <row r="237" spans="1:9" ht="13.5" thickBot="1" x14ac:dyDescent="0.25">
      <c r="A237" s="137"/>
      <c r="B237" s="931"/>
      <c r="C237" s="32"/>
      <c r="D237" s="32"/>
      <c r="E237" s="32"/>
      <c r="F237" s="32"/>
      <c r="G237" s="32"/>
      <c r="H237" s="32"/>
      <c r="I237" s="32"/>
    </row>
    <row r="238" spans="1:9" ht="13.5" thickBot="1" x14ac:dyDescent="0.25">
      <c r="A238" s="1225" t="s">
        <v>575</v>
      </c>
      <c r="B238" s="1226" t="s">
        <v>597</v>
      </c>
      <c r="C238" s="1226" t="s">
        <v>566</v>
      </c>
      <c r="D238" s="1226" t="s">
        <v>567</v>
      </c>
      <c r="E238" s="1226" t="s">
        <v>606</v>
      </c>
      <c r="F238" s="1227" t="s">
        <v>615</v>
      </c>
      <c r="G238" s="1226" t="s">
        <v>690</v>
      </c>
      <c r="H238" s="1227" t="s">
        <v>691</v>
      </c>
      <c r="I238" s="1228" t="s">
        <v>50</v>
      </c>
    </row>
    <row r="239" spans="1:9" x14ac:dyDescent="0.2">
      <c r="A239" s="1229" t="s">
        <v>576</v>
      </c>
      <c r="B239" s="1260"/>
      <c r="C239" s="1231"/>
      <c r="D239" s="1231"/>
      <c r="E239" s="1231">
        <v>131656</v>
      </c>
      <c r="F239" s="1231">
        <v>648200</v>
      </c>
      <c r="G239" s="1232"/>
      <c r="H239" s="1232"/>
      <c r="I239" s="1233">
        <f>SUM(C239:G239)</f>
        <v>779856</v>
      </c>
    </row>
    <row r="240" spans="1:9" x14ac:dyDescent="0.2">
      <c r="A240" s="1252" t="s">
        <v>577</v>
      </c>
      <c r="B240" s="1261"/>
      <c r="C240" s="1241"/>
      <c r="D240" s="1241" t="s">
        <v>517</v>
      </c>
      <c r="E240" s="1241">
        <v>6049500</v>
      </c>
      <c r="F240" s="1241">
        <v>143276963</v>
      </c>
      <c r="G240" s="1242"/>
      <c r="H240" s="1242"/>
      <c r="I240" s="1243">
        <f>SUM(C240:G240)</f>
        <v>149326463</v>
      </c>
    </row>
    <row r="241" spans="1:9" x14ac:dyDescent="0.2">
      <c r="A241" s="1239" t="s">
        <v>578</v>
      </c>
      <c r="B241" s="1259"/>
      <c r="C241" s="1241"/>
      <c r="D241" s="1241" t="s">
        <v>517</v>
      </c>
      <c r="E241" s="1241">
        <v>7772460</v>
      </c>
      <c r="F241" s="1241" t="s">
        <v>517</v>
      </c>
      <c r="G241" s="1242">
        <v>2121221</v>
      </c>
      <c r="H241" s="1242"/>
      <c r="I241" s="1243">
        <f>SUM(C241:G241)</f>
        <v>9893681</v>
      </c>
    </row>
    <row r="242" spans="1:9" x14ac:dyDescent="0.2">
      <c r="A242" s="1239" t="s">
        <v>579</v>
      </c>
      <c r="B242" s="1259"/>
      <c r="C242" s="1241"/>
      <c r="D242" s="1241"/>
      <c r="E242" s="1241"/>
      <c r="F242" s="1241"/>
      <c r="G242" s="1242"/>
      <c r="H242" s="1242"/>
      <c r="I242" s="1243">
        <f>SUM(C242:E242)</f>
        <v>0</v>
      </c>
    </row>
    <row r="243" spans="1:9" ht="13.5" thickBot="1" x14ac:dyDescent="0.25">
      <c r="A243" s="1244"/>
      <c r="B243" s="1245"/>
      <c r="C243" s="1246"/>
      <c r="D243" s="1246"/>
      <c r="E243" s="1246"/>
      <c r="F243" s="1246"/>
      <c r="G243" s="1247"/>
      <c r="H243" s="1247"/>
      <c r="I243" s="1243">
        <f>SUM(C243:E243)</f>
        <v>0</v>
      </c>
    </row>
    <row r="244" spans="1:9" ht="13.5" thickBot="1" x14ac:dyDescent="0.25">
      <c r="A244" s="1248" t="s">
        <v>52</v>
      </c>
      <c r="B244" s="1279"/>
      <c r="C244" s="1249">
        <f>SUM(C239:C243)</f>
        <v>0</v>
      </c>
      <c r="D244" s="1249">
        <f>SUM(D239:D243)</f>
        <v>0</v>
      </c>
      <c r="E244" s="1249">
        <f>SUM(E239:E243)</f>
        <v>13953616</v>
      </c>
      <c r="F244" s="1249">
        <f>SUM(F239:F243)</f>
        <v>143925163</v>
      </c>
      <c r="G244" s="1249">
        <f>SUM(G239:G243)</f>
        <v>2121221</v>
      </c>
      <c r="H244" s="1250"/>
      <c r="I244" s="1251">
        <f>SUM(I239:I243)</f>
        <v>160000000</v>
      </c>
    </row>
    <row r="245" spans="1:9" x14ac:dyDescent="0.2">
      <c r="A245" s="615"/>
      <c r="B245" s="932"/>
      <c r="C245" s="616"/>
      <c r="D245" s="616"/>
      <c r="E245" s="616"/>
      <c r="F245" s="616"/>
      <c r="G245" s="616"/>
      <c r="H245" s="616"/>
      <c r="I245" s="616"/>
    </row>
    <row r="246" spans="1:9" x14ac:dyDescent="0.2">
      <c r="A246" s="615"/>
      <c r="B246" s="932"/>
      <c r="C246" s="616"/>
      <c r="D246" s="616"/>
      <c r="E246" s="616"/>
      <c r="F246" s="616"/>
      <c r="G246" s="616"/>
      <c r="H246" s="616"/>
      <c r="I246" s="616"/>
    </row>
    <row r="247" spans="1:9" x14ac:dyDescent="0.2">
      <c r="A247" s="615"/>
      <c r="B247" s="932"/>
      <c r="C247" s="616"/>
      <c r="D247" s="616"/>
      <c r="E247" s="616"/>
      <c r="F247" s="616"/>
      <c r="G247" s="616"/>
      <c r="H247" s="616"/>
      <c r="I247" s="616"/>
    </row>
    <row r="248" spans="1:9" x14ac:dyDescent="0.2">
      <c r="A248" s="615"/>
      <c r="B248" s="932"/>
      <c r="C248" s="616"/>
      <c r="D248" s="616"/>
      <c r="E248" s="616"/>
      <c r="F248" s="616"/>
      <c r="G248" s="616"/>
      <c r="H248" s="616"/>
      <c r="I248" s="616"/>
    </row>
    <row r="249" spans="1:9" x14ac:dyDescent="0.2">
      <c r="A249" s="615"/>
      <c r="B249" s="932"/>
      <c r="C249" s="616"/>
      <c r="D249" s="616"/>
      <c r="E249" s="616"/>
      <c r="F249" s="616"/>
      <c r="G249" s="616"/>
      <c r="H249" s="616"/>
      <c r="I249" s="616"/>
    </row>
    <row r="250" spans="1:9" ht="20.25" x14ac:dyDescent="0.3">
      <c r="A250" s="930">
        <v>11</v>
      </c>
      <c r="B250" s="929"/>
      <c r="C250" s="1462" t="s">
        <v>608</v>
      </c>
      <c r="D250" s="1462"/>
      <c r="E250" s="1462"/>
      <c r="F250" s="1462"/>
      <c r="G250" s="1462"/>
      <c r="H250" s="1462"/>
      <c r="I250" s="1462"/>
    </row>
    <row r="251" spans="1:9" ht="31.5" x14ac:dyDescent="0.25">
      <c r="A251" s="612" t="s">
        <v>564</v>
      </c>
      <c r="B251" s="1293">
        <v>528</v>
      </c>
      <c r="C251" s="1462"/>
      <c r="D251" s="1462"/>
      <c r="E251" s="1462"/>
      <c r="F251" s="1462"/>
      <c r="G251" s="1462"/>
      <c r="H251" s="1462"/>
      <c r="I251" s="1462"/>
    </row>
    <row r="252" spans="1:9" ht="14.25" thickBot="1" x14ac:dyDescent="0.3">
      <c r="A252" s="613"/>
      <c r="B252" s="934"/>
      <c r="C252" s="614"/>
      <c r="D252" s="614"/>
      <c r="E252" s="1461" t="s">
        <v>563</v>
      </c>
      <c r="F252" s="1461"/>
      <c r="G252" s="1461"/>
      <c r="H252" s="1461"/>
      <c r="I252" s="1461"/>
    </row>
    <row r="253" spans="1:9" ht="13.5" thickBot="1" x14ac:dyDescent="0.25">
      <c r="A253" s="1225" t="s">
        <v>565</v>
      </c>
      <c r="B253" s="1226" t="s">
        <v>597</v>
      </c>
      <c r="C253" s="1226" t="s">
        <v>566</v>
      </c>
      <c r="D253" s="1226" t="s">
        <v>567</v>
      </c>
      <c r="E253" s="1226" t="s">
        <v>606</v>
      </c>
      <c r="F253" s="1227" t="s">
        <v>615</v>
      </c>
      <c r="G253" s="1226" t="s">
        <v>690</v>
      </c>
      <c r="H253" s="1227" t="s">
        <v>691</v>
      </c>
      <c r="I253" s="1228" t="s">
        <v>50</v>
      </c>
    </row>
    <row r="254" spans="1:9" x14ac:dyDescent="0.2">
      <c r="A254" s="1229" t="s">
        <v>568</v>
      </c>
      <c r="B254" s="1260"/>
      <c r="C254" s="1231"/>
      <c r="D254" s="1231"/>
      <c r="E254" s="1231"/>
      <c r="F254" s="1232"/>
      <c r="G254" s="1232"/>
      <c r="H254" s="1232"/>
      <c r="I254" s="1233">
        <f>SUM(C254:E254)</f>
        <v>0</v>
      </c>
    </row>
    <row r="255" spans="1:9" ht="41.25" customHeight="1" x14ac:dyDescent="0.2">
      <c r="A255" s="1234" t="s">
        <v>569</v>
      </c>
      <c r="B255" s="1263"/>
      <c r="C255" s="1236"/>
      <c r="D255" s="1236"/>
      <c r="E255" s="1236"/>
      <c r="F255" s="1237"/>
      <c r="G255" s="1237"/>
      <c r="H255" s="1237"/>
      <c r="I255" s="1238">
        <f>SUM(C255:E255)</f>
        <v>0</v>
      </c>
    </row>
    <row r="256" spans="1:9" x14ac:dyDescent="0.2">
      <c r="A256" s="1239" t="s">
        <v>570</v>
      </c>
      <c r="B256" s="1259"/>
      <c r="C256" s="1241"/>
      <c r="D256" s="1241"/>
      <c r="E256" s="1241">
        <v>93882105</v>
      </c>
      <c r="F256" s="1242" t="s">
        <v>517</v>
      </c>
      <c r="G256" s="1242">
        <v>6113000</v>
      </c>
      <c r="H256" s="1242"/>
      <c r="I256" s="1243">
        <f>SUM(B256:G256)</f>
        <v>99995105</v>
      </c>
    </row>
    <row r="257" spans="1:9" x14ac:dyDescent="0.2">
      <c r="A257" s="1239" t="s">
        <v>571</v>
      </c>
      <c r="B257" s="1259"/>
      <c r="C257" s="1241"/>
      <c r="D257" s="1241"/>
      <c r="E257" s="1241"/>
      <c r="F257" s="1242"/>
      <c r="G257" s="1242"/>
      <c r="H257" s="1242"/>
      <c r="I257" s="1243">
        <f>SUM(C257:E257)</f>
        <v>0</v>
      </c>
    </row>
    <row r="258" spans="1:9" x14ac:dyDescent="0.2">
      <c r="A258" s="1239" t="s">
        <v>572</v>
      </c>
      <c r="B258" s="1259"/>
      <c r="C258" s="1241"/>
      <c r="D258" s="1241"/>
      <c r="E258" s="1241"/>
      <c r="F258" s="1242"/>
      <c r="G258" s="1242"/>
      <c r="H258" s="1242"/>
      <c r="I258" s="1243">
        <f>SUM(C258:E258)</f>
        <v>0</v>
      </c>
    </row>
    <row r="259" spans="1:9" x14ac:dyDescent="0.2">
      <c r="A259" s="1239" t="s">
        <v>573</v>
      </c>
      <c r="B259" s="1259"/>
      <c r="C259" s="1241"/>
      <c r="D259" s="1241"/>
      <c r="E259" s="1241"/>
      <c r="F259" s="1242"/>
      <c r="G259" s="1242"/>
      <c r="H259" s="1242"/>
      <c r="I259" s="1243">
        <f>SUM(C259:E259)</f>
        <v>0</v>
      </c>
    </row>
    <row r="260" spans="1:9" ht="13.5" thickBot="1" x14ac:dyDescent="0.25">
      <c r="A260" s="1244" t="s">
        <v>598</v>
      </c>
      <c r="B260" s="1245"/>
      <c r="C260" s="1246"/>
      <c r="D260" s="1246"/>
      <c r="E260" s="1246"/>
      <c r="F260" s="1247"/>
      <c r="G260" s="1247"/>
      <c r="H260" s="1247"/>
      <c r="I260" s="1243">
        <f>SUM(C260:E260)</f>
        <v>0</v>
      </c>
    </row>
    <row r="261" spans="1:9" ht="13.5" thickBot="1" x14ac:dyDescent="0.25">
      <c r="A261" s="1248" t="s">
        <v>574</v>
      </c>
      <c r="B261" s="1279"/>
      <c r="C261" s="1249">
        <f>C254+SUM(C256:C260)</f>
        <v>0</v>
      </c>
      <c r="D261" s="1249">
        <f>D254+SUM(D256:D260)</f>
        <v>0</v>
      </c>
      <c r="E261" s="1249">
        <f>E254+SUM(E256:E260)</f>
        <v>93882105</v>
      </c>
      <c r="F261" s="1249">
        <f>F254+SUM(F256:F260)</f>
        <v>0</v>
      </c>
      <c r="G261" s="1249">
        <f>G254+SUM(G256:G260)</f>
        <v>6113000</v>
      </c>
      <c r="H261" s="1250"/>
      <c r="I261" s="1251">
        <f>I254+SUM(I256:I260)</f>
        <v>99995105</v>
      </c>
    </row>
    <row r="262" spans="1:9" ht="13.5" thickBot="1" x14ac:dyDescent="0.25">
      <c r="A262" s="137"/>
      <c r="B262" s="931"/>
      <c r="C262" s="32"/>
      <c r="D262" s="32"/>
      <c r="E262" s="32"/>
      <c r="F262" s="32"/>
      <c r="G262" s="32"/>
      <c r="H262" s="32"/>
      <c r="I262" s="32"/>
    </row>
    <row r="263" spans="1:9" ht="13.5" thickBot="1" x14ac:dyDescent="0.25">
      <c r="A263" s="1225" t="s">
        <v>575</v>
      </c>
      <c r="B263" s="1226" t="s">
        <v>597</v>
      </c>
      <c r="C263" s="1226" t="s">
        <v>566</v>
      </c>
      <c r="D263" s="1226" t="s">
        <v>567</v>
      </c>
      <c r="E263" s="1226" t="s">
        <v>606</v>
      </c>
      <c r="F263" s="1227" t="s">
        <v>615</v>
      </c>
      <c r="G263" s="1226" t="s">
        <v>690</v>
      </c>
      <c r="H263" s="1266" t="s">
        <v>691</v>
      </c>
      <c r="I263" s="1264" t="s">
        <v>50</v>
      </c>
    </row>
    <row r="264" spans="1:9" x14ac:dyDescent="0.2">
      <c r="A264" s="1229" t="s">
        <v>599</v>
      </c>
      <c r="B264" s="1260"/>
      <c r="C264" s="1231"/>
      <c r="D264" s="1231"/>
      <c r="E264" s="1231">
        <v>1775161</v>
      </c>
      <c r="F264" s="1231">
        <v>600000</v>
      </c>
      <c r="G264" s="1231" t="s">
        <v>517</v>
      </c>
      <c r="H264" s="1257"/>
      <c r="I264" s="1258">
        <f>SUM(C264:G264)</f>
        <v>2375161</v>
      </c>
    </row>
    <row r="265" spans="1:9" x14ac:dyDescent="0.2">
      <c r="A265" s="1269" t="s">
        <v>600</v>
      </c>
      <c r="B265" s="1270"/>
      <c r="C265" s="1271"/>
      <c r="D265" s="1271"/>
      <c r="E265" s="1271">
        <v>293541</v>
      </c>
      <c r="F265" s="1271">
        <v>94500</v>
      </c>
      <c r="G265" s="1257" t="s">
        <v>517</v>
      </c>
      <c r="H265" s="1257"/>
      <c r="I265" s="1243">
        <f>SUM(C265:G265)</f>
        <v>388041</v>
      </c>
    </row>
    <row r="266" spans="1:9" x14ac:dyDescent="0.2">
      <c r="A266" s="1252" t="s">
        <v>577</v>
      </c>
      <c r="B266" s="1261"/>
      <c r="C266" s="1241"/>
      <c r="D266" s="1241"/>
      <c r="E266" s="1241">
        <v>87645236</v>
      </c>
      <c r="F266" s="1241">
        <v>4823153</v>
      </c>
      <c r="G266" s="1257"/>
      <c r="H266" s="1257"/>
      <c r="I266" s="1243">
        <f>SUM(C266:G266)</f>
        <v>92468389</v>
      </c>
    </row>
    <row r="267" spans="1:9" x14ac:dyDescent="0.2">
      <c r="A267" s="1239" t="s">
        <v>578</v>
      </c>
      <c r="B267" s="1259"/>
      <c r="C267" s="1241"/>
      <c r="D267" s="1241"/>
      <c r="E267" s="1241">
        <v>953514</v>
      </c>
      <c r="F267" s="1241">
        <v>3810000</v>
      </c>
      <c r="G267" s="1280" t="s">
        <v>517</v>
      </c>
      <c r="H267" s="1280"/>
      <c r="I267" s="1243">
        <f>SUM(C267:G267)</f>
        <v>4763514</v>
      </c>
    </row>
    <row r="268" spans="1:9" ht="13.5" thickBot="1" x14ac:dyDescent="0.25">
      <c r="A268" s="1239" t="s">
        <v>579</v>
      </c>
      <c r="B268" s="1259"/>
      <c r="C268" s="1246"/>
      <c r="D268" s="1246"/>
      <c r="E268" s="1246"/>
      <c r="F268" s="1246"/>
      <c r="G268" s="1247"/>
      <c r="H268" s="1247"/>
      <c r="I268" s="1262">
        <f>SUM(C268:F268)</f>
        <v>0</v>
      </c>
    </row>
    <row r="269" spans="1:9" ht="13.5" thickBot="1" x14ac:dyDescent="0.25">
      <c r="A269" s="1248" t="s">
        <v>52</v>
      </c>
      <c r="B269" s="1279"/>
      <c r="C269" s="1282"/>
      <c r="D269" s="1282">
        <f>SUM(D264:D268)</f>
        <v>0</v>
      </c>
      <c r="E269" s="1282">
        <f>SUM(E264:E268)</f>
        <v>90667452</v>
      </c>
      <c r="F269" s="1282">
        <f>SUM(F264:F268)</f>
        <v>9327653</v>
      </c>
      <c r="G269" s="1282">
        <f>SUM(G264:G268)</f>
        <v>0</v>
      </c>
      <c r="H269" s="1284"/>
      <c r="I269" s="1283">
        <f>SUM(I264:I268)</f>
        <v>99995105</v>
      </c>
    </row>
    <row r="270" spans="1:9" ht="13.5" thickBot="1" x14ac:dyDescent="0.25"/>
    <row r="271" spans="1:9" ht="13.5" thickBot="1" x14ac:dyDescent="0.25">
      <c r="A271" s="1285" t="s">
        <v>585</v>
      </c>
      <c r="B271" s="1286">
        <f t="shared" ref="B271:I271" si="13">SUM(B20+B42+B64+B88+B110+B153+B175+B200+B222+B244+B269)</f>
        <v>5166786</v>
      </c>
      <c r="C271" s="1286">
        <f t="shared" si="13"/>
        <v>2304128</v>
      </c>
      <c r="D271" s="1286">
        <f t="shared" si="13"/>
        <v>67166096</v>
      </c>
      <c r="E271" s="1286">
        <f t="shared" si="13"/>
        <v>403703959</v>
      </c>
      <c r="F271" s="1286">
        <f t="shared" si="13"/>
        <v>975957354</v>
      </c>
      <c r="G271" s="1286">
        <f t="shared" si="13"/>
        <v>909246171</v>
      </c>
      <c r="H271" s="1286">
        <f t="shared" si="13"/>
        <v>187957755</v>
      </c>
      <c r="I271" s="1287">
        <f t="shared" si="13"/>
        <v>2551502249</v>
      </c>
    </row>
    <row r="279" ht="20.25" customHeight="1" x14ac:dyDescent="0.2"/>
  </sheetData>
  <sheetProtection selectLockedCells="1" selectUnlockedCells="1"/>
  <mergeCells count="24">
    <mergeCell ref="E252:I252"/>
    <mergeCell ref="C203:I204"/>
    <mergeCell ref="E205:I205"/>
    <mergeCell ref="C226:I226"/>
    <mergeCell ref="E227:I227"/>
    <mergeCell ref="E183:I183"/>
    <mergeCell ref="C156:I157"/>
    <mergeCell ref="E158:I158"/>
    <mergeCell ref="C92:I92"/>
    <mergeCell ref="E93:I93"/>
    <mergeCell ref="C250:I251"/>
    <mergeCell ref="C2:I2"/>
    <mergeCell ref="E3:I3"/>
    <mergeCell ref="C46:I46"/>
    <mergeCell ref="E47:I47"/>
    <mergeCell ref="C70:I70"/>
    <mergeCell ref="C181:I182"/>
    <mergeCell ref="E71:I71"/>
    <mergeCell ref="C24:I24"/>
    <mergeCell ref="E25:I25"/>
    <mergeCell ref="A132:B132"/>
    <mergeCell ref="E132:I132"/>
    <mergeCell ref="C112:I113"/>
    <mergeCell ref="E114:I114"/>
  </mergeCells>
  <phoneticPr fontId="29" type="noConversion"/>
  <conditionalFormatting sqref="C200:I200 E83:H93 C192:D192 I195:I199 I229:I236 I239:I243 B230:D230 C264:H269 B158:H158 B172:C172 I160:I167 G75:H81 E165:H166 B175:D179 I170:I179 B147:D147 B141:D141 B128:H128 C142:D142 E153:G157 B150:B152 I252:I269 C124:H124 B131:I131 E168:H168 B167:H167 C205:H205 E187:H193 E225:H227 E237:H237 F239:G239 C252:H252 I132:I155 B97:D97 B102:D102 B87:D87 E76:F76 B88:B89 B50:D50 C65:I68 B56:D56 B64:I64 I49:I56 B60:I60 E59:I59 E61:I63 I27:I34 B42:I42 B71:E71 E69:E70 F69:H71 C88:D90 I83:I90 E201:H202 B73:H74 C116:H117 C126:H127 C134:D140 E170:H172 I124:I130 C207:H215 E229:H230 F233:G235 C254:H262 C217:H224 E46:H47 E95:H103 E175:H183 C144:D146 C244:I249 C119:H122 B118:C118 E118:H118 B123:I123 C129:H132 H233:H236 C236:G236 H239:H240 B240:G240 H144:H157 E144:G151 C148:C155 D148:D151 D153:D155 D152:G152 I5:I12 E49:H57 I15:I20 B34:H34 B27:H31 F37:I41 B20:D20 B12:D13 H6:H13 F6:G6 E7:G13 B77:F81 D87:E88 B110:E110 F118:F123 E134:H142 E16:H25 I73:I80 I95:I102 I205:I224 F75:G75 E105:I110 I185:I192 I112:I122 C112:H114">
    <cfRule type="cellIs" dxfId="1" priority="1" stopIfTrue="1" operator="equal">
      <formula>0</formula>
    </cfRule>
  </conditionalFormatting>
  <pageMargins left="0.7" right="0.7" top="0.75" bottom="0.75" header="0.51180555555555551" footer="0.51180555555555551"/>
  <pageSetup paperSize="9" scale="51" firstPageNumber="0" orientation="portrait" horizontalDpi="300" verticalDpi="300" r:id="rId1"/>
  <headerFooter alignWithMargins="0"/>
  <rowBreaks count="2" manualBreakCount="2">
    <brk id="89" max="8" man="1"/>
    <brk id="176" max="8" man="1"/>
  </rowBreaks>
  <colBreaks count="1" manualBreakCount="1">
    <brk id="9" max="1048575" man="1"/>
  </colBreaks>
  <ignoredErrors>
    <ignoredError sqref="I11:I17 F34 I6 I27:I28 I30:I36 I40 E20" formulaRange="1"/>
    <ignoredError sqref="H12 I29 I51 I187 I162 I256 I85" formula="1"/>
    <ignoredError sqref="D269:G269 I26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</sheetPr>
  <dimension ref="A1:K157"/>
  <sheetViews>
    <sheetView view="pageBreakPreview" zoomScale="85" zoomScaleNormal="85" zoomScaleSheetLayoutView="85" workbookViewId="0">
      <selection activeCell="B16" sqref="B16"/>
    </sheetView>
  </sheetViews>
  <sheetFormatPr defaultRowHeight="12.75" x14ac:dyDescent="0.2"/>
  <cols>
    <col min="1" max="1" width="19.5" style="186" customWidth="1"/>
    <col min="2" max="2" width="72" style="187" customWidth="1"/>
    <col min="3" max="3" width="25" style="188" customWidth="1"/>
    <col min="4" max="16384" width="9.33203125" style="2"/>
  </cols>
  <sheetData>
    <row r="1" spans="1:3" s="1" customFormat="1" ht="16.5" customHeight="1" thickBot="1" x14ac:dyDescent="0.25">
      <c r="A1" s="123"/>
      <c r="B1" s="125"/>
      <c r="C1" s="139" t="str">
        <f>+CONCATENATE("9.1. melléklet az 2/",LEFT(ÖSSZEFÜGGÉSEK!A5,4),". (II.04.) önkormányzati rendelethez")</f>
        <v>9.1. melléklet az 2/2021. (II.04.) önkormányzati rendelethez</v>
      </c>
    </row>
    <row r="2" spans="1:3" s="49" customFormat="1" ht="21" customHeight="1" x14ac:dyDescent="0.2">
      <c r="A2" s="191" t="s">
        <v>61</v>
      </c>
      <c r="B2" s="446" t="s">
        <v>556</v>
      </c>
      <c r="C2" s="169" t="s">
        <v>53</v>
      </c>
    </row>
    <row r="3" spans="1:3" s="49" customFormat="1" ht="16.5" thickBot="1" x14ac:dyDescent="0.25">
      <c r="A3" s="126" t="s">
        <v>179</v>
      </c>
      <c r="B3" s="447" t="s">
        <v>364</v>
      </c>
      <c r="C3" s="242" t="s">
        <v>53</v>
      </c>
    </row>
    <row r="4" spans="1:3" s="50" customFormat="1" ht="15.95" customHeight="1" thickBot="1" x14ac:dyDescent="0.3">
      <c r="A4" s="127"/>
      <c r="B4" s="448"/>
      <c r="C4" s="128" t="s">
        <v>563</v>
      </c>
    </row>
    <row r="5" spans="1:3" ht="14.25" thickBot="1" x14ac:dyDescent="0.25">
      <c r="A5" s="192" t="s">
        <v>181</v>
      </c>
      <c r="B5" s="449" t="s">
        <v>54</v>
      </c>
      <c r="C5" s="170" t="s">
        <v>55</v>
      </c>
    </row>
    <row r="6" spans="1:3" s="37" customFormat="1" ht="12.95" customHeight="1" thickBot="1" x14ac:dyDescent="0.25">
      <c r="A6" s="117" t="s">
        <v>452</v>
      </c>
      <c r="B6" s="450" t="s">
        <v>453</v>
      </c>
      <c r="C6" s="119" t="s">
        <v>454</v>
      </c>
    </row>
    <row r="7" spans="1:3" s="37" customFormat="1" ht="15.95" customHeight="1" thickBot="1" x14ac:dyDescent="0.25">
      <c r="A7" s="130"/>
      <c r="B7" s="451" t="s">
        <v>56</v>
      </c>
      <c r="C7" s="171"/>
    </row>
    <row r="8" spans="1:3" s="37" customFormat="1" ht="13.5" customHeight="1" thickBot="1" x14ac:dyDescent="0.25">
      <c r="A8" s="18" t="s">
        <v>18</v>
      </c>
      <c r="B8" s="402" t="s">
        <v>216</v>
      </c>
      <c r="C8" s="284">
        <v>1005376243</v>
      </c>
    </row>
    <row r="9" spans="1:3" s="51" customFormat="1" ht="13.5" customHeight="1" x14ac:dyDescent="0.2">
      <c r="A9" s="206" t="s">
        <v>96</v>
      </c>
      <c r="B9" s="403" t="s">
        <v>217</v>
      </c>
      <c r="C9" s="349">
        <v>269383389</v>
      </c>
    </row>
    <row r="10" spans="1:3" s="52" customFormat="1" ht="13.5" customHeight="1" x14ac:dyDescent="0.2">
      <c r="A10" s="207" t="s">
        <v>97</v>
      </c>
      <c r="B10" s="404" t="s">
        <v>218</v>
      </c>
      <c r="C10" s="350">
        <v>210456630</v>
      </c>
    </row>
    <row r="11" spans="1:3" s="52" customFormat="1" ht="13.5" customHeight="1" x14ac:dyDescent="0.2">
      <c r="A11" s="207" t="s">
        <v>98</v>
      </c>
      <c r="B11" s="404" t="s">
        <v>219</v>
      </c>
      <c r="C11" s="350">
        <v>510543694</v>
      </c>
    </row>
    <row r="12" spans="1:3" s="52" customFormat="1" ht="13.5" customHeight="1" x14ac:dyDescent="0.2">
      <c r="A12" s="207" t="s">
        <v>99</v>
      </c>
      <c r="B12" s="404" t="s">
        <v>220</v>
      </c>
      <c r="C12" s="350">
        <v>14992530</v>
      </c>
    </row>
    <row r="13" spans="1:3" s="52" customFormat="1" ht="13.5" customHeight="1" x14ac:dyDescent="0.2">
      <c r="A13" s="207" t="s">
        <v>125</v>
      </c>
      <c r="B13" s="404" t="s">
        <v>466</v>
      </c>
      <c r="C13" s="350">
        <v>0</v>
      </c>
    </row>
    <row r="14" spans="1:3" s="51" customFormat="1" ht="13.5" customHeight="1" thickBot="1" x14ac:dyDescent="0.25">
      <c r="A14" s="208" t="s">
        <v>100</v>
      </c>
      <c r="B14" s="406" t="s">
        <v>394</v>
      </c>
      <c r="C14" s="350">
        <v>0</v>
      </c>
    </row>
    <row r="15" spans="1:3" s="51" customFormat="1" ht="13.5" customHeight="1" thickBot="1" x14ac:dyDescent="0.25">
      <c r="A15" s="18" t="s">
        <v>19</v>
      </c>
      <c r="B15" s="405" t="s">
        <v>221</v>
      </c>
      <c r="C15" s="284">
        <v>433083446</v>
      </c>
    </row>
    <row r="16" spans="1:3" s="51" customFormat="1" ht="13.5" customHeight="1" x14ac:dyDescent="0.2">
      <c r="A16" s="206" t="s">
        <v>102</v>
      </c>
      <c r="B16" s="403" t="s">
        <v>222</v>
      </c>
      <c r="C16" s="349">
        <v>0</v>
      </c>
    </row>
    <row r="17" spans="1:3" s="51" customFormat="1" ht="13.5" customHeight="1" x14ac:dyDescent="0.2">
      <c r="A17" s="207" t="s">
        <v>103</v>
      </c>
      <c r="B17" s="404" t="s">
        <v>223</v>
      </c>
      <c r="C17" s="350">
        <v>0</v>
      </c>
    </row>
    <row r="18" spans="1:3" s="51" customFormat="1" ht="13.5" customHeight="1" x14ac:dyDescent="0.2">
      <c r="A18" s="207" t="s">
        <v>104</v>
      </c>
      <c r="B18" s="404" t="s">
        <v>386</v>
      </c>
      <c r="C18" s="350">
        <v>0</v>
      </c>
    </row>
    <row r="19" spans="1:3" s="51" customFormat="1" ht="13.5" customHeight="1" x14ac:dyDescent="0.2">
      <c r="A19" s="207" t="s">
        <v>105</v>
      </c>
      <c r="B19" s="404" t="s">
        <v>387</v>
      </c>
      <c r="C19" s="350">
        <v>0</v>
      </c>
    </row>
    <row r="20" spans="1:3" s="51" customFormat="1" ht="13.5" customHeight="1" x14ac:dyDescent="0.2">
      <c r="A20" s="207" t="s">
        <v>106</v>
      </c>
      <c r="B20" s="404" t="s">
        <v>224</v>
      </c>
      <c r="C20" s="351">
        <v>433083446</v>
      </c>
    </row>
    <row r="21" spans="1:3" s="52" customFormat="1" ht="13.5" customHeight="1" thickBot="1" x14ac:dyDescent="0.25">
      <c r="A21" s="208" t="s">
        <v>115</v>
      </c>
      <c r="B21" s="406" t="s">
        <v>225</v>
      </c>
      <c r="C21" s="351">
        <v>164416074</v>
      </c>
    </row>
    <row r="22" spans="1:3" s="52" customFormat="1" ht="13.5" customHeight="1" thickBot="1" x14ac:dyDescent="0.25">
      <c r="A22" s="18" t="s">
        <v>20</v>
      </c>
      <c r="B22" s="402" t="s">
        <v>226</v>
      </c>
      <c r="C22" s="284">
        <v>1619594</v>
      </c>
    </row>
    <row r="23" spans="1:3" s="52" customFormat="1" ht="13.5" customHeight="1" x14ac:dyDescent="0.2">
      <c r="A23" s="206" t="s">
        <v>85</v>
      </c>
      <c r="B23" s="403" t="s">
        <v>227</v>
      </c>
      <c r="C23" s="349">
        <v>0</v>
      </c>
    </row>
    <row r="24" spans="1:3" s="51" customFormat="1" ht="13.5" customHeight="1" x14ac:dyDescent="0.2">
      <c r="A24" s="207" t="s">
        <v>86</v>
      </c>
      <c r="B24" s="404" t="s">
        <v>228</v>
      </c>
      <c r="C24" s="350">
        <v>0</v>
      </c>
    </row>
    <row r="25" spans="1:3" s="52" customFormat="1" ht="13.5" customHeight="1" x14ac:dyDescent="0.2">
      <c r="A25" s="207" t="s">
        <v>87</v>
      </c>
      <c r="B25" s="404" t="s">
        <v>388</v>
      </c>
      <c r="C25" s="350">
        <v>0</v>
      </c>
    </row>
    <row r="26" spans="1:3" s="52" customFormat="1" ht="13.5" customHeight="1" x14ac:dyDescent="0.2">
      <c r="A26" s="207" t="s">
        <v>88</v>
      </c>
      <c r="B26" s="404" t="s">
        <v>389</v>
      </c>
      <c r="C26" s="350">
        <v>0</v>
      </c>
    </row>
    <row r="27" spans="1:3" s="52" customFormat="1" ht="13.5" customHeight="1" x14ac:dyDescent="0.2">
      <c r="A27" s="207" t="s">
        <v>147</v>
      </c>
      <c r="B27" s="404" t="s">
        <v>229</v>
      </c>
      <c r="C27" s="351">
        <v>1619594</v>
      </c>
    </row>
    <row r="28" spans="1:3" s="52" customFormat="1" ht="13.5" customHeight="1" thickBot="1" x14ac:dyDescent="0.25">
      <c r="A28" s="208" t="s">
        <v>148</v>
      </c>
      <c r="B28" s="406" t="s">
        <v>230</v>
      </c>
      <c r="C28" s="351">
        <v>1619594</v>
      </c>
    </row>
    <row r="29" spans="1:3" s="52" customFormat="1" ht="13.5" customHeight="1" thickBot="1" x14ac:dyDescent="0.25">
      <c r="A29" s="18" t="s">
        <v>149</v>
      </c>
      <c r="B29" s="402" t="s">
        <v>231</v>
      </c>
      <c r="C29" s="352">
        <v>60000000</v>
      </c>
    </row>
    <row r="30" spans="1:3" s="52" customFormat="1" ht="13.5" customHeight="1" x14ac:dyDescent="0.2">
      <c r="A30" s="206" t="s">
        <v>232</v>
      </c>
      <c r="B30" s="403" t="s">
        <v>554</v>
      </c>
      <c r="C30" s="350">
        <v>22000000</v>
      </c>
    </row>
    <row r="31" spans="1:3" s="52" customFormat="1" ht="13.5" customHeight="1" x14ac:dyDescent="0.2">
      <c r="A31" s="207" t="s">
        <v>535</v>
      </c>
      <c r="B31" s="404" t="s">
        <v>534</v>
      </c>
      <c r="C31" s="350">
        <v>34000000</v>
      </c>
    </row>
    <row r="32" spans="1:3" s="52" customFormat="1" ht="13.5" customHeight="1" x14ac:dyDescent="0.2">
      <c r="A32" s="206" t="s">
        <v>536</v>
      </c>
      <c r="B32" s="404" t="s">
        <v>533</v>
      </c>
      <c r="C32" s="350" t="s">
        <v>517</v>
      </c>
    </row>
    <row r="33" spans="1:3" s="52" customFormat="1" ht="13.5" customHeight="1" x14ac:dyDescent="0.2">
      <c r="A33" s="207" t="s">
        <v>537</v>
      </c>
      <c r="B33" s="407" t="s">
        <v>514</v>
      </c>
      <c r="C33" s="350">
        <v>1800000</v>
      </c>
    </row>
    <row r="34" spans="1:3" s="52" customFormat="1" ht="13.5" customHeight="1" x14ac:dyDescent="0.2">
      <c r="A34" s="206" t="s">
        <v>538</v>
      </c>
      <c r="B34" s="404" t="s">
        <v>236</v>
      </c>
      <c r="C34" s="350" t="s">
        <v>517</v>
      </c>
    </row>
    <row r="35" spans="1:3" s="52" customFormat="1" ht="13.5" customHeight="1" thickBot="1" x14ac:dyDescent="0.25">
      <c r="A35" s="207" t="s">
        <v>539</v>
      </c>
      <c r="B35" s="406" t="s">
        <v>237</v>
      </c>
      <c r="C35" s="350">
        <v>2200000</v>
      </c>
    </row>
    <row r="36" spans="1:3" s="52" customFormat="1" ht="13.5" customHeight="1" thickBot="1" x14ac:dyDescent="0.25">
      <c r="A36" s="18" t="s">
        <v>22</v>
      </c>
      <c r="B36" s="402" t="s">
        <v>395</v>
      </c>
      <c r="C36" s="284">
        <v>34480000</v>
      </c>
    </row>
    <row r="37" spans="1:3" s="52" customFormat="1" ht="13.5" customHeight="1" x14ac:dyDescent="0.2">
      <c r="A37" s="206" t="s">
        <v>89</v>
      </c>
      <c r="B37" s="403" t="s">
        <v>240</v>
      </c>
      <c r="C37" s="349">
        <v>0</v>
      </c>
    </row>
    <row r="38" spans="1:3" s="52" customFormat="1" ht="13.5" customHeight="1" x14ac:dyDescent="0.2">
      <c r="A38" s="207" t="s">
        <v>90</v>
      </c>
      <c r="B38" s="404" t="s">
        <v>241</v>
      </c>
      <c r="C38" s="350">
        <v>500000</v>
      </c>
    </row>
    <row r="39" spans="1:3" s="52" customFormat="1" ht="13.5" customHeight="1" x14ac:dyDescent="0.2">
      <c r="A39" s="207" t="s">
        <v>91</v>
      </c>
      <c r="B39" s="404" t="s">
        <v>242</v>
      </c>
      <c r="C39" s="350">
        <v>0</v>
      </c>
    </row>
    <row r="40" spans="1:3" s="52" customFormat="1" ht="13.5" customHeight="1" x14ac:dyDescent="0.2">
      <c r="A40" s="207" t="s">
        <v>151</v>
      </c>
      <c r="B40" s="404" t="s">
        <v>243</v>
      </c>
      <c r="C40" s="350">
        <v>26649606</v>
      </c>
    </row>
    <row r="41" spans="1:3" s="52" customFormat="1" ht="13.5" customHeight="1" x14ac:dyDescent="0.2">
      <c r="A41" s="207" t="s">
        <v>152</v>
      </c>
      <c r="B41" s="404" t="s">
        <v>244</v>
      </c>
      <c r="C41" s="350">
        <v>0</v>
      </c>
    </row>
    <row r="42" spans="1:3" s="52" customFormat="1" ht="13.5" customHeight="1" x14ac:dyDescent="0.2">
      <c r="A42" s="207" t="s">
        <v>153</v>
      </c>
      <c r="B42" s="404" t="s">
        <v>245</v>
      </c>
      <c r="C42" s="350">
        <v>7330394</v>
      </c>
    </row>
    <row r="43" spans="1:3" s="52" customFormat="1" ht="13.5" customHeight="1" x14ac:dyDescent="0.2">
      <c r="A43" s="207" t="s">
        <v>154</v>
      </c>
      <c r="B43" s="404" t="s">
        <v>246</v>
      </c>
      <c r="C43" s="350">
        <v>0</v>
      </c>
    </row>
    <row r="44" spans="1:3" s="52" customFormat="1" ht="13.5" customHeight="1" x14ac:dyDescent="0.2">
      <c r="A44" s="207" t="s">
        <v>155</v>
      </c>
      <c r="B44" s="404" t="s">
        <v>247</v>
      </c>
      <c r="C44" s="350">
        <v>0</v>
      </c>
    </row>
    <row r="45" spans="1:3" s="52" customFormat="1" ht="13.5" customHeight="1" x14ac:dyDescent="0.2">
      <c r="A45" s="207" t="s">
        <v>238</v>
      </c>
      <c r="B45" s="404" t="s">
        <v>248</v>
      </c>
      <c r="C45" s="353">
        <v>0</v>
      </c>
    </row>
    <row r="46" spans="1:3" s="52" customFormat="1" ht="13.5" customHeight="1" x14ac:dyDescent="0.2">
      <c r="A46" s="208" t="s">
        <v>239</v>
      </c>
      <c r="B46" s="406" t="s">
        <v>397</v>
      </c>
      <c r="C46" s="354">
        <v>0</v>
      </c>
    </row>
    <row r="47" spans="1:3" s="52" customFormat="1" ht="13.5" customHeight="1" thickBot="1" x14ac:dyDescent="0.25">
      <c r="A47" s="208" t="s">
        <v>396</v>
      </c>
      <c r="B47" s="406" t="s">
        <v>249</v>
      </c>
      <c r="C47" s="354" t="s">
        <v>517</v>
      </c>
    </row>
    <row r="48" spans="1:3" s="52" customFormat="1" ht="13.5" customHeight="1" thickBot="1" x14ac:dyDescent="0.25">
      <c r="A48" s="18" t="s">
        <v>23</v>
      </c>
      <c r="B48" s="402" t="s">
        <v>250</v>
      </c>
      <c r="C48" s="284">
        <v>4000000</v>
      </c>
    </row>
    <row r="49" spans="1:3" s="52" customFormat="1" ht="13.5" customHeight="1" x14ac:dyDescent="0.2">
      <c r="A49" s="206" t="s">
        <v>92</v>
      </c>
      <c r="B49" s="403" t="s">
        <v>254</v>
      </c>
      <c r="C49" s="355">
        <v>0</v>
      </c>
    </row>
    <row r="50" spans="1:3" s="52" customFormat="1" ht="13.5" customHeight="1" x14ac:dyDescent="0.2">
      <c r="A50" s="207" t="s">
        <v>93</v>
      </c>
      <c r="B50" s="404" t="s">
        <v>255</v>
      </c>
      <c r="C50" s="353">
        <v>3000000</v>
      </c>
    </row>
    <row r="51" spans="1:3" s="52" customFormat="1" ht="13.5" customHeight="1" x14ac:dyDescent="0.2">
      <c r="A51" s="207" t="s">
        <v>251</v>
      </c>
      <c r="B51" s="404" t="s">
        <v>256</v>
      </c>
      <c r="C51" s="353">
        <v>1000000</v>
      </c>
    </row>
    <row r="52" spans="1:3" s="52" customFormat="1" ht="13.5" customHeight="1" x14ac:dyDescent="0.2">
      <c r="A52" s="207" t="s">
        <v>252</v>
      </c>
      <c r="B52" s="404" t="s">
        <v>257</v>
      </c>
      <c r="C52" s="353">
        <v>0</v>
      </c>
    </row>
    <row r="53" spans="1:3" s="52" customFormat="1" ht="13.5" customHeight="1" thickBot="1" x14ac:dyDescent="0.25">
      <c r="A53" s="208" t="s">
        <v>253</v>
      </c>
      <c r="B53" s="406" t="s">
        <v>258</v>
      </c>
      <c r="C53" s="354">
        <v>0</v>
      </c>
    </row>
    <row r="54" spans="1:3" s="52" customFormat="1" ht="13.5" customHeight="1" thickBot="1" x14ac:dyDescent="0.25">
      <c r="A54" s="18" t="s">
        <v>156</v>
      </c>
      <c r="B54" s="402" t="s">
        <v>259</v>
      </c>
      <c r="C54" s="284">
        <v>0</v>
      </c>
    </row>
    <row r="55" spans="1:3" s="52" customFormat="1" ht="13.5" customHeight="1" x14ac:dyDescent="0.2">
      <c r="A55" s="206" t="s">
        <v>94</v>
      </c>
      <c r="B55" s="403" t="s">
        <v>260</v>
      </c>
      <c r="C55" s="349">
        <v>0</v>
      </c>
    </row>
    <row r="56" spans="1:3" s="52" customFormat="1" ht="13.5" customHeight="1" x14ac:dyDescent="0.2">
      <c r="A56" s="207" t="s">
        <v>95</v>
      </c>
      <c r="B56" s="404" t="s">
        <v>390</v>
      </c>
      <c r="C56" s="350">
        <v>0</v>
      </c>
    </row>
    <row r="57" spans="1:3" s="52" customFormat="1" ht="13.5" customHeight="1" x14ac:dyDescent="0.2">
      <c r="A57" s="207" t="s">
        <v>263</v>
      </c>
      <c r="B57" s="404" t="s">
        <v>261</v>
      </c>
      <c r="C57" s="350">
        <v>0</v>
      </c>
    </row>
    <row r="58" spans="1:3" s="52" customFormat="1" ht="13.5" customHeight="1" thickBot="1" x14ac:dyDescent="0.25">
      <c r="A58" s="208" t="s">
        <v>264</v>
      </c>
      <c r="B58" s="406" t="s">
        <v>262</v>
      </c>
      <c r="C58" s="351">
        <v>0</v>
      </c>
    </row>
    <row r="59" spans="1:3" s="52" customFormat="1" ht="13.5" customHeight="1" thickBot="1" x14ac:dyDescent="0.25">
      <c r="A59" s="18" t="s">
        <v>25</v>
      </c>
      <c r="B59" s="405" t="s">
        <v>265</v>
      </c>
      <c r="C59" s="284" t="s">
        <v>517</v>
      </c>
    </row>
    <row r="60" spans="1:3" s="52" customFormat="1" ht="13.5" customHeight="1" x14ac:dyDescent="0.2">
      <c r="A60" s="206" t="s">
        <v>157</v>
      </c>
      <c r="B60" s="403" t="s">
        <v>267</v>
      </c>
      <c r="C60" s="353">
        <v>0</v>
      </c>
    </row>
    <row r="61" spans="1:3" s="52" customFormat="1" ht="13.5" customHeight="1" x14ac:dyDescent="0.2">
      <c r="A61" s="207" t="s">
        <v>158</v>
      </c>
      <c r="B61" s="404" t="s">
        <v>391</v>
      </c>
      <c r="C61" s="353">
        <v>0</v>
      </c>
    </row>
    <row r="62" spans="1:3" s="52" customFormat="1" ht="13.5" customHeight="1" x14ac:dyDescent="0.2">
      <c r="A62" s="207" t="s">
        <v>192</v>
      </c>
      <c r="B62" s="404" t="s">
        <v>268</v>
      </c>
      <c r="C62" s="353" t="s">
        <v>517</v>
      </c>
    </row>
    <row r="63" spans="1:3" s="52" customFormat="1" ht="13.5" customHeight="1" thickBot="1" x14ac:dyDescent="0.25">
      <c r="A63" s="208" t="s">
        <v>266</v>
      </c>
      <c r="B63" s="406" t="s">
        <v>269</v>
      </c>
      <c r="C63" s="353">
        <v>0</v>
      </c>
    </row>
    <row r="64" spans="1:3" s="52" customFormat="1" ht="13.5" customHeight="1" thickBot="1" x14ac:dyDescent="0.25">
      <c r="A64" s="18" t="s">
        <v>26</v>
      </c>
      <c r="B64" s="402" t="s">
        <v>270</v>
      </c>
      <c r="C64" s="352">
        <f>SUM(C8+C15+C22+C29+C36+C48)</f>
        <v>1538559283</v>
      </c>
    </row>
    <row r="65" spans="1:3" s="52" customFormat="1" ht="13.5" customHeight="1" thickBot="1" x14ac:dyDescent="0.2">
      <c r="A65" s="209" t="s">
        <v>360</v>
      </c>
      <c r="B65" s="405" t="s">
        <v>272</v>
      </c>
      <c r="C65" s="284">
        <v>0</v>
      </c>
    </row>
    <row r="66" spans="1:3" s="52" customFormat="1" ht="13.5" customHeight="1" x14ac:dyDescent="0.2">
      <c r="A66" s="206" t="s">
        <v>303</v>
      </c>
      <c r="B66" s="403" t="s">
        <v>273</v>
      </c>
      <c r="C66" s="353">
        <v>0</v>
      </c>
    </row>
    <row r="67" spans="1:3" s="52" customFormat="1" ht="13.5" customHeight="1" x14ac:dyDescent="0.2">
      <c r="A67" s="207" t="s">
        <v>312</v>
      </c>
      <c r="B67" s="404" t="s">
        <v>274</v>
      </c>
      <c r="C67" s="353">
        <v>0</v>
      </c>
    </row>
    <row r="68" spans="1:3" s="52" customFormat="1" ht="13.5" customHeight="1" thickBot="1" x14ac:dyDescent="0.25">
      <c r="A68" s="208" t="s">
        <v>313</v>
      </c>
      <c r="B68" s="452" t="s">
        <v>275</v>
      </c>
      <c r="C68" s="353">
        <v>0</v>
      </c>
    </row>
    <row r="69" spans="1:3" s="52" customFormat="1" ht="13.5" customHeight="1" thickBot="1" x14ac:dyDescent="0.2">
      <c r="A69" s="209" t="s">
        <v>276</v>
      </c>
      <c r="B69" s="405" t="s">
        <v>277</v>
      </c>
      <c r="C69" s="284">
        <v>0</v>
      </c>
    </row>
    <row r="70" spans="1:3" s="52" customFormat="1" ht="13.5" customHeight="1" x14ac:dyDescent="0.2">
      <c r="A70" s="206" t="s">
        <v>126</v>
      </c>
      <c r="B70" s="403" t="s">
        <v>278</v>
      </c>
      <c r="C70" s="353">
        <v>0</v>
      </c>
    </row>
    <row r="71" spans="1:3" s="52" customFormat="1" ht="13.5" customHeight="1" x14ac:dyDescent="0.2">
      <c r="A71" s="207" t="s">
        <v>127</v>
      </c>
      <c r="B71" s="404" t="s">
        <v>279</v>
      </c>
      <c r="C71" s="353">
        <v>0</v>
      </c>
    </row>
    <row r="72" spans="1:3" s="52" customFormat="1" ht="13.5" customHeight="1" x14ac:dyDescent="0.2">
      <c r="A72" s="207" t="s">
        <v>304</v>
      </c>
      <c r="B72" s="404" t="s">
        <v>280</v>
      </c>
      <c r="C72" s="353">
        <v>0</v>
      </c>
    </row>
    <row r="73" spans="1:3" s="52" customFormat="1" ht="13.5" customHeight="1" thickBot="1" x14ac:dyDescent="0.25">
      <c r="A73" s="208" t="s">
        <v>305</v>
      </c>
      <c r="B73" s="406" t="s">
        <v>281</v>
      </c>
      <c r="C73" s="353">
        <v>0</v>
      </c>
    </row>
    <row r="74" spans="1:3" s="52" customFormat="1" ht="13.5" customHeight="1" thickBot="1" x14ac:dyDescent="0.2">
      <c r="A74" s="209" t="s">
        <v>282</v>
      </c>
      <c r="B74" s="405" t="s">
        <v>283</v>
      </c>
      <c r="C74" s="284">
        <v>817521898</v>
      </c>
    </row>
    <row r="75" spans="1:3" s="52" customFormat="1" ht="13.5" customHeight="1" x14ac:dyDescent="0.2">
      <c r="A75" s="206" t="s">
        <v>306</v>
      </c>
      <c r="B75" s="403" t="s">
        <v>284</v>
      </c>
      <c r="C75" s="353">
        <v>817521898</v>
      </c>
    </row>
    <row r="76" spans="1:3" s="52" customFormat="1" ht="13.5" customHeight="1" thickBot="1" x14ac:dyDescent="0.25">
      <c r="A76" s="208" t="s">
        <v>307</v>
      </c>
      <c r="B76" s="406" t="s">
        <v>285</v>
      </c>
      <c r="C76" s="353">
        <v>0</v>
      </c>
    </row>
    <row r="77" spans="1:3" s="51" customFormat="1" ht="13.5" customHeight="1" thickBot="1" x14ac:dyDescent="0.2">
      <c r="A77" s="209" t="s">
        <v>286</v>
      </c>
      <c r="B77" s="405" t="s">
        <v>287</v>
      </c>
      <c r="C77" s="284">
        <v>0</v>
      </c>
    </row>
    <row r="78" spans="1:3" s="52" customFormat="1" ht="13.5" customHeight="1" x14ac:dyDescent="0.2">
      <c r="A78" s="206" t="s">
        <v>308</v>
      </c>
      <c r="B78" s="403" t="s">
        <v>288</v>
      </c>
      <c r="C78" s="353">
        <v>0</v>
      </c>
    </row>
    <row r="79" spans="1:3" s="52" customFormat="1" ht="13.5" customHeight="1" x14ac:dyDescent="0.2">
      <c r="A79" s="207" t="s">
        <v>309</v>
      </c>
      <c r="B79" s="404" t="s">
        <v>289</v>
      </c>
      <c r="C79" s="353">
        <v>0</v>
      </c>
    </row>
    <row r="80" spans="1:3" s="52" customFormat="1" ht="13.5" customHeight="1" thickBot="1" x14ac:dyDescent="0.25">
      <c r="A80" s="208" t="s">
        <v>310</v>
      </c>
      <c r="B80" s="406" t="s">
        <v>290</v>
      </c>
      <c r="C80" s="353">
        <v>0</v>
      </c>
    </row>
    <row r="81" spans="1:3" s="52" customFormat="1" ht="13.5" customHeight="1" thickBot="1" x14ac:dyDescent="0.2">
      <c r="A81" s="209" t="s">
        <v>291</v>
      </c>
      <c r="B81" s="405" t="s">
        <v>311</v>
      </c>
      <c r="C81" s="284">
        <v>0</v>
      </c>
    </row>
    <row r="82" spans="1:3" s="52" customFormat="1" ht="13.5" customHeight="1" x14ac:dyDescent="0.2">
      <c r="A82" s="210" t="s">
        <v>292</v>
      </c>
      <c r="B82" s="403" t="s">
        <v>293</v>
      </c>
      <c r="C82" s="353">
        <v>0</v>
      </c>
    </row>
    <row r="83" spans="1:3" s="52" customFormat="1" ht="13.5" customHeight="1" x14ac:dyDescent="0.2">
      <c r="A83" s="211" t="s">
        <v>294</v>
      </c>
      <c r="B83" s="404" t="s">
        <v>295</v>
      </c>
      <c r="C83" s="353">
        <v>0</v>
      </c>
    </row>
    <row r="84" spans="1:3" s="52" customFormat="1" ht="13.5" customHeight="1" x14ac:dyDescent="0.2">
      <c r="A84" s="211" t="s">
        <v>296</v>
      </c>
      <c r="B84" s="404" t="s">
        <v>297</v>
      </c>
      <c r="C84" s="353">
        <v>0</v>
      </c>
    </row>
    <row r="85" spans="1:3" s="51" customFormat="1" ht="13.5" customHeight="1" thickBot="1" x14ac:dyDescent="0.25">
      <c r="A85" s="212" t="s">
        <v>298</v>
      </c>
      <c r="B85" s="406" t="s">
        <v>299</v>
      </c>
      <c r="C85" s="353">
        <v>0</v>
      </c>
    </row>
    <row r="86" spans="1:3" s="51" customFormat="1" ht="13.5" customHeight="1" thickBot="1" x14ac:dyDescent="0.2">
      <c r="A86" s="209" t="s">
        <v>300</v>
      </c>
      <c r="B86" s="405" t="s">
        <v>435</v>
      </c>
      <c r="C86" s="356">
        <v>0</v>
      </c>
    </row>
    <row r="87" spans="1:3" s="51" customFormat="1" ht="13.5" customHeight="1" thickBot="1" x14ac:dyDescent="0.2">
      <c r="A87" s="209" t="s">
        <v>467</v>
      </c>
      <c r="B87" s="405" t="s">
        <v>301</v>
      </c>
      <c r="C87" s="356">
        <v>0</v>
      </c>
    </row>
    <row r="88" spans="1:3" s="51" customFormat="1" ht="13.5" customHeight="1" thickBot="1" x14ac:dyDescent="0.25">
      <c r="A88" s="209" t="s">
        <v>468</v>
      </c>
      <c r="B88" s="408" t="s">
        <v>438</v>
      </c>
      <c r="C88" s="352">
        <v>817521898</v>
      </c>
    </row>
    <row r="89" spans="1:3" s="51" customFormat="1" ht="13.5" customHeight="1" thickBot="1" x14ac:dyDescent="0.25">
      <c r="A89" s="213" t="s">
        <v>469</v>
      </c>
      <c r="B89" s="409" t="s">
        <v>470</v>
      </c>
      <c r="C89" s="352">
        <f>SUM(C64+C88)</f>
        <v>2356081181</v>
      </c>
    </row>
    <row r="90" spans="1:3" s="52" customFormat="1" ht="15" customHeight="1" thickBot="1" x14ac:dyDescent="0.25">
      <c r="A90" s="133"/>
      <c r="B90" s="453"/>
      <c r="C90" s="458"/>
    </row>
    <row r="91" spans="1:3" s="37" customFormat="1" ht="16.5" customHeight="1" thickBot="1" x14ac:dyDescent="0.25">
      <c r="A91" s="135"/>
      <c r="B91" s="454" t="s">
        <v>57</v>
      </c>
      <c r="C91" s="426"/>
    </row>
    <row r="92" spans="1:3" s="53" customFormat="1" ht="13.5" customHeight="1" thickBot="1" x14ac:dyDescent="0.25">
      <c r="A92" s="193" t="s">
        <v>18</v>
      </c>
      <c r="B92" s="376" t="s">
        <v>522</v>
      </c>
      <c r="C92" s="394">
        <f>+C93+C94+C95+C96+C97+C110</f>
        <v>737752119</v>
      </c>
    </row>
    <row r="93" spans="1:3" ht="13.5" customHeight="1" x14ac:dyDescent="0.2">
      <c r="A93" s="214" t="s">
        <v>96</v>
      </c>
      <c r="B93" s="377" t="s">
        <v>48</v>
      </c>
      <c r="C93" s="395">
        <v>88763846</v>
      </c>
    </row>
    <row r="94" spans="1:3" ht="13.5" customHeight="1" x14ac:dyDescent="0.2">
      <c r="A94" s="207" t="s">
        <v>97</v>
      </c>
      <c r="B94" s="378" t="s">
        <v>159</v>
      </c>
      <c r="C94" s="350">
        <v>13518566</v>
      </c>
    </row>
    <row r="95" spans="1:3" ht="13.5" customHeight="1" x14ac:dyDescent="0.2">
      <c r="A95" s="207" t="s">
        <v>98</v>
      </c>
      <c r="B95" s="378" t="s">
        <v>123</v>
      </c>
      <c r="C95" s="351">
        <v>356944573</v>
      </c>
    </row>
    <row r="96" spans="1:3" ht="13.5" customHeight="1" x14ac:dyDescent="0.2">
      <c r="A96" s="207" t="s">
        <v>99</v>
      </c>
      <c r="B96" s="379" t="s">
        <v>160</v>
      </c>
      <c r="C96" s="351">
        <v>10400000</v>
      </c>
    </row>
    <row r="97" spans="1:3" ht="13.5" customHeight="1" x14ac:dyDescent="0.2">
      <c r="A97" s="207" t="s">
        <v>110</v>
      </c>
      <c r="B97" s="380" t="s">
        <v>161</v>
      </c>
      <c r="C97" s="351">
        <v>268125134</v>
      </c>
    </row>
    <row r="98" spans="1:3" ht="13.5" customHeight="1" x14ac:dyDescent="0.2">
      <c r="A98" s="207" t="s">
        <v>100</v>
      </c>
      <c r="B98" s="378" t="s">
        <v>471</v>
      </c>
      <c r="C98" s="351">
        <f>'9.1.1. sz. mell '!C98</f>
        <v>0</v>
      </c>
    </row>
    <row r="99" spans="1:3" ht="13.5" customHeight="1" x14ac:dyDescent="0.2">
      <c r="A99" s="207" t="s">
        <v>101</v>
      </c>
      <c r="B99" s="382" t="s">
        <v>401</v>
      </c>
      <c r="C99" s="351">
        <f>'9.1.1. sz. mell '!C99</f>
        <v>0</v>
      </c>
    </row>
    <row r="100" spans="1:3" ht="13.5" customHeight="1" x14ac:dyDescent="0.2">
      <c r="A100" s="207" t="s">
        <v>111</v>
      </c>
      <c r="B100" s="382" t="s">
        <v>400</v>
      </c>
      <c r="C100" s="351">
        <f>'9.1.1. sz. mell '!C100</f>
        <v>0</v>
      </c>
    </row>
    <row r="101" spans="1:3" ht="13.5" customHeight="1" x14ac:dyDescent="0.2">
      <c r="A101" s="207" t="s">
        <v>112</v>
      </c>
      <c r="B101" s="382" t="s">
        <v>317</v>
      </c>
      <c r="C101" s="351">
        <f>'9.1.1. sz. mell '!C101</f>
        <v>0</v>
      </c>
    </row>
    <row r="102" spans="1:3" ht="13.5" customHeight="1" x14ac:dyDescent="0.2">
      <c r="A102" s="207" t="s">
        <v>113</v>
      </c>
      <c r="B102" s="383" t="s">
        <v>318</v>
      </c>
      <c r="C102" s="351">
        <f>'9.1.1. sz. mell '!C102</f>
        <v>0</v>
      </c>
    </row>
    <row r="103" spans="1:3" ht="13.5" customHeight="1" x14ac:dyDescent="0.2">
      <c r="A103" s="207" t="s">
        <v>114</v>
      </c>
      <c r="B103" s="383" t="s">
        <v>319</v>
      </c>
      <c r="C103" s="351">
        <f>'9.1.1. sz. mell '!C103</f>
        <v>0</v>
      </c>
    </row>
    <row r="104" spans="1:3" ht="13.5" customHeight="1" x14ac:dyDescent="0.2">
      <c r="A104" s="207" t="s">
        <v>116</v>
      </c>
      <c r="B104" s="382" t="s">
        <v>320</v>
      </c>
      <c r="C104" s="351">
        <v>217625134</v>
      </c>
    </row>
    <row r="105" spans="1:3" ht="13.5" customHeight="1" x14ac:dyDescent="0.2">
      <c r="A105" s="207" t="s">
        <v>162</v>
      </c>
      <c r="B105" s="382" t="s">
        <v>321</v>
      </c>
      <c r="C105" s="351">
        <f>'9.1.1. sz. mell '!C105</f>
        <v>0</v>
      </c>
    </row>
    <row r="106" spans="1:3" ht="13.5" customHeight="1" x14ac:dyDescent="0.2">
      <c r="A106" s="207" t="s">
        <v>315</v>
      </c>
      <c r="B106" s="383" t="s">
        <v>322</v>
      </c>
      <c r="C106" s="351">
        <f>'9.1.1. sz. mell '!C106</f>
        <v>0</v>
      </c>
    </row>
    <row r="107" spans="1:3" ht="13.5" customHeight="1" x14ac:dyDescent="0.2">
      <c r="A107" s="215" t="s">
        <v>316</v>
      </c>
      <c r="B107" s="381" t="s">
        <v>323</v>
      </c>
      <c r="C107" s="351">
        <f>'9.1.1. sz. mell '!C107</f>
        <v>0</v>
      </c>
    </row>
    <row r="108" spans="1:3" ht="13.5" customHeight="1" x14ac:dyDescent="0.2">
      <c r="A108" s="207" t="s">
        <v>398</v>
      </c>
      <c r="B108" s="381" t="s">
        <v>324</v>
      </c>
      <c r="C108" s="351">
        <f>'9.1.1. sz. mell '!C108</f>
        <v>0</v>
      </c>
    </row>
    <row r="109" spans="1:3" ht="13.5" customHeight="1" x14ac:dyDescent="0.2">
      <c r="A109" s="207" t="s">
        <v>399</v>
      </c>
      <c r="B109" s="383" t="s">
        <v>325</v>
      </c>
      <c r="C109" s="351">
        <v>50500000</v>
      </c>
    </row>
    <row r="110" spans="1:3" ht="13.5" customHeight="1" x14ac:dyDescent="0.2">
      <c r="A110" s="207" t="s">
        <v>403</v>
      </c>
      <c r="B110" s="379" t="s">
        <v>49</v>
      </c>
      <c r="C110" s="350">
        <f>'9.1.1. sz. mell '!C110</f>
        <v>0</v>
      </c>
    </row>
    <row r="111" spans="1:3" ht="13.5" customHeight="1" x14ac:dyDescent="0.2">
      <c r="A111" s="208" t="s">
        <v>404</v>
      </c>
      <c r="B111" s="378" t="s">
        <v>472</v>
      </c>
      <c r="C111" s="351">
        <f>'9.1.1. sz. mell '!C111</f>
        <v>0</v>
      </c>
    </row>
    <row r="112" spans="1:3" ht="13.5" customHeight="1" thickBot="1" x14ac:dyDescent="0.25">
      <c r="A112" s="216" t="s">
        <v>405</v>
      </c>
      <c r="B112" s="455" t="s">
        <v>473</v>
      </c>
      <c r="C112" s="396">
        <f>'9.1.1. sz. mell '!C112</f>
        <v>0</v>
      </c>
    </row>
    <row r="113" spans="1:3" ht="13.5" customHeight="1" thickBot="1" x14ac:dyDescent="0.25">
      <c r="A113" s="18" t="s">
        <v>19</v>
      </c>
      <c r="B113" s="401" t="s">
        <v>521</v>
      </c>
      <c r="C113" s="284">
        <f>SUM(C114+C116+C118)</f>
        <v>608557970</v>
      </c>
    </row>
    <row r="114" spans="1:3" ht="13.5" customHeight="1" x14ac:dyDescent="0.2">
      <c r="A114" s="206" t="s">
        <v>102</v>
      </c>
      <c r="B114" s="378" t="s">
        <v>190</v>
      </c>
      <c r="C114" s="349">
        <v>39924484</v>
      </c>
    </row>
    <row r="115" spans="1:3" ht="13.5" customHeight="1" x14ac:dyDescent="0.2">
      <c r="A115" s="206" t="s">
        <v>103</v>
      </c>
      <c r="B115" s="386" t="s">
        <v>329</v>
      </c>
      <c r="C115" s="349">
        <v>32057770</v>
      </c>
    </row>
    <row r="116" spans="1:3" ht="13.5" customHeight="1" x14ac:dyDescent="0.2">
      <c r="A116" s="206" t="s">
        <v>104</v>
      </c>
      <c r="B116" s="386" t="s">
        <v>163</v>
      </c>
      <c r="C116" s="350">
        <v>565056030</v>
      </c>
    </row>
    <row r="117" spans="1:3" ht="13.5" customHeight="1" x14ac:dyDescent="0.2">
      <c r="A117" s="206" t="s">
        <v>105</v>
      </c>
      <c r="B117" s="386" t="s">
        <v>330</v>
      </c>
      <c r="C117" s="397">
        <v>559819872</v>
      </c>
    </row>
    <row r="118" spans="1:3" ht="13.5" customHeight="1" x14ac:dyDescent="0.2">
      <c r="A118" s="206" t="s">
        <v>106</v>
      </c>
      <c r="B118" s="387" t="s">
        <v>193</v>
      </c>
      <c r="C118" s="397">
        <v>3577456</v>
      </c>
    </row>
    <row r="119" spans="1:3" ht="13.5" customHeight="1" x14ac:dyDescent="0.2">
      <c r="A119" s="206" t="s">
        <v>115</v>
      </c>
      <c r="B119" s="388" t="s">
        <v>392</v>
      </c>
      <c r="C119" s="397">
        <f>'9.1.1. sz. mell '!C119</f>
        <v>0</v>
      </c>
    </row>
    <row r="120" spans="1:3" ht="13.5" customHeight="1" x14ac:dyDescent="0.2">
      <c r="A120" s="206" t="s">
        <v>117</v>
      </c>
      <c r="B120" s="389" t="s">
        <v>335</v>
      </c>
      <c r="C120" s="397">
        <f>'9.1.1. sz. mell '!C120</f>
        <v>0</v>
      </c>
    </row>
    <row r="121" spans="1:3" ht="13.5" customHeight="1" x14ac:dyDescent="0.2">
      <c r="A121" s="206" t="s">
        <v>164</v>
      </c>
      <c r="B121" s="383" t="s">
        <v>319</v>
      </c>
      <c r="C121" s="397">
        <f>'9.1.1. sz. mell '!C121</f>
        <v>0</v>
      </c>
    </row>
    <row r="122" spans="1:3" ht="13.5" customHeight="1" x14ac:dyDescent="0.2">
      <c r="A122" s="206" t="s">
        <v>165</v>
      </c>
      <c r="B122" s="383" t="s">
        <v>334</v>
      </c>
      <c r="C122" s="397">
        <f>'9.1.1. sz. mell '!C122</f>
        <v>0</v>
      </c>
    </row>
    <row r="123" spans="1:3" ht="13.5" customHeight="1" x14ac:dyDescent="0.2">
      <c r="A123" s="206" t="s">
        <v>166</v>
      </c>
      <c r="B123" s="383" t="s">
        <v>333</v>
      </c>
      <c r="C123" s="397">
        <f>'9.1.1. sz. mell '!C123</f>
        <v>0</v>
      </c>
    </row>
    <row r="124" spans="1:3" ht="13.5" customHeight="1" x14ac:dyDescent="0.2">
      <c r="A124" s="206" t="s">
        <v>326</v>
      </c>
      <c r="B124" s="383" t="s">
        <v>322</v>
      </c>
      <c r="C124" s="397">
        <f>'9.1.1. sz. mell '!C124</f>
        <v>0</v>
      </c>
    </row>
    <row r="125" spans="1:3" ht="13.5" customHeight="1" x14ac:dyDescent="0.2">
      <c r="A125" s="206" t="s">
        <v>327</v>
      </c>
      <c r="B125" s="383" t="s">
        <v>332</v>
      </c>
      <c r="C125" s="397">
        <f>'9.1.1. sz. mell '!C125</f>
        <v>0</v>
      </c>
    </row>
    <row r="126" spans="1:3" ht="13.5" customHeight="1" thickBot="1" x14ac:dyDescent="0.25">
      <c r="A126" s="215" t="s">
        <v>328</v>
      </c>
      <c r="B126" s="383" t="s">
        <v>331</v>
      </c>
      <c r="C126" s="398">
        <v>3577456</v>
      </c>
    </row>
    <row r="127" spans="1:3" ht="13.5" customHeight="1" thickBot="1" x14ac:dyDescent="0.25">
      <c r="A127" s="18" t="s">
        <v>20</v>
      </c>
      <c r="B127" s="390" t="s">
        <v>408</v>
      </c>
      <c r="C127" s="284">
        <f>SUM(C92+C113)</f>
        <v>1346310089</v>
      </c>
    </row>
    <row r="128" spans="1:3" ht="13.5" customHeight="1" thickBot="1" x14ac:dyDescent="0.25">
      <c r="A128" s="18" t="s">
        <v>21</v>
      </c>
      <c r="B128" s="390" t="s">
        <v>409</v>
      </c>
      <c r="C128" s="284">
        <f>'9.1.1. sz. mell '!C128</f>
        <v>0</v>
      </c>
    </row>
    <row r="129" spans="1:11" s="53" customFormat="1" ht="13.5" customHeight="1" x14ac:dyDescent="0.2">
      <c r="A129" s="206" t="s">
        <v>232</v>
      </c>
      <c r="B129" s="391" t="s">
        <v>476</v>
      </c>
      <c r="C129" s="397">
        <f>'9.1.1. sz. mell '!C129</f>
        <v>0</v>
      </c>
    </row>
    <row r="130" spans="1:11" ht="13.5" customHeight="1" x14ac:dyDescent="0.2">
      <c r="A130" s="206" t="s">
        <v>233</v>
      </c>
      <c r="B130" s="391" t="s">
        <v>417</v>
      </c>
      <c r="C130" s="397">
        <f>'9.1.1. sz. mell '!C130</f>
        <v>0</v>
      </c>
    </row>
    <row r="131" spans="1:11" ht="13.5" customHeight="1" thickBot="1" x14ac:dyDescent="0.25">
      <c r="A131" s="215" t="s">
        <v>234</v>
      </c>
      <c r="B131" s="392" t="s">
        <v>475</v>
      </c>
      <c r="C131" s="397">
        <f>'9.1.1. sz. mell '!C131</f>
        <v>0</v>
      </c>
    </row>
    <row r="132" spans="1:11" ht="13.5" customHeight="1" thickBot="1" x14ac:dyDescent="0.25">
      <c r="A132" s="18" t="s">
        <v>22</v>
      </c>
      <c r="B132" s="390" t="s">
        <v>410</v>
      </c>
      <c r="C132" s="284">
        <f>'9.1.1. sz. mell '!C132</f>
        <v>0</v>
      </c>
    </row>
    <row r="133" spans="1:11" ht="13.5" customHeight="1" x14ac:dyDescent="0.2">
      <c r="A133" s="206" t="s">
        <v>89</v>
      </c>
      <c r="B133" s="391" t="s">
        <v>419</v>
      </c>
      <c r="C133" s="397">
        <f>'9.1.1. sz. mell '!C133</f>
        <v>0</v>
      </c>
    </row>
    <row r="134" spans="1:11" ht="13.5" customHeight="1" x14ac:dyDescent="0.2">
      <c r="A134" s="206" t="s">
        <v>90</v>
      </c>
      <c r="B134" s="391" t="s">
        <v>411</v>
      </c>
      <c r="C134" s="397">
        <f>'9.1.1. sz. mell '!C134</f>
        <v>0</v>
      </c>
    </row>
    <row r="135" spans="1:11" ht="13.5" customHeight="1" x14ac:dyDescent="0.2">
      <c r="A135" s="206" t="s">
        <v>91</v>
      </c>
      <c r="B135" s="391" t="s">
        <v>412</v>
      </c>
      <c r="C135" s="397">
        <f>'9.1.1. sz. mell '!C135</f>
        <v>0</v>
      </c>
    </row>
    <row r="136" spans="1:11" ht="13.5" customHeight="1" x14ac:dyDescent="0.2">
      <c r="A136" s="206" t="s">
        <v>151</v>
      </c>
      <c r="B136" s="391" t="s">
        <v>474</v>
      </c>
      <c r="C136" s="397">
        <f>'9.1.1. sz. mell '!C136</f>
        <v>0</v>
      </c>
    </row>
    <row r="137" spans="1:11" ht="13.5" customHeight="1" x14ac:dyDescent="0.2">
      <c r="A137" s="206" t="s">
        <v>152</v>
      </c>
      <c r="B137" s="391" t="s">
        <v>414</v>
      </c>
      <c r="C137" s="397">
        <f>'9.1.1. sz. mell '!C137</f>
        <v>0</v>
      </c>
    </row>
    <row r="138" spans="1:11" s="53" customFormat="1" ht="13.5" customHeight="1" thickBot="1" x14ac:dyDescent="0.25">
      <c r="A138" s="215" t="s">
        <v>153</v>
      </c>
      <c r="B138" s="392" t="s">
        <v>415</v>
      </c>
      <c r="C138" s="397">
        <f>'9.1.1. sz. mell '!C138</f>
        <v>0</v>
      </c>
    </row>
    <row r="139" spans="1:11" ht="13.5" customHeight="1" thickBot="1" x14ac:dyDescent="0.25">
      <c r="A139" s="18" t="s">
        <v>23</v>
      </c>
      <c r="B139" s="390" t="s">
        <v>497</v>
      </c>
      <c r="C139" s="352">
        <v>1009771092</v>
      </c>
      <c r="K139" s="140"/>
    </row>
    <row r="140" spans="1:11" ht="13.5" customHeight="1" x14ac:dyDescent="0.2">
      <c r="A140" s="206" t="s">
        <v>92</v>
      </c>
      <c r="B140" s="391" t="s">
        <v>336</v>
      </c>
      <c r="C140" s="397">
        <f>'9.1.1. sz. mell '!C140</f>
        <v>0</v>
      </c>
    </row>
    <row r="141" spans="1:11" ht="13.5" customHeight="1" x14ac:dyDescent="0.2">
      <c r="A141" s="206" t="s">
        <v>93</v>
      </c>
      <c r="B141" s="391" t="s">
        <v>337</v>
      </c>
      <c r="C141" s="397">
        <f>'9.1.1. sz. mell '!C141</f>
        <v>0</v>
      </c>
    </row>
    <row r="142" spans="1:11" ht="13.5" customHeight="1" x14ac:dyDescent="0.2">
      <c r="A142" s="206" t="s">
        <v>251</v>
      </c>
      <c r="B142" s="391" t="s">
        <v>496</v>
      </c>
      <c r="C142" s="397">
        <v>1009771092</v>
      </c>
    </row>
    <row r="143" spans="1:11" s="53" customFormat="1" ht="13.5" customHeight="1" x14ac:dyDescent="0.2">
      <c r="A143" s="206" t="s">
        <v>252</v>
      </c>
      <c r="B143" s="391" t="s">
        <v>424</v>
      </c>
      <c r="C143" s="397">
        <f>'9.1.1. sz. mell '!C143</f>
        <v>0</v>
      </c>
    </row>
    <row r="144" spans="1:11" s="53" customFormat="1" ht="13.5" customHeight="1" thickBot="1" x14ac:dyDescent="0.25">
      <c r="A144" s="215" t="s">
        <v>253</v>
      </c>
      <c r="B144" s="392" t="s">
        <v>356</v>
      </c>
      <c r="C144" s="397">
        <f>'9.1.1. sz. mell '!C144</f>
        <v>0</v>
      </c>
    </row>
    <row r="145" spans="1:3" s="53" customFormat="1" ht="13.5" customHeight="1" thickBot="1" x14ac:dyDescent="0.25">
      <c r="A145" s="18" t="s">
        <v>24</v>
      </c>
      <c r="B145" s="390" t="s">
        <v>425</v>
      </c>
      <c r="C145" s="399">
        <f>'9.1.1. sz. mell '!C145</f>
        <v>0</v>
      </c>
    </row>
    <row r="146" spans="1:3" s="53" customFormat="1" ht="13.5" customHeight="1" x14ac:dyDescent="0.2">
      <c r="A146" s="206" t="s">
        <v>94</v>
      </c>
      <c r="B146" s="391" t="s">
        <v>420</v>
      </c>
      <c r="C146" s="397">
        <f>'9.1.1. sz. mell '!C146</f>
        <v>0</v>
      </c>
    </row>
    <row r="147" spans="1:3" s="53" customFormat="1" ht="13.5" customHeight="1" x14ac:dyDescent="0.2">
      <c r="A147" s="206" t="s">
        <v>95</v>
      </c>
      <c r="B147" s="391" t="s">
        <v>427</v>
      </c>
      <c r="C147" s="397">
        <f>'9.1.1. sz. mell '!C147</f>
        <v>0</v>
      </c>
    </row>
    <row r="148" spans="1:3" s="53" customFormat="1" ht="13.5" customHeight="1" x14ac:dyDescent="0.2">
      <c r="A148" s="206" t="s">
        <v>263</v>
      </c>
      <c r="B148" s="391" t="s">
        <v>422</v>
      </c>
      <c r="C148" s="397">
        <f>'9.1.1. sz. mell '!C148</f>
        <v>0</v>
      </c>
    </row>
    <row r="149" spans="1:3" s="53" customFormat="1" ht="13.5" customHeight="1" x14ac:dyDescent="0.2">
      <c r="A149" s="206" t="s">
        <v>264</v>
      </c>
      <c r="B149" s="391" t="s">
        <v>477</v>
      </c>
      <c r="C149" s="397">
        <f>'9.1.1. sz. mell '!C149</f>
        <v>0</v>
      </c>
    </row>
    <row r="150" spans="1:3" ht="13.5" customHeight="1" thickBot="1" x14ac:dyDescent="0.25">
      <c r="A150" s="215" t="s">
        <v>426</v>
      </c>
      <c r="B150" s="392" t="s">
        <v>429</v>
      </c>
      <c r="C150" s="398">
        <f>'9.1.1. sz. mell '!C150</f>
        <v>0</v>
      </c>
    </row>
    <row r="151" spans="1:3" ht="13.5" customHeight="1" thickBot="1" x14ac:dyDescent="0.25">
      <c r="A151" s="243" t="s">
        <v>25</v>
      </c>
      <c r="B151" s="390" t="s">
        <v>430</v>
      </c>
      <c r="C151" s="399">
        <f>'9.1.1. sz. mell '!C151</f>
        <v>0</v>
      </c>
    </row>
    <row r="152" spans="1:3" ht="13.5" customHeight="1" thickBot="1" x14ac:dyDescent="0.25">
      <c r="A152" s="243" t="s">
        <v>26</v>
      </c>
      <c r="B152" s="390" t="s">
        <v>431</v>
      </c>
      <c r="C152" s="399">
        <f>'9.1.1. sz. mell '!C152</f>
        <v>0</v>
      </c>
    </row>
    <row r="153" spans="1:3" ht="13.5" customHeight="1" thickBot="1" x14ac:dyDescent="0.25">
      <c r="A153" s="243" t="s">
        <v>27</v>
      </c>
      <c r="B153" s="390" t="s">
        <v>512</v>
      </c>
      <c r="C153" s="400">
        <f>+C128+C132+C139+C145+C151+C152</f>
        <v>1009771092</v>
      </c>
    </row>
    <row r="154" spans="1:3" ht="13.5" customHeight="1" thickBot="1" x14ac:dyDescent="0.25">
      <c r="A154" s="243" t="s">
        <v>28</v>
      </c>
      <c r="B154" s="393" t="s">
        <v>513</v>
      </c>
      <c r="C154" s="400">
        <f>+C127+C153</f>
        <v>2356081181</v>
      </c>
    </row>
    <row r="155" spans="1:3" ht="15.75" thickBot="1" x14ac:dyDescent="0.25">
      <c r="A155" s="185"/>
      <c r="B155" s="456"/>
      <c r="C155" s="459"/>
    </row>
    <row r="156" spans="1:3" ht="15" customHeight="1" thickBot="1" x14ac:dyDescent="0.25">
      <c r="A156" s="138" t="s">
        <v>478</v>
      </c>
      <c r="B156" s="457"/>
      <c r="C156" s="1208">
        <f>'9.1.1. sz. mell '!C156</f>
        <v>36</v>
      </c>
    </row>
    <row r="157" spans="1:3" ht="15" thickBot="1" x14ac:dyDescent="0.25">
      <c r="A157" s="1428" t="s">
        <v>182</v>
      </c>
      <c r="B157" s="1429"/>
      <c r="C157" s="957"/>
    </row>
  </sheetData>
  <sheetProtection formatCells="0"/>
  <mergeCells count="1">
    <mergeCell ref="A157:B157"/>
  </mergeCells>
  <phoneticPr fontId="0" type="noConversion"/>
  <printOptions horizontalCentered="1"/>
  <pageMargins left="0.78740157480314965" right="0.78740157480314965" top="0.43" bottom="0.27" header="0.41" footer="0.35"/>
  <pageSetup paperSize="9" scale="67" fitToHeight="2" orientation="portrait" verticalDpi="300" r:id="rId1"/>
  <headerFooter alignWithMargins="0"/>
  <rowBreaks count="1" manualBreakCount="1">
    <brk id="89" max="16383" man="1"/>
  </rowBreaks>
  <ignoredErrors>
    <ignoredError sqref="C15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162"/>
  <sheetViews>
    <sheetView view="pageBreakPreview" zoomScale="85" zoomScaleNormal="100" zoomScaleSheetLayoutView="85" workbookViewId="0">
      <selection activeCell="F1" sqref="F1"/>
    </sheetView>
  </sheetViews>
  <sheetFormatPr defaultRowHeight="12.75" x14ac:dyDescent="0.2"/>
  <cols>
    <col min="1" max="1" width="19.5" style="186" customWidth="1"/>
    <col min="2" max="2" width="70.5" style="187" customWidth="1"/>
    <col min="3" max="3" width="16.1640625" style="187" customWidth="1"/>
    <col min="4" max="4" width="16.5" style="187" customWidth="1"/>
    <col min="5" max="5" width="15.1640625" style="187" customWidth="1"/>
    <col min="6" max="6" width="15.5" style="188" customWidth="1"/>
    <col min="7" max="16384" width="9.33203125" style="2"/>
  </cols>
  <sheetData>
    <row r="1" spans="1:6" s="1" customFormat="1" ht="16.5" customHeight="1" thickBot="1" x14ac:dyDescent="0.25">
      <c r="A1" s="123"/>
      <c r="B1" s="125"/>
      <c r="C1" s="125"/>
      <c r="D1" s="125"/>
      <c r="E1" s="125"/>
      <c r="F1" s="139" t="str">
        <f>+CONCATENATE("9.1.1. melléklet az 2/",LEFT(ÖSSZEFÜGGÉSEK!A5,4),". (II.04.) önkormányzati rendelethez")</f>
        <v>9.1.1. melléklet az 2/2021. (II.04.) önkormányzati rendelethez</v>
      </c>
    </row>
    <row r="2" spans="1:6" s="49" customFormat="1" ht="21" customHeight="1" x14ac:dyDescent="0.2">
      <c r="A2" s="191" t="s">
        <v>61</v>
      </c>
      <c r="B2" s="446" t="s">
        <v>556</v>
      </c>
      <c r="C2" s="247"/>
      <c r="D2" s="247"/>
      <c r="E2" s="247"/>
      <c r="F2" s="169" t="s">
        <v>53</v>
      </c>
    </row>
    <row r="3" spans="1:6" s="49" customFormat="1" ht="16.5" thickBot="1" x14ac:dyDescent="0.25">
      <c r="A3" s="126" t="s">
        <v>179</v>
      </c>
      <c r="B3" s="447" t="s">
        <v>516</v>
      </c>
      <c r="C3" s="248"/>
      <c r="D3" s="248"/>
      <c r="E3" s="248"/>
      <c r="F3" s="242" t="s">
        <v>59</v>
      </c>
    </row>
    <row r="4" spans="1:6" s="50" customFormat="1" ht="15.95" customHeight="1" thickBot="1" x14ac:dyDescent="0.3">
      <c r="A4" s="127"/>
      <c r="B4" s="448"/>
      <c r="C4" s="127"/>
      <c r="D4" s="127"/>
      <c r="E4" s="127"/>
      <c r="F4" s="128" t="s">
        <v>563</v>
      </c>
    </row>
    <row r="5" spans="1:6" ht="14.25" thickBot="1" x14ac:dyDescent="0.25">
      <c r="A5" s="192" t="s">
        <v>181</v>
      </c>
      <c r="B5" s="449" t="s">
        <v>54</v>
      </c>
      <c r="C5" s="249"/>
      <c r="D5" s="249"/>
      <c r="E5" s="249"/>
      <c r="F5" s="170" t="s">
        <v>55</v>
      </c>
    </row>
    <row r="6" spans="1:6" s="37" customFormat="1" ht="12.95" customHeight="1" thickBot="1" x14ac:dyDescent="0.25">
      <c r="A6" s="117" t="s">
        <v>452</v>
      </c>
      <c r="B6" s="450" t="s">
        <v>453</v>
      </c>
      <c r="C6" s="250"/>
      <c r="D6" s="250"/>
      <c r="E6" s="250"/>
      <c r="F6" s="119" t="s">
        <v>454</v>
      </c>
    </row>
    <row r="7" spans="1:6" s="37" customFormat="1" ht="39.75" customHeight="1" thickBot="1" x14ac:dyDescent="0.25">
      <c r="A7" s="192"/>
      <c r="B7" s="454" t="s">
        <v>56</v>
      </c>
      <c r="C7" s="278" t="s">
        <v>751</v>
      </c>
      <c r="D7" s="272" t="s">
        <v>506</v>
      </c>
      <c r="E7" s="987" t="s">
        <v>507</v>
      </c>
      <c r="F7" s="773" t="s">
        <v>586</v>
      </c>
    </row>
    <row r="8" spans="1:6" s="37" customFormat="1" ht="12" customHeight="1" thickBot="1" x14ac:dyDescent="0.25">
      <c r="A8" s="271" t="s">
        <v>18</v>
      </c>
      <c r="B8" s="367" t="s">
        <v>216</v>
      </c>
      <c r="C8" s="643">
        <v>1005376243</v>
      </c>
      <c r="D8" s="644">
        <v>792397682</v>
      </c>
      <c r="E8" s="645">
        <v>15145000</v>
      </c>
      <c r="F8" s="646">
        <v>197833561</v>
      </c>
    </row>
    <row r="9" spans="1:6" s="51" customFormat="1" ht="12" customHeight="1" x14ac:dyDescent="0.2">
      <c r="A9" s="304" t="s">
        <v>96</v>
      </c>
      <c r="B9" s="368" t="s">
        <v>217</v>
      </c>
      <c r="C9" s="1021">
        <v>269383389</v>
      </c>
      <c r="D9" s="1022">
        <v>71549828</v>
      </c>
      <c r="E9" s="1023"/>
      <c r="F9" s="1024">
        <v>197833561</v>
      </c>
    </row>
    <row r="10" spans="1:6" s="52" customFormat="1" ht="12" customHeight="1" x14ac:dyDescent="0.2">
      <c r="A10" s="305" t="s">
        <v>97</v>
      </c>
      <c r="B10" s="369" t="s">
        <v>218</v>
      </c>
      <c r="C10" s="1024">
        <v>210456630</v>
      </c>
      <c r="D10" s="1025">
        <v>210456630</v>
      </c>
      <c r="E10" s="1026"/>
      <c r="F10" s="1024"/>
    </row>
    <row r="11" spans="1:6" s="52" customFormat="1" ht="12" customHeight="1" x14ac:dyDescent="0.2">
      <c r="A11" s="305" t="s">
        <v>98</v>
      </c>
      <c r="B11" s="369" t="s">
        <v>219</v>
      </c>
      <c r="C11" s="1024">
        <v>510543694</v>
      </c>
      <c r="D11" s="1025">
        <v>495398694</v>
      </c>
      <c r="E11" s="1204">
        <v>15145000</v>
      </c>
      <c r="F11" s="1024"/>
    </row>
    <row r="12" spans="1:6" s="52" customFormat="1" ht="12" customHeight="1" x14ac:dyDescent="0.2">
      <c r="A12" s="305" t="s">
        <v>99</v>
      </c>
      <c r="B12" s="369" t="s">
        <v>220</v>
      </c>
      <c r="C12" s="1024">
        <v>14992530</v>
      </c>
      <c r="D12" s="1025">
        <v>14992530</v>
      </c>
      <c r="E12" s="1026"/>
      <c r="F12" s="1024"/>
    </row>
    <row r="13" spans="1:6" s="52" customFormat="1" ht="12" customHeight="1" x14ac:dyDescent="0.2">
      <c r="A13" s="305" t="s">
        <v>125</v>
      </c>
      <c r="B13" s="369" t="s">
        <v>466</v>
      </c>
      <c r="C13" s="1024">
        <v>0</v>
      </c>
      <c r="D13" s="1025"/>
      <c r="E13" s="1026"/>
      <c r="F13" s="1024"/>
    </row>
    <row r="14" spans="1:6" s="51" customFormat="1" ht="12" customHeight="1" thickBot="1" x14ac:dyDescent="0.25">
      <c r="A14" s="306" t="s">
        <v>100</v>
      </c>
      <c r="B14" s="370" t="s">
        <v>394</v>
      </c>
      <c r="C14" s="1024">
        <v>0</v>
      </c>
      <c r="D14" s="1027"/>
      <c r="E14" s="1028"/>
      <c r="F14" s="1024"/>
    </row>
    <row r="15" spans="1:6" s="51" customFormat="1" ht="12" customHeight="1" thickBot="1" x14ac:dyDescent="0.25">
      <c r="A15" s="271" t="s">
        <v>19</v>
      </c>
      <c r="B15" s="371" t="s">
        <v>221</v>
      </c>
      <c r="C15" s="643">
        <v>433083446</v>
      </c>
      <c r="D15" s="644">
        <v>433083446</v>
      </c>
      <c r="E15" s="682">
        <v>0</v>
      </c>
      <c r="F15" s="646">
        <v>0</v>
      </c>
    </row>
    <row r="16" spans="1:6" s="51" customFormat="1" ht="12" customHeight="1" x14ac:dyDescent="0.2">
      <c r="A16" s="304" t="s">
        <v>102</v>
      </c>
      <c r="B16" s="368" t="s">
        <v>222</v>
      </c>
      <c r="C16" s="1021">
        <v>0</v>
      </c>
      <c r="D16" s="1029"/>
      <c r="E16" s="1023"/>
      <c r="F16" s="1021"/>
    </row>
    <row r="17" spans="1:6" s="51" customFormat="1" ht="12" customHeight="1" x14ac:dyDescent="0.2">
      <c r="A17" s="305" t="s">
        <v>103</v>
      </c>
      <c r="B17" s="369" t="s">
        <v>223</v>
      </c>
      <c r="C17" s="1024">
        <v>0</v>
      </c>
      <c r="D17" s="1025"/>
      <c r="E17" s="1026"/>
      <c r="F17" s="1024"/>
    </row>
    <row r="18" spans="1:6" s="51" customFormat="1" ht="12" customHeight="1" x14ac:dyDescent="0.2">
      <c r="A18" s="305" t="s">
        <v>104</v>
      </c>
      <c r="B18" s="369" t="s">
        <v>386</v>
      </c>
      <c r="C18" s="1024">
        <v>0</v>
      </c>
      <c r="D18" s="1025"/>
      <c r="E18" s="1026"/>
      <c r="F18" s="1024"/>
    </row>
    <row r="19" spans="1:6" s="51" customFormat="1" ht="12" customHeight="1" x14ac:dyDescent="0.2">
      <c r="A19" s="305" t="s">
        <v>105</v>
      </c>
      <c r="B19" s="369" t="s">
        <v>387</v>
      </c>
      <c r="C19" s="1024">
        <v>0</v>
      </c>
      <c r="D19" s="1025"/>
      <c r="E19" s="1026"/>
      <c r="F19" s="1024"/>
    </row>
    <row r="20" spans="1:6" s="51" customFormat="1" ht="12" customHeight="1" x14ac:dyDescent="0.2">
      <c r="A20" s="305" t="s">
        <v>106</v>
      </c>
      <c r="B20" s="369" t="s">
        <v>224</v>
      </c>
      <c r="C20" s="1024">
        <v>433083446</v>
      </c>
      <c r="D20" s="1025">
        <v>433083446</v>
      </c>
      <c r="E20" s="1026"/>
      <c r="F20" s="1024"/>
    </row>
    <row r="21" spans="1:6" s="52" customFormat="1" ht="12" customHeight="1" thickBot="1" x14ac:dyDescent="0.25">
      <c r="A21" s="306" t="s">
        <v>115</v>
      </c>
      <c r="B21" s="370" t="s">
        <v>225</v>
      </c>
      <c r="C21" s="1030">
        <v>164416074</v>
      </c>
      <c r="D21" s="1027">
        <v>164416074</v>
      </c>
      <c r="E21" s="1028"/>
      <c r="F21" s="1030"/>
    </row>
    <row r="22" spans="1:6" s="52" customFormat="1" ht="12" customHeight="1" thickBot="1" x14ac:dyDescent="0.25">
      <c r="A22" s="271" t="s">
        <v>20</v>
      </c>
      <c r="B22" s="367" t="s">
        <v>226</v>
      </c>
      <c r="C22" s="643">
        <v>1619594</v>
      </c>
      <c r="D22" s="644">
        <v>1619594</v>
      </c>
      <c r="E22" s="645">
        <v>0</v>
      </c>
      <c r="F22" s="646">
        <v>0</v>
      </c>
    </row>
    <row r="23" spans="1:6" s="52" customFormat="1" ht="12" customHeight="1" x14ac:dyDescent="0.2">
      <c r="A23" s="304" t="s">
        <v>85</v>
      </c>
      <c r="B23" s="368" t="s">
        <v>227</v>
      </c>
      <c r="C23" s="1021">
        <v>0</v>
      </c>
      <c r="D23" s="1029"/>
      <c r="E23" s="1023"/>
      <c r="F23" s="1021"/>
    </row>
    <row r="24" spans="1:6" s="51" customFormat="1" ht="12" customHeight="1" x14ac:dyDescent="0.2">
      <c r="A24" s="305" t="s">
        <v>86</v>
      </c>
      <c r="B24" s="369" t="s">
        <v>228</v>
      </c>
      <c r="C24" s="1024">
        <v>0</v>
      </c>
      <c r="D24" s="1031"/>
      <c r="E24" s="1026"/>
      <c r="F24" s="1024"/>
    </row>
    <row r="25" spans="1:6" s="52" customFormat="1" ht="12" customHeight="1" x14ac:dyDescent="0.2">
      <c r="A25" s="305" t="s">
        <v>87</v>
      </c>
      <c r="B25" s="369" t="s">
        <v>388</v>
      </c>
      <c r="C25" s="1024">
        <v>0</v>
      </c>
      <c r="D25" s="1031"/>
      <c r="E25" s="1026"/>
      <c r="F25" s="1024"/>
    </row>
    <row r="26" spans="1:6" s="52" customFormat="1" ht="12" customHeight="1" x14ac:dyDescent="0.2">
      <c r="A26" s="305" t="s">
        <v>88</v>
      </c>
      <c r="B26" s="369" t="s">
        <v>389</v>
      </c>
      <c r="C26" s="1024">
        <v>0</v>
      </c>
      <c r="D26" s="1031"/>
      <c r="E26" s="1026"/>
      <c r="F26" s="1024"/>
    </row>
    <row r="27" spans="1:6" s="52" customFormat="1" ht="12" customHeight="1" x14ac:dyDescent="0.2">
      <c r="A27" s="305" t="s">
        <v>147</v>
      </c>
      <c r="B27" s="369" t="s">
        <v>229</v>
      </c>
      <c r="C27" s="1024">
        <v>1619594</v>
      </c>
      <c r="D27" s="1025">
        <v>1619594</v>
      </c>
      <c r="E27" s="1026"/>
      <c r="F27" s="1024"/>
    </row>
    <row r="28" spans="1:6" s="52" customFormat="1" ht="12" customHeight="1" thickBot="1" x14ac:dyDescent="0.25">
      <c r="A28" s="306" t="s">
        <v>148</v>
      </c>
      <c r="B28" s="370" t="s">
        <v>230</v>
      </c>
      <c r="C28" s="1030">
        <v>1619594</v>
      </c>
      <c r="D28" s="1031">
        <v>1619594</v>
      </c>
      <c r="E28" s="1028"/>
      <c r="F28" s="1030"/>
    </row>
    <row r="29" spans="1:6" s="52" customFormat="1" ht="12" customHeight="1" thickBot="1" x14ac:dyDescent="0.25">
      <c r="A29" s="271" t="s">
        <v>149</v>
      </c>
      <c r="B29" s="367" t="s">
        <v>231</v>
      </c>
      <c r="C29" s="647">
        <v>60000000</v>
      </c>
      <c r="D29" s="648">
        <v>60000000</v>
      </c>
      <c r="E29" s="649">
        <v>0</v>
      </c>
      <c r="F29" s="647">
        <v>0</v>
      </c>
    </row>
    <row r="30" spans="1:6" s="52" customFormat="1" ht="12" customHeight="1" x14ac:dyDescent="0.2">
      <c r="A30" s="206" t="s">
        <v>232</v>
      </c>
      <c r="B30" s="368" t="s">
        <v>554</v>
      </c>
      <c r="C30" s="1024">
        <v>22000000</v>
      </c>
      <c r="D30" s="1031">
        <v>22000000</v>
      </c>
      <c r="E30" s="1023"/>
      <c r="F30" s="1032">
        <v>0</v>
      </c>
    </row>
    <row r="31" spans="1:6" s="52" customFormat="1" ht="12" customHeight="1" x14ac:dyDescent="0.2">
      <c r="A31" s="207" t="s">
        <v>535</v>
      </c>
      <c r="B31" s="369" t="s">
        <v>534</v>
      </c>
      <c r="C31" s="1024">
        <v>34000000</v>
      </c>
      <c r="D31" s="1031">
        <v>34000000</v>
      </c>
      <c r="E31" s="1026"/>
      <c r="F31" s="1024"/>
    </row>
    <row r="32" spans="1:6" s="52" customFormat="1" ht="12" customHeight="1" x14ac:dyDescent="0.2">
      <c r="A32" s="206" t="s">
        <v>536</v>
      </c>
      <c r="B32" s="369" t="s">
        <v>533</v>
      </c>
      <c r="C32" s="1024" t="s">
        <v>517</v>
      </c>
      <c r="D32" s="1031" t="s">
        <v>517</v>
      </c>
      <c r="E32" s="1026"/>
      <c r="F32" s="1024"/>
    </row>
    <row r="33" spans="1:6" s="52" customFormat="1" ht="12" customHeight="1" x14ac:dyDescent="0.2">
      <c r="A33" s="207" t="s">
        <v>537</v>
      </c>
      <c r="B33" s="654" t="s">
        <v>514</v>
      </c>
      <c r="C33" s="1024">
        <v>1800000</v>
      </c>
      <c r="D33" s="1031">
        <v>1800000</v>
      </c>
      <c r="E33" s="1033"/>
      <c r="F33" s="1024"/>
    </row>
    <row r="34" spans="1:6" s="52" customFormat="1" ht="12" customHeight="1" x14ac:dyDescent="0.2">
      <c r="A34" s="206" t="s">
        <v>538</v>
      </c>
      <c r="B34" s="369" t="s">
        <v>236</v>
      </c>
      <c r="C34" s="1024" t="s">
        <v>517</v>
      </c>
      <c r="D34" s="1031" t="s">
        <v>517</v>
      </c>
      <c r="E34" s="1026"/>
      <c r="F34" s="1024"/>
    </row>
    <row r="35" spans="1:6" s="52" customFormat="1" ht="12" customHeight="1" thickBot="1" x14ac:dyDescent="0.25">
      <c r="A35" s="207" t="s">
        <v>539</v>
      </c>
      <c r="B35" s="370" t="s">
        <v>237</v>
      </c>
      <c r="C35" s="1024">
        <v>2200000</v>
      </c>
      <c r="D35" s="1031">
        <v>2200000</v>
      </c>
      <c r="E35" s="1026"/>
      <c r="F35" s="1024"/>
    </row>
    <row r="36" spans="1:6" s="52" customFormat="1" ht="12" customHeight="1" thickBot="1" x14ac:dyDescent="0.25">
      <c r="A36" s="271" t="s">
        <v>22</v>
      </c>
      <c r="B36" s="367" t="s">
        <v>395</v>
      </c>
      <c r="C36" s="643">
        <v>34480000</v>
      </c>
      <c r="D36" s="644">
        <v>34480000</v>
      </c>
      <c r="E36" s="682">
        <v>0</v>
      </c>
      <c r="F36" s="646">
        <v>0</v>
      </c>
    </row>
    <row r="37" spans="1:6" s="52" customFormat="1" ht="12" customHeight="1" x14ac:dyDescent="0.2">
      <c r="A37" s="304" t="s">
        <v>89</v>
      </c>
      <c r="B37" s="368" t="s">
        <v>240</v>
      </c>
      <c r="C37" s="1021">
        <v>0</v>
      </c>
      <c r="D37" s="1034"/>
      <c r="E37" s="1034"/>
      <c r="F37" s="1021"/>
    </row>
    <row r="38" spans="1:6" s="52" customFormat="1" ht="12" customHeight="1" x14ac:dyDescent="0.2">
      <c r="A38" s="305" t="s">
        <v>90</v>
      </c>
      <c r="B38" s="369" t="s">
        <v>241</v>
      </c>
      <c r="C38" s="1024">
        <v>500000</v>
      </c>
      <c r="D38" s="1031">
        <v>500000</v>
      </c>
      <c r="E38" s="1026"/>
      <c r="F38" s="1024"/>
    </row>
    <row r="39" spans="1:6" s="52" customFormat="1" ht="12" customHeight="1" x14ac:dyDescent="0.2">
      <c r="A39" s="305" t="s">
        <v>91</v>
      </c>
      <c r="B39" s="369" t="s">
        <v>242</v>
      </c>
      <c r="C39" s="1024">
        <v>0</v>
      </c>
      <c r="D39" s="1031"/>
      <c r="E39" s="1026"/>
      <c r="F39" s="1024"/>
    </row>
    <row r="40" spans="1:6" s="52" customFormat="1" ht="12" customHeight="1" x14ac:dyDescent="0.2">
      <c r="A40" s="305" t="s">
        <v>151</v>
      </c>
      <c r="B40" s="369" t="s">
        <v>243</v>
      </c>
      <c r="C40" s="1024">
        <v>26649606</v>
      </c>
      <c r="D40" s="1031">
        <v>26649606</v>
      </c>
      <c r="E40" s="1026"/>
      <c r="F40" s="1024"/>
    </row>
    <row r="41" spans="1:6" s="52" customFormat="1" ht="12" customHeight="1" x14ac:dyDescent="0.2">
      <c r="A41" s="305" t="s">
        <v>152</v>
      </c>
      <c r="B41" s="369" t="s">
        <v>244</v>
      </c>
      <c r="C41" s="1024">
        <v>0</v>
      </c>
      <c r="D41" s="1031"/>
      <c r="E41" s="1026"/>
      <c r="F41" s="1024"/>
    </row>
    <row r="42" spans="1:6" s="52" customFormat="1" ht="12" customHeight="1" x14ac:dyDescent="0.2">
      <c r="A42" s="305" t="s">
        <v>153</v>
      </c>
      <c r="B42" s="369" t="s">
        <v>245</v>
      </c>
      <c r="C42" s="1024">
        <v>7330394</v>
      </c>
      <c r="D42" s="1031">
        <v>7330394</v>
      </c>
      <c r="E42" s="1026"/>
      <c r="F42" s="1024"/>
    </row>
    <row r="43" spans="1:6" s="52" customFormat="1" ht="12" customHeight="1" x14ac:dyDescent="0.2">
      <c r="A43" s="305" t="s">
        <v>154</v>
      </c>
      <c r="B43" s="369" t="s">
        <v>246</v>
      </c>
      <c r="C43" s="1024">
        <v>0</v>
      </c>
      <c r="D43" s="1031" t="s">
        <v>517</v>
      </c>
      <c r="E43" s="1026"/>
      <c r="F43" s="1024"/>
    </row>
    <row r="44" spans="1:6" s="52" customFormat="1" ht="12" customHeight="1" x14ac:dyDescent="0.2">
      <c r="A44" s="305" t="s">
        <v>155</v>
      </c>
      <c r="B44" s="369" t="s">
        <v>247</v>
      </c>
      <c r="C44" s="1024">
        <v>0</v>
      </c>
      <c r="D44" s="1031"/>
      <c r="E44" s="1026"/>
      <c r="F44" s="1024"/>
    </row>
    <row r="45" spans="1:6" s="52" customFormat="1" ht="12" customHeight="1" x14ac:dyDescent="0.2">
      <c r="A45" s="305" t="s">
        <v>238</v>
      </c>
      <c r="B45" s="369" t="s">
        <v>248</v>
      </c>
      <c r="C45" s="1035">
        <v>0</v>
      </c>
      <c r="D45" s="1036"/>
      <c r="E45" s="1026"/>
      <c r="F45" s="1037"/>
    </row>
    <row r="46" spans="1:6" s="52" customFormat="1" ht="12" customHeight="1" x14ac:dyDescent="0.2">
      <c r="A46" s="306" t="s">
        <v>239</v>
      </c>
      <c r="B46" s="370" t="s">
        <v>397</v>
      </c>
      <c r="C46" s="1038">
        <v>0</v>
      </c>
      <c r="D46" s="1039"/>
      <c r="E46" s="1028"/>
      <c r="F46" s="1038"/>
    </row>
    <row r="47" spans="1:6" s="52" customFormat="1" ht="12" customHeight="1" thickBot="1" x14ac:dyDescent="0.25">
      <c r="A47" s="306" t="s">
        <v>396</v>
      </c>
      <c r="B47" s="370" t="s">
        <v>249</v>
      </c>
      <c r="C47" s="1038">
        <v>0</v>
      </c>
      <c r="D47" s="1031" t="s">
        <v>517</v>
      </c>
      <c r="E47" s="1028"/>
      <c r="F47" s="1038"/>
    </row>
    <row r="48" spans="1:6" s="52" customFormat="1" ht="12" customHeight="1" thickBot="1" x14ac:dyDescent="0.25">
      <c r="A48" s="271" t="s">
        <v>23</v>
      </c>
      <c r="B48" s="367" t="s">
        <v>250</v>
      </c>
      <c r="C48" s="643">
        <v>4000000</v>
      </c>
      <c r="D48" s="644">
        <v>4000000</v>
      </c>
      <c r="E48" s="682">
        <v>0</v>
      </c>
      <c r="F48" s="646">
        <v>0</v>
      </c>
    </row>
    <row r="49" spans="1:6" s="52" customFormat="1" ht="12" customHeight="1" x14ac:dyDescent="0.2">
      <c r="A49" s="304" t="s">
        <v>92</v>
      </c>
      <c r="B49" s="368" t="s">
        <v>254</v>
      </c>
      <c r="C49" s="1040">
        <v>0</v>
      </c>
      <c r="D49" s="1034"/>
      <c r="E49" s="1034"/>
      <c r="F49" s="1041"/>
    </row>
    <row r="50" spans="1:6" s="52" customFormat="1" ht="12" customHeight="1" x14ac:dyDescent="0.2">
      <c r="A50" s="305" t="s">
        <v>93</v>
      </c>
      <c r="B50" s="369" t="s">
        <v>255</v>
      </c>
      <c r="C50" s="1037">
        <v>4000000</v>
      </c>
      <c r="D50" s="1031">
        <v>4000000</v>
      </c>
      <c r="E50" s="1026"/>
      <c r="F50" s="1037"/>
    </row>
    <row r="51" spans="1:6" s="52" customFormat="1" ht="12" customHeight="1" x14ac:dyDescent="0.2">
      <c r="A51" s="305" t="s">
        <v>251</v>
      </c>
      <c r="B51" s="369" t="s">
        <v>256</v>
      </c>
      <c r="C51" s="1037">
        <v>0</v>
      </c>
      <c r="D51" s="1031" t="s">
        <v>517</v>
      </c>
      <c r="E51" s="1026"/>
      <c r="F51" s="1037"/>
    </row>
    <row r="52" spans="1:6" s="52" customFormat="1" ht="12" customHeight="1" x14ac:dyDescent="0.2">
      <c r="A52" s="305" t="s">
        <v>252</v>
      </c>
      <c r="B52" s="369" t="s">
        <v>257</v>
      </c>
      <c r="C52" s="1037">
        <v>0</v>
      </c>
      <c r="D52" s="1042"/>
      <c r="E52" s="1042"/>
      <c r="F52" s="1037"/>
    </row>
    <row r="53" spans="1:6" s="52" customFormat="1" ht="12" customHeight="1" thickBot="1" x14ac:dyDescent="0.25">
      <c r="A53" s="306" t="s">
        <v>253</v>
      </c>
      <c r="B53" s="370" t="s">
        <v>258</v>
      </c>
      <c r="C53" s="1038">
        <v>0</v>
      </c>
      <c r="D53" s="1043"/>
      <c r="E53" s="1043"/>
      <c r="F53" s="1038"/>
    </row>
    <row r="54" spans="1:6" s="52" customFormat="1" ht="12" customHeight="1" thickBot="1" x14ac:dyDescent="0.25">
      <c r="A54" s="271" t="s">
        <v>156</v>
      </c>
      <c r="B54" s="367" t="s">
        <v>259</v>
      </c>
      <c r="C54" s="643">
        <v>0</v>
      </c>
      <c r="D54" s="952"/>
      <c r="E54" s="952"/>
      <c r="F54" s="643">
        <v>0</v>
      </c>
    </row>
    <row r="55" spans="1:6" s="52" customFormat="1" ht="12" customHeight="1" x14ac:dyDescent="0.2">
      <c r="A55" s="304" t="s">
        <v>94</v>
      </c>
      <c r="B55" s="368" t="s">
        <v>260</v>
      </c>
      <c r="C55" s="1021">
        <v>0</v>
      </c>
      <c r="D55" s="1034"/>
      <c r="E55" s="1034"/>
      <c r="F55" s="1021"/>
    </row>
    <row r="56" spans="1:6" s="52" customFormat="1" ht="12" customHeight="1" x14ac:dyDescent="0.2">
      <c r="A56" s="305" t="s">
        <v>95</v>
      </c>
      <c r="B56" s="369" t="s">
        <v>390</v>
      </c>
      <c r="C56" s="1024">
        <v>0</v>
      </c>
      <c r="D56" s="1042"/>
      <c r="E56" s="1042"/>
      <c r="F56" s="1024"/>
    </row>
    <row r="57" spans="1:6" s="52" customFormat="1" ht="12" customHeight="1" x14ac:dyDescent="0.2">
      <c r="A57" s="305" t="s">
        <v>263</v>
      </c>
      <c r="B57" s="369" t="s">
        <v>261</v>
      </c>
      <c r="C57" s="1024">
        <v>0</v>
      </c>
      <c r="D57" s="1042"/>
      <c r="E57" s="1042"/>
      <c r="F57" s="1024"/>
    </row>
    <row r="58" spans="1:6" s="52" customFormat="1" ht="12" customHeight="1" thickBot="1" x14ac:dyDescent="0.25">
      <c r="A58" s="306" t="s">
        <v>264</v>
      </c>
      <c r="B58" s="370" t="s">
        <v>262</v>
      </c>
      <c r="C58" s="1030">
        <v>0</v>
      </c>
      <c r="D58" s="1043"/>
      <c r="E58" s="1043"/>
      <c r="F58" s="1030"/>
    </row>
    <row r="59" spans="1:6" s="52" customFormat="1" ht="12" customHeight="1" thickBot="1" x14ac:dyDescent="0.25">
      <c r="A59" s="271" t="s">
        <v>25</v>
      </c>
      <c r="B59" s="371" t="s">
        <v>265</v>
      </c>
      <c r="C59" s="643">
        <v>0</v>
      </c>
      <c r="D59" s="644">
        <v>0</v>
      </c>
      <c r="E59" s="1044"/>
      <c r="F59" s="643">
        <v>0</v>
      </c>
    </row>
    <row r="60" spans="1:6" s="52" customFormat="1" ht="12" customHeight="1" x14ac:dyDescent="0.2">
      <c r="A60" s="304" t="s">
        <v>157</v>
      </c>
      <c r="B60" s="368" t="s">
        <v>267</v>
      </c>
      <c r="C60" s="1035">
        <v>0</v>
      </c>
      <c r="D60" s="1034"/>
      <c r="E60" s="1034"/>
      <c r="F60" s="1037"/>
    </row>
    <row r="61" spans="1:6" s="52" customFormat="1" ht="12" customHeight="1" x14ac:dyDescent="0.2">
      <c r="A61" s="305" t="s">
        <v>158</v>
      </c>
      <c r="B61" s="369" t="s">
        <v>391</v>
      </c>
      <c r="C61" s="1037">
        <v>0</v>
      </c>
      <c r="D61" s="1045"/>
      <c r="E61" s="1042"/>
      <c r="F61" s="1037"/>
    </row>
    <row r="62" spans="1:6" s="52" customFormat="1" ht="12" customHeight="1" x14ac:dyDescent="0.2">
      <c r="A62" s="305" t="s">
        <v>192</v>
      </c>
      <c r="B62" s="369" t="s">
        <v>268</v>
      </c>
      <c r="C62" s="1037">
        <v>0</v>
      </c>
      <c r="D62" s="1031" t="s">
        <v>517</v>
      </c>
      <c r="E62" s="1042"/>
      <c r="F62" s="1037"/>
    </row>
    <row r="63" spans="1:6" s="52" customFormat="1" ht="12" customHeight="1" thickBot="1" x14ac:dyDescent="0.25">
      <c r="A63" s="306" t="s">
        <v>266</v>
      </c>
      <c r="B63" s="370" t="s">
        <v>269</v>
      </c>
      <c r="C63" s="1037">
        <v>0</v>
      </c>
      <c r="D63" s="1043"/>
      <c r="E63" s="1043"/>
      <c r="F63" s="1037"/>
    </row>
    <row r="64" spans="1:6" s="52" customFormat="1" ht="12" customHeight="1" thickBot="1" x14ac:dyDescent="0.25">
      <c r="A64" s="271" t="s">
        <v>26</v>
      </c>
      <c r="B64" s="367" t="s">
        <v>270</v>
      </c>
      <c r="C64" s="651">
        <f>SUM(C8+C15+C22+C29+C36+C48)</f>
        <v>1538559283</v>
      </c>
      <c r="D64" s="651">
        <f>SUM(D8+D15+D22+D29+D36+D48)</f>
        <v>1325580722</v>
      </c>
      <c r="E64" s="651">
        <v>15145000</v>
      </c>
      <c r="F64" s="652">
        <v>197833561</v>
      </c>
    </row>
    <row r="65" spans="1:6" s="52" customFormat="1" ht="12" customHeight="1" thickBot="1" x14ac:dyDescent="0.25">
      <c r="A65" s="319" t="s">
        <v>360</v>
      </c>
      <c r="B65" s="371" t="s">
        <v>272</v>
      </c>
      <c r="C65" s="643">
        <v>0</v>
      </c>
      <c r="D65" s="644">
        <v>0</v>
      </c>
      <c r="E65" s="682">
        <v>0</v>
      </c>
      <c r="F65" s="646">
        <v>0</v>
      </c>
    </row>
    <row r="66" spans="1:6" s="52" customFormat="1" ht="12" customHeight="1" x14ac:dyDescent="0.2">
      <c r="A66" s="304" t="s">
        <v>303</v>
      </c>
      <c r="B66" s="368" t="s">
        <v>273</v>
      </c>
      <c r="C66" s="1035">
        <v>0</v>
      </c>
      <c r="D66" s="1034" t="s">
        <v>517</v>
      </c>
      <c r="E66" s="1034"/>
      <c r="F66" s="1037"/>
    </row>
    <row r="67" spans="1:6" s="52" customFormat="1" ht="12" customHeight="1" x14ac:dyDescent="0.2">
      <c r="A67" s="305" t="s">
        <v>312</v>
      </c>
      <c r="B67" s="369" t="s">
        <v>274</v>
      </c>
      <c r="C67" s="1037">
        <v>0</v>
      </c>
      <c r="D67" s="1042"/>
      <c r="E67" s="1042"/>
      <c r="F67" s="1037"/>
    </row>
    <row r="68" spans="1:6" s="52" customFormat="1" ht="12" customHeight="1" thickBot="1" x14ac:dyDescent="0.25">
      <c r="A68" s="306" t="s">
        <v>313</v>
      </c>
      <c r="B68" s="370" t="s">
        <v>275</v>
      </c>
      <c r="C68" s="1037">
        <v>0</v>
      </c>
      <c r="D68" s="1043"/>
      <c r="E68" s="1043"/>
      <c r="F68" s="1037"/>
    </row>
    <row r="69" spans="1:6" s="52" customFormat="1" ht="12" customHeight="1" thickBot="1" x14ac:dyDescent="0.25">
      <c r="A69" s="319" t="s">
        <v>276</v>
      </c>
      <c r="B69" s="371" t="s">
        <v>277</v>
      </c>
      <c r="C69" s="643">
        <v>0</v>
      </c>
      <c r="D69" s="1044"/>
      <c r="E69" s="1044"/>
      <c r="F69" s="643">
        <v>0</v>
      </c>
    </row>
    <row r="70" spans="1:6" s="52" customFormat="1" ht="12" customHeight="1" x14ac:dyDescent="0.2">
      <c r="A70" s="304" t="s">
        <v>126</v>
      </c>
      <c r="B70" s="368" t="s">
        <v>278</v>
      </c>
      <c r="C70" s="1035">
        <v>0</v>
      </c>
      <c r="D70" s="1034"/>
      <c r="E70" s="1034"/>
      <c r="F70" s="1037"/>
    </row>
    <row r="71" spans="1:6" s="52" customFormat="1" ht="12" customHeight="1" x14ac:dyDescent="0.2">
      <c r="A71" s="305" t="s">
        <v>127</v>
      </c>
      <c r="B71" s="369" t="s">
        <v>279</v>
      </c>
      <c r="C71" s="1037">
        <v>0</v>
      </c>
      <c r="D71" s="1042"/>
      <c r="E71" s="1042"/>
      <c r="F71" s="1037"/>
    </row>
    <row r="72" spans="1:6" s="52" customFormat="1" ht="12" customHeight="1" x14ac:dyDescent="0.2">
      <c r="A72" s="305" t="s">
        <v>304</v>
      </c>
      <c r="B72" s="369" t="s">
        <v>280</v>
      </c>
      <c r="C72" s="1037">
        <v>0</v>
      </c>
      <c r="D72" s="1042"/>
      <c r="E72" s="1042"/>
      <c r="F72" s="1037"/>
    </row>
    <row r="73" spans="1:6" s="52" customFormat="1" ht="12" customHeight="1" thickBot="1" x14ac:dyDescent="0.25">
      <c r="A73" s="306" t="s">
        <v>305</v>
      </c>
      <c r="B73" s="370" t="s">
        <v>281</v>
      </c>
      <c r="C73" s="1037">
        <v>0</v>
      </c>
      <c r="D73" s="1043"/>
      <c r="E73" s="1043"/>
      <c r="F73" s="1037"/>
    </row>
    <row r="74" spans="1:6" s="52" customFormat="1" ht="12" customHeight="1" thickBot="1" x14ac:dyDescent="0.25">
      <c r="A74" s="319" t="s">
        <v>282</v>
      </c>
      <c r="B74" s="371" t="s">
        <v>283</v>
      </c>
      <c r="C74" s="643">
        <v>817521898</v>
      </c>
      <c r="D74" s="644">
        <v>817521898</v>
      </c>
      <c r="E74" s="682">
        <v>0</v>
      </c>
      <c r="F74" s="646">
        <v>0</v>
      </c>
    </row>
    <row r="75" spans="1:6" s="52" customFormat="1" ht="12" customHeight="1" x14ac:dyDescent="0.2">
      <c r="A75" s="304" t="s">
        <v>306</v>
      </c>
      <c r="B75" s="368" t="s">
        <v>284</v>
      </c>
      <c r="C75" s="1035">
        <v>817521898</v>
      </c>
      <c r="D75" s="1031">
        <v>817521898</v>
      </c>
      <c r="E75" s="1023"/>
      <c r="F75" s="1037"/>
    </row>
    <row r="76" spans="1:6" s="52" customFormat="1" ht="12" customHeight="1" thickBot="1" x14ac:dyDescent="0.25">
      <c r="A76" s="306" t="s">
        <v>307</v>
      </c>
      <c r="B76" s="370" t="s">
        <v>285</v>
      </c>
      <c r="C76" s="1037">
        <v>0</v>
      </c>
      <c r="D76" s="1043"/>
      <c r="E76" s="1043"/>
      <c r="F76" s="1037"/>
    </row>
    <row r="77" spans="1:6" s="51" customFormat="1" ht="12" customHeight="1" thickBot="1" x14ac:dyDescent="0.25">
      <c r="A77" s="319" t="s">
        <v>286</v>
      </c>
      <c r="B77" s="371" t="s">
        <v>287</v>
      </c>
      <c r="C77" s="643">
        <v>0</v>
      </c>
      <c r="D77" s="1044"/>
      <c r="E77" s="1044"/>
      <c r="F77" s="643">
        <v>0</v>
      </c>
    </row>
    <row r="78" spans="1:6" s="52" customFormat="1" ht="12" customHeight="1" x14ac:dyDescent="0.2">
      <c r="A78" s="304" t="s">
        <v>308</v>
      </c>
      <c r="B78" s="368" t="s">
        <v>288</v>
      </c>
      <c r="C78" s="1035">
        <v>0</v>
      </c>
      <c r="D78" s="1034"/>
      <c r="E78" s="1034"/>
      <c r="F78" s="1037"/>
    </row>
    <row r="79" spans="1:6" s="52" customFormat="1" ht="12" customHeight="1" x14ac:dyDescent="0.2">
      <c r="A79" s="305" t="s">
        <v>309</v>
      </c>
      <c r="B79" s="369" t="s">
        <v>289</v>
      </c>
      <c r="C79" s="1037">
        <v>0</v>
      </c>
      <c r="D79" s="1042"/>
      <c r="E79" s="1042"/>
      <c r="F79" s="1037"/>
    </row>
    <row r="80" spans="1:6" s="52" customFormat="1" ht="12" customHeight="1" thickBot="1" x14ac:dyDescent="0.25">
      <c r="A80" s="306" t="s">
        <v>310</v>
      </c>
      <c r="B80" s="370" t="s">
        <v>290</v>
      </c>
      <c r="C80" s="1037">
        <v>0</v>
      </c>
      <c r="D80" s="1043"/>
      <c r="E80" s="1043"/>
      <c r="F80" s="1037"/>
    </row>
    <row r="81" spans="1:7" s="52" customFormat="1" ht="12" customHeight="1" thickBot="1" x14ac:dyDescent="0.25">
      <c r="A81" s="319" t="s">
        <v>291</v>
      </c>
      <c r="B81" s="371" t="s">
        <v>311</v>
      </c>
      <c r="C81" s="643">
        <v>0</v>
      </c>
      <c r="D81" s="1044"/>
      <c r="E81" s="1044"/>
      <c r="F81" s="643">
        <v>0</v>
      </c>
    </row>
    <row r="82" spans="1:7" s="52" customFormat="1" ht="12" customHeight="1" x14ac:dyDescent="0.2">
      <c r="A82" s="655" t="s">
        <v>292</v>
      </c>
      <c r="B82" s="368" t="s">
        <v>293</v>
      </c>
      <c r="C82" s="1035">
        <v>0</v>
      </c>
      <c r="D82" s="1034"/>
      <c r="E82" s="1034"/>
      <c r="F82" s="1037"/>
    </row>
    <row r="83" spans="1:7" s="52" customFormat="1" ht="12" customHeight="1" x14ac:dyDescent="0.2">
      <c r="A83" s="656" t="s">
        <v>294</v>
      </c>
      <c r="B83" s="369" t="s">
        <v>295</v>
      </c>
      <c r="C83" s="1037">
        <v>0</v>
      </c>
      <c r="D83" s="1042"/>
      <c r="E83" s="1042"/>
      <c r="F83" s="1037"/>
    </row>
    <row r="84" spans="1:7" s="52" customFormat="1" ht="12" customHeight="1" x14ac:dyDescent="0.2">
      <c r="A84" s="656" t="s">
        <v>296</v>
      </c>
      <c r="B84" s="369" t="s">
        <v>297</v>
      </c>
      <c r="C84" s="1037">
        <v>0</v>
      </c>
      <c r="D84" s="1042"/>
      <c r="E84" s="1042"/>
      <c r="F84" s="1037"/>
    </row>
    <row r="85" spans="1:7" s="51" customFormat="1" ht="12" customHeight="1" thickBot="1" x14ac:dyDescent="0.25">
      <c r="A85" s="657" t="s">
        <v>298</v>
      </c>
      <c r="B85" s="370" t="s">
        <v>299</v>
      </c>
      <c r="C85" s="1037">
        <v>0</v>
      </c>
      <c r="D85" s="1043"/>
      <c r="E85" s="1043"/>
      <c r="F85" s="1037"/>
    </row>
    <row r="86" spans="1:7" s="51" customFormat="1" ht="12" customHeight="1" thickBot="1" x14ac:dyDescent="0.25">
      <c r="A86" s="319" t="s">
        <v>300</v>
      </c>
      <c r="B86" s="371" t="s">
        <v>435</v>
      </c>
      <c r="C86" s="1046">
        <v>0</v>
      </c>
      <c r="D86" s="1044"/>
      <c r="E86" s="1044"/>
      <c r="F86" s="1046"/>
    </row>
    <row r="87" spans="1:7" s="51" customFormat="1" ht="12" customHeight="1" thickBot="1" x14ac:dyDescent="0.25">
      <c r="A87" s="319" t="s">
        <v>467</v>
      </c>
      <c r="B87" s="371" t="s">
        <v>301</v>
      </c>
      <c r="C87" s="1046"/>
      <c r="D87" s="1044"/>
      <c r="E87" s="1044"/>
      <c r="F87" s="1046"/>
    </row>
    <row r="88" spans="1:7" s="51" customFormat="1" ht="12" customHeight="1" thickBot="1" x14ac:dyDescent="0.25">
      <c r="A88" s="319" t="s">
        <v>468</v>
      </c>
      <c r="B88" s="371" t="s">
        <v>438</v>
      </c>
      <c r="C88" s="647">
        <v>817521898</v>
      </c>
      <c r="D88" s="648">
        <v>817521898</v>
      </c>
      <c r="E88" s="651">
        <v>0</v>
      </c>
      <c r="F88" s="652">
        <v>0</v>
      </c>
    </row>
    <row r="89" spans="1:7" s="51" customFormat="1" ht="12" customHeight="1" thickBot="1" x14ac:dyDescent="0.25">
      <c r="A89" s="311" t="s">
        <v>469</v>
      </c>
      <c r="B89" s="591" t="s">
        <v>470</v>
      </c>
      <c r="C89" s="651">
        <f>SUM(C64+C88)</f>
        <v>2356081181</v>
      </c>
      <c r="D89" s="651">
        <f>SUM(D64+D88)</f>
        <v>2143102620</v>
      </c>
      <c r="E89" s="651">
        <v>15145000</v>
      </c>
      <c r="F89" s="652">
        <v>197833561</v>
      </c>
    </row>
    <row r="90" spans="1:7" s="52" customFormat="1" ht="15" customHeight="1" thickBot="1" x14ac:dyDescent="0.25">
      <c r="A90" s="133"/>
      <c r="B90" s="658"/>
      <c r="C90" s="659"/>
      <c r="D90" s="659"/>
      <c r="E90" s="659"/>
      <c r="F90" s="660"/>
    </row>
    <row r="91" spans="1:7" s="37" customFormat="1" ht="39.75" customHeight="1" thickBot="1" x14ac:dyDescent="0.25">
      <c r="A91" s="135"/>
      <c r="B91" s="454" t="s">
        <v>57</v>
      </c>
      <c r="C91" s="278" t="s">
        <v>751</v>
      </c>
      <c r="D91" s="277" t="s">
        <v>506</v>
      </c>
      <c r="E91" s="278" t="s">
        <v>507</v>
      </c>
      <c r="F91" s="296" t="s">
        <v>586</v>
      </c>
    </row>
    <row r="92" spans="1:7" s="53" customFormat="1" ht="12" customHeight="1" thickBot="1" x14ac:dyDescent="0.25">
      <c r="A92" s="273" t="s">
        <v>18</v>
      </c>
      <c r="B92" s="592" t="s">
        <v>522</v>
      </c>
      <c r="C92" s="661">
        <f>+C93+C94+C95+C96+C97+C110</f>
        <v>737752119</v>
      </c>
      <c r="D92" s="662">
        <f>+D93+D94+D95+D96+D97+D110</f>
        <v>657768929</v>
      </c>
      <c r="E92" s="663">
        <f>+E93+E94+E95+E96+E97+E110</f>
        <v>50500000</v>
      </c>
      <c r="F92" s="664">
        <f>+F93+F94+F95+F96+F97+F110</f>
        <v>29483190</v>
      </c>
      <c r="G92" s="348"/>
    </row>
    <row r="93" spans="1:7" ht="12" customHeight="1" x14ac:dyDescent="0.2">
      <c r="A93" s="307" t="s">
        <v>96</v>
      </c>
      <c r="B93" s="665" t="s">
        <v>48</v>
      </c>
      <c r="C93" s="1047">
        <f>SUM(D93:F93)</f>
        <v>88763846</v>
      </c>
      <c r="D93" s="1048">
        <v>64288398</v>
      </c>
      <c r="E93" s="1058"/>
      <c r="F93" s="1049">
        <v>24475448</v>
      </c>
    </row>
    <row r="94" spans="1:7" ht="12" customHeight="1" x14ac:dyDescent="0.2">
      <c r="A94" s="305" t="s">
        <v>97</v>
      </c>
      <c r="B94" s="666" t="s">
        <v>159</v>
      </c>
      <c r="C94" s="1050">
        <f t="shared" ref="C94:C154" si="0">SUM(D94:F94)</f>
        <v>13518566</v>
      </c>
      <c r="D94" s="1048">
        <v>9712264</v>
      </c>
      <c r="E94" s="1057"/>
      <c r="F94" s="1052">
        <v>3806302</v>
      </c>
    </row>
    <row r="95" spans="1:7" ht="12" customHeight="1" x14ac:dyDescent="0.2">
      <c r="A95" s="305" t="s">
        <v>98</v>
      </c>
      <c r="B95" s="666" t="s">
        <v>123</v>
      </c>
      <c r="C95" s="1052">
        <f t="shared" si="0"/>
        <v>356944573</v>
      </c>
      <c r="D95" s="1048">
        <v>355743133</v>
      </c>
      <c r="E95" s="1057"/>
      <c r="F95" s="1052">
        <v>1201440</v>
      </c>
    </row>
    <row r="96" spans="1:7" ht="12" customHeight="1" x14ac:dyDescent="0.2">
      <c r="A96" s="305" t="s">
        <v>99</v>
      </c>
      <c r="B96" s="667" t="s">
        <v>160</v>
      </c>
      <c r="C96" s="1052">
        <f t="shared" si="0"/>
        <v>10400000</v>
      </c>
      <c r="D96" s="1048">
        <v>10400000</v>
      </c>
      <c r="E96" s="1057"/>
      <c r="F96" s="1052"/>
    </row>
    <row r="97" spans="1:8" ht="12" customHeight="1" x14ac:dyDescent="0.2">
      <c r="A97" s="305" t="s">
        <v>110</v>
      </c>
      <c r="B97" s="668" t="s">
        <v>161</v>
      </c>
      <c r="C97" s="1052">
        <f t="shared" si="0"/>
        <v>268125134</v>
      </c>
      <c r="D97" s="1054">
        <v>217625134</v>
      </c>
      <c r="E97" s="1055">
        <v>50500000</v>
      </c>
      <c r="F97" s="1056">
        <f>SUM(F98:F109)</f>
        <v>0</v>
      </c>
      <c r="H97" s="25"/>
    </row>
    <row r="98" spans="1:8" ht="12" customHeight="1" x14ac:dyDescent="0.2">
      <c r="A98" s="305" t="s">
        <v>100</v>
      </c>
      <c r="B98" s="666" t="s">
        <v>471</v>
      </c>
      <c r="C98" s="1052">
        <f t="shared" si="0"/>
        <v>0</v>
      </c>
      <c r="D98" s="1048" t="s">
        <v>517</v>
      </c>
      <c r="E98" s="1057"/>
      <c r="F98" s="1052"/>
    </row>
    <row r="99" spans="1:8" ht="12" customHeight="1" x14ac:dyDescent="0.2">
      <c r="A99" s="305" t="s">
        <v>101</v>
      </c>
      <c r="B99" s="670" t="s">
        <v>401</v>
      </c>
      <c r="C99" s="1052">
        <f t="shared" si="0"/>
        <v>0</v>
      </c>
      <c r="D99" s="1048"/>
      <c r="E99" s="1058"/>
      <c r="F99" s="1052"/>
    </row>
    <row r="100" spans="1:8" ht="12" customHeight="1" x14ac:dyDescent="0.2">
      <c r="A100" s="305" t="s">
        <v>111</v>
      </c>
      <c r="B100" s="670" t="s">
        <v>400</v>
      </c>
      <c r="C100" s="1052">
        <f t="shared" si="0"/>
        <v>0</v>
      </c>
      <c r="D100" s="1048"/>
      <c r="E100" s="1058"/>
      <c r="F100" s="1052"/>
    </row>
    <row r="101" spans="1:8" ht="12" customHeight="1" x14ac:dyDescent="0.2">
      <c r="A101" s="305" t="s">
        <v>112</v>
      </c>
      <c r="B101" s="670" t="s">
        <v>317</v>
      </c>
      <c r="C101" s="1052">
        <f t="shared" si="0"/>
        <v>0</v>
      </c>
      <c r="D101" s="1048"/>
      <c r="E101" s="1058"/>
      <c r="F101" s="1052"/>
    </row>
    <row r="102" spans="1:8" ht="12" customHeight="1" x14ac:dyDescent="0.2">
      <c r="A102" s="305" t="s">
        <v>113</v>
      </c>
      <c r="B102" s="666" t="s">
        <v>318</v>
      </c>
      <c r="C102" s="1052">
        <f t="shared" si="0"/>
        <v>0</v>
      </c>
      <c r="D102" s="1048"/>
      <c r="E102" s="1057"/>
      <c r="F102" s="1052"/>
    </row>
    <row r="103" spans="1:8" ht="12" customHeight="1" x14ac:dyDescent="0.2">
      <c r="A103" s="305" t="s">
        <v>114</v>
      </c>
      <c r="B103" s="666" t="s">
        <v>319</v>
      </c>
      <c r="C103" s="1052">
        <f t="shared" si="0"/>
        <v>0</v>
      </c>
      <c r="D103" s="1048"/>
      <c r="E103" s="1057"/>
      <c r="F103" s="1052"/>
    </row>
    <row r="104" spans="1:8" ht="12" customHeight="1" x14ac:dyDescent="0.2">
      <c r="A104" s="305" t="s">
        <v>116</v>
      </c>
      <c r="B104" s="670" t="s">
        <v>320</v>
      </c>
      <c r="C104" s="1052">
        <f t="shared" si="0"/>
        <v>217625134</v>
      </c>
      <c r="D104" s="1048">
        <v>217625134</v>
      </c>
      <c r="E104" s="1057"/>
      <c r="F104" s="1052"/>
    </row>
    <row r="105" spans="1:8" ht="12" customHeight="1" x14ac:dyDescent="0.2">
      <c r="A105" s="305" t="s">
        <v>162</v>
      </c>
      <c r="B105" s="670" t="s">
        <v>321</v>
      </c>
      <c r="C105" s="1052">
        <f t="shared" si="0"/>
        <v>0</v>
      </c>
      <c r="D105" s="1048"/>
      <c r="E105" s="1059"/>
      <c r="F105" s="1052"/>
    </row>
    <row r="106" spans="1:8" ht="12" customHeight="1" x14ac:dyDescent="0.2">
      <c r="A106" s="305" t="s">
        <v>315</v>
      </c>
      <c r="B106" s="666" t="s">
        <v>322</v>
      </c>
      <c r="C106" s="1052">
        <f t="shared" si="0"/>
        <v>0</v>
      </c>
      <c r="D106" s="1048"/>
      <c r="E106" s="1053"/>
      <c r="F106" s="1052"/>
    </row>
    <row r="107" spans="1:8" ht="12" customHeight="1" x14ac:dyDescent="0.2">
      <c r="A107" s="308" t="s">
        <v>316</v>
      </c>
      <c r="B107" s="671" t="s">
        <v>323</v>
      </c>
      <c r="C107" s="1052">
        <f t="shared" si="0"/>
        <v>0</v>
      </c>
      <c r="D107" s="1048"/>
      <c r="E107" s="1053"/>
      <c r="F107" s="1052"/>
    </row>
    <row r="108" spans="1:8" ht="12" customHeight="1" x14ac:dyDescent="0.2">
      <c r="A108" s="305" t="s">
        <v>398</v>
      </c>
      <c r="B108" s="671" t="s">
        <v>324</v>
      </c>
      <c r="C108" s="1052">
        <f t="shared" si="0"/>
        <v>0</v>
      </c>
      <c r="D108" s="1048"/>
      <c r="E108" s="1053"/>
      <c r="F108" s="1052"/>
    </row>
    <row r="109" spans="1:8" ht="12" customHeight="1" x14ac:dyDescent="0.2">
      <c r="A109" s="305" t="s">
        <v>399</v>
      </c>
      <c r="B109" s="666" t="s">
        <v>325</v>
      </c>
      <c r="C109" s="1050">
        <f t="shared" si="0"/>
        <v>50500000</v>
      </c>
      <c r="D109" s="1060"/>
      <c r="E109" s="1057">
        <v>50500000</v>
      </c>
      <c r="F109" s="1050"/>
    </row>
    <row r="110" spans="1:8" ht="12" customHeight="1" x14ac:dyDescent="0.2">
      <c r="A110" s="305" t="s">
        <v>403</v>
      </c>
      <c r="B110" s="672" t="s">
        <v>49</v>
      </c>
      <c r="C110" s="1050">
        <f t="shared" si="0"/>
        <v>0</v>
      </c>
      <c r="D110" s="1048"/>
      <c r="E110" s="1051"/>
      <c r="F110" s="1050"/>
    </row>
    <row r="111" spans="1:8" ht="12" customHeight="1" x14ac:dyDescent="0.2">
      <c r="A111" s="306" t="s">
        <v>404</v>
      </c>
      <c r="B111" s="666" t="s">
        <v>472</v>
      </c>
      <c r="C111" s="1052">
        <f t="shared" si="0"/>
        <v>0</v>
      </c>
      <c r="D111" s="1048"/>
      <c r="E111" s="1053"/>
      <c r="F111" s="1052"/>
    </row>
    <row r="112" spans="1:8" ht="12" customHeight="1" thickBot="1" x14ac:dyDescent="0.25">
      <c r="A112" s="309" t="s">
        <v>405</v>
      </c>
      <c r="B112" s="673" t="s">
        <v>473</v>
      </c>
      <c r="C112" s="1050">
        <f t="shared" si="0"/>
        <v>0</v>
      </c>
      <c r="D112" s="1048"/>
      <c r="E112" s="1061"/>
      <c r="F112" s="1062"/>
    </row>
    <row r="113" spans="1:6" ht="12" customHeight="1" thickBot="1" x14ac:dyDescent="0.25">
      <c r="A113" s="271" t="s">
        <v>19</v>
      </c>
      <c r="B113" s="367" t="s">
        <v>521</v>
      </c>
      <c r="C113" s="664">
        <f t="shared" si="0"/>
        <v>608557970</v>
      </c>
      <c r="D113" s="683">
        <f>+D114+D116+D118</f>
        <v>604980514</v>
      </c>
      <c r="E113" s="663">
        <f>+E114+E116+E118</f>
        <v>3577456</v>
      </c>
      <c r="F113" s="677">
        <f>+F114+F116+F118</f>
        <v>0</v>
      </c>
    </row>
    <row r="114" spans="1:6" ht="12" customHeight="1" x14ac:dyDescent="0.2">
      <c r="A114" s="304" t="s">
        <v>102</v>
      </c>
      <c r="B114" s="666" t="s">
        <v>190</v>
      </c>
      <c r="C114" s="1021">
        <f t="shared" si="0"/>
        <v>39924484</v>
      </c>
      <c r="D114" s="974">
        <v>39924484</v>
      </c>
      <c r="E114" s="981"/>
      <c r="F114" s="1021"/>
    </row>
    <row r="115" spans="1:6" ht="12" customHeight="1" x14ac:dyDescent="0.2">
      <c r="A115" s="304" t="s">
        <v>103</v>
      </c>
      <c r="B115" s="671" t="s">
        <v>329</v>
      </c>
      <c r="C115" s="1021">
        <f t="shared" si="0"/>
        <v>32057770</v>
      </c>
      <c r="D115" s="974">
        <v>32057770</v>
      </c>
      <c r="E115" s="975"/>
      <c r="F115" s="1021"/>
    </row>
    <row r="116" spans="1:6" ht="12" customHeight="1" x14ac:dyDescent="0.2">
      <c r="A116" s="304" t="s">
        <v>104</v>
      </c>
      <c r="B116" s="671" t="s">
        <v>163</v>
      </c>
      <c r="C116" s="1024">
        <f t="shared" si="0"/>
        <v>565056030</v>
      </c>
      <c r="D116" s="974">
        <v>565056030</v>
      </c>
      <c r="E116" s="1063"/>
      <c r="F116" s="1024"/>
    </row>
    <row r="117" spans="1:6" ht="12" customHeight="1" x14ac:dyDescent="0.2">
      <c r="A117" s="304" t="s">
        <v>105</v>
      </c>
      <c r="B117" s="671" t="s">
        <v>330</v>
      </c>
      <c r="C117" s="1064">
        <f t="shared" si="0"/>
        <v>559819872</v>
      </c>
      <c r="D117" s="974">
        <v>559819872</v>
      </c>
      <c r="E117" s="974"/>
      <c r="F117" s="1064"/>
    </row>
    <row r="118" spans="1:6" ht="12" customHeight="1" x14ac:dyDescent="0.2">
      <c r="A118" s="304" t="s">
        <v>106</v>
      </c>
      <c r="B118" s="370" t="s">
        <v>193</v>
      </c>
      <c r="C118" s="1064">
        <f t="shared" si="0"/>
        <v>3577456</v>
      </c>
      <c r="D118" s="1031">
        <f>SUM(D119:D126)</f>
        <v>0</v>
      </c>
      <c r="E118" s="974">
        <v>3577456</v>
      </c>
      <c r="F118" s="1024">
        <f>SUM(F119:F126)</f>
        <v>0</v>
      </c>
    </row>
    <row r="119" spans="1:6" ht="12" customHeight="1" x14ac:dyDescent="0.2">
      <c r="A119" s="304" t="s">
        <v>115</v>
      </c>
      <c r="B119" s="369" t="s">
        <v>392</v>
      </c>
      <c r="C119" s="1064">
        <f t="shared" si="0"/>
        <v>0</v>
      </c>
      <c r="D119" s="1065"/>
      <c r="E119" s="1065"/>
      <c r="F119" s="1064"/>
    </row>
    <row r="120" spans="1:6" ht="12" customHeight="1" x14ac:dyDescent="0.2">
      <c r="A120" s="304" t="s">
        <v>117</v>
      </c>
      <c r="B120" s="675" t="s">
        <v>335</v>
      </c>
      <c r="C120" s="1064">
        <f t="shared" si="0"/>
        <v>0</v>
      </c>
      <c r="D120" s="974"/>
      <c r="E120" s="974"/>
      <c r="F120" s="1064"/>
    </row>
    <row r="121" spans="1:6" ht="12" customHeight="1" x14ac:dyDescent="0.2">
      <c r="A121" s="304" t="s">
        <v>164</v>
      </c>
      <c r="B121" s="666" t="s">
        <v>319</v>
      </c>
      <c r="C121" s="1064">
        <f t="shared" si="0"/>
        <v>0</v>
      </c>
      <c r="D121" s="974"/>
      <c r="E121" s="974"/>
      <c r="F121" s="1064"/>
    </row>
    <row r="122" spans="1:6" ht="12" customHeight="1" x14ac:dyDescent="0.2">
      <c r="A122" s="304" t="s">
        <v>165</v>
      </c>
      <c r="B122" s="666" t="s">
        <v>334</v>
      </c>
      <c r="C122" s="1064">
        <f t="shared" si="0"/>
        <v>0</v>
      </c>
      <c r="D122" s="974"/>
      <c r="E122" s="974"/>
      <c r="F122" s="1064"/>
    </row>
    <row r="123" spans="1:6" ht="12" customHeight="1" x14ac:dyDescent="0.2">
      <c r="A123" s="304" t="s">
        <v>166</v>
      </c>
      <c r="B123" s="666" t="s">
        <v>333</v>
      </c>
      <c r="C123" s="1064">
        <f t="shared" si="0"/>
        <v>0</v>
      </c>
      <c r="D123" s="974"/>
      <c r="E123" s="974"/>
      <c r="F123" s="1064"/>
    </row>
    <row r="124" spans="1:6" ht="12" customHeight="1" x14ac:dyDescent="0.2">
      <c r="A124" s="304" t="s">
        <v>326</v>
      </c>
      <c r="B124" s="666" t="s">
        <v>322</v>
      </c>
      <c r="C124" s="1064">
        <f t="shared" si="0"/>
        <v>0</v>
      </c>
      <c r="D124" s="974"/>
      <c r="E124" s="974"/>
      <c r="F124" s="1064"/>
    </row>
    <row r="125" spans="1:6" ht="12" customHeight="1" x14ac:dyDescent="0.2">
      <c r="A125" s="304" t="s">
        <v>327</v>
      </c>
      <c r="B125" s="666" t="s">
        <v>332</v>
      </c>
      <c r="C125" s="1064">
        <f t="shared" si="0"/>
        <v>0</v>
      </c>
      <c r="D125" s="974"/>
      <c r="E125" s="974"/>
      <c r="F125" s="1064"/>
    </row>
    <row r="126" spans="1:6" ht="12" customHeight="1" thickBot="1" x14ac:dyDescent="0.25">
      <c r="A126" s="308" t="s">
        <v>328</v>
      </c>
      <c r="B126" s="666" t="s">
        <v>551</v>
      </c>
      <c r="C126" s="1066">
        <f t="shared" si="0"/>
        <v>3577456</v>
      </c>
      <c r="D126" s="1067"/>
      <c r="E126" s="974">
        <v>3577456</v>
      </c>
      <c r="F126" s="1066"/>
    </row>
    <row r="127" spans="1:6" ht="12" customHeight="1" thickBot="1" x14ac:dyDescent="0.25">
      <c r="A127" s="271" t="s">
        <v>20</v>
      </c>
      <c r="B127" s="676" t="s">
        <v>408</v>
      </c>
      <c r="C127" s="643">
        <f t="shared" si="0"/>
        <v>1346310089</v>
      </c>
      <c r="D127" s="644">
        <f>+D92+D113</f>
        <v>1262749443</v>
      </c>
      <c r="E127" s="682">
        <f>+E92+E113</f>
        <v>54077456</v>
      </c>
      <c r="F127" s="646">
        <f>+F92+F113</f>
        <v>29483190</v>
      </c>
    </row>
    <row r="128" spans="1:6" ht="12" customHeight="1" thickBot="1" x14ac:dyDescent="0.25">
      <c r="A128" s="271" t="s">
        <v>21</v>
      </c>
      <c r="B128" s="676" t="s">
        <v>409</v>
      </c>
      <c r="C128" s="643">
        <f t="shared" si="0"/>
        <v>0</v>
      </c>
      <c r="D128" s="643">
        <f>+D129+D130+D131</f>
        <v>0</v>
      </c>
      <c r="E128" s="687"/>
      <c r="F128" s="643">
        <f>+F129+F130+F131</f>
        <v>0</v>
      </c>
    </row>
    <row r="129" spans="1:14" s="53" customFormat="1" ht="12" customHeight="1" x14ac:dyDescent="0.2">
      <c r="A129" s="304" t="s">
        <v>232</v>
      </c>
      <c r="B129" s="675" t="s">
        <v>476</v>
      </c>
      <c r="C129" s="1064">
        <f t="shared" si="0"/>
        <v>0</v>
      </c>
      <c r="D129" s="974"/>
      <c r="E129" s="986"/>
      <c r="F129" s="1069"/>
    </row>
    <row r="130" spans="1:14" ht="12" customHeight="1" x14ac:dyDescent="0.2">
      <c r="A130" s="304" t="s">
        <v>233</v>
      </c>
      <c r="B130" s="675" t="s">
        <v>417</v>
      </c>
      <c r="C130" s="1064">
        <f t="shared" si="0"/>
        <v>0</v>
      </c>
      <c r="D130" s="974"/>
      <c r="E130" s="974"/>
      <c r="F130" s="1024"/>
    </row>
    <row r="131" spans="1:14" ht="12" customHeight="1" thickBot="1" x14ac:dyDescent="0.25">
      <c r="A131" s="308" t="s">
        <v>234</v>
      </c>
      <c r="B131" s="678" t="s">
        <v>475</v>
      </c>
      <c r="C131" s="1064">
        <f t="shared" si="0"/>
        <v>0</v>
      </c>
      <c r="D131" s="1070"/>
      <c r="E131" s="1070"/>
      <c r="F131" s="1064"/>
    </row>
    <row r="132" spans="1:14" ht="12" customHeight="1" thickBot="1" x14ac:dyDescent="0.25">
      <c r="A132" s="271" t="s">
        <v>22</v>
      </c>
      <c r="B132" s="676" t="s">
        <v>410</v>
      </c>
      <c r="C132" s="643">
        <f t="shared" si="0"/>
        <v>0</v>
      </c>
      <c r="D132" s="687"/>
      <c r="E132" s="687"/>
      <c r="F132" s="643">
        <f>+F133+F134+F135+F136+F137+F138</f>
        <v>0</v>
      </c>
    </row>
    <row r="133" spans="1:14" ht="12" customHeight="1" x14ac:dyDescent="0.2">
      <c r="A133" s="304" t="s">
        <v>89</v>
      </c>
      <c r="B133" s="675" t="s">
        <v>419</v>
      </c>
      <c r="C133" s="1064">
        <f t="shared" si="0"/>
        <v>0</v>
      </c>
      <c r="D133" s="1068"/>
      <c r="E133" s="986"/>
      <c r="F133" s="1071"/>
    </row>
    <row r="134" spans="1:14" ht="12" customHeight="1" x14ac:dyDescent="0.2">
      <c r="A134" s="304" t="s">
        <v>90</v>
      </c>
      <c r="B134" s="675" t="s">
        <v>411</v>
      </c>
      <c r="C134" s="1064">
        <f t="shared" si="0"/>
        <v>0</v>
      </c>
      <c r="D134" s="974"/>
      <c r="E134" s="974"/>
      <c r="F134" s="1064"/>
    </row>
    <row r="135" spans="1:14" ht="12" customHeight="1" x14ac:dyDescent="0.2">
      <c r="A135" s="304" t="s">
        <v>91</v>
      </c>
      <c r="B135" s="675" t="s">
        <v>412</v>
      </c>
      <c r="C135" s="1064">
        <f t="shared" si="0"/>
        <v>0</v>
      </c>
      <c r="D135" s="974"/>
      <c r="E135" s="974"/>
      <c r="F135" s="1064"/>
    </row>
    <row r="136" spans="1:14" ht="12" customHeight="1" x14ac:dyDescent="0.2">
      <c r="A136" s="304" t="s">
        <v>151</v>
      </c>
      <c r="B136" s="675" t="s">
        <v>474</v>
      </c>
      <c r="C136" s="1064">
        <f t="shared" si="0"/>
        <v>0</v>
      </c>
      <c r="D136" s="974"/>
      <c r="E136" s="974"/>
      <c r="F136" s="1064"/>
    </row>
    <row r="137" spans="1:14" ht="12" customHeight="1" x14ac:dyDescent="0.2">
      <c r="A137" s="304" t="s">
        <v>152</v>
      </c>
      <c r="B137" s="675" t="s">
        <v>414</v>
      </c>
      <c r="C137" s="1064">
        <f t="shared" si="0"/>
        <v>0</v>
      </c>
      <c r="D137" s="974"/>
      <c r="E137" s="974"/>
      <c r="F137" s="1064"/>
    </row>
    <row r="138" spans="1:14" s="53" customFormat="1" ht="12" customHeight="1" thickBot="1" x14ac:dyDescent="0.25">
      <c r="A138" s="308" t="s">
        <v>153</v>
      </c>
      <c r="B138" s="678" t="s">
        <v>415</v>
      </c>
      <c r="C138" s="1064">
        <f t="shared" si="0"/>
        <v>0</v>
      </c>
      <c r="D138" s="1072"/>
      <c r="E138" s="1072"/>
      <c r="F138" s="1064"/>
    </row>
    <row r="139" spans="1:14" ht="12" customHeight="1" thickBot="1" x14ac:dyDescent="0.25">
      <c r="A139" s="271" t="s">
        <v>23</v>
      </c>
      <c r="B139" s="676" t="s">
        <v>497</v>
      </c>
      <c r="C139" s="647">
        <f t="shared" si="0"/>
        <v>1009771092</v>
      </c>
      <c r="D139" s="687">
        <f>+D140+D141+D143+D144+D142</f>
        <v>1009771092</v>
      </c>
      <c r="E139" s="651">
        <f>+E140+E141+E143+E144+E142</f>
        <v>0</v>
      </c>
      <c r="F139" s="652">
        <f>+F140+F141+F143+F144+F142</f>
        <v>0</v>
      </c>
      <c r="N139" s="140"/>
    </row>
    <row r="140" spans="1:14" ht="13.5" x14ac:dyDescent="0.2">
      <c r="A140" s="304" t="s">
        <v>92</v>
      </c>
      <c r="B140" s="675" t="s">
        <v>336</v>
      </c>
      <c r="C140" s="1064">
        <f t="shared" si="0"/>
        <v>0</v>
      </c>
      <c r="D140" s="986"/>
      <c r="E140" s="986"/>
      <c r="F140" s="1069"/>
    </row>
    <row r="141" spans="1:14" ht="12" customHeight="1" x14ac:dyDescent="0.2">
      <c r="A141" s="304" t="s">
        <v>93</v>
      </c>
      <c r="B141" s="675" t="s">
        <v>337</v>
      </c>
      <c r="C141" s="1064">
        <f t="shared" si="0"/>
        <v>0</v>
      </c>
      <c r="D141" s="974"/>
      <c r="E141" s="974"/>
      <c r="F141" s="1064"/>
    </row>
    <row r="142" spans="1:14" s="53" customFormat="1" ht="12" customHeight="1" x14ac:dyDescent="0.2">
      <c r="A142" s="304" t="s">
        <v>251</v>
      </c>
      <c r="B142" s="675" t="s">
        <v>496</v>
      </c>
      <c r="C142" s="1064">
        <f t="shared" si="0"/>
        <v>1009771092</v>
      </c>
      <c r="D142" s="974">
        <v>1009771092</v>
      </c>
      <c r="E142" s="974">
        <v>0</v>
      </c>
      <c r="F142" s="1064">
        <v>0</v>
      </c>
    </row>
    <row r="143" spans="1:14" s="53" customFormat="1" ht="12" customHeight="1" x14ac:dyDescent="0.2">
      <c r="A143" s="304" t="s">
        <v>252</v>
      </c>
      <c r="B143" s="675" t="s">
        <v>424</v>
      </c>
      <c r="C143" s="1064">
        <f t="shared" si="0"/>
        <v>0</v>
      </c>
      <c r="D143" s="1073"/>
      <c r="E143" s="1073"/>
      <c r="F143" s="1064"/>
    </row>
    <row r="144" spans="1:14" s="53" customFormat="1" ht="12" customHeight="1" thickBot="1" x14ac:dyDescent="0.25">
      <c r="A144" s="308" t="s">
        <v>253</v>
      </c>
      <c r="B144" s="678" t="s">
        <v>356</v>
      </c>
      <c r="C144" s="1064">
        <f t="shared" si="0"/>
        <v>0</v>
      </c>
      <c r="D144" s="1074"/>
      <c r="E144" s="1074"/>
      <c r="F144" s="1064"/>
    </row>
    <row r="145" spans="1:6" s="53" customFormat="1" ht="12" customHeight="1" thickBot="1" x14ac:dyDescent="0.25">
      <c r="A145" s="271" t="s">
        <v>24</v>
      </c>
      <c r="B145" s="676" t="s">
        <v>425</v>
      </c>
      <c r="C145" s="1075">
        <f t="shared" si="0"/>
        <v>0</v>
      </c>
      <c r="D145" s="687"/>
      <c r="E145" s="687"/>
      <c r="F145" s="1075">
        <f>+F146+F147+F148+F149+F150</f>
        <v>0</v>
      </c>
    </row>
    <row r="146" spans="1:6" s="53" customFormat="1" ht="12" customHeight="1" x14ac:dyDescent="0.2">
      <c r="A146" s="304" t="s">
        <v>94</v>
      </c>
      <c r="B146" s="675" t="s">
        <v>420</v>
      </c>
      <c r="C146" s="1064">
        <f t="shared" si="0"/>
        <v>0</v>
      </c>
      <c r="D146" s="986"/>
      <c r="E146" s="986"/>
      <c r="F146" s="1069"/>
    </row>
    <row r="147" spans="1:6" s="53" customFormat="1" ht="12" customHeight="1" x14ac:dyDescent="0.2">
      <c r="A147" s="304" t="s">
        <v>95</v>
      </c>
      <c r="B147" s="675" t="s">
        <v>427</v>
      </c>
      <c r="C147" s="1064">
        <f t="shared" si="0"/>
        <v>0</v>
      </c>
      <c r="D147" s="1073"/>
      <c r="E147" s="1073"/>
      <c r="F147" s="1024"/>
    </row>
    <row r="148" spans="1:6" s="53" customFormat="1" ht="12" customHeight="1" x14ac:dyDescent="0.2">
      <c r="A148" s="304" t="s">
        <v>263</v>
      </c>
      <c r="B148" s="675" t="s">
        <v>422</v>
      </c>
      <c r="C148" s="1064">
        <f t="shared" si="0"/>
        <v>0</v>
      </c>
      <c r="D148" s="1073"/>
      <c r="E148" s="1073"/>
      <c r="F148" s="1024"/>
    </row>
    <row r="149" spans="1:6" ht="12.75" customHeight="1" x14ac:dyDescent="0.2">
      <c r="A149" s="304" t="s">
        <v>264</v>
      </c>
      <c r="B149" s="675" t="s">
        <v>477</v>
      </c>
      <c r="C149" s="1064">
        <f t="shared" si="0"/>
        <v>0</v>
      </c>
      <c r="D149" s="1073"/>
      <c r="E149" s="1073"/>
      <c r="F149" s="1024"/>
    </row>
    <row r="150" spans="1:6" ht="12.75" customHeight="1" thickBot="1" x14ac:dyDescent="0.25">
      <c r="A150" s="308" t="s">
        <v>426</v>
      </c>
      <c r="B150" s="678" t="s">
        <v>429</v>
      </c>
      <c r="C150" s="1066">
        <f t="shared" si="0"/>
        <v>0</v>
      </c>
      <c r="D150" s="1074"/>
      <c r="E150" s="1074"/>
      <c r="F150" s="1066"/>
    </row>
    <row r="151" spans="1:6" ht="12.75" customHeight="1" thickBot="1" x14ac:dyDescent="0.25">
      <c r="A151" s="310" t="s">
        <v>25</v>
      </c>
      <c r="B151" s="676" t="s">
        <v>430</v>
      </c>
      <c r="C151" s="1075">
        <f t="shared" si="0"/>
        <v>0</v>
      </c>
      <c r="D151" s="1000"/>
      <c r="E151" s="687"/>
      <c r="F151" s="1075"/>
    </row>
    <row r="152" spans="1:6" ht="12" customHeight="1" thickBot="1" x14ac:dyDescent="0.25">
      <c r="A152" s="310" t="s">
        <v>26</v>
      </c>
      <c r="B152" s="676" t="s">
        <v>431</v>
      </c>
      <c r="C152" s="1075">
        <f t="shared" si="0"/>
        <v>0</v>
      </c>
      <c r="D152" s="687"/>
      <c r="E152" s="687"/>
      <c r="F152" s="1075"/>
    </row>
    <row r="153" spans="1:6" ht="14.25" thickBot="1" x14ac:dyDescent="0.25">
      <c r="A153" s="311" t="s">
        <v>27</v>
      </c>
      <c r="B153" s="676" t="s">
        <v>512</v>
      </c>
      <c r="C153" s="688">
        <f t="shared" si="0"/>
        <v>1009771092</v>
      </c>
      <c r="D153" s="689">
        <f>+D128+D132+D139+D145+D151+D152</f>
        <v>1009771092</v>
      </c>
      <c r="E153" s="690">
        <f>+E128+E132+E139+E145+E151+E152</f>
        <v>0</v>
      </c>
      <c r="F153" s="691">
        <f>+F128+F132+F139+F145+F151+F152</f>
        <v>0</v>
      </c>
    </row>
    <row r="154" spans="1:6" ht="15" customHeight="1" thickBot="1" x14ac:dyDescent="0.25">
      <c r="A154" s="311" t="s">
        <v>28</v>
      </c>
      <c r="B154" s="591" t="s">
        <v>513</v>
      </c>
      <c r="C154" s="688">
        <f t="shared" si="0"/>
        <v>2356081181</v>
      </c>
      <c r="D154" s="689">
        <f>+D127+D153</f>
        <v>2272520535</v>
      </c>
      <c r="E154" s="690">
        <f>+E127+E153</f>
        <v>54077456</v>
      </c>
      <c r="F154" s="691">
        <f>+F127+F153</f>
        <v>29483190</v>
      </c>
    </row>
    <row r="155" spans="1:6" ht="15" customHeight="1" thickBot="1" x14ac:dyDescent="0.25">
      <c r="A155" s="185"/>
      <c r="B155" s="679"/>
      <c r="C155" s="1076"/>
      <c r="D155" s="1076"/>
      <c r="E155" s="1076"/>
      <c r="F155" s="1076"/>
    </row>
    <row r="156" spans="1:6" ht="14.25" customHeight="1" thickBot="1" x14ac:dyDescent="0.25">
      <c r="A156" s="138" t="s">
        <v>478</v>
      </c>
      <c r="B156" s="457"/>
      <c r="C156" s="1077">
        <v>36</v>
      </c>
      <c r="D156" s="1077">
        <v>35</v>
      </c>
      <c r="E156" s="1141">
        <f>SUM(E157:E157)</f>
        <v>0</v>
      </c>
      <c r="F156" s="1077">
        <v>1</v>
      </c>
    </row>
    <row r="157" spans="1:6" ht="13.5" thickBot="1" x14ac:dyDescent="0.25">
      <c r="A157" s="1428" t="s">
        <v>182</v>
      </c>
      <c r="B157" s="1429"/>
      <c r="C157" s="1077" t="s">
        <v>517</v>
      </c>
      <c r="D157" s="1080"/>
      <c r="E157" s="1078"/>
      <c r="F157" s="1079"/>
    </row>
    <row r="158" spans="1:6" x14ac:dyDescent="0.2">
      <c r="F158" s="680"/>
    </row>
    <row r="159" spans="1:6" x14ac:dyDescent="0.2">
      <c r="F159" s="680"/>
    </row>
    <row r="160" spans="1:6" x14ac:dyDescent="0.2">
      <c r="F160" s="680"/>
    </row>
    <row r="161" spans="6:6" x14ac:dyDescent="0.2">
      <c r="F161" s="680"/>
    </row>
    <row r="162" spans="6:6" x14ac:dyDescent="0.2">
      <c r="F162" s="680"/>
    </row>
  </sheetData>
  <sheetProtection formatCells="0"/>
  <mergeCells count="1">
    <mergeCell ref="A157:B157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2" fitToHeight="2" orientation="portrait" verticalDpi="300" r:id="rId1"/>
  <headerFooter alignWithMargins="0"/>
  <rowBreaks count="1" manualBreakCount="1">
    <brk id="89" max="16383" man="1"/>
  </rowBreaks>
  <ignoredErrors>
    <ignoredError sqref="F97 D118 F118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V75"/>
  <sheetViews>
    <sheetView view="pageBreakPreview" zoomScaleNormal="100" zoomScaleSheetLayoutView="100" workbookViewId="0">
      <selection activeCell="E15" sqref="E15"/>
    </sheetView>
  </sheetViews>
  <sheetFormatPr defaultColWidth="9.5" defaultRowHeight="12.75" x14ac:dyDescent="0.2"/>
  <cols>
    <col min="1" max="1" width="7" style="1302" customWidth="1"/>
    <col min="2" max="2" width="41.83203125" style="1302" customWidth="1"/>
    <col min="3" max="3" width="23.33203125" style="1302" customWidth="1"/>
    <col min="4" max="13" width="21.83203125" style="1302" customWidth="1"/>
    <col min="14" max="14" width="21.5" style="1302" customWidth="1"/>
    <col min="15" max="18" width="21.83203125" style="1302" customWidth="1"/>
    <col min="19" max="19" width="7.33203125" style="1302" customWidth="1"/>
    <col min="20" max="20" width="2.5" style="1302" customWidth="1"/>
    <col min="21" max="21" width="9.5" style="1302" customWidth="1"/>
    <col min="22" max="22" width="15.1640625" style="1302" customWidth="1"/>
    <col min="23" max="23" width="17.5" style="1302" customWidth="1"/>
    <col min="24" max="24" width="14.5" style="1302" customWidth="1"/>
    <col min="25" max="16384" width="9.5" style="1302"/>
  </cols>
  <sheetData>
    <row r="1" spans="1:22" x14ac:dyDescent="0.2">
      <c r="A1" s="1466" t="s">
        <v>764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300"/>
      <c r="Q1" s="1301"/>
      <c r="R1" s="1301"/>
    </row>
    <row r="2" spans="1:22" x14ac:dyDescent="0.2">
      <c r="A2" s="1301"/>
      <c r="B2" s="1301"/>
      <c r="C2" s="1301"/>
      <c r="D2" s="1301"/>
      <c r="E2" s="1301"/>
      <c r="F2" s="1301"/>
      <c r="G2" s="1301"/>
      <c r="H2" s="1301"/>
      <c r="I2" s="1301"/>
      <c r="J2" s="1301"/>
      <c r="K2" s="1301"/>
      <c r="L2" s="1301"/>
      <c r="M2" s="1301"/>
      <c r="N2" s="1301"/>
      <c r="O2" s="1301"/>
      <c r="P2" s="1301"/>
      <c r="Q2" s="1301"/>
      <c r="R2" s="1301"/>
    </row>
    <row r="3" spans="1:22" x14ac:dyDescent="0.2">
      <c r="A3" s="1301"/>
      <c r="B3" s="1301"/>
      <c r="C3" s="1301"/>
      <c r="D3" s="1301"/>
      <c r="E3" s="1301"/>
      <c r="F3" s="1301"/>
      <c r="G3" s="1301"/>
      <c r="H3" s="1301"/>
      <c r="I3" s="1301"/>
      <c r="J3" s="1301"/>
      <c r="K3" s="1301"/>
      <c r="L3" s="1301"/>
      <c r="M3" s="1301"/>
      <c r="N3" s="1301"/>
      <c r="O3" s="1301"/>
      <c r="P3" s="1301"/>
      <c r="Q3" s="1301"/>
      <c r="R3" s="1301"/>
    </row>
    <row r="4" spans="1:22" ht="12.75" customHeight="1" x14ac:dyDescent="0.2">
      <c r="A4" s="1467" t="s">
        <v>693</v>
      </c>
      <c r="B4" s="1467"/>
      <c r="C4" s="1467"/>
      <c r="D4" s="1467"/>
      <c r="E4" s="1467"/>
      <c r="F4" s="1467"/>
      <c r="G4" s="1467"/>
      <c r="H4" s="1467"/>
      <c r="I4" s="1467"/>
      <c r="J4" s="1467"/>
      <c r="K4" s="1467"/>
      <c r="L4" s="1467"/>
      <c r="M4" s="1467"/>
      <c r="N4" s="1467"/>
      <c r="O4" s="1467"/>
      <c r="P4" s="1303"/>
      <c r="Q4" s="1303"/>
      <c r="R4" s="1303"/>
    </row>
    <row r="5" spans="1:22" ht="12" customHeight="1" x14ac:dyDescent="0.2">
      <c r="A5" s="1304"/>
      <c r="B5" s="1304"/>
      <c r="C5" s="1304"/>
      <c r="D5" s="1304"/>
      <c r="E5" s="1304"/>
      <c r="F5" s="1304"/>
      <c r="G5" s="1305">
        <v>2021</v>
      </c>
      <c r="H5" s="1304"/>
      <c r="I5" s="1304"/>
      <c r="J5" s="1304"/>
      <c r="K5" s="1304"/>
      <c r="L5" s="1306" t="s">
        <v>517</v>
      </c>
      <c r="M5" s="1307" t="s">
        <v>562</v>
      </c>
      <c r="N5" s="1307" t="s">
        <v>517</v>
      </c>
      <c r="O5" s="1308"/>
      <c r="P5" s="1308"/>
    </row>
    <row r="6" spans="1:22" ht="16.5" customHeight="1" x14ac:dyDescent="0.2">
      <c r="A6" s="1309" t="s">
        <v>452</v>
      </c>
      <c r="B6" s="1310" t="s">
        <v>453</v>
      </c>
      <c r="C6" s="1310" t="s">
        <v>454</v>
      </c>
      <c r="D6" s="1310" t="s">
        <v>456</v>
      </c>
      <c r="E6" s="1310" t="s">
        <v>455</v>
      </c>
      <c r="F6" s="1310" t="s">
        <v>457</v>
      </c>
      <c r="G6" s="1310" t="s">
        <v>459</v>
      </c>
      <c r="H6" s="1310" t="s">
        <v>460</v>
      </c>
      <c r="I6" s="1310" t="s">
        <v>694</v>
      </c>
      <c r="J6" s="1310" t="s">
        <v>695</v>
      </c>
      <c r="K6" s="1311" t="s">
        <v>696</v>
      </c>
      <c r="L6" s="1310" t="s">
        <v>697</v>
      </c>
      <c r="M6" s="1312" t="s">
        <v>698</v>
      </c>
      <c r="O6" s="1308"/>
      <c r="P6" s="1308"/>
      <c r="Q6" s="1313"/>
      <c r="R6" s="1313"/>
    </row>
    <row r="7" spans="1:22" ht="64.5" customHeight="1" x14ac:dyDescent="0.2">
      <c r="A7" s="1314" t="s">
        <v>699</v>
      </c>
      <c r="B7" s="1315" t="s">
        <v>61</v>
      </c>
      <c r="C7" s="1316" t="s">
        <v>700</v>
      </c>
      <c r="D7" s="1317" t="s">
        <v>701</v>
      </c>
      <c r="E7" s="1318" t="s">
        <v>702</v>
      </c>
      <c r="F7" s="1318" t="s">
        <v>703</v>
      </c>
      <c r="G7" s="1318" t="s">
        <v>704</v>
      </c>
      <c r="H7" s="1318" t="s">
        <v>705</v>
      </c>
      <c r="I7" s="1318" t="s">
        <v>10</v>
      </c>
      <c r="J7" s="1318" t="s">
        <v>706</v>
      </c>
      <c r="K7" s="1316" t="s">
        <v>707</v>
      </c>
      <c r="L7" s="1318" t="s">
        <v>708</v>
      </c>
      <c r="M7" s="1319" t="s">
        <v>709</v>
      </c>
      <c r="R7" s="1320"/>
    </row>
    <row r="8" spans="1:22" s="1327" customFormat="1" ht="30" customHeight="1" x14ac:dyDescent="0.2">
      <c r="A8" s="1321" t="s">
        <v>18</v>
      </c>
      <c r="B8" s="1322" t="s">
        <v>710</v>
      </c>
      <c r="C8" s="1323">
        <f t="shared" ref="C8:C18" si="0">SUM(K8+M8)</f>
        <v>1882898141</v>
      </c>
      <c r="D8" s="1324"/>
      <c r="E8" s="1325">
        <v>60000000</v>
      </c>
      <c r="F8" s="1325">
        <v>1005376243</v>
      </c>
      <c r="G8" s="1325"/>
      <c r="H8" s="1325"/>
      <c r="I8" s="1325"/>
      <c r="J8" s="1325"/>
      <c r="K8" s="1323">
        <f t="shared" ref="K8:K18" si="1">SUM(D8:J8)</f>
        <v>1065376243</v>
      </c>
      <c r="L8" s="1325"/>
      <c r="M8" s="1326">
        <v>817521898</v>
      </c>
      <c r="R8" s="1328"/>
      <c r="V8" s="1329"/>
    </row>
    <row r="9" spans="1:22" s="1327" customFormat="1" ht="30" customHeight="1" x14ac:dyDescent="0.2">
      <c r="A9" s="1321" t="s">
        <v>19</v>
      </c>
      <c r="B9" s="1330" t="s">
        <v>711</v>
      </c>
      <c r="C9" s="1323">
        <f t="shared" si="0"/>
        <v>163198257</v>
      </c>
      <c r="D9" s="1324">
        <v>635000</v>
      </c>
      <c r="E9" s="1325"/>
      <c r="F9" s="1325"/>
      <c r="G9" s="1325">
        <v>158563257</v>
      </c>
      <c r="H9" s="1325" t="s">
        <v>517</v>
      </c>
      <c r="I9" s="1325">
        <v>4000000</v>
      </c>
      <c r="J9" s="1325"/>
      <c r="K9" s="1323">
        <f t="shared" si="1"/>
        <v>163198257</v>
      </c>
      <c r="L9" s="1325"/>
      <c r="M9" s="1326"/>
      <c r="O9" s="1331"/>
      <c r="P9" s="1331"/>
      <c r="R9" s="1328"/>
    </row>
    <row r="10" spans="1:22" s="1327" customFormat="1" ht="30" customHeight="1" x14ac:dyDescent="0.2">
      <c r="A10" s="1321" t="s">
        <v>20</v>
      </c>
      <c r="B10" s="1332" t="s">
        <v>712</v>
      </c>
      <c r="C10" s="1323">
        <f t="shared" si="0"/>
        <v>7836115</v>
      </c>
      <c r="D10" s="1333"/>
      <c r="E10" s="1325"/>
      <c r="F10" s="1325"/>
      <c r="G10" s="1325">
        <v>7836115</v>
      </c>
      <c r="H10" s="1325"/>
      <c r="I10" s="1325"/>
      <c r="J10" s="1325"/>
      <c r="K10" s="1323">
        <f t="shared" si="1"/>
        <v>7836115</v>
      </c>
      <c r="L10" s="1325"/>
      <c r="M10" s="1326"/>
      <c r="O10" s="1331"/>
      <c r="P10" s="1331"/>
      <c r="R10" s="1328"/>
    </row>
    <row r="11" spans="1:22" s="1327" customFormat="1" ht="30" customHeight="1" x14ac:dyDescent="0.2">
      <c r="A11" s="1321" t="s">
        <v>21</v>
      </c>
      <c r="B11" s="1330" t="s">
        <v>713</v>
      </c>
      <c r="C11" s="1323">
        <f t="shared" si="0"/>
        <v>33845000</v>
      </c>
      <c r="D11" s="1324">
        <v>33845000</v>
      </c>
      <c r="E11" s="1325"/>
      <c r="F11" s="1325"/>
      <c r="G11" s="1325"/>
      <c r="H11" s="1325"/>
      <c r="I11" s="1325"/>
      <c r="J11" s="1325"/>
      <c r="K11" s="1323">
        <f t="shared" si="1"/>
        <v>33845000</v>
      </c>
      <c r="L11" s="1325"/>
      <c r="M11" s="1326"/>
      <c r="O11" s="1331"/>
      <c r="P11" s="1331"/>
      <c r="R11" s="1328"/>
    </row>
    <row r="12" spans="1:22" s="1327" customFormat="1" ht="30" customHeight="1" x14ac:dyDescent="0.2">
      <c r="A12" s="1321" t="s">
        <v>22</v>
      </c>
      <c r="B12" s="1330" t="s">
        <v>714</v>
      </c>
      <c r="C12" s="1323">
        <f t="shared" si="0"/>
        <v>102268000</v>
      </c>
      <c r="D12" s="1333"/>
      <c r="E12" s="1325"/>
      <c r="F12" s="1334"/>
      <c r="G12" s="1325">
        <v>102268000</v>
      </c>
      <c r="H12" s="1325" t="s">
        <v>517</v>
      </c>
      <c r="I12" s="1335"/>
      <c r="J12" s="1325"/>
      <c r="K12" s="1323">
        <f t="shared" si="1"/>
        <v>102268000</v>
      </c>
      <c r="L12" s="1325"/>
      <c r="M12" s="1326"/>
      <c r="O12" s="1331"/>
      <c r="P12" s="1331"/>
      <c r="R12" s="1328"/>
    </row>
    <row r="13" spans="1:22" s="1327" customFormat="1" ht="30" customHeight="1" x14ac:dyDescent="0.2">
      <c r="A13" s="1321" t="s">
        <v>23</v>
      </c>
      <c r="B13" s="1336" t="s">
        <v>715</v>
      </c>
      <c r="C13" s="1323">
        <f t="shared" si="0"/>
        <v>1000000</v>
      </c>
      <c r="D13" s="1324"/>
      <c r="E13" s="1325"/>
      <c r="F13" s="1325"/>
      <c r="G13" s="1325"/>
      <c r="H13" s="1325">
        <v>1000000</v>
      </c>
      <c r="I13" s="1325"/>
      <c r="J13" s="1325"/>
      <c r="K13" s="1323">
        <f t="shared" si="1"/>
        <v>1000000</v>
      </c>
      <c r="L13" s="1325"/>
      <c r="M13" s="1337"/>
      <c r="N13" s="1331"/>
      <c r="O13" s="1331"/>
      <c r="P13" s="1331"/>
      <c r="R13" s="1328"/>
    </row>
    <row r="14" spans="1:22" s="1327" customFormat="1" ht="30" customHeight="1" x14ac:dyDescent="0.2">
      <c r="A14" s="1321" t="s">
        <v>24</v>
      </c>
      <c r="B14" s="1330" t="s">
        <v>717</v>
      </c>
      <c r="C14" s="1323">
        <f t="shared" si="0"/>
        <v>2385126</v>
      </c>
      <c r="D14" s="1324" t="s">
        <v>517</v>
      </c>
      <c r="E14" s="1325"/>
      <c r="F14" s="1325"/>
      <c r="G14" s="1325">
        <v>2385126</v>
      </c>
      <c r="H14" s="1325" t="s">
        <v>517</v>
      </c>
      <c r="I14" s="1325"/>
      <c r="J14" s="1325"/>
      <c r="K14" s="1323">
        <f t="shared" si="1"/>
        <v>2385126</v>
      </c>
      <c r="L14" s="1325"/>
      <c r="M14" s="1337"/>
      <c r="O14" s="1331"/>
      <c r="P14" s="1331"/>
      <c r="R14" s="1328"/>
    </row>
    <row r="15" spans="1:22" s="1327" customFormat="1" ht="30" customHeight="1" x14ac:dyDescent="0.2">
      <c r="A15" s="1321" t="s">
        <v>25</v>
      </c>
      <c r="B15" s="1330" t="s">
        <v>718</v>
      </c>
      <c r="C15" s="1323">
        <f t="shared" si="0"/>
        <v>5917948</v>
      </c>
      <c r="D15" s="1324" t="s">
        <v>517</v>
      </c>
      <c r="E15" s="1338"/>
      <c r="F15" s="1338"/>
      <c r="G15" s="1325">
        <v>5917948</v>
      </c>
      <c r="H15" s="1325"/>
      <c r="I15" s="1325"/>
      <c r="J15" s="1338"/>
      <c r="K15" s="1323">
        <f t="shared" si="1"/>
        <v>5917948</v>
      </c>
      <c r="L15" s="1338"/>
      <c r="M15" s="1339"/>
      <c r="R15" s="1328"/>
    </row>
    <row r="16" spans="1:22" s="1327" customFormat="1" ht="30" customHeight="1" x14ac:dyDescent="0.2">
      <c r="A16" s="1321" t="s">
        <v>26</v>
      </c>
      <c r="B16" s="1330" t="s">
        <v>721</v>
      </c>
      <c r="C16" s="1323">
        <f t="shared" si="0"/>
        <v>150000000</v>
      </c>
      <c r="D16" s="1324" t="s">
        <v>517</v>
      </c>
      <c r="E16" s="1325"/>
      <c r="F16" s="1325"/>
      <c r="G16" s="1325">
        <v>150000000</v>
      </c>
      <c r="H16" s="1325"/>
      <c r="I16" s="1325"/>
      <c r="J16" s="1325"/>
      <c r="K16" s="1323">
        <f t="shared" si="1"/>
        <v>150000000</v>
      </c>
      <c r="L16" s="1325"/>
      <c r="M16" s="1337"/>
      <c r="R16" s="1328"/>
      <c r="S16" s="1340"/>
    </row>
    <row r="17" spans="1:19" s="1327" customFormat="1" ht="30" customHeight="1" x14ac:dyDescent="0.2">
      <c r="A17" s="1321" t="s">
        <v>27</v>
      </c>
      <c r="B17" s="1330" t="s">
        <v>722</v>
      </c>
      <c r="C17" s="1323">
        <f t="shared" si="0"/>
        <v>619594</v>
      </c>
      <c r="D17" s="1324" t="s">
        <v>517</v>
      </c>
      <c r="E17" s="1325"/>
      <c r="F17" s="1325"/>
      <c r="G17" s="1325" t="s">
        <v>517</v>
      </c>
      <c r="H17" s="1325">
        <v>619594</v>
      </c>
      <c r="I17" s="1325"/>
      <c r="J17" s="1325"/>
      <c r="K17" s="1323">
        <f t="shared" si="1"/>
        <v>619594</v>
      </c>
      <c r="L17" s="1325"/>
      <c r="M17" s="1337"/>
      <c r="R17" s="1328"/>
      <c r="S17" s="1340"/>
    </row>
    <row r="18" spans="1:19" s="1327" customFormat="1" ht="30" customHeight="1" x14ac:dyDescent="0.2">
      <c r="A18" s="1321" t="s">
        <v>28</v>
      </c>
      <c r="B18" s="1336" t="s">
        <v>723</v>
      </c>
      <c r="C18" s="1323">
        <f t="shared" si="0"/>
        <v>6113000</v>
      </c>
      <c r="D18" s="1324"/>
      <c r="E18" s="1325"/>
      <c r="F18" s="1325"/>
      <c r="G18" s="1325">
        <v>6113000</v>
      </c>
      <c r="H18" s="1325"/>
      <c r="I18" s="1325"/>
      <c r="J18" s="1325"/>
      <c r="K18" s="1323">
        <f t="shared" si="1"/>
        <v>6113000</v>
      </c>
      <c r="L18" s="1325"/>
      <c r="M18" s="1337"/>
      <c r="R18" s="1328"/>
      <c r="S18" s="1340"/>
    </row>
    <row r="19" spans="1:19" s="1348" customFormat="1" ht="25.5" customHeight="1" x14ac:dyDescent="0.2">
      <c r="A19" s="1341"/>
      <c r="B19" s="1342" t="s">
        <v>52</v>
      </c>
      <c r="C19" s="1343">
        <f t="shared" ref="C19:M19" si="2">SUM(C8:C18)</f>
        <v>2356081181</v>
      </c>
      <c r="D19" s="1344">
        <f t="shared" si="2"/>
        <v>34480000</v>
      </c>
      <c r="E19" s="1345">
        <f t="shared" si="2"/>
        <v>60000000</v>
      </c>
      <c r="F19" s="1345">
        <f t="shared" si="2"/>
        <v>1005376243</v>
      </c>
      <c r="G19" s="1345">
        <f t="shared" si="2"/>
        <v>433083446</v>
      </c>
      <c r="H19" s="1345">
        <f t="shared" si="2"/>
        <v>1619594</v>
      </c>
      <c r="I19" s="1345">
        <f t="shared" si="2"/>
        <v>4000000</v>
      </c>
      <c r="J19" s="1346">
        <f t="shared" si="2"/>
        <v>0</v>
      </c>
      <c r="K19" s="1343">
        <f t="shared" si="2"/>
        <v>1538559283</v>
      </c>
      <c r="L19" s="1344">
        <f t="shared" si="2"/>
        <v>0</v>
      </c>
      <c r="M19" s="1347">
        <f t="shared" si="2"/>
        <v>817521898</v>
      </c>
      <c r="N19" s="1348" t="s">
        <v>517</v>
      </c>
      <c r="R19" s="1349"/>
    </row>
    <row r="21" spans="1:19" x14ac:dyDescent="0.2">
      <c r="G21" s="1350"/>
      <c r="H21" s="1350"/>
    </row>
    <row r="26" spans="1:19" x14ac:dyDescent="0.2">
      <c r="A26" s="1468" t="s">
        <v>765</v>
      </c>
      <c r="B26" s="1468"/>
      <c r="C26" s="1468"/>
      <c r="D26" s="1468"/>
      <c r="E26" s="1468"/>
      <c r="F26" s="1468"/>
      <c r="G26" s="1468"/>
      <c r="H26" s="1468"/>
      <c r="I26" s="1468"/>
      <c r="J26" s="1468"/>
      <c r="K26" s="1468"/>
      <c r="L26" s="1468"/>
      <c r="M26" s="1468"/>
      <c r="N26" s="1468"/>
      <c r="O26" s="1468"/>
      <c r="P26" s="1468"/>
      <c r="Q26" s="1468"/>
    </row>
    <row r="27" spans="1:19" ht="15.75" x14ac:dyDescent="0.2">
      <c r="A27" s="1467" t="s">
        <v>724</v>
      </c>
      <c r="B27" s="1467"/>
      <c r="C27" s="1467"/>
      <c r="D27" s="1467"/>
      <c r="E27" s="1467"/>
      <c r="F27" s="1467"/>
      <c r="G27" s="1467"/>
      <c r="H27" s="1467"/>
      <c r="I27" s="1467"/>
      <c r="J27" s="1467"/>
      <c r="K27" s="1467"/>
      <c r="L27" s="1467"/>
      <c r="M27" s="1467"/>
      <c r="N27" s="1467"/>
      <c r="O27" s="1467"/>
      <c r="P27" s="1467"/>
      <c r="Q27" s="1467"/>
    </row>
    <row r="28" spans="1:19" ht="15" x14ac:dyDescent="0.25">
      <c r="B28" s="1308"/>
      <c r="C28" s="1308"/>
      <c r="D28" s="1308"/>
      <c r="E28" s="1308"/>
      <c r="F28" s="1308"/>
      <c r="G28" s="1308"/>
      <c r="H28" s="1351">
        <v>2021</v>
      </c>
      <c r="I28" s="1308"/>
      <c r="J28" s="1308"/>
      <c r="K28" s="1308"/>
      <c r="L28" s="1308"/>
      <c r="M28" s="1308"/>
      <c r="N28" s="1308"/>
      <c r="O28" s="1308"/>
      <c r="P28" s="1308"/>
      <c r="Q28" s="1352" t="s">
        <v>562</v>
      </c>
    </row>
    <row r="29" spans="1:19" x14ac:dyDescent="0.2">
      <c r="A29" s="1353" t="s">
        <v>452</v>
      </c>
      <c r="B29" s="1354" t="s">
        <v>453</v>
      </c>
      <c r="C29" s="1354" t="s">
        <v>454</v>
      </c>
      <c r="D29" s="1354" t="s">
        <v>456</v>
      </c>
      <c r="E29" s="1354" t="s">
        <v>455</v>
      </c>
      <c r="F29" s="1354" t="s">
        <v>457</v>
      </c>
      <c r="G29" s="1354" t="s">
        <v>459</v>
      </c>
      <c r="H29" s="1354" t="s">
        <v>460</v>
      </c>
      <c r="I29" s="1354" t="s">
        <v>694</v>
      </c>
      <c r="J29" s="1354" t="s">
        <v>695</v>
      </c>
      <c r="K29" s="1354" t="s">
        <v>696</v>
      </c>
      <c r="L29" s="1354" t="s">
        <v>697</v>
      </c>
      <c r="M29" s="1354" t="s">
        <v>698</v>
      </c>
      <c r="N29" s="1354" t="s">
        <v>725</v>
      </c>
      <c r="O29" s="1355" t="s">
        <v>726</v>
      </c>
      <c r="P29" s="1354" t="s">
        <v>727</v>
      </c>
      <c r="Q29" s="1354" t="s">
        <v>728</v>
      </c>
    </row>
    <row r="30" spans="1:19" ht="25.5" x14ac:dyDescent="0.2">
      <c r="A30" s="1356" t="s">
        <v>699</v>
      </c>
      <c r="B30" s="1357" t="s">
        <v>61</v>
      </c>
      <c r="C30" s="1358" t="s">
        <v>729</v>
      </c>
      <c r="D30" s="1359" t="s">
        <v>62</v>
      </c>
      <c r="E30" s="1360" t="s">
        <v>730</v>
      </c>
      <c r="F30" s="1360" t="s">
        <v>731</v>
      </c>
      <c r="G30" s="1360" t="s">
        <v>160</v>
      </c>
      <c r="H30" s="1361" t="s">
        <v>732</v>
      </c>
      <c r="I30" s="1358" t="s">
        <v>733</v>
      </c>
      <c r="J30" s="1359" t="s">
        <v>734</v>
      </c>
      <c r="K30" s="1360" t="s">
        <v>735</v>
      </c>
      <c r="L30" s="1360" t="s">
        <v>736</v>
      </c>
      <c r="M30" s="1361" t="s">
        <v>524</v>
      </c>
      <c r="N30" s="1358" t="s">
        <v>737</v>
      </c>
      <c r="O30" s="1362" t="s">
        <v>738</v>
      </c>
      <c r="P30" s="1361" t="s">
        <v>739</v>
      </c>
      <c r="Q30" s="1363" t="s">
        <v>740</v>
      </c>
    </row>
    <row r="31" spans="1:19" ht="15.75" x14ac:dyDescent="0.2">
      <c r="A31" s="1364" t="s">
        <v>18</v>
      </c>
      <c r="B31" s="1365" t="s">
        <v>710</v>
      </c>
      <c r="C31" s="1323">
        <f t="shared" ref="C31:C49" si="3">SUM(D31:H31)</f>
        <v>29483190</v>
      </c>
      <c r="D31" s="1366">
        <v>24475448</v>
      </c>
      <c r="E31" s="1367">
        <v>3806302</v>
      </c>
      <c r="F31" s="1368">
        <v>1201440</v>
      </c>
      <c r="G31" s="1368"/>
      <c r="H31" s="1369"/>
      <c r="I31" s="1323">
        <f t="shared" ref="I31:I49" si="4">SUM(J31:L31)</f>
        <v>0</v>
      </c>
      <c r="J31" s="1367"/>
      <c r="K31" s="1368"/>
      <c r="L31" s="1370"/>
      <c r="M31" s="1369"/>
      <c r="N31" s="1323">
        <f t="shared" ref="N31:N49" si="5">SUM(C31+I31+M31)</f>
        <v>29483190</v>
      </c>
      <c r="O31" s="1371"/>
      <c r="P31" s="1369"/>
      <c r="Q31" s="1323">
        <f>SUM(N31+O31)</f>
        <v>29483190</v>
      </c>
    </row>
    <row r="32" spans="1:19" ht="15.75" x14ac:dyDescent="0.2">
      <c r="A32" s="1364" t="s">
        <v>19</v>
      </c>
      <c r="B32" s="1365" t="s">
        <v>741</v>
      </c>
      <c r="C32" s="1323">
        <f t="shared" si="3"/>
        <v>268125134</v>
      </c>
      <c r="D32" s="1366"/>
      <c r="E32" s="1367"/>
      <c r="F32" s="1368"/>
      <c r="G32" s="1368"/>
      <c r="H32" s="1369">
        <v>268125134</v>
      </c>
      <c r="I32" s="1323">
        <f t="shared" si="4"/>
        <v>3577456</v>
      </c>
      <c r="J32" s="1367"/>
      <c r="K32" s="1368"/>
      <c r="L32" s="1372">
        <v>3577456</v>
      </c>
      <c r="M32" s="1369"/>
      <c r="N32" s="1323">
        <f t="shared" si="5"/>
        <v>271702590</v>
      </c>
      <c r="O32" s="1371"/>
      <c r="P32" s="1369"/>
      <c r="Q32" s="1323">
        <f>SUM(N32+O32)</f>
        <v>271702590</v>
      </c>
    </row>
    <row r="33" spans="1:19" ht="15.75" x14ac:dyDescent="0.2">
      <c r="A33" s="1364" t="s">
        <v>20</v>
      </c>
      <c r="B33" s="1365" t="s">
        <v>742</v>
      </c>
      <c r="C33" s="1323">
        <f t="shared" si="3"/>
        <v>0</v>
      </c>
      <c r="D33" s="1366"/>
      <c r="E33" s="1367"/>
      <c r="F33" s="1368"/>
      <c r="G33" s="1368"/>
      <c r="H33" s="1369"/>
      <c r="I33" s="1323">
        <f t="shared" si="4"/>
        <v>0</v>
      </c>
      <c r="J33" s="1367"/>
      <c r="K33" s="1368"/>
      <c r="L33" s="1370"/>
      <c r="M33" s="1369"/>
      <c r="N33" s="1323">
        <f t="shared" si="5"/>
        <v>0</v>
      </c>
      <c r="O33" s="1371" t="s">
        <v>517</v>
      </c>
      <c r="P33" s="1369">
        <v>1009771092</v>
      </c>
      <c r="Q33" s="1323">
        <f>SUM(O33:P33)</f>
        <v>1009771092</v>
      </c>
    </row>
    <row r="34" spans="1:19" ht="15.75" x14ac:dyDescent="0.2">
      <c r="A34" s="1364" t="s">
        <v>21</v>
      </c>
      <c r="B34" s="1365" t="s">
        <v>711</v>
      </c>
      <c r="C34" s="1323">
        <f t="shared" si="3"/>
        <v>68026604</v>
      </c>
      <c r="D34" s="1366">
        <v>1200000</v>
      </c>
      <c r="E34" s="1367">
        <v>190000</v>
      </c>
      <c r="F34" s="1368">
        <v>66636604</v>
      </c>
      <c r="G34" s="1368"/>
      <c r="H34" s="1369" t="s">
        <v>517</v>
      </c>
      <c r="I34" s="1323">
        <f t="shared" si="4"/>
        <v>0</v>
      </c>
      <c r="J34" s="1367"/>
      <c r="K34" s="1368"/>
      <c r="L34" s="1372" t="s">
        <v>517</v>
      </c>
      <c r="M34" s="1369"/>
      <c r="N34" s="1323">
        <f t="shared" si="5"/>
        <v>68026604</v>
      </c>
      <c r="O34" s="1371"/>
      <c r="P34" s="1369"/>
      <c r="Q34" s="1323">
        <f t="shared" ref="Q34:Q49" si="6">SUM(N34+O34)</f>
        <v>68026604</v>
      </c>
    </row>
    <row r="35" spans="1:19" ht="15.75" x14ac:dyDescent="0.2">
      <c r="A35" s="1364" t="s">
        <v>22</v>
      </c>
      <c r="B35" s="1365" t="s">
        <v>743</v>
      </c>
      <c r="C35" s="1323">
        <f t="shared" si="3"/>
        <v>11209000</v>
      </c>
      <c r="D35" s="1366"/>
      <c r="E35" s="1367"/>
      <c r="F35" s="1368">
        <v>11209000</v>
      </c>
      <c r="G35" s="1368"/>
      <c r="H35" s="1369"/>
      <c r="I35" s="1323">
        <f t="shared" si="4"/>
        <v>0</v>
      </c>
      <c r="J35" s="1367"/>
      <c r="K35" s="1368"/>
      <c r="L35" s="1370"/>
      <c r="M35" s="1369"/>
      <c r="N35" s="1323">
        <f t="shared" si="5"/>
        <v>11209000</v>
      </c>
      <c r="O35" s="1371"/>
      <c r="P35" s="1369"/>
      <c r="Q35" s="1323">
        <f t="shared" si="6"/>
        <v>11209000</v>
      </c>
    </row>
    <row r="36" spans="1:19" ht="15.75" x14ac:dyDescent="0.2">
      <c r="A36" s="1364" t="s">
        <v>23</v>
      </c>
      <c r="B36" s="1365" t="s">
        <v>744</v>
      </c>
      <c r="C36" s="1323">
        <f t="shared" si="3"/>
        <v>10400000</v>
      </c>
      <c r="D36" s="1366"/>
      <c r="E36" s="1367"/>
      <c r="F36" s="1368"/>
      <c r="G36" s="1368">
        <v>10400000</v>
      </c>
      <c r="H36" s="1369"/>
      <c r="I36" s="1323">
        <f t="shared" si="4"/>
        <v>0</v>
      </c>
      <c r="J36" s="1367"/>
      <c r="K36" s="1368"/>
      <c r="L36" s="1370"/>
      <c r="M36" s="1369"/>
      <c r="N36" s="1323">
        <f t="shared" si="5"/>
        <v>10400000</v>
      </c>
      <c r="O36" s="1371"/>
      <c r="P36" s="1369"/>
      <c r="Q36" s="1323">
        <f t="shared" si="6"/>
        <v>10400000</v>
      </c>
    </row>
    <row r="37" spans="1:19" ht="31.5" x14ac:dyDescent="0.2">
      <c r="A37" s="1364" t="s">
        <v>24</v>
      </c>
      <c r="B37" s="1336" t="s">
        <v>715</v>
      </c>
      <c r="C37" s="1323">
        <f t="shared" si="3"/>
        <v>18446118</v>
      </c>
      <c r="D37" s="1366"/>
      <c r="E37" s="1367"/>
      <c r="F37" s="1368">
        <v>18446118</v>
      </c>
      <c r="G37" s="1368"/>
      <c r="H37" s="1369"/>
      <c r="I37" s="1323">
        <f t="shared" si="4"/>
        <v>149352822</v>
      </c>
      <c r="J37" s="1367"/>
      <c r="K37" s="1368">
        <v>149352822</v>
      </c>
      <c r="L37" s="1370"/>
      <c r="M37" s="1369"/>
      <c r="N37" s="1323">
        <f t="shared" si="5"/>
        <v>167798940</v>
      </c>
      <c r="O37" s="1371"/>
      <c r="P37" s="1369"/>
      <c r="Q37" s="1323">
        <f t="shared" si="6"/>
        <v>167798940</v>
      </c>
    </row>
    <row r="38" spans="1:19" ht="31.5" x14ac:dyDescent="0.2">
      <c r="A38" s="1364" t="s">
        <v>25</v>
      </c>
      <c r="B38" s="1330" t="s">
        <v>716</v>
      </c>
      <c r="C38" s="1323">
        <f t="shared" si="3"/>
        <v>19040382</v>
      </c>
      <c r="D38" s="1366">
        <v>789723</v>
      </c>
      <c r="E38" s="1367">
        <v>110277</v>
      </c>
      <c r="F38" s="1368">
        <v>18140382</v>
      </c>
      <c r="G38" s="1368"/>
      <c r="H38" s="1369"/>
      <c r="I38" s="1323">
        <f t="shared" si="4"/>
        <v>158400000</v>
      </c>
      <c r="J38" s="1367"/>
      <c r="K38" s="1368">
        <v>158400000</v>
      </c>
      <c r="L38" s="1370"/>
      <c r="M38" s="1369"/>
      <c r="N38" s="1323">
        <f t="shared" si="5"/>
        <v>177440382</v>
      </c>
      <c r="O38" s="1371"/>
      <c r="P38" s="1369"/>
      <c r="Q38" s="1323">
        <f t="shared" si="6"/>
        <v>177440382</v>
      </c>
    </row>
    <row r="39" spans="1:19" ht="31.5" x14ac:dyDescent="0.2">
      <c r="A39" s="1364" t="s">
        <v>26</v>
      </c>
      <c r="B39" s="1330" t="s">
        <v>717</v>
      </c>
      <c r="C39" s="1323">
        <f t="shared" si="3"/>
        <v>8259255</v>
      </c>
      <c r="D39" s="1366"/>
      <c r="E39" s="1367"/>
      <c r="F39" s="1368">
        <v>8259255</v>
      </c>
      <c r="G39" s="1368"/>
      <c r="H39" s="1369"/>
      <c r="I39" s="1323">
        <f t="shared" si="4"/>
        <v>32057770</v>
      </c>
      <c r="J39" s="1367">
        <v>32057770</v>
      </c>
      <c r="K39" s="1368"/>
      <c r="L39" s="1370"/>
      <c r="M39" s="1369"/>
      <c r="N39" s="1323">
        <f t="shared" si="5"/>
        <v>40317025</v>
      </c>
      <c r="O39" s="1371"/>
      <c r="P39" s="1369"/>
      <c r="Q39" s="1323">
        <f t="shared" si="6"/>
        <v>40317025</v>
      </c>
    </row>
    <row r="40" spans="1:19" ht="47.25" x14ac:dyDescent="0.2">
      <c r="A40" s="1364" t="s">
        <v>27</v>
      </c>
      <c r="B40" s="1330" t="s">
        <v>718</v>
      </c>
      <c r="C40" s="1323">
        <f t="shared" si="3"/>
        <v>6798841</v>
      </c>
      <c r="D40" s="1366">
        <v>51000</v>
      </c>
      <c r="E40" s="1367">
        <v>7116</v>
      </c>
      <c r="F40" s="1368">
        <v>6740725</v>
      </c>
      <c r="G40" s="1368"/>
      <c r="H40" s="1369"/>
      <c r="I40" s="1323">
        <f t="shared" si="4"/>
        <v>123913552</v>
      </c>
      <c r="J40" s="1367"/>
      <c r="K40" s="1368">
        <v>123913552</v>
      </c>
      <c r="L40" s="1370"/>
      <c r="M40" s="1369"/>
      <c r="N40" s="1323">
        <f t="shared" si="5"/>
        <v>130712393</v>
      </c>
      <c r="O40" s="1371"/>
      <c r="P40" s="1369"/>
      <c r="Q40" s="1323">
        <f t="shared" si="6"/>
        <v>130712393</v>
      </c>
    </row>
    <row r="41" spans="1:19" ht="31.5" x14ac:dyDescent="0.2">
      <c r="A41" s="1364" t="s">
        <v>28</v>
      </c>
      <c r="B41" s="1330" t="s">
        <v>745</v>
      </c>
      <c r="C41" s="1323">
        <f t="shared" si="3"/>
        <v>3045580</v>
      </c>
      <c r="D41" s="1366">
        <v>40000</v>
      </c>
      <c r="E41" s="1367">
        <v>5580</v>
      </c>
      <c r="F41" s="1368">
        <v>3000000</v>
      </c>
      <c r="G41" s="1368"/>
      <c r="H41" s="1369"/>
      <c r="I41" s="1323">
        <f t="shared" si="4"/>
        <v>128153498</v>
      </c>
      <c r="J41" s="1367"/>
      <c r="K41" s="1368">
        <v>128153498</v>
      </c>
      <c r="L41" s="1370"/>
      <c r="M41" s="1369"/>
      <c r="N41" s="1323">
        <f t="shared" si="5"/>
        <v>131199078</v>
      </c>
      <c r="O41" s="1371"/>
      <c r="P41" s="1369"/>
      <c r="Q41" s="1323">
        <f t="shared" si="6"/>
        <v>131199078</v>
      </c>
    </row>
    <row r="42" spans="1:19" ht="31.5" x14ac:dyDescent="0.2">
      <c r="A42" s="1364" t="s">
        <v>29</v>
      </c>
      <c r="B42" s="1330" t="s">
        <v>719</v>
      </c>
      <c r="C42" s="1323">
        <f t="shared" si="3"/>
        <v>53104795</v>
      </c>
      <c r="D42" s="1366"/>
      <c r="E42" s="1367"/>
      <c r="F42" s="1368">
        <v>53104795</v>
      </c>
      <c r="G42" s="1368"/>
      <c r="H42" s="1369"/>
      <c r="I42" s="1323">
        <f t="shared" si="4"/>
        <v>0</v>
      </c>
      <c r="J42" s="1367"/>
      <c r="K42" s="1368"/>
      <c r="L42" s="1370"/>
      <c r="M42" s="1369"/>
      <c r="N42" s="1323">
        <f t="shared" si="5"/>
        <v>53104795</v>
      </c>
      <c r="O42" s="1371"/>
      <c r="P42" s="1369"/>
      <c r="Q42" s="1323">
        <f t="shared" si="6"/>
        <v>53104795</v>
      </c>
      <c r="R42" s="1303"/>
    </row>
    <row r="43" spans="1:19" ht="15.75" x14ac:dyDescent="0.25">
      <c r="A43" s="1364" t="s">
        <v>30</v>
      </c>
      <c r="B43" s="1330" t="s">
        <v>746</v>
      </c>
      <c r="C43" s="1323">
        <f t="shared" si="3"/>
        <v>11749050</v>
      </c>
      <c r="D43" s="1366"/>
      <c r="E43" s="1366"/>
      <c r="F43" s="1373">
        <v>11749050</v>
      </c>
      <c r="G43" s="1373"/>
      <c r="H43" s="1369"/>
      <c r="I43" s="1323">
        <f t="shared" si="4"/>
        <v>0</v>
      </c>
      <c r="J43" s="1367"/>
      <c r="K43" s="1373"/>
      <c r="L43" s="1374"/>
      <c r="M43" s="1369"/>
      <c r="N43" s="1323">
        <f t="shared" si="5"/>
        <v>11749050</v>
      </c>
      <c r="O43" s="1375"/>
      <c r="P43" s="1369"/>
      <c r="Q43" s="1323">
        <f t="shared" si="6"/>
        <v>11749050</v>
      </c>
      <c r="R43" s="1352" t="s">
        <v>517</v>
      </c>
    </row>
    <row r="44" spans="1:19" ht="31.5" x14ac:dyDescent="0.2">
      <c r="A44" s="1364" t="s">
        <v>31</v>
      </c>
      <c r="B44" s="1330" t="s">
        <v>720</v>
      </c>
      <c r="C44" s="1323">
        <f t="shared" si="3"/>
        <v>44097949</v>
      </c>
      <c r="D44" s="1366">
        <v>70875</v>
      </c>
      <c r="E44" s="1366">
        <v>9887</v>
      </c>
      <c r="F44" s="1373">
        <v>44017187</v>
      </c>
      <c r="G44" s="1373"/>
      <c r="H44" s="1369"/>
      <c r="I44" s="1323">
        <f t="shared" si="4"/>
        <v>0</v>
      </c>
      <c r="J44" s="1366"/>
      <c r="K44" s="1373"/>
      <c r="L44" s="1374"/>
      <c r="M44" s="1376"/>
      <c r="N44" s="1323">
        <f t="shared" si="5"/>
        <v>44097949</v>
      </c>
      <c r="O44" s="1375"/>
      <c r="P44" s="1369"/>
      <c r="Q44" s="1323">
        <f t="shared" si="6"/>
        <v>44097949</v>
      </c>
    </row>
    <row r="45" spans="1:19" ht="31.5" x14ac:dyDescent="0.2">
      <c r="A45" s="1364" t="s">
        <v>32</v>
      </c>
      <c r="B45" s="1330" t="s">
        <v>721</v>
      </c>
      <c r="C45" s="1323">
        <f t="shared" si="3"/>
        <v>150000000</v>
      </c>
      <c r="D45" s="1366">
        <v>62136800</v>
      </c>
      <c r="E45" s="1366">
        <v>9389404</v>
      </c>
      <c r="F45" s="1373">
        <v>78473796</v>
      </c>
      <c r="G45" s="1373"/>
      <c r="H45" s="1369"/>
      <c r="I45" s="1323">
        <f t="shared" si="4"/>
        <v>0</v>
      </c>
      <c r="J45" s="1366"/>
      <c r="K45" s="1373"/>
      <c r="L45" s="1374"/>
      <c r="M45" s="1376"/>
      <c r="N45" s="1323">
        <f t="shared" si="5"/>
        <v>150000000</v>
      </c>
      <c r="O45" s="1375"/>
      <c r="P45" s="1369"/>
      <c r="Q45" s="1323">
        <f t="shared" si="6"/>
        <v>150000000</v>
      </c>
    </row>
    <row r="46" spans="1:19" s="1327" customFormat="1" ht="30" customHeight="1" x14ac:dyDescent="0.2">
      <c r="A46" s="1364" t="s">
        <v>33</v>
      </c>
      <c r="B46" s="1330" t="s">
        <v>722</v>
      </c>
      <c r="C46" s="1323">
        <f t="shared" si="3"/>
        <v>2121221</v>
      </c>
      <c r="D46" s="1366"/>
      <c r="E46" s="1366"/>
      <c r="F46" s="1373">
        <v>2121221</v>
      </c>
      <c r="G46" s="1373"/>
      <c r="H46" s="1369"/>
      <c r="I46" s="1323">
        <f t="shared" si="4"/>
        <v>0</v>
      </c>
      <c r="J46" s="1366"/>
      <c r="K46" s="1373"/>
      <c r="L46" s="1374"/>
      <c r="M46" s="1376"/>
      <c r="N46" s="1323">
        <f t="shared" si="5"/>
        <v>2121221</v>
      </c>
      <c r="O46" s="1375"/>
      <c r="P46" s="1369"/>
      <c r="Q46" s="1323">
        <f t="shared" si="6"/>
        <v>2121221</v>
      </c>
      <c r="S46" s="1331"/>
    </row>
    <row r="47" spans="1:19" s="1327" customFormat="1" ht="30" customHeight="1" x14ac:dyDescent="0.2">
      <c r="A47" s="1364" t="s">
        <v>34</v>
      </c>
      <c r="B47" s="1336" t="s">
        <v>747</v>
      </c>
      <c r="C47" s="1323">
        <f t="shared" si="3"/>
        <v>0</v>
      </c>
      <c r="D47" s="1366"/>
      <c r="E47" s="1366"/>
      <c r="F47" s="1373"/>
      <c r="G47" s="1373"/>
      <c r="H47" s="1369"/>
      <c r="I47" s="1323">
        <f t="shared" si="4"/>
        <v>10472316</v>
      </c>
      <c r="J47" s="1366">
        <v>5236158</v>
      </c>
      <c r="K47" s="1373">
        <v>5236158</v>
      </c>
      <c r="L47" s="1374"/>
      <c r="M47" s="1376"/>
      <c r="N47" s="1323">
        <f t="shared" si="5"/>
        <v>10472316</v>
      </c>
      <c r="O47" s="1375"/>
      <c r="P47" s="1369"/>
      <c r="Q47" s="1323">
        <f t="shared" si="6"/>
        <v>10472316</v>
      </c>
      <c r="S47" s="1331"/>
    </row>
    <row r="48" spans="1:19" s="1327" customFormat="1" ht="30" customHeight="1" x14ac:dyDescent="0.2">
      <c r="A48" s="1364" t="s">
        <v>35</v>
      </c>
      <c r="B48" s="1336" t="s">
        <v>748</v>
      </c>
      <c r="C48" s="1377">
        <f t="shared" si="3"/>
        <v>0</v>
      </c>
      <c r="D48" s="1378"/>
      <c r="E48" s="1378"/>
      <c r="F48" s="1379"/>
      <c r="G48" s="1379"/>
      <c r="H48" s="1380"/>
      <c r="I48" s="1377">
        <f t="shared" si="4"/>
        <v>2630556</v>
      </c>
      <c r="J48" s="1378">
        <v>2630556</v>
      </c>
      <c r="K48" s="1379"/>
      <c r="L48" s="1381"/>
      <c r="M48" s="1382"/>
      <c r="N48" s="1323">
        <f t="shared" si="5"/>
        <v>2630556</v>
      </c>
      <c r="O48" s="1383"/>
      <c r="P48" s="1380"/>
      <c r="Q48" s="1377">
        <f t="shared" si="6"/>
        <v>2630556</v>
      </c>
    </row>
    <row r="49" spans="1:22" s="1327" customFormat="1" ht="30" customHeight="1" x14ac:dyDescent="0.2">
      <c r="A49" s="1364" t="s">
        <v>36</v>
      </c>
      <c r="B49" s="1330" t="s">
        <v>713</v>
      </c>
      <c r="C49" s="1384">
        <f t="shared" si="3"/>
        <v>33845000</v>
      </c>
      <c r="D49" s="1366"/>
      <c r="E49" s="1366"/>
      <c r="F49" s="1373">
        <v>33845000</v>
      </c>
      <c r="G49" s="1373"/>
      <c r="H49" s="1376"/>
      <c r="I49" s="1384">
        <f t="shared" si="4"/>
        <v>0</v>
      </c>
      <c r="J49" s="1366"/>
      <c r="K49" s="1373"/>
      <c r="L49" s="1374"/>
      <c r="M49" s="1376"/>
      <c r="N49" s="1323">
        <f t="shared" si="5"/>
        <v>33845000</v>
      </c>
      <c r="O49" s="1375"/>
      <c r="P49" s="1376"/>
      <c r="Q49" s="1384">
        <f t="shared" si="6"/>
        <v>33845000</v>
      </c>
    </row>
    <row r="50" spans="1:22" s="1327" customFormat="1" ht="30" customHeight="1" x14ac:dyDescent="0.2">
      <c r="A50" s="1385"/>
      <c r="B50" s="1386" t="s">
        <v>52</v>
      </c>
      <c r="C50" s="1343">
        <f t="shared" ref="C50:Q50" si="7">SUM(C31:C49)</f>
        <v>737752119</v>
      </c>
      <c r="D50" s="1387">
        <f t="shared" si="7"/>
        <v>88763846</v>
      </c>
      <c r="E50" s="1345">
        <f t="shared" si="7"/>
        <v>13518566</v>
      </c>
      <c r="F50" s="1345">
        <f t="shared" si="7"/>
        <v>356944573</v>
      </c>
      <c r="G50" s="1345">
        <f t="shared" si="7"/>
        <v>10400000</v>
      </c>
      <c r="H50" s="1388">
        <f t="shared" si="7"/>
        <v>268125134</v>
      </c>
      <c r="I50" s="1343">
        <f t="shared" si="7"/>
        <v>608557970</v>
      </c>
      <c r="J50" s="1387">
        <f t="shared" si="7"/>
        <v>39924484</v>
      </c>
      <c r="K50" s="1345">
        <f t="shared" si="7"/>
        <v>565056030</v>
      </c>
      <c r="L50" s="1345">
        <f t="shared" si="7"/>
        <v>3577456</v>
      </c>
      <c r="M50" s="1388">
        <f t="shared" si="7"/>
        <v>0</v>
      </c>
      <c r="N50" s="1343">
        <f t="shared" si="7"/>
        <v>1346310089</v>
      </c>
      <c r="O50" s="1344">
        <f t="shared" si="7"/>
        <v>0</v>
      </c>
      <c r="P50" s="1389">
        <f t="shared" si="7"/>
        <v>1009771092</v>
      </c>
      <c r="Q50" s="1343">
        <f t="shared" si="7"/>
        <v>2356081181</v>
      </c>
    </row>
    <row r="51" spans="1:22" s="1327" customFormat="1" ht="30" customHeight="1" x14ac:dyDescent="0.2">
      <c r="A51" s="1313"/>
      <c r="B51" s="1390"/>
      <c r="C51" s="1390"/>
      <c r="D51" s="1390"/>
      <c r="E51" s="1390"/>
      <c r="F51" s="1390"/>
      <c r="G51" s="1390"/>
      <c r="H51" s="1390"/>
      <c r="I51" s="1390"/>
      <c r="J51" s="1390"/>
      <c r="K51" s="1390"/>
      <c r="L51" s="1390"/>
      <c r="M51" s="1390"/>
      <c r="N51" s="1390"/>
      <c r="O51" s="1390"/>
      <c r="P51" s="1390"/>
      <c r="Q51" s="1390"/>
    </row>
    <row r="52" spans="1:22" s="1327" customFormat="1" ht="30" customHeight="1" x14ac:dyDescent="0.25">
      <c r="A52" s="1391"/>
      <c r="B52" s="1392"/>
      <c r="C52" s="1393"/>
      <c r="D52" s="1394"/>
      <c r="E52" s="1394"/>
      <c r="F52" s="1394"/>
      <c r="G52" s="1393"/>
      <c r="H52" s="1393"/>
      <c r="I52" s="1391"/>
      <c r="J52" s="1395"/>
      <c r="K52" s="1394"/>
      <c r="L52" s="1394"/>
      <c r="M52" s="1394"/>
      <c r="N52" s="1394"/>
      <c r="O52" s="1394"/>
      <c r="P52" s="1394"/>
      <c r="Q52" s="1394"/>
      <c r="S52" s="1331"/>
    </row>
    <row r="53" spans="1:22" s="1327" customFormat="1" ht="30" customHeight="1" x14ac:dyDescent="0.25">
      <c r="A53" s="1396"/>
      <c r="B53" s="1392"/>
      <c r="C53" s="1397"/>
      <c r="D53" s="1394"/>
      <c r="E53" s="1394"/>
      <c r="F53" s="1394"/>
      <c r="G53" s="1393"/>
      <c r="H53" s="1393"/>
      <c r="I53" s="1391"/>
      <c r="J53" s="1395"/>
      <c r="K53" s="1394"/>
      <c r="L53" s="1396"/>
      <c r="M53" s="1396"/>
      <c r="N53" s="1396"/>
      <c r="O53" s="1396"/>
      <c r="P53" s="1396"/>
      <c r="Q53" s="1396"/>
      <c r="S53" s="1331"/>
    </row>
    <row r="54" spans="1:22" s="1327" customFormat="1" ht="30" customHeight="1" x14ac:dyDescent="0.25">
      <c r="A54" s="1391"/>
      <c r="B54" s="1391"/>
      <c r="C54" s="1391"/>
      <c r="D54" s="1391"/>
      <c r="E54" s="1391"/>
      <c r="F54" s="1391"/>
      <c r="G54" s="1391"/>
      <c r="H54" s="1391"/>
      <c r="I54" s="1391"/>
      <c r="J54" s="1395"/>
      <c r="K54" s="1398"/>
      <c r="L54" s="1394"/>
      <c r="M54" s="1394"/>
      <c r="N54" s="1394"/>
      <c r="O54" s="1394"/>
      <c r="P54" s="1394"/>
      <c r="Q54" s="1394"/>
    </row>
    <row r="55" spans="1:22" s="1327" customFormat="1" ht="30" customHeight="1" x14ac:dyDescent="0.25">
      <c r="A55" s="1391"/>
      <c r="B55" s="1391"/>
      <c r="C55" s="1391"/>
      <c r="D55" s="1391"/>
      <c r="E55" s="1391"/>
      <c r="F55" s="1399"/>
      <c r="G55" s="1399"/>
      <c r="H55" s="1399"/>
      <c r="I55" s="1399"/>
      <c r="J55" s="1395"/>
      <c r="K55" s="1398"/>
      <c r="L55" s="1396"/>
      <c r="M55" s="1396"/>
      <c r="N55" s="1396"/>
      <c r="O55" s="1396"/>
      <c r="P55" s="1396"/>
      <c r="Q55" s="1396"/>
      <c r="U55" s="1400"/>
    </row>
    <row r="56" spans="1:22" s="1327" customFormat="1" ht="30" customHeight="1" x14ac:dyDescent="0.2">
      <c r="A56" s="1302"/>
      <c r="B56" s="1302"/>
      <c r="C56" s="1302"/>
      <c r="D56" s="1302"/>
      <c r="E56" s="1302"/>
      <c r="F56" s="1401"/>
      <c r="G56" s="1401"/>
      <c r="H56" s="1401"/>
      <c r="I56" s="1401"/>
      <c r="J56" s="1302"/>
      <c r="K56" s="1302"/>
      <c r="L56" s="1302"/>
      <c r="M56" s="1302"/>
      <c r="N56" s="1302"/>
      <c r="O56" s="1302"/>
      <c r="P56" s="1302"/>
      <c r="Q56" s="1308"/>
      <c r="U56" s="1400"/>
    </row>
    <row r="57" spans="1:22" s="1327" customFormat="1" ht="30" customHeight="1" x14ac:dyDescent="0.2">
      <c r="A57" s="1302"/>
      <c r="B57" s="1302"/>
      <c r="C57" s="1302"/>
      <c r="D57" s="1302"/>
      <c r="E57" s="1302"/>
      <c r="F57" s="1401"/>
      <c r="G57" s="1401"/>
      <c r="H57" s="1401"/>
      <c r="I57" s="1401"/>
      <c r="J57" s="1302"/>
      <c r="K57" s="1302"/>
      <c r="L57" s="1302"/>
      <c r="M57" s="1302"/>
      <c r="N57" s="1302"/>
      <c r="O57" s="1302"/>
      <c r="P57" s="1302"/>
      <c r="Q57" s="1302"/>
      <c r="U57" s="1400"/>
    </row>
    <row r="58" spans="1:22" s="1327" customFormat="1" ht="30" customHeight="1" x14ac:dyDescent="0.2">
      <c r="A58" s="1302"/>
      <c r="B58" s="1302"/>
      <c r="C58" s="1302"/>
      <c r="D58" s="1302"/>
      <c r="E58" s="1302"/>
      <c r="F58" s="1401"/>
      <c r="G58" s="1401"/>
      <c r="H58" s="1401"/>
      <c r="I58" s="1401"/>
      <c r="J58" s="1302"/>
      <c r="K58" s="1302"/>
      <c r="L58" s="1302"/>
      <c r="M58" s="1302"/>
      <c r="N58" s="1302"/>
      <c r="O58" s="1302"/>
      <c r="P58" s="1302"/>
      <c r="Q58" s="1302"/>
      <c r="U58" s="1400"/>
    </row>
    <row r="59" spans="1:22" s="1327" customFormat="1" ht="30" customHeight="1" x14ac:dyDescent="0.2">
      <c r="A59" s="1302"/>
      <c r="B59" s="1302"/>
      <c r="C59" s="1302"/>
      <c r="D59" s="1302"/>
      <c r="E59" s="1302"/>
      <c r="F59" s="1401"/>
      <c r="G59" s="1401"/>
      <c r="H59" s="1401"/>
      <c r="I59" s="1401"/>
      <c r="J59" s="1302"/>
      <c r="K59" s="1302"/>
      <c r="L59" s="1302"/>
      <c r="M59" s="1302"/>
      <c r="N59" s="1302"/>
      <c r="O59" s="1302"/>
      <c r="P59" s="1302"/>
      <c r="Q59" s="1302"/>
      <c r="U59" s="1400"/>
    </row>
    <row r="60" spans="1:22" s="1327" customFormat="1" ht="30" customHeight="1" x14ac:dyDescent="0.2">
      <c r="A60" s="1302"/>
      <c r="B60" s="1302"/>
      <c r="C60" s="1302"/>
      <c r="D60" s="1302"/>
      <c r="E60" s="1302"/>
      <c r="F60" s="1401"/>
      <c r="G60" s="1401"/>
      <c r="H60" s="1401"/>
      <c r="I60" s="1401"/>
      <c r="J60" s="1302"/>
      <c r="K60" s="1302"/>
      <c r="L60" s="1302"/>
      <c r="M60" s="1302"/>
      <c r="N60" s="1302"/>
      <c r="O60" s="1302"/>
      <c r="P60" s="1302"/>
      <c r="Q60" s="1302"/>
      <c r="U60" s="1400"/>
    </row>
    <row r="61" spans="1:22" s="1327" customFormat="1" ht="30" customHeight="1" x14ac:dyDescent="0.2">
      <c r="A61" s="1302"/>
      <c r="B61" s="1302"/>
      <c r="C61" s="1302"/>
      <c r="D61" s="1302"/>
      <c r="E61" s="1302"/>
      <c r="F61" s="1401"/>
      <c r="G61" s="1401"/>
      <c r="H61" s="1401"/>
      <c r="I61" s="1401"/>
      <c r="J61" s="1302"/>
      <c r="K61" s="1302"/>
      <c r="L61" s="1302"/>
      <c r="M61" s="1302"/>
      <c r="N61" s="1302"/>
      <c r="O61" s="1302"/>
      <c r="P61" s="1302"/>
      <c r="Q61" s="1302"/>
      <c r="U61" s="1402"/>
      <c r="V61" s="1400"/>
    </row>
    <row r="62" spans="1:22" s="1327" customFormat="1" ht="30" customHeight="1" x14ac:dyDescent="0.2">
      <c r="A62" s="1302"/>
      <c r="B62" s="1302"/>
      <c r="C62" s="1302"/>
      <c r="D62" s="1302"/>
      <c r="E62" s="1302"/>
      <c r="F62" s="1401"/>
      <c r="G62" s="1401"/>
      <c r="H62" s="1401"/>
      <c r="I62" s="1401"/>
      <c r="J62" s="1302"/>
      <c r="K62" s="1302"/>
      <c r="L62" s="1302"/>
      <c r="M62" s="1302"/>
      <c r="N62" s="1302"/>
      <c r="O62" s="1302"/>
      <c r="P62" s="1302"/>
      <c r="Q62" s="1302"/>
      <c r="U62" s="1402"/>
    </row>
    <row r="63" spans="1:22" s="1327" customFormat="1" ht="30" customHeight="1" x14ac:dyDescent="0.2">
      <c r="A63" s="1302"/>
      <c r="B63" s="1302"/>
      <c r="C63" s="1302"/>
      <c r="D63" s="1302"/>
      <c r="E63" s="1302"/>
      <c r="F63" s="1401"/>
      <c r="G63" s="1401"/>
      <c r="H63" s="1401"/>
      <c r="I63" s="1401"/>
      <c r="J63" s="1302"/>
      <c r="K63" s="1302"/>
      <c r="L63" s="1302"/>
      <c r="M63" s="1302"/>
      <c r="N63" s="1302"/>
      <c r="O63" s="1302"/>
      <c r="P63" s="1302"/>
      <c r="Q63" s="1302"/>
      <c r="U63" s="1400"/>
    </row>
    <row r="64" spans="1:22" s="1327" customFormat="1" ht="30" customHeight="1" x14ac:dyDescent="0.2">
      <c r="A64" s="1302"/>
      <c r="B64" s="1302"/>
      <c r="C64" s="1302"/>
      <c r="D64" s="1302"/>
      <c r="E64" s="1302"/>
      <c r="F64" s="1401"/>
      <c r="G64" s="1401"/>
      <c r="H64" s="1401"/>
      <c r="I64" s="1401"/>
      <c r="J64" s="1302"/>
      <c r="K64" s="1302"/>
      <c r="L64" s="1302"/>
      <c r="M64" s="1302"/>
      <c r="N64" s="1302"/>
      <c r="O64" s="1302"/>
      <c r="P64" s="1302"/>
      <c r="Q64" s="1302"/>
      <c r="U64" s="1400"/>
    </row>
    <row r="65" spans="1:21" s="1327" customFormat="1" ht="30" customHeight="1" x14ac:dyDescent="0.2">
      <c r="A65" s="1302"/>
      <c r="B65" s="1302"/>
      <c r="C65" s="1302"/>
      <c r="D65" s="1302"/>
      <c r="E65" s="1302"/>
      <c r="F65" s="1401"/>
      <c r="G65" s="1401"/>
      <c r="H65" s="1401"/>
      <c r="I65" s="1401"/>
      <c r="J65" s="1302"/>
      <c r="K65" s="1302"/>
      <c r="L65" s="1302"/>
      <c r="M65" s="1302"/>
      <c r="N65" s="1302"/>
      <c r="O65" s="1302"/>
      <c r="P65" s="1302"/>
      <c r="Q65" s="1302"/>
      <c r="U65" s="1400"/>
    </row>
    <row r="66" spans="1:21" s="1327" customFormat="1" ht="30" customHeight="1" x14ac:dyDescent="0.2">
      <c r="A66" s="1302"/>
      <c r="B66" s="1302"/>
      <c r="C66" s="1302"/>
      <c r="D66" s="1302"/>
      <c r="E66" s="1302"/>
      <c r="F66" s="1401"/>
      <c r="G66" s="1401"/>
      <c r="H66" s="1401"/>
      <c r="I66" s="1401"/>
      <c r="J66" s="1302"/>
      <c r="K66" s="1302"/>
      <c r="L66" s="1302"/>
      <c r="M66" s="1302"/>
      <c r="N66" s="1302"/>
      <c r="O66" s="1302"/>
      <c r="P66" s="1302"/>
      <c r="Q66" s="1302"/>
      <c r="U66" s="1400"/>
    </row>
    <row r="67" spans="1:21" s="1327" customFormat="1" ht="30" customHeight="1" x14ac:dyDescent="0.2">
      <c r="A67" s="1302"/>
      <c r="B67" s="1302"/>
      <c r="C67" s="1302"/>
      <c r="D67" s="1302"/>
      <c r="E67" s="1302"/>
      <c r="F67" s="1302"/>
      <c r="G67" s="1302"/>
      <c r="H67" s="1302"/>
      <c r="I67" s="1302"/>
      <c r="J67" s="1302"/>
      <c r="K67" s="1302"/>
      <c r="L67" s="1302"/>
      <c r="M67" s="1302"/>
      <c r="N67" s="1302"/>
      <c r="O67" s="1302"/>
      <c r="P67" s="1302"/>
      <c r="Q67" s="1302"/>
      <c r="U67" s="1400"/>
    </row>
    <row r="68" spans="1:21" s="1327" customFormat="1" ht="25.15" customHeight="1" x14ac:dyDescent="0.2">
      <c r="A68" s="1302"/>
      <c r="B68" s="1302"/>
      <c r="C68" s="1302"/>
      <c r="D68" s="1302"/>
      <c r="E68" s="1302"/>
      <c r="F68" s="1302"/>
      <c r="G68" s="1302"/>
      <c r="H68" s="1302"/>
      <c r="I68" s="1302"/>
      <c r="J68" s="1302"/>
      <c r="K68" s="1302"/>
      <c r="L68" s="1302"/>
      <c r="M68" s="1302"/>
      <c r="N68" s="1302"/>
      <c r="O68" s="1302"/>
      <c r="P68" s="1302"/>
      <c r="Q68" s="1302"/>
      <c r="U68" s="1400"/>
    </row>
    <row r="69" spans="1:21" ht="12.75" customHeight="1" x14ac:dyDescent="0.2">
      <c r="R69" s="1390"/>
      <c r="S69" s="1390"/>
    </row>
    <row r="70" spans="1:21" ht="15" customHeight="1" x14ac:dyDescent="0.25">
      <c r="R70" s="1394"/>
      <c r="S70" s="1394"/>
    </row>
    <row r="71" spans="1:21" ht="15.75" customHeight="1" x14ac:dyDescent="0.25">
      <c r="R71" s="1396"/>
      <c r="S71" s="1394"/>
    </row>
    <row r="72" spans="1:21" ht="15.75" customHeight="1" x14ac:dyDescent="0.25">
      <c r="R72" s="1403"/>
      <c r="S72" s="1398"/>
    </row>
    <row r="73" spans="1:21" ht="13.5" customHeight="1" x14ac:dyDescent="0.25">
      <c r="R73" s="1404"/>
      <c r="S73" s="1398"/>
    </row>
    <row r="74" spans="1:21" x14ac:dyDescent="0.2">
      <c r="R74" s="1308"/>
    </row>
    <row r="75" spans="1:21" x14ac:dyDescent="0.2">
      <c r="R75" s="1308"/>
    </row>
  </sheetData>
  <sheetProtection selectLockedCells="1" selectUnlockedCells="1"/>
  <mergeCells count="4">
    <mergeCell ref="A1:O1"/>
    <mergeCell ref="A4:O4"/>
    <mergeCell ref="A26:Q26"/>
    <mergeCell ref="A27:Q27"/>
  </mergeCells>
  <phoneticPr fontId="43" type="noConversion"/>
  <printOptions horizontalCentered="1"/>
  <pageMargins left="0.59027777777777779" right="0.59027777777777779" top="0.52013888888888893" bottom="0.45" header="0.51180555555555551" footer="0.51180555555555551"/>
  <pageSetup paperSize="9" scale="39" firstPageNumber="0" orientation="landscape" horizontalDpi="300" verticalDpi="300" r:id="rId1"/>
  <headerFooter alignWithMargins="0"/>
  <rowBreaks count="1" manualBreakCount="1">
    <brk id="2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G28"/>
  <sheetViews>
    <sheetView view="pageBreakPreview" zoomScale="60" zoomScaleNormal="100" workbookViewId="0">
      <selection activeCell="B18" sqref="B18"/>
    </sheetView>
  </sheetViews>
  <sheetFormatPr defaultRowHeight="12.75" x14ac:dyDescent="0.2"/>
  <cols>
    <col min="1" max="1" width="8.83203125" customWidth="1"/>
    <col min="2" max="2" width="68.6640625" customWidth="1"/>
    <col min="3" max="3" width="14.6640625" customWidth="1"/>
  </cols>
  <sheetData>
    <row r="1" spans="1:6" x14ac:dyDescent="0.2">
      <c r="A1" s="1471"/>
      <c r="B1" s="1471"/>
      <c r="C1" s="1471"/>
    </row>
    <row r="2" spans="1:6" ht="15" x14ac:dyDescent="0.25">
      <c r="A2" s="1473" t="s">
        <v>766</v>
      </c>
      <c r="B2" s="1474"/>
      <c r="C2" s="1474"/>
      <c r="D2" s="1474"/>
      <c r="E2" s="551"/>
    </row>
    <row r="3" spans="1:6" ht="15.75" x14ac:dyDescent="0.2">
      <c r="A3" s="552"/>
      <c r="B3" s="552"/>
      <c r="C3" s="552"/>
      <c r="D3" s="550"/>
      <c r="E3" s="550"/>
    </row>
    <row r="4" spans="1:6" ht="15.75" x14ac:dyDescent="0.2">
      <c r="A4" s="553"/>
      <c r="B4" s="553"/>
      <c r="C4" s="553"/>
    </row>
    <row r="5" spans="1:6" ht="18.75" x14ac:dyDescent="0.2">
      <c r="A5" s="1472" t="s">
        <v>525</v>
      </c>
      <c r="B5" s="1472"/>
      <c r="C5" s="1472"/>
    </row>
    <row r="6" spans="1:6" ht="15.75" x14ac:dyDescent="0.2">
      <c r="A6" s="1469" t="s">
        <v>526</v>
      </c>
      <c r="B6" s="1469"/>
      <c r="C6" s="1469"/>
    </row>
    <row r="7" spans="1:6" ht="15.75" x14ac:dyDescent="0.2">
      <c r="A7" s="1469" t="s">
        <v>689</v>
      </c>
      <c r="B7" s="1469"/>
      <c r="C7" s="1469"/>
    </row>
    <row r="8" spans="1:6" ht="15.75" x14ac:dyDescent="0.2">
      <c r="A8" s="554"/>
      <c r="B8" s="554"/>
      <c r="C8" s="554"/>
    </row>
    <row r="9" spans="1:6" ht="16.5" thickBot="1" x14ac:dyDescent="0.3">
      <c r="A9" s="1470" t="s">
        <v>562</v>
      </c>
      <c r="B9" s="1470"/>
      <c r="C9" s="1470"/>
    </row>
    <row r="10" spans="1:6" ht="15.75" x14ac:dyDescent="0.25">
      <c r="A10" s="555" t="s">
        <v>452</v>
      </c>
      <c r="B10" s="556" t="s">
        <v>453</v>
      </c>
      <c r="C10" s="557" t="s">
        <v>454</v>
      </c>
    </row>
    <row r="11" spans="1:6" ht="32.25" thickBot="1" x14ac:dyDescent="0.25">
      <c r="A11" s="558" t="s">
        <v>16</v>
      </c>
      <c r="B11" s="559" t="s">
        <v>173</v>
      </c>
      <c r="C11" s="560" t="s">
        <v>55</v>
      </c>
    </row>
    <row r="12" spans="1:6" ht="20.100000000000001" customHeight="1" thickTop="1" x14ac:dyDescent="0.2">
      <c r="A12" s="561"/>
      <c r="B12" s="562"/>
      <c r="C12" s="563"/>
    </row>
    <row r="13" spans="1:6" ht="20.100000000000001" customHeight="1" x14ac:dyDescent="0.2">
      <c r="A13" s="564"/>
      <c r="B13" s="565" t="s">
        <v>527</v>
      </c>
      <c r="C13" s="566"/>
    </row>
    <row r="14" spans="1:6" ht="20.100000000000001" customHeight="1" x14ac:dyDescent="0.2">
      <c r="A14" s="567" t="s">
        <v>18</v>
      </c>
      <c r="B14" s="568" t="s">
        <v>528</v>
      </c>
      <c r="C14" s="1007">
        <v>500000</v>
      </c>
      <c r="D14" s="599"/>
      <c r="F14" t="s">
        <v>517</v>
      </c>
    </row>
    <row r="15" spans="1:6" ht="20.100000000000001" customHeight="1" x14ac:dyDescent="0.2">
      <c r="A15" s="567" t="s">
        <v>19</v>
      </c>
      <c r="B15" s="568" t="s">
        <v>529</v>
      </c>
      <c r="C15" s="1008">
        <v>5300000</v>
      </c>
      <c r="D15" s="599"/>
      <c r="F15" t="s">
        <v>517</v>
      </c>
    </row>
    <row r="16" spans="1:6" ht="20.100000000000001" customHeight="1" x14ac:dyDescent="0.2">
      <c r="A16" s="567" t="s">
        <v>20</v>
      </c>
      <c r="B16" s="568" t="s">
        <v>530</v>
      </c>
      <c r="C16" s="1008">
        <v>2500000</v>
      </c>
      <c r="D16" s="599"/>
      <c r="F16" t="s">
        <v>517</v>
      </c>
    </row>
    <row r="17" spans="1:7" ht="20.100000000000001" customHeight="1" x14ac:dyDescent="0.2">
      <c r="A17" s="567" t="s">
        <v>21</v>
      </c>
      <c r="B17" s="1006" t="s">
        <v>610</v>
      </c>
      <c r="C17" s="1007">
        <v>2100000</v>
      </c>
      <c r="F17" t="s">
        <v>517</v>
      </c>
    </row>
    <row r="18" spans="1:7" ht="20.100000000000001" customHeight="1" x14ac:dyDescent="0.2">
      <c r="A18" s="567" t="s">
        <v>517</v>
      </c>
      <c r="B18" s="1009" t="s">
        <v>517</v>
      </c>
      <c r="C18" s="569" t="s">
        <v>517</v>
      </c>
      <c r="F18" t="s">
        <v>517</v>
      </c>
    </row>
    <row r="19" spans="1:7" ht="20.100000000000001" customHeight="1" x14ac:dyDescent="0.2">
      <c r="A19" s="570"/>
      <c r="B19" s="568"/>
      <c r="C19" s="569"/>
      <c r="F19" t="s">
        <v>517</v>
      </c>
    </row>
    <row r="20" spans="1:7" ht="20.100000000000001" customHeight="1" x14ac:dyDescent="0.2">
      <c r="A20" s="571"/>
      <c r="B20" s="574"/>
      <c r="C20" s="569"/>
    </row>
    <row r="21" spans="1:7" ht="20.100000000000001" customHeight="1" x14ac:dyDescent="0.2">
      <c r="A21" s="567"/>
      <c r="B21" s="574"/>
      <c r="C21" s="569"/>
    </row>
    <row r="22" spans="1:7" ht="20.100000000000001" customHeight="1" x14ac:dyDescent="0.2">
      <c r="A22" s="567"/>
      <c r="B22" s="574"/>
      <c r="C22" s="569"/>
    </row>
    <row r="23" spans="1:7" ht="20.100000000000001" customHeight="1" x14ac:dyDescent="0.2">
      <c r="A23" s="567"/>
      <c r="B23" s="574"/>
      <c r="C23" s="569"/>
    </row>
    <row r="24" spans="1:7" ht="20.100000000000001" customHeight="1" x14ac:dyDescent="0.2">
      <c r="A24" s="570"/>
      <c r="B24" s="574"/>
      <c r="C24" s="572"/>
      <c r="G24" s="254"/>
    </row>
    <row r="25" spans="1:7" ht="20.100000000000001" customHeight="1" x14ac:dyDescent="0.2">
      <c r="A25" s="573"/>
      <c r="B25" s="574"/>
      <c r="C25" s="575"/>
    </row>
    <row r="26" spans="1:7" ht="20.100000000000001" customHeight="1" x14ac:dyDescent="0.2">
      <c r="A26" s="573"/>
      <c r="B26" s="574"/>
      <c r="C26" s="575"/>
    </row>
    <row r="27" spans="1:7" ht="20.100000000000001" customHeight="1" thickBot="1" x14ac:dyDescent="0.25">
      <c r="A27" s="576"/>
      <c r="B27" s="577"/>
      <c r="C27" s="578"/>
    </row>
    <row r="28" spans="1:7" ht="16.5" thickBot="1" x14ac:dyDescent="0.3">
      <c r="A28" s="579"/>
      <c r="B28" s="580" t="s">
        <v>531</v>
      </c>
      <c r="C28" s="581">
        <f>SUM(C14:C27)</f>
        <v>10400000</v>
      </c>
    </row>
  </sheetData>
  <mergeCells count="6">
    <mergeCell ref="A7:C7"/>
    <mergeCell ref="A9:C9"/>
    <mergeCell ref="A1:C1"/>
    <mergeCell ref="A5:C5"/>
    <mergeCell ref="A6:C6"/>
    <mergeCell ref="A2:D2"/>
  </mergeCells>
  <phoneticPr fontId="29" type="noConversion"/>
  <pageMargins left="1.3" right="0.75" top="1" bottom="1" header="0.5" footer="0.5"/>
  <pageSetup paperSize="9" scale="7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61"/>
  <sheetViews>
    <sheetView zoomScaleNormal="100" workbookViewId="0">
      <selection activeCell="B2" sqref="B2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24" customFormat="1" ht="21" customHeight="1" thickBot="1" x14ac:dyDescent="0.25">
      <c r="A1" s="123"/>
      <c r="B1" s="125"/>
      <c r="C1" s="222" t="str">
        <f>+CONCATENATE("9.2. melléklet az 2/",LEFT(ÖSSZEFÜGGÉSEK!A5,4),". (II.04.) önkormányzati rendelethez")</f>
        <v>9.2. melléklet az 2/2021. (II.04.) önkormányzati rendelethez</v>
      </c>
    </row>
    <row r="2" spans="1:3" s="223" customFormat="1" ht="25.5" customHeight="1" x14ac:dyDescent="0.2">
      <c r="A2" s="191" t="s">
        <v>180</v>
      </c>
      <c r="B2" s="446" t="s">
        <v>511</v>
      </c>
      <c r="C2" s="172" t="s">
        <v>59</v>
      </c>
    </row>
    <row r="3" spans="1:3" s="223" customFormat="1" ht="24.75" thickBot="1" x14ac:dyDescent="0.25">
      <c r="A3" s="218" t="s">
        <v>179</v>
      </c>
      <c r="B3" s="447" t="s">
        <v>364</v>
      </c>
      <c r="C3" s="173" t="s">
        <v>53</v>
      </c>
    </row>
    <row r="4" spans="1:3" s="224" customFormat="1" ht="15.95" customHeight="1" thickBot="1" x14ac:dyDescent="0.3">
      <c r="A4" s="127"/>
      <c r="B4" s="448"/>
      <c r="C4" s="128" t="s">
        <v>563</v>
      </c>
    </row>
    <row r="5" spans="1:3" ht="14.25" thickBot="1" x14ac:dyDescent="0.25">
      <c r="A5" s="192" t="s">
        <v>181</v>
      </c>
      <c r="B5" s="449" t="s">
        <v>54</v>
      </c>
      <c r="C5" s="129" t="s">
        <v>55</v>
      </c>
    </row>
    <row r="6" spans="1:3" s="225" customFormat="1" ht="12.95" customHeight="1" thickBot="1" x14ac:dyDescent="0.25">
      <c r="A6" s="117" t="s">
        <v>452</v>
      </c>
      <c r="B6" s="450" t="s">
        <v>453</v>
      </c>
      <c r="C6" s="119" t="s">
        <v>454</v>
      </c>
    </row>
    <row r="7" spans="1:3" s="225" customFormat="1" ht="15.95" customHeight="1" thickBot="1" x14ac:dyDescent="0.25">
      <c r="A7" s="130"/>
      <c r="B7" s="451" t="s">
        <v>56</v>
      </c>
      <c r="C7" s="131"/>
    </row>
    <row r="8" spans="1:3" s="174" customFormat="1" ht="13.9" customHeight="1" thickBot="1" x14ac:dyDescent="0.25">
      <c r="A8" s="117" t="s">
        <v>18</v>
      </c>
      <c r="B8" s="461" t="s">
        <v>479</v>
      </c>
      <c r="C8" s="926">
        <f>'9.2.1. sz. mell'!C8</f>
        <v>430000</v>
      </c>
    </row>
    <row r="9" spans="1:3" s="174" customFormat="1" ht="13.9" customHeight="1" x14ac:dyDescent="0.2">
      <c r="A9" s="219" t="s">
        <v>96</v>
      </c>
      <c r="B9" s="377" t="s">
        <v>240</v>
      </c>
      <c r="C9" s="1209">
        <f>'9.2.1. sz. mell'!C9</f>
        <v>0</v>
      </c>
    </row>
    <row r="10" spans="1:3" s="174" customFormat="1" ht="13.9" customHeight="1" x14ac:dyDescent="0.2">
      <c r="A10" s="220" t="s">
        <v>97</v>
      </c>
      <c r="B10" s="378" t="s">
        <v>241</v>
      </c>
      <c r="C10" s="1210">
        <f>'9.2.1. sz. mell'!C10</f>
        <v>100000</v>
      </c>
    </row>
    <row r="11" spans="1:3" s="174" customFormat="1" ht="13.9" customHeight="1" x14ac:dyDescent="0.2">
      <c r="A11" s="220" t="s">
        <v>98</v>
      </c>
      <c r="B11" s="378" t="s">
        <v>242</v>
      </c>
      <c r="C11" s="1210">
        <f>'9.2.1. sz. mell'!C11</f>
        <v>0</v>
      </c>
    </row>
    <row r="12" spans="1:3" s="174" customFormat="1" ht="13.9" customHeight="1" x14ac:dyDescent="0.2">
      <c r="A12" s="220" t="s">
        <v>99</v>
      </c>
      <c r="B12" s="378" t="s">
        <v>243</v>
      </c>
      <c r="C12" s="1210">
        <f>'9.2.1. sz. mell'!C12</f>
        <v>0</v>
      </c>
    </row>
    <row r="13" spans="1:3" s="174" customFormat="1" ht="13.9" customHeight="1" x14ac:dyDescent="0.2">
      <c r="A13" s="220" t="s">
        <v>125</v>
      </c>
      <c r="B13" s="378" t="s">
        <v>244</v>
      </c>
      <c r="C13" s="1210">
        <f>'9.2.1. sz. mell'!C13</f>
        <v>0</v>
      </c>
    </row>
    <row r="14" spans="1:3" s="174" customFormat="1" ht="13.9" customHeight="1" x14ac:dyDescent="0.2">
      <c r="A14" s="220" t="s">
        <v>100</v>
      </c>
      <c r="B14" s="378" t="s">
        <v>365</v>
      </c>
      <c r="C14" s="1210">
        <f>'9.2.1. sz. mell'!C14</f>
        <v>30000</v>
      </c>
    </row>
    <row r="15" spans="1:3" s="174" customFormat="1" ht="13.9" customHeight="1" x14ac:dyDescent="0.2">
      <c r="A15" s="220" t="s">
        <v>101</v>
      </c>
      <c r="B15" s="392" t="s">
        <v>366</v>
      </c>
      <c r="C15" s="1210">
        <f>'9.2.1. sz. mell'!C15</f>
        <v>0</v>
      </c>
    </row>
    <row r="16" spans="1:3" s="174" customFormat="1" ht="13.9" customHeight="1" x14ac:dyDescent="0.2">
      <c r="A16" s="220" t="s">
        <v>111</v>
      </c>
      <c r="B16" s="378" t="s">
        <v>247</v>
      </c>
      <c r="C16" s="1211">
        <f>'9.2.1. sz. mell'!C16</f>
        <v>0</v>
      </c>
    </row>
    <row r="17" spans="1:3" s="226" customFormat="1" ht="13.9" customHeight="1" x14ac:dyDescent="0.2">
      <c r="A17" s="220" t="s">
        <v>112</v>
      </c>
      <c r="B17" s="378" t="s">
        <v>248</v>
      </c>
      <c r="C17" s="1210">
        <f>'9.2.1. sz. mell'!C17</f>
        <v>0</v>
      </c>
    </row>
    <row r="18" spans="1:3" s="226" customFormat="1" ht="13.9" customHeight="1" x14ac:dyDescent="0.2">
      <c r="A18" s="220" t="s">
        <v>113</v>
      </c>
      <c r="B18" s="378" t="s">
        <v>397</v>
      </c>
      <c r="C18" s="1212">
        <f>'9.2.1. sz. mell'!C18</f>
        <v>0</v>
      </c>
    </row>
    <row r="19" spans="1:3" s="226" customFormat="1" ht="13.9" customHeight="1" thickBot="1" x14ac:dyDescent="0.25">
      <c r="A19" s="220" t="s">
        <v>114</v>
      </c>
      <c r="B19" s="392" t="s">
        <v>249</v>
      </c>
      <c r="C19" s="1212">
        <f>'9.2.1. sz. mell'!C19</f>
        <v>300000</v>
      </c>
    </row>
    <row r="20" spans="1:3" s="174" customFormat="1" ht="13.9" customHeight="1" thickBot="1" x14ac:dyDescent="0.25">
      <c r="A20" s="117" t="s">
        <v>19</v>
      </c>
      <c r="B20" s="461" t="s">
        <v>367</v>
      </c>
      <c r="C20" s="926">
        <f>'9.2.1. sz. mell'!C20</f>
        <v>5154580</v>
      </c>
    </row>
    <row r="21" spans="1:3" s="226" customFormat="1" ht="13.9" customHeight="1" x14ac:dyDescent="0.2">
      <c r="A21" s="220" t="s">
        <v>102</v>
      </c>
      <c r="B21" s="391" t="s">
        <v>222</v>
      </c>
      <c r="C21" s="1210">
        <f>'9.2.1. sz. mell'!C21</f>
        <v>0</v>
      </c>
    </row>
    <row r="22" spans="1:3" s="226" customFormat="1" ht="13.9" customHeight="1" x14ac:dyDescent="0.2">
      <c r="A22" s="220" t="s">
        <v>103</v>
      </c>
      <c r="B22" s="378" t="s">
        <v>368</v>
      </c>
      <c r="C22" s="1210">
        <f>'9.2.1. sz. mell'!C22</f>
        <v>0</v>
      </c>
    </row>
    <row r="23" spans="1:3" s="226" customFormat="1" ht="13.9" customHeight="1" x14ac:dyDescent="0.2">
      <c r="A23" s="220" t="s">
        <v>104</v>
      </c>
      <c r="B23" s="378" t="s">
        <v>369</v>
      </c>
      <c r="C23" s="1210">
        <f>'9.2.1. sz. mell'!C23</f>
        <v>5154580</v>
      </c>
    </row>
    <row r="24" spans="1:3" s="226" customFormat="1" ht="13.9" customHeight="1" thickBot="1" x14ac:dyDescent="0.25">
      <c r="A24" s="220" t="s">
        <v>105</v>
      </c>
      <c r="B24" s="378" t="s">
        <v>480</v>
      </c>
      <c r="C24" s="1210">
        <f>'9.2.1. sz. mell'!C24</f>
        <v>5154580</v>
      </c>
    </row>
    <row r="25" spans="1:3" s="226" customFormat="1" ht="13.9" customHeight="1" thickBot="1" x14ac:dyDescent="0.25">
      <c r="A25" s="120" t="s">
        <v>20</v>
      </c>
      <c r="B25" s="605" t="s">
        <v>150</v>
      </c>
      <c r="C25" s="1213">
        <f>'9.2.1. sz. mell'!C25</f>
        <v>0</v>
      </c>
    </row>
    <row r="26" spans="1:3" s="226" customFormat="1" ht="13.9" customHeight="1" thickBot="1" x14ac:dyDescent="0.25">
      <c r="A26" s="120" t="s">
        <v>21</v>
      </c>
      <c r="B26" s="605" t="s">
        <v>481</v>
      </c>
      <c r="C26" s="1213">
        <f ca="1">'9.2.1. sz. mell'!C26</f>
        <v>0</v>
      </c>
    </row>
    <row r="27" spans="1:3" s="226" customFormat="1" ht="13.9" customHeight="1" x14ac:dyDescent="0.2">
      <c r="A27" s="221" t="s">
        <v>232</v>
      </c>
      <c r="B27" s="462" t="s">
        <v>227</v>
      </c>
      <c r="C27" s="1214">
        <f>'9.2.1. sz. mell'!C27</f>
        <v>0</v>
      </c>
    </row>
    <row r="28" spans="1:3" s="226" customFormat="1" ht="13.9" customHeight="1" x14ac:dyDescent="0.2">
      <c r="A28" s="221" t="s">
        <v>233</v>
      </c>
      <c r="B28" s="462" t="s">
        <v>368</v>
      </c>
      <c r="C28" s="1210">
        <f>'9.2.1. sz. mell'!C28</f>
        <v>0</v>
      </c>
    </row>
    <row r="29" spans="1:3" s="226" customFormat="1" ht="13.9" customHeight="1" x14ac:dyDescent="0.2">
      <c r="A29" s="221" t="s">
        <v>234</v>
      </c>
      <c r="B29" s="463" t="s">
        <v>371</v>
      </c>
      <c r="C29" s="1210">
        <f>'9.2.1. sz. mell'!C29</f>
        <v>0</v>
      </c>
    </row>
    <row r="30" spans="1:3" s="226" customFormat="1" ht="13.9" customHeight="1" thickBot="1" x14ac:dyDescent="0.25">
      <c r="A30" s="220" t="s">
        <v>235</v>
      </c>
      <c r="B30" s="464" t="s">
        <v>482</v>
      </c>
      <c r="C30" s="1215">
        <f>'9.2.1. sz. mell'!C30</f>
        <v>0</v>
      </c>
    </row>
    <row r="31" spans="1:3" s="226" customFormat="1" ht="13.9" customHeight="1" thickBot="1" x14ac:dyDescent="0.25">
      <c r="A31" s="120" t="s">
        <v>22</v>
      </c>
      <c r="B31" s="390" t="s">
        <v>372</v>
      </c>
      <c r="C31" s="1215">
        <f ca="1">'9.2.1. sz. mell'!C31</f>
        <v>0</v>
      </c>
    </row>
    <row r="32" spans="1:3" s="226" customFormat="1" ht="13.9" customHeight="1" x14ac:dyDescent="0.2">
      <c r="A32" s="221" t="s">
        <v>89</v>
      </c>
      <c r="B32" s="462" t="s">
        <v>254</v>
      </c>
      <c r="C32" s="1214">
        <f>'9.2.1. sz. mell'!C32</f>
        <v>0</v>
      </c>
    </row>
    <row r="33" spans="1:6" s="226" customFormat="1" ht="13.9" customHeight="1" x14ac:dyDescent="0.2">
      <c r="A33" s="221" t="s">
        <v>90</v>
      </c>
      <c r="B33" s="463" t="s">
        <v>255</v>
      </c>
      <c r="C33" s="1211">
        <f>'9.2.1. sz. mell'!C33</f>
        <v>0</v>
      </c>
    </row>
    <row r="34" spans="1:6" s="226" customFormat="1" ht="13.9" customHeight="1" thickBot="1" x14ac:dyDescent="0.25">
      <c r="A34" s="220" t="s">
        <v>91</v>
      </c>
      <c r="B34" s="464" t="s">
        <v>256</v>
      </c>
      <c r="C34" s="1215">
        <f>'9.2.1. sz. mell'!C34</f>
        <v>0</v>
      </c>
    </row>
    <row r="35" spans="1:6" s="174" customFormat="1" ht="13.9" customHeight="1" thickBot="1" x14ac:dyDescent="0.25">
      <c r="A35" s="120" t="s">
        <v>23</v>
      </c>
      <c r="B35" s="390" t="s">
        <v>341</v>
      </c>
      <c r="C35" s="1216">
        <f>'9.2.1. sz. mell'!C35</f>
        <v>0</v>
      </c>
    </row>
    <row r="36" spans="1:6" s="174" customFormat="1" ht="13.9" customHeight="1" thickBot="1" x14ac:dyDescent="0.25">
      <c r="A36" s="120" t="s">
        <v>24</v>
      </c>
      <c r="B36" s="390" t="s">
        <v>373</v>
      </c>
      <c r="C36" s="1217">
        <f>'9.2.1. sz. mell'!C36</f>
        <v>0</v>
      </c>
    </row>
    <row r="37" spans="1:6" s="174" customFormat="1" ht="13.9" customHeight="1" thickBot="1" x14ac:dyDescent="0.25">
      <c r="A37" s="117" t="s">
        <v>25</v>
      </c>
      <c r="B37" s="390" t="s">
        <v>374</v>
      </c>
      <c r="C37" s="1218">
        <f>'9.2.1. sz. mell'!C37</f>
        <v>5584580</v>
      </c>
    </row>
    <row r="38" spans="1:6" s="174" customFormat="1" ht="13.9" customHeight="1" thickBot="1" x14ac:dyDescent="0.25">
      <c r="A38" s="132" t="s">
        <v>26</v>
      </c>
      <c r="B38" s="390" t="s">
        <v>375</v>
      </c>
      <c r="C38" s="1218">
        <f>'9.2.1. sz. mell'!C38</f>
        <v>160012037</v>
      </c>
    </row>
    <row r="39" spans="1:6" s="174" customFormat="1" ht="13.9" customHeight="1" x14ac:dyDescent="0.2">
      <c r="A39" s="221" t="s">
        <v>376</v>
      </c>
      <c r="B39" s="462" t="s">
        <v>200</v>
      </c>
      <c r="C39" s="1214">
        <f>'9.2.1. sz. mell'!C39</f>
        <v>283390</v>
      </c>
    </row>
    <row r="40" spans="1:6" s="174" customFormat="1" ht="13.9" customHeight="1" x14ac:dyDescent="0.2">
      <c r="A40" s="221" t="s">
        <v>377</v>
      </c>
      <c r="B40" s="463" t="s">
        <v>3</v>
      </c>
      <c r="C40" s="1211">
        <f>'9.2.1. sz. mell'!C40</f>
        <v>0</v>
      </c>
    </row>
    <row r="41" spans="1:6" s="226" customFormat="1" ht="13.9" customHeight="1" thickBot="1" x14ac:dyDescent="0.25">
      <c r="A41" s="220" t="s">
        <v>378</v>
      </c>
      <c r="B41" s="464" t="s">
        <v>379</v>
      </c>
      <c r="C41" s="1215">
        <v>159728647</v>
      </c>
    </row>
    <row r="42" spans="1:6" s="226" customFormat="1" ht="13.9" customHeight="1" thickBot="1" x14ac:dyDescent="0.25">
      <c r="A42" s="132" t="s">
        <v>27</v>
      </c>
      <c r="B42" s="465" t="s">
        <v>380</v>
      </c>
      <c r="C42" s="1219">
        <f>+C37+C38</f>
        <v>165596617</v>
      </c>
      <c r="F42" s="604"/>
    </row>
    <row r="43" spans="1:6" s="226" customFormat="1" ht="15" customHeight="1" x14ac:dyDescent="0.2">
      <c r="A43" s="133"/>
      <c r="B43" s="453"/>
      <c r="C43" s="472"/>
    </row>
    <row r="44" spans="1:6" ht="15.75" thickBot="1" x14ac:dyDescent="0.25">
      <c r="A44" s="134"/>
      <c r="B44" s="466"/>
      <c r="C44" s="459"/>
    </row>
    <row r="45" spans="1:6" s="225" customFormat="1" ht="16.5" customHeight="1" thickBot="1" x14ac:dyDescent="0.25">
      <c r="A45" s="135"/>
      <c r="B45" s="454" t="s">
        <v>57</v>
      </c>
      <c r="C45" s="471"/>
    </row>
    <row r="46" spans="1:6" s="227" customFormat="1" ht="14.45" customHeight="1" thickBot="1" x14ac:dyDescent="0.25">
      <c r="A46" s="120" t="s">
        <v>18</v>
      </c>
      <c r="B46" s="390" t="s">
        <v>381</v>
      </c>
      <c r="C46" s="926">
        <f>'9.2.1. sz. mell'!C46</f>
        <v>165596617</v>
      </c>
    </row>
    <row r="47" spans="1:6" ht="14.65" customHeight="1" x14ac:dyDescent="0.2">
      <c r="A47" s="220" t="s">
        <v>96</v>
      </c>
      <c r="B47" s="391" t="s">
        <v>48</v>
      </c>
      <c r="C47" s="1214">
        <f>'9.2.1. sz. mell'!C47</f>
        <v>114107560</v>
      </c>
    </row>
    <row r="48" spans="1:6" ht="14.65" customHeight="1" x14ac:dyDescent="0.2">
      <c r="A48" s="220" t="s">
        <v>97</v>
      </c>
      <c r="B48" s="378" t="s">
        <v>159</v>
      </c>
      <c r="C48" s="1210">
        <f>'9.2.1. sz. mell'!C48</f>
        <v>17774057</v>
      </c>
    </row>
    <row r="49" spans="1:3" ht="14.65" customHeight="1" x14ac:dyDescent="0.2">
      <c r="A49" s="220" t="s">
        <v>98</v>
      </c>
      <c r="B49" s="378" t="s">
        <v>123</v>
      </c>
      <c r="C49" s="1210">
        <f>'9.2.1. sz. mell'!C49</f>
        <v>33715000</v>
      </c>
    </row>
    <row r="50" spans="1:3" ht="14.65" customHeight="1" x14ac:dyDescent="0.2">
      <c r="A50" s="220" t="s">
        <v>99</v>
      </c>
      <c r="B50" s="378" t="s">
        <v>160</v>
      </c>
      <c r="C50" s="1210">
        <f>'9.2.1. sz. mell'!C50</f>
        <v>0</v>
      </c>
    </row>
    <row r="51" spans="1:3" ht="14.65" customHeight="1" thickBot="1" x14ac:dyDescent="0.25">
      <c r="A51" s="220" t="s">
        <v>125</v>
      </c>
      <c r="B51" s="378" t="s">
        <v>161</v>
      </c>
      <c r="C51" s="1210">
        <f>'9.2.1. sz. mell'!C51</f>
        <v>0</v>
      </c>
    </row>
    <row r="52" spans="1:3" ht="14.65" customHeight="1" thickBot="1" x14ac:dyDescent="0.25">
      <c r="A52" s="120" t="s">
        <v>19</v>
      </c>
      <c r="B52" s="390" t="s">
        <v>382</v>
      </c>
      <c r="C52" s="926" t="s">
        <v>517</v>
      </c>
    </row>
    <row r="53" spans="1:3" s="227" customFormat="1" ht="14.65" customHeight="1" x14ac:dyDescent="0.2">
      <c r="A53" s="220" t="s">
        <v>102</v>
      </c>
      <c r="B53" s="391" t="s">
        <v>190</v>
      </c>
      <c r="C53" s="1214">
        <f>'9.2.1. sz. mell'!C53</f>
        <v>0</v>
      </c>
    </row>
    <row r="54" spans="1:3" ht="14.65" customHeight="1" x14ac:dyDescent="0.2">
      <c r="A54" s="220" t="s">
        <v>103</v>
      </c>
      <c r="B54" s="378" t="s">
        <v>163</v>
      </c>
      <c r="C54" s="1210">
        <f>'9.2.1. sz. mell'!C54</f>
        <v>0</v>
      </c>
    </row>
    <row r="55" spans="1:3" ht="14.65" customHeight="1" x14ac:dyDescent="0.2">
      <c r="A55" s="220" t="s">
        <v>104</v>
      </c>
      <c r="B55" s="378" t="s">
        <v>58</v>
      </c>
      <c r="C55" s="1210">
        <f>'9.2.1. sz. mell'!C55</f>
        <v>0</v>
      </c>
    </row>
    <row r="56" spans="1:3" ht="14.65" customHeight="1" thickBot="1" x14ac:dyDescent="0.25">
      <c r="A56" s="220" t="s">
        <v>105</v>
      </c>
      <c r="B56" s="378" t="s">
        <v>483</v>
      </c>
      <c r="C56" s="1210">
        <f>'9.2.1. sz. mell'!C56</f>
        <v>0</v>
      </c>
    </row>
    <row r="57" spans="1:3" ht="14.65" customHeight="1" thickBot="1" x14ac:dyDescent="0.25">
      <c r="A57" s="120" t="s">
        <v>20</v>
      </c>
      <c r="B57" s="390" t="s">
        <v>13</v>
      </c>
      <c r="C57" s="1216">
        <f>'9.2.1. sz. mell'!C57</f>
        <v>0</v>
      </c>
    </row>
    <row r="58" spans="1:3" ht="14.65" customHeight="1" thickBot="1" x14ac:dyDescent="0.25">
      <c r="A58" s="120" t="s">
        <v>21</v>
      </c>
      <c r="B58" s="467" t="s">
        <v>487</v>
      </c>
      <c r="C58" s="926">
        <f>'9.2.1. sz. mell'!C58</f>
        <v>165596617</v>
      </c>
    </row>
    <row r="59" spans="1:3" ht="15.75" thickBot="1" x14ac:dyDescent="0.25">
      <c r="B59" s="456"/>
      <c r="C59" s="459"/>
    </row>
    <row r="60" spans="1:3" ht="15" customHeight="1" thickBot="1" x14ac:dyDescent="0.25">
      <c r="A60" s="138" t="s">
        <v>478</v>
      </c>
      <c r="B60" s="457"/>
      <c r="C60" s="717">
        <f>'9.2.1. sz. mell'!C60</f>
        <v>35</v>
      </c>
    </row>
    <row r="61" spans="1:3" ht="15" thickBot="1" x14ac:dyDescent="0.25">
      <c r="A61" s="1428" t="s">
        <v>182</v>
      </c>
      <c r="B61" s="1429"/>
      <c r="C61" s="1180"/>
    </row>
  </sheetData>
  <sheetProtection formatCells="0"/>
  <mergeCells count="1">
    <mergeCell ref="A61:B6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61"/>
  <sheetViews>
    <sheetView view="pageBreakPreview" zoomScale="60" zoomScaleNormal="100" workbookViewId="0">
      <selection activeCell="E16" sqref="E16"/>
    </sheetView>
  </sheetViews>
  <sheetFormatPr defaultRowHeight="12.75" x14ac:dyDescent="0.2"/>
  <cols>
    <col min="1" max="1" width="8.6640625" style="136" customWidth="1"/>
    <col min="2" max="2" width="68.33203125" style="137" customWidth="1"/>
    <col min="3" max="3" width="16.1640625" style="137" customWidth="1"/>
    <col min="4" max="4" width="13" style="137" customWidth="1"/>
    <col min="5" max="5" width="13.6640625" style="137" customWidth="1"/>
    <col min="6" max="6" width="16.33203125" style="137" customWidth="1"/>
    <col min="7" max="16384" width="9.33203125" style="137"/>
  </cols>
  <sheetData>
    <row r="1" spans="1:6" s="124" customFormat="1" ht="21" customHeight="1" thickBot="1" x14ac:dyDescent="0.25">
      <c r="A1" s="123"/>
      <c r="B1" s="125"/>
      <c r="C1" s="125"/>
      <c r="D1" s="125"/>
      <c r="E1" s="125"/>
      <c r="F1" s="222" t="str">
        <f>+CONCATENATE("9.2.1. melléklet az 2/",LEFT(ÖSSZEFÜGGÉSEK!A5,4),". (II.04.) önkormányzati rendelethez")</f>
        <v>9.2.1. melléklet az 2/2021. (II.04.) önkormányzati rendelethez</v>
      </c>
    </row>
    <row r="2" spans="1:6" s="223" customFormat="1" ht="31.5" customHeight="1" x14ac:dyDescent="0.2">
      <c r="A2" s="191" t="s">
        <v>180</v>
      </c>
      <c r="B2" s="446" t="s">
        <v>511</v>
      </c>
      <c r="C2" s="247"/>
      <c r="D2" s="247"/>
      <c r="E2" s="247"/>
      <c r="F2" s="172" t="s">
        <v>59</v>
      </c>
    </row>
    <row r="3" spans="1:6" s="223" customFormat="1" ht="36.75" thickBot="1" x14ac:dyDescent="0.25">
      <c r="A3" s="218" t="s">
        <v>179</v>
      </c>
      <c r="B3" s="728" t="s">
        <v>510</v>
      </c>
      <c r="C3" s="729"/>
      <c r="D3" s="729"/>
      <c r="E3" s="729"/>
      <c r="F3" s="173" t="s">
        <v>59</v>
      </c>
    </row>
    <row r="4" spans="1:6" s="224" customFormat="1" ht="15.95" customHeight="1" thickBot="1" x14ac:dyDescent="0.3">
      <c r="A4" s="127"/>
      <c r="B4" s="448"/>
      <c r="C4" s="127"/>
      <c r="D4" s="127"/>
      <c r="E4" s="127"/>
      <c r="F4" s="128" t="s">
        <v>563</v>
      </c>
    </row>
    <row r="5" spans="1:6" ht="14.25" thickBot="1" x14ac:dyDescent="0.25">
      <c r="A5" s="192" t="s">
        <v>181</v>
      </c>
      <c r="B5" s="449" t="s">
        <v>54</v>
      </c>
      <c r="C5" s="249"/>
      <c r="D5" s="249"/>
      <c r="E5" s="249"/>
      <c r="F5" s="129" t="s">
        <v>55</v>
      </c>
    </row>
    <row r="6" spans="1:6" s="225" customFormat="1" ht="12.95" customHeight="1" thickBot="1" x14ac:dyDescent="0.25">
      <c r="A6" s="117" t="s">
        <v>452</v>
      </c>
      <c r="B6" s="450" t="s">
        <v>453</v>
      </c>
      <c r="C6" s="250"/>
      <c r="D6" s="250"/>
      <c r="E6" s="250"/>
      <c r="F6" s="119" t="s">
        <v>454</v>
      </c>
    </row>
    <row r="7" spans="1:6" s="225" customFormat="1" ht="44.25" customHeight="1" thickBot="1" x14ac:dyDescent="0.25">
      <c r="A7" s="192"/>
      <c r="B7" s="454" t="s">
        <v>56</v>
      </c>
      <c r="C7" s="278" t="s">
        <v>751</v>
      </c>
      <c r="D7" s="277" t="s">
        <v>506</v>
      </c>
      <c r="E7" s="278" t="s">
        <v>507</v>
      </c>
      <c r="F7" s="296" t="s">
        <v>557</v>
      </c>
    </row>
    <row r="8" spans="1:6" s="174" customFormat="1" ht="13.9" customHeight="1" thickBot="1" x14ac:dyDescent="0.25">
      <c r="A8" s="312" t="s">
        <v>18</v>
      </c>
      <c r="B8" s="461" t="s">
        <v>479</v>
      </c>
      <c r="C8" s="265">
        <f>SUM(C9:C19)</f>
        <v>430000</v>
      </c>
      <c r="D8" s="1181">
        <f>SUM(D9:D19)</f>
        <v>0</v>
      </c>
      <c r="E8" s="1181">
        <f>SUM(E9:E19)</f>
        <v>0</v>
      </c>
      <c r="F8" s="267">
        <f>SUM(F9:F19)</f>
        <v>430000</v>
      </c>
    </row>
    <row r="9" spans="1:6" s="174" customFormat="1" ht="13.9" customHeight="1" x14ac:dyDescent="0.2">
      <c r="A9" s="313" t="s">
        <v>96</v>
      </c>
      <c r="B9" s="377" t="s">
        <v>240</v>
      </c>
      <c r="C9" s="1182"/>
      <c r="D9" s="1183"/>
      <c r="E9" s="1184"/>
      <c r="F9" s="1185"/>
    </row>
    <row r="10" spans="1:6" s="174" customFormat="1" ht="13.9" customHeight="1" x14ac:dyDescent="0.2">
      <c r="A10" s="314" t="s">
        <v>97</v>
      </c>
      <c r="B10" s="378" t="s">
        <v>241</v>
      </c>
      <c r="C10" s="264">
        <f>SUM(D10:F10)</f>
        <v>100000</v>
      </c>
      <c r="D10" s="264"/>
      <c r="E10" s="695"/>
      <c r="F10" s="696">
        <v>100000</v>
      </c>
    </row>
    <row r="11" spans="1:6" s="174" customFormat="1" ht="13.9" customHeight="1" x14ac:dyDescent="0.2">
      <c r="A11" s="314" t="s">
        <v>98</v>
      </c>
      <c r="B11" s="378" t="s">
        <v>242</v>
      </c>
      <c r="C11" s="264">
        <f t="shared" ref="C11:C58" si="0">SUM(D11:F11)</f>
        <v>0</v>
      </c>
      <c r="D11" s="264"/>
      <c r="E11" s="695"/>
      <c r="F11" s="696">
        <v>0</v>
      </c>
    </row>
    <row r="12" spans="1:6" s="174" customFormat="1" ht="13.9" customHeight="1" x14ac:dyDescent="0.2">
      <c r="A12" s="314" t="s">
        <v>99</v>
      </c>
      <c r="B12" s="378" t="s">
        <v>243</v>
      </c>
      <c r="C12" s="264">
        <f t="shared" si="0"/>
        <v>0</v>
      </c>
      <c r="D12" s="264"/>
      <c r="E12" s="695"/>
      <c r="F12" s="696"/>
    </row>
    <row r="13" spans="1:6" s="174" customFormat="1" ht="13.9" customHeight="1" x14ac:dyDescent="0.2">
      <c r="A13" s="314" t="s">
        <v>125</v>
      </c>
      <c r="B13" s="378" t="s">
        <v>244</v>
      </c>
      <c r="C13" s="264">
        <f t="shared" si="0"/>
        <v>0</v>
      </c>
      <c r="D13" s="264"/>
      <c r="E13" s="695"/>
      <c r="F13" s="696"/>
    </row>
    <row r="14" spans="1:6" s="174" customFormat="1" ht="13.9" customHeight="1" x14ac:dyDescent="0.2">
      <c r="A14" s="314" t="s">
        <v>100</v>
      </c>
      <c r="B14" s="378" t="s">
        <v>365</v>
      </c>
      <c r="C14" s="264">
        <f t="shared" si="0"/>
        <v>30000</v>
      </c>
      <c r="D14" s="264"/>
      <c r="E14" s="695"/>
      <c r="F14" s="696">
        <v>30000</v>
      </c>
    </row>
    <row r="15" spans="1:6" s="174" customFormat="1" ht="13.9" customHeight="1" x14ac:dyDescent="0.2">
      <c r="A15" s="314" t="s">
        <v>101</v>
      </c>
      <c r="B15" s="392" t="s">
        <v>366</v>
      </c>
      <c r="C15" s="264">
        <f t="shared" si="0"/>
        <v>0</v>
      </c>
      <c r="D15" s="1186"/>
      <c r="E15" s="684"/>
      <c r="F15" s="696"/>
    </row>
    <row r="16" spans="1:6" s="174" customFormat="1" ht="13.9" customHeight="1" x14ac:dyDescent="0.2">
      <c r="A16" s="314" t="s">
        <v>111</v>
      </c>
      <c r="B16" s="378" t="s">
        <v>247</v>
      </c>
      <c r="C16" s="1187">
        <f t="shared" si="0"/>
        <v>0</v>
      </c>
      <c r="D16" s="1188"/>
      <c r="E16" s="1189"/>
      <c r="F16" s="697"/>
    </row>
    <row r="17" spans="1:6" s="226" customFormat="1" ht="13.9" customHeight="1" x14ac:dyDescent="0.2">
      <c r="A17" s="314" t="s">
        <v>112</v>
      </c>
      <c r="B17" s="378" t="s">
        <v>248</v>
      </c>
      <c r="C17" s="264">
        <f t="shared" si="0"/>
        <v>0</v>
      </c>
      <c r="D17" s="474"/>
      <c r="E17" s="695"/>
      <c r="F17" s="696"/>
    </row>
    <row r="18" spans="1:6" s="226" customFormat="1" ht="13.9" customHeight="1" x14ac:dyDescent="0.2">
      <c r="A18" s="314" t="s">
        <v>113</v>
      </c>
      <c r="B18" s="378" t="s">
        <v>397</v>
      </c>
      <c r="C18" s="1190">
        <f t="shared" si="0"/>
        <v>0</v>
      </c>
      <c r="D18" s="1186"/>
      <c r="E18" s="684"/>
      <c r="F18" s="1191"/>
    </row>
    <row r="19" spans="1:6" s="226" customFormat="1" ht="13.9" customHeight="1" thickBot="1" x14ac:dyDescent="0.25">
      <c r="A19" s="314" t="s">
        <v>114</v>
      </c>
      <c r="B19" s="392" t="s">
        <v>249</v>
      </c>
      <c r="C19" s="1190">
        <f t="shared" si="0"/>
        <v>300000</v>
      </c>
      <c r="D19" s="1188"/>
      <c r="E19" s="1189"/>
      <c r="F19" s="1191">
        <v>300000</v>
      </c>
    </row>
    <row r="20" spans="1:6" s="174" customFormat="1" ht="13.9" customHeight="1" thickBot="1" x14ac:dyDescent="0.25">
      <c r="A20" s="312" t="s">
        <v>19</v>
      </c>
      <c r="B20" s="461" t="s">
        <v>367</v>
      </c>
      <c r="C20" s="265">
        <f t="shared" si="0"/>
        <v>5154580</v>
      </c>
      <c r="D20" s="1181">
        <f>SUM(D21:D23)</f>
        <v>0</v>
      </c>
      <c r="E20" s="265">
        <f>SUM(E21:E23)</f>
        <v>0</v>
      </c>
      <c r="F20" s="1192">
        <f>SUM(F21:F23)</f>
        <v>5154580</v>
      </c>
    </row>
    <row r="21" spans="1:6" s="226" customFormat="1" ht="13.9" customHeight="1" x14ac:dyDescent="0.2">
      <c r="A21" s="315" t="s">
        <v>102</v>
      </c>
      <c r="B21" s="391" t="s">
        <v>222</v>
      </c>
      <c r="C21" s="264">
        <f t="shared" si="0"/>
        <v>0</v>
      </c>
      <c r="D21" s="475"/>
      <c r="E21" s="699"/>
      <c r="F21" s="696"/>
    </row>
    <row r="22" spans="1:6" s="226" customFormat="1" ht="13.9" customHeight="1" x14ac:dyDescent="0.2">
      <c r="A22" s="314" t="s">
        <v>103</v>
      </c>
      <c r="B22" s="378" t="s">
        <v>368</v>
      </c>
      <c r="C22" s="264">
        <f t="shared" si="0"/>
        <v>0</v>
      </c>
      <c r="D22" s="474"/>
      <c r="E22" s="695"/>
      <c r="F22" s="696"/>
    </row>
    <row r="23" spans="1:6" s="226" customFormat="1" ht="13.9" customHeight="1" x14ac:dyDescent="0.2">
      <c r="A23" s="314" t="s">
        <v>104</v>
      </c>
      <c r="B23" s="378" t="s">
        <v>369</v>
      </c>
      <c r="C23" s="264">
        <f t="shared" si="0"/>
        <v>5154580</v>
      </c>
      <c r="D23" s="264"/>
      <c r="E23" s="695">
        <v>0</v>
      </c>
      <c r="F23" s="696">
        <v>5154580</v>
      </c>
    </row>
    <row r="24" spans="1:6" s="226" customFormat="1" ht="13.9" customHeight="1" thickBot="1" x14ac:dyDescent="0.25">
      <c r="A24" s="314" t="s">
        <v>105</v>
      </c>
      <c r="B24" s="378" t="s">
        <v>480</v>
      </c>
      <c r="C24" s="264">
        <f t="shared" si="0"/>
        <v>5154580</v>
      </c>
      <c r="D24" s="474"/>
      <c r="E24" s="695">
        <v>0</v>
      </c>
      <c r="F24" s="696">
        <v>5154580</v>
      </c>
    </row>
    <row r="25" spans="1:6" s="226" customFormat="1" ht="13.9" customHeight="1" thickBot="1" x14ac:dyDescent="0.25">
      <c r="A25" s="316" t="s">
        <v>20</v>
      </c>
      <c r="B25" s="390" t="s">
        <v>150</v>
      </c>
      <c r="C25" s="700">
        <f t="shared" si="0"/>
        <v>0</v>
      </c>
      <c r="D25" s="476"/>
      <c r="E25" s="650"/>
      <c r="F25" s="701"/>
    </row>
    <row r="26" spans="1:6" s="226" customFormat="1" ht="13.9" customHeight="1" thickBot="1" x14ac:dyDescent="0.25">
      <c r="A26" s="316" t="s">
        <v>21</v>
      </c>
      <c r="B26" s="390" t="s">
        <v>481</v>
      </c>
      <c r="C26" s="265">
        <f t="shared" ca="1" si="0"/>
        <v>0</v>
      </c>
      <c r="D26" s="476"/>
      <c r="E26" s="650"/>
      <c r="F26" s="267">
        <f ca="1">'9.2. sz. mell KH'!C26</f>
        <v>0</v>
      </c>
    </row>
    <row r="27" spans="1:6" s="226" customFormat="1" ht="13.9" customHeight="1" x14ac:dyDescent="0.2">
      <c r="A27" s="317" t="s">
        <v>232</v>
      </c>
      <c r="B27" s="462" t="s">
        <v>227</v>
      </c>
      <c r="C27" s="702">
        <f t="shared" si="0"/>
        <v>0</v>
      </c>
      <c r="D27" s="475"/>
      <c r="E27" s="699"/>
      <c r="F27" s="703"/>
    </row>
    <row r="28" spans="1:6" s="226" customFormat="1" ht="13.9" customHeight="1" x14ac:dyDescent="0.2">
      <c r="A28" s="317" t="s">
        <v>233</v>
      </c>
      <c r="B28" s="462" t="s">
        <v>368</v>
      </c>
      <c r="C28" s="264">
        <f t="shared" si="0"/>
        <v>0</v>
      </c>
      <c r="D28" s="475"/>
      <c r="E28" s="699"/>
      <c r="F28" s="696"/>
    </row>
    <row r="29" spans="1:6" s="226" customFormat="1" ht="13.9" customHeight="1" x14ac:dyDescent="0.2">
      <c r="A29" s="318" t="s">
        <v>234</v>
      </c>
      <c r="B29" s="463" t="s">
        <v>371</v>
      </c>
      <c r="C29" s="264">
        <f t="shared" si="0"/>
        <v>0</v>
      </c>
      <c r="D29" s="474"/>
      <c r="E29" s="695"/>
      <c r="F29" s="696"/>
    </row>
    <row r="30" spans="1:6" s="226" customFormat="1" ht="13.9" customHeight="1" thickBot="1" x14ac:dyDescent="0.25">
      <c r="A30" s="314" t="s">
        <v>235</v>
      </c>
      <c r="B30" s="464" t="s">
        <v>482</v>
      </c>
      <c r="C30" s="1193">
        <f t="shared" si="0"/>
        <v>0</v>
      </c>
      <c r="D30" s="1194"/>
      <c r="E30" s="1195"/>
      <c r="F30" s="704"/>
    </row>
    <row r="31" spans="1:6" s="226" customFormat="1" ht="13.9" customHeight="1" thickBot="1" x14ac:dyDescent="0.25">
      <c r="A31" s="316" t="s">
        <v>22</v>
      </c>
      <c r="B31" s="390" t="s">
        <v>372</v>
      </c>
      <c r="C31" s="265">
        <f t="shared" ca="1" si="0"/>
        <v>0</v>
      </c>
      <c r="D31" s="476"/>
      <c r="E31" s="650"/>
      <c r="F31" s="267">
        <f ca="1">'9.2. sz. mell KH'!C31</f>
        <v>0</v>
      </c>
    </row>
    <row r="32" spans="1:6" s="226" customFormat="1" ht="13.9" customHeight="1" x14ac:dyDescent="0.2">
      <c r="A32" s="317" t="s">
        <v>89</v>
      </c>
      <c r="B32" s="462" t="s">
        <v>254</v>
      </c>
      <c r="C32" s="702">
        <f t="shared" si="0"/>
        <v>0</v>
      </c>
      <c r="D32" s="475"/>
      <c r="E32" s="699"/>
      <c r="F32" s="703"/>
    </row>
    <row r="33" spans="1:6" s="226" customFormat="1" ht="13.9" customHeight="1" x14ac:dyDescent="0.2">
      <c r="A33" s="317" t="s">
        <v>90</v>
      </c>
      <c r="B33" s="463" t="s">
        <v>255</v>
      </c>
      <c r="C33" s="1187">
        <f t="shared" si="0"/>
        <v>0</v>
      </c>
      <c r="D33" s="1186"/>
      <c r="E33" s="684"/>
      <c r="F33" s="697"/>
    </row>
    <row r="34" spans="1:6" s="226" customFormat="1" ht="13.9" customHeight="1" thickBot="1" x14ac:dyDescent="0.25">
      <c r="A34" s="315" t="s">
        <v>91</v>
      </c>
      <c r="B34" s="464" t="s">
        <v>256</v>
      </c>
      <c r="C34" s="1193">
        <f t="shared" si="0"/>
        <v>0</v>
      </c>
      <c r="D34" s="1194"/>
      <c r="E34" s="1195"/>
      <c r="F34" s="704"/>
    </row>
    <row r="35" spans="1:6" s="174" customFormat="1" ht="13.9" customHeight="1" thickBot="1" x14ac:dyDescent="0.25">
      <c r="A35" s="316" t="s">
        <v>23</v>
      </c>
      <c r="B35" s="390" t="s">
        <v>341</v>
      </c>
      <c r="C35" s="700">
        <f t="shared" si="0"/>
        <v>0</v>
      </c>
      <c r="D35" s="476"/>
      <c r="E35" s="650"/>
      <c r="F35" s="701"/>
    </row>
    <row r="36" spans="1:6" s="174" customFormat="1" ht="13.9" customHeight="1" thickBot="1" x14ac:dyDescent="0.25">
      <c r="A36" s="316" t="s">
        <v>24</v>
      </c>
      <c r="B36" s="390" t="s">
        <v>373</v>
      </c>
      <c r="C36" s="700">
        <f t="shared" si="0"/>
        <v>0</v>
      </c>
      <c r="D36" s="1196"/>
      <c r="E36" s="1197"/>
      <c r="F36" s="1198"/>
    </row>
    <row r="37" spans="1:6" s="174" customFormat="1" ht="13.9" customHeight="1" thickBot="1" x14ac:dyDescent="0.25">
      <c r="A37" s="312" t="s">
        <v>25</v>
      </c>
      <c r="B37" s="390" t="s">
        <v>374</v>
      </c>
      <c r="C37" s="265">
        <f t="shared" si="0"/>
        <v>5584580</v>
      </c>
      <c r="D37" s="1181">
        <f>+D8+D20+D25+D26+D31+D35+D36</f>
        <v>0</v>
      </c>
      <c r="E37" s="1181">
        <f>+E8+E20+E25+E26+E31+E35+E36</f>
        <v>0</v>
      </c>
      <c r="F37" s="267">
        <f>SUM(F8+F20)</f>
        <v>5584580</v>
      </c>
    </row>
    <row r="38" spans="1:6" s="174" customFormat="1" ht="13.9" customHeight="1" thickBot="1" x14ac:dyDescent="0.25">
      <c r="A38" s="319" t="s">
        <v>26</v>
      </c>
      <c r="B38" s="390" t="s">
        <v>375</v>
      </c>
      <c r="C38" s="265">
        <f t="shared" si="0"/>
        <v>160012037</v>
      </c>
      <c r="D38" s="1181">
        <f>+D39+D40+D41</f>
        <v>0</v>
      </c>
      <c r="E38" s="1181">
        <f>+E39+E40+E41</f>
        <v>0</v>
      </c>
      <c r="F38" s="1192">
        <f>SUM(F39:F41)</f>
        <v>160012037</v>
      </c>
    </row>
    <row r="39" spans="1:6" s="174" customFormat="1" ht="13.9" customHeight="1" x14ac:dyDescent="0.2">
      <c r="A39" s="317" t="s">
        <v>376</v>
      </c>
      <c r="B39" s="462" t="s">
        <v>200</v>
      </c>
      <c r="C39" s="702">
        <f t="shared" si="0"/>
        <v>283390</v>
      </c>
      <c r="D39" s="702"/>
      <c r="E39" s="686"/>
      <c r="F39" s="703">
        <v>283390</v>
      </c>
    </row>
    <row r="40" spans="1:6" s="174" customFormat="1" ht="13.9" customHeight="1" x14ac:dyDescent="0.2">
      <c r="A40" s="317" t="s">
        <v>377</v>
      </c>
      <c r="B40" s="463" t="s">
        <v>3</v>
      </c>
      <c r="C40" s="1187">
        <f t="shared" si="0"/>
        <v>0</v>
      </c>
      <c r="D40" s="264"/>
      <c r="E40" s="684"/>
      <c r="F40" s="697"/>
    </row>
    <row r="41" spans="1:6" s="226" customFormat="1" ht="13.9" customHeight="1" thickBot="1" x14ac:dyDescent="0.25">
      <c r="A41" s="315" t="s">
        <v>378</v>
      </c>
      <c r="B41" s="464" t="s">
        <v>379</v>
      </c>
      <c r="C41" s="1193">
        <f t="shared" si="0"/>
        <v>159728647</v>
      </c>
      <c r="D41" s="1194"/>
      <c r="E41" s="1194"/>
      <c r="F41" s="704">
        <v>159728647</v>
      </c>
    </row>
    <row r="42" spans="1:6" s="226" customFormat="1" ht="13.9" customHeight="1" thickBot="1" x14ac:dyDescent="0.25">
      <c r="A42" s="319" t="s">
        <v>27</v>
      </c>
      <c r="B42" s="465" t="s">
        <v>380</v>
      </c>
      <c r="C42" s="265">
        <f t="shared" si="0"/>
        <v>165596617</v>
      </c>
      <c r="D42" s="1181">
        <f>+D37+D38</f>
        <v>0</v>
      </c>
      <c r="E42" s="265">
        <f>+E37+E38</f>
        <v>0</v>
      </c>
      <c r="F42" s="1192">
        <f>SUM(F37+F38)</f>
        <v>165596617</v>
      </c>
    </row>
    <row r="43" spans="1:6" s="226" customFormat="1" ht="15" customHeight="1" x14ac:dyDescent="0.2">
      <c r="A43" s="320"/>
      <c r="B43" s="453"/>
      <c r="C43" s="460"/>
      <c r="D43" s="460"/>
      <c r="E43" s="460"/>
      <c r="F43" s="458">
        <f>'9.2. sz. mell KH'!C43</f>
        <v>0</v>
      </c>
    </row>
    <row r="44" spans="1:6" ht="15.75" thickBot="1" x14ac:dyDescent="0.25">
      <c r="A44" s="321"/>
      <c r="B44" s="466"/>
      <c r="C44" s="226"/>
      <c r="D44" s="226"/>
      <c r="E44" s="226"/>
      <c r="F44" s="477"/>
    </row>
    <row r="45" spans="1:6" s="225" customFormat="1" ht="42" customHeight="1" thickBot="1" x14ac:dyDescent="0.25">
      <c r="A45" s="322"/>
      <c r="B45" s="454" t="s">
        <v>57</v>
      </c>
      <c r="C45" s="278" t="s">
        <v>751</v>
      </c>
      <c r="D45" s="277" t="s">
        <v>506</v>
      </c>
      <c r="E45" s="278" t="s">
        <v>507</v>
      </c>
      <c r="F45" s="296" t="s">
        <v>557</v>
      </c>
    </row>
    <row r="46" spans="1:6" s="227" customFormat="1" ht="13.9" customHeight="1" thickBot="1" x14ac:dyDescent="0.25">
      <c r="A46" s="316" t="s">
        <v>18</v>
      </c>
      <c r="B46" s="390" t="s">
        <v>381</v>
      </c>
      <c r="C46" s="265">
        <f t="shared" si="0"/>
        <v>165596617</v>
      </c>
      <c r="D46" s="1181">
        <f>SUM(D47:D51)</f>
        <v>0</v>
      </c>
      <c r="E46" s="265">
        <f>SUM(E47:E51)</f>
        <v>0</v>
      </c>
      <c r="F46" s="1192">
        <f>SUM(F47:F51)</f>
        <v>165596617</v>
      </c>
    </row>
    <row r="47" spans="1:6" ht="13.9" customHeight="1" x14ac:dyDescent="0.2">
      <c r="A47" s="315" t="s">
        <v>96</v>
      </c>
      <c r="B47" s="391" t="s">
        <v>48</v>
      </c>
      <c r="C47" s="702">
        <f t="shared" si="0"/>
        <v>114107560</v>
      </c>
      <c r="D47" s="686"/>
      <c r="E47" s="686"/>
      <c r="F47" s="696">
        <v>114107560</v>
      </c>
    </row>
    <row r="48" spans="1:6" ht="13.9" customHeight="1" x14ac:dyDescent="0.2">
      <c r="A48" s="314" t="s">
        <v>97</v>
      </c>
      <c r="B48" s="378" t="s">
        <v>159</v>
      </c>
      <c r="C48" s="264">
        <f t="shared" si="0"/>
        <v>17774057</v>
      </c>
      <c r="D48" s="684"/>
      <c r="E48" s="684"/>
      <c r="F48" s="696">
        <v>17774057</v>
      </c>
    </row>
    <row r="49" spans="1:6" ht="13.9" customHeight="1" x14ac:dyDescent="0.2">
      <c r="A49" s="314" t="s">
        <v>98</v>
      </c>
      <c r="B49" s="378" t="s">
        <v>123</v>
      </c>
      <c r="C49" s="264">
        <f t="shared" si="0"/>
        <v>33715000</v>
      </c>
      <c r="D49" s="684"/>
      <c r="E49" s="684"/>
      <c r="F49" s="696">
        <v>33715000</v>
      </c>
    </row>
    <row r="50" spans="1:6" ht="13.9" customHeight="1" x14ac:dyDescent="0.2">
      <c r="A50" s="314" t="s">
        <v>99</v>
      </c>
      <c r="B50" s="378" t="s">
        <v>160</v>
      </c>
      <c r="C50" s="264">
        <f t="shared" si="0"/>
        <v>0</v>
      </c>
      <c r="D50" s="684"/>
      <c r="E50" s="684"/>
      <c r="F50" s="696"/>
    </row>
    <row r="51" spans="1:6" ht="13.9" customHeight="1" thickBot="1" x14ac:dyDescent="0.25">
      <c r="A51" s="314" t="s">
        <v>125</v>
      </c>
      <c r="B51" s="378" t="s">
        <v>161</v>
      </c>
      <c r="C51" s="264">
        <f t="shared" si="0"/>
        <v>0</v>
      </c>
      <c r="D51" s="264"/>
      <c r="E51" s="695"/>
      <c r="F51" s="696"/>
    </row>
    <row r="52" spans="1:6" ht="13.9" customHeight="1" thickBot="1" x14ac:dyDescent="0.25">
      <c r="A52" s="316" t="s">
        <v>19</v>
      </c>
      <c r="B52" s="390" t="s">
        <v>382</v>
      </c>
      <c r="C52" s="265">
        <f t="shared" si="0"/>
        <v>0</v>
      </c>
      <c r="D52" s="476"/>
      <c r="E52" s="650"/>
      <c r="F52" s="267" t="str">
        <f>'9.2. sz. mell KH'!C52</f>
        <v xml:space="preserve"> </v>
      </c>
    </row>
    <row r="53" spans="1:6" s="227" customFormat="1" ht="13.9" customHeight="1" x14ac:dyDescent="0.2">
      <c r="A53" s="315" t="s">
        <v>102</v>
      </c>
      <c r="B53" s="391" t="s">
        <v>190</v>
      </c>
      <c r="C53" s="702">
        <f t="shared" si="0"/>
        <v>0</v>
      </c>
      <c r="D53" s="475"/>
      <c r="E53" s="699"/>
      <c r="F53" s="703"/>
    </row>
    <row r="54" spans="1:6" ht="13.9" customHeight="1" x14ac:dyDescent="0.2">
      <c r="A54" s="314" t="s">
        <v>103</v>
      </c>
      <c r="B54" s="378" t="s">
        <v>163</v>
      </c>
      <c r="C54" s="264">
        <f t="shared" si="0"/>
        <v>0</v>
      </c>
      <c r="D54" s="474"/>
      <c r="E54" s="695"/>
      <c r="F54" s="696"/>
    </row>
    <row r="55" spans="1:6" ht="13.9" customHeight="1" x14ac:dyDescent="0.2">
      <c r="A55" s="314" t="s">
        <v>104</v>
      </c>
      <c r="B55" s="378" t="s">
        <v>58</v>
      </c>
      <c r="C55" s="264">
        <f t="shared" si="0"/>
        <v>0</v>
      </c>
      <c r="D55" s="474"/>
      <c r="E55" s="695"/>
      <c r="F55" s="696"/>
    </row>
    <row r="56" spans="1:6" ht="13.9" customHeight="1" thickBot="1" x14ac:dyDescent="0.25">
      <c r="A56" s="314" t="s">
        <v>105</v>
      </c>
      <c r="B56" s="378" t="s">
        <v>483</v>
      </c>
      <c r="C56" s="264">
        <f t="shared" si="0"/>
        <v>0</v>
      </c>
      <c r="D56" s="474"/>
      <c r="E56" s="695"/>
      <c r="F56" s="696"/>
    </row>
    <row r="57" spans="1:6" ht="13.9" customHeight="1" thickBot="1" x14ac:dyDescent="0.25">
      <c r="A57" s="316" t="s">
        <v>20</v>
      </c>
      <c r="B57" s="390" t="s">
        <v>13</v>
      </c>
      <c r="C57" s="700">
        <f t="shared" si="0"/>
        <v>0</v>
      </c>
      <c r="D57" s="476"/>
      <c r="E57" s="650"/>
      <c r="F57" s="701"/>
    </row>
    <row r="58" spans="1:6" ht="13.9" customHeight="1" thickBot="1" x14ac:dyDescent="0.25">
      <c r="A58" s="316" t="s">
        <v>21</v>
      </c>
      <c r="B58" s="467" t="s">
        <v>487</v>
      </c>
      <c r="C58" s="265">
        <f t="shared" si="0"/>
        <v>165596617</v>
      </c>
      <c r="D58" s="1199">
        <f>SUM(D46+D52+D57)</f>
        <v>0</v>
      </c>
      <c r="E58" s="265">
        <f>SUM(E46+E52+E57)</f>
        <v>0</v>
      </c>
      <c r="F58" s="267">
        <f>SUM(F46)</f>
        <v>165596617</v>
      </c>
    </row>
    <row r="59" spans="1:6" ht="13.9" customHeight="1" thickBot="1" x14ac:dyDescent="0.25">
      <c r="A59" s="186"/>
      <c r="B59" s="456"/>
      <c r="C59" s="226" t="s">
        <v>517</v>
      </c>
      <c r="D59" s="226"/>
      <c r="E59" s="226"/>
      <c r="F59" s="595" t="s">
        <v>517</v>
      </c>
    </row>
    <row r="60" spans="1:6" ht="13.9" customHeight="1" thickBot="1" x14ac:dyDescent="0.25">
      <c r="A60" s="138" t="s">
        <v>478</v>
      </c>
      <c r="B60" s="457"/>
      <c r="C60" s="1205">
        <f>SUM(D60:F60)</f>
        <v>35</v>
      </c>
      <c r="D60" s="1206" t="s">
        <v>517</v>
      </c>
      <c r="E60" s="1207">
        <f>SUM(E61:E61)</f>
        <v>0</v>
      </c>
      <c r="F60" s="1208">
        <v>35</v>
      </c>
    </row>
    <row r="61" spans="1:6" ht="13.9" customHeight="1" thickBot="1" x14ac:dyDescent="0.25">
      <c r="A61" s="1428" t="s">
        <v>182</v>
      </c>
      <c r="B61" s="1429"/>
      <c r="C61" s="1200">
        <f>SUM(D61:F61)</f>
        <v>0</v>
      </c>
      <c r="D61" s="1201">
        <v>0</v>
      </c>
      <c r="E61" s="1202">
        <v>0</v>
      </c>
      <c r="F61" s="1203">
        <v>0</v>
      </c>
    </row>
  </sheetData>
  <sheetProtection formatCells="0"/>
  <mergeCells count="1">
    <mergeCell ref="A61:B6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verticalDpi="300" r:id="rId1"/>
  <headerFooter alignWithMargins="0"/>
  <ignoredErrors>
    <ignoredError sqref="E6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61"/>
  <sheetViews>
    <sheetView view="pageBreakPreview" zoomScale="60" zoomScaleNormal="100" workbookViewId="0">
      <selection activeCell="B12" sqref="B12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24" customFormat="1" ht="21" customHeight="1" thickBot="1" x14ac:dyDescent="0.25">
      <c r="A1" s="123"/>
      <c r="B1" s="125"/>
      <c r="C1" s="222" t="str">
        <f>+CONCATENATE("9.3. melléklet az 2/",LEFT(ÖSSZEFÜGGÉSEK!A5,4),". (II.04.) önkormányzati rendelethez")</f>
        <v>9.3. melléklet az 2/2021. (II.04.) önkormányzati rendelethez</v>
      </c>
    </row>
    <row r="2" spans="1:3" s="223" customFormat="1" ht="31.5" customHeight="1" x14ac:dyDescent="0.2">
      <c r="A2" s="593" t="s">
        <v>180</v>
      </c>
      <c r="B2" s="446" t="s">
        <v>509</v>
      </c>
      <c r="C2" s="172" t="s">
        <v>60</v>
      </c>
    </row>
    <row r="3" spans="1:3" s="223" customFormat="1" ht="24.75" thickBot="1" x14ac:dyDescent="0.25">
      <c r="A3" s="218" t="s">
        <v>179</v>
      </c>
      <c r="B3" s="447" t="s">
        <v>364</v>
      </c>
      <c r="C3" s="173" t="s">
        <v>53</v>
      </c>
    </row>
    <row r="4" spans="1:3" s="224" customFormat="1" ht="15.95" customHeight="1" thickBot="1" x14ac:dyDescent="0.3">
      <c r="A4" s="127"/>
      <c r="B4" s="448"/>
      <c r="C4" s="128" t="s">
        <v>563</v>
      </c>
    </row>
    <row r="5" spans="1:3" ht="14.25" thickBot="1" x14ac:dyDescent="0.25">
      <c r="A5" s="192" t="s">
        <v>181</v>
      </c>
      <c r="B5" s="449" t="s">
        <v>54</v>
      </c>
      <c r="C5" s="129" t="s">
        <v>55</v>
      </c>
    </row>
    <row r="6" spans="1:3" s="225" customFormat="1" ht="12.95" customHeight="1" thickBot="1" x14ac:dyDescent="0.25">
      <c r="A6" s="117" t="s">
        <v>452</v>
      </c>
      <c r="B6" s="450" t="s">
        <v>453</v>
      </c>
      <c r="C6" s="119" t="s">
        <v>454</v>
      </c>
    </row>
    <row r="7" spans="1:3" s="225" customFormat="1" ht="15.95" customHeight="1" thickBot="1" x14ac:dyDescent="0.25">
      <c r="A7" s="130"/>
      <c r="B7" s="451" t="s">
        <v>56</v>
      </c>
      <c r="C7" s="478"/>
    </row>
    <row r="8" spans="1:3" s="174" customFormat="1" ht="12" customHeight="1" thickBot="1" x14ac:dyDescent="0.25">
      <c r="A8" s="312" t="s">
        <v>18</v>
      </c>
      <c r="B8" s="461" t="s">
        <v>479</v>
      </c>
      <c r="C8" s="706">
        <f>'9.3.1. sz. mell'!C8</f>
        <v>207905944</v>
      </c>
    </row>
    <row r="9" spans="1:3" s="174" customFormat="1" ht="12" customHeight="1" x14ac:dyDescent="0.2">
      <c r="A9" s="313" t="s">
        <v>96</v>
      </c>
      <c r="B9" s="377" t="s">
        <v>240</v>
      </c>
      <c r="C9" s="707">
        <f>'9.3.1. sz. mell'!C9</f>
        <v>30700000</v>
      </c>
    </row>
    <row r="10" spans="1:3" s="174" customFormat="1" ht="12" customHeight="1" x14ac:dyDescent="0.2">
      <c r="A10" s="314" t="s">
        <v>97</v>
      </c>
      <c r="B10" s="378" t="s">
        <v>241</v>
      </c>
      <c r="C10" s="708">
        <f>'9.3.1. sz. mell'!C10</f>
        <v>142303540</v>
      </c>
    </row>
    <row r="11" spans="1:3" s="174" customFormat="1" ht="12" customHeight="1" x14ac:dyDescent="0.2">
      <c r="A11" s="314" t="s">
        <v>98</v>
      </c>
      <c r="B11" s="378" t="s">
        <v>242</v>
      </c>
      <c r="C11" s="708">
        <f>'9.3.1. sz. mell'!C11</f>
        <v>5009476</v>
      </c>
    </row>
    <row r="12" spans="1:3" s="174" customFormat="1" ht="12" customHeight="1" x14ac:dyDescent="0.2">
      <c r="A12" s="314" t="s">
        <v>99</v>
      </c>
      <c r="B12" s="378" t="s">
        <v>243</v>
      </c>
      <c r="C12" s="708">
        <f>'9.3.1. sz. mell'!C12</f>
        <v>0</v>
      </c>
    </row>
    <row r="13" spans="1:3" s="174" customFormat="1" ht="12" customHeight="1" x14ac:dyDescent="0.2">
      <c r="A13" s="314" t="s">
        <v>125</v>
      </c>
      <c r="B13" s="378" t="s">
        <v>244</v>
      </c>
      <c r="C13" s="708">
        <f>'9.3.1. sz. mell'!C13</f>
        <v>0</v>
      </c>
    </row>
    <row r="14" spans="1:3" s="174" customFormat="1" ht="12" customHeight="1" x14ac:dyDescent="0.2">
      <c r="A14" s="314" t="s">
        <v>100</v>
      </c>
      <c r="B14" s="378" t="s">
        <v>365</v>
      </c>
      <c r="C14" s="708">
        <f>'9.3.1. sz. mell'!C14</f>
        <v>25842928</v>
      </c>
    </row>
    <row r="15" spans="1:3" s="174" customFormat="1" ht="12" customHeight="1" x14ac:dyDescent="0.2">
      <c r="A15" s="314" t="s">
        <v>101</v>
      </c>
      <c r="B15" s="392" t="s">
        <v>366</v>
      </c>
      <c r="C15" s="708">
        <f>'9.3.1. sz. mell'!C15</f>
        <v>1000000</v>
      </c>
    </row>
    <row r="16" spans="1:3" s="174" customFormat="1" ht="12" customHeight="1" x14ac:dyDescent="0.2">
      <c r="A16" s="314" t="s">
        <v>111</v>
      </c>
      <c r="B16" s="378" t="s">
        <v>247</v>
      </c>
      <c r="C16" s="709">
        <f>'9.3.1. sz. mell'!C16</f>
        <v>0</v>
      </c>
    </row>
    <row r="17" spans="1:3" s="226" customFormat="1" ht="12" customHeight="1" x14ac:dyDescent="0.2">
      <c r="A17" s="314" t="s">
        <v>112</v>
      </c>
      <c r="B17" s="378" t="s">
        <v>248</v>
      </c>
      <c r="C17" s="708">
        <f>'9.3.1. sz. mell'!C17</f>
        <v>0</v>
      </c>
    </row>
    <row r="18" spans="1:3" s="226" customFormat="1" ht="12" customHeight="1" x14ac:dyDescent="0.2">
      <c r="A18" s="314" t="s">
        <v>113</v>
      </c>
      <c r="B18" s="378" t="s">
        <v>397</v>
      </c>
      <c r="C18" s="710">
        <f>'9.3.1. sz. mell'!C18</f>
        <v>0</v>
      </c>
    </row>
    <row r="19" spans="1:3" s="226" customFormat="1" ht="12" customHeight="1" thickBot="1" x14ac:dyDescent="0.25">
      <c r="A19" s="314" t="s">
        <v>114</v>
      </c>
      <c r="B19" s="392" t="s">
        <v>249</v>
      </c>
      <c r="C19" s="710">
        <f>'9.3.1. sz. mell'!C19</f>
        <v>3050000</v>
      </c>
    </row>
    <row r="20" spans="1:3" s="174" customFormat="1" ht="12" customHeight="1" thickBot="1" x14ac:dyDescent="0.25">
      <c r="A20" s="312" t="s">
        <v>19</v>
      </c>
      <c r="B20" s="461" t="s">
        <v>367</v>
      </c>
      <c r="C20" s="706">
        <f>'9.3.1. sz. mell'!C20</f>
        <v>457149686</v>
      </c>
    </row>
    <row r="21" spans="1:3" s="226" customFormat="1" ht="12" customHeight="1" x14ac:dyDescent="0.2">
      <c r="A21" s="315" t="s">
        <v>102</v>
      </c>
      <c r="B21" s="391" t="s">
        <v>222</v>
      </c>
      <c r="C21" s="708">
        <f>'9.3.1. sz. mell'!C21</f>
        <v>0</v>
      </c>
    </row>
    <row r="22" spans="1:3" s="226" customFormat="1" ht="12" customHeight="1" x14ac:dyDescent="0.2">
      <c r="A22" s="314" t="s">
        <v>103</v>
      </c>
      <c r="B22" s="378" t="s">
        <v>368</v>
      </c>
      <c r="C22" s="708">
        <f>'9.3.1. sz. mell'!C22</f>
        <v>0</v>
      </c>
    </row>
    <row r="23" spans="1:3" s="226" customFormat="1" ht="12" customHeight="1" x14ac:dyDescent="0.2">
      <c r="A23" s="314" t="s">
        <v>104</v>
      </c>
      <c r="B23" s="378" t="s">
        <v>369</v>
      </c>
      <c r="C23" s="708">
        <f>'9.3.1. sz. mell'!C23</f>
        <v>457149686</v>
      </c>
    </row>
    <row r="24" spans="1:3" s="226" customFormat="1" ht="12" customHeight="1" thickBot="1" x14ac:dyDescent="0.25">
      <c r="A24" s="314" t="s">
        <v>105</v>
      </c>
      <c r="B24" s="378" t="s">
        <v>484</v>
      </c>
      <c r="C24" s="710">
        <v>0</v>
      </c>
    </row>
    <row r="25" spans="1:3" s="226" customFormat="1" ht="12" customHeight="1" thickBot="1" x14ac:dyDescent="0.25">
      <c r="A25" s="316" t="s">
        <v>20</v>
      </c>
      <c r="B25" s="605" t="s">
        <v>150</v>
      </c>
      <c r="C25" s="722">
        <f>'9.3.1. sz. mell'!C25</f>
        <v>0</v>
      </c>
    </row>
    <row r="26" spans="1:3" s="226" customFormat="1" ht="12" customHeight="1" thickBot="1" x14ac:dyDescent="0.25">
      <c r="A26" s="316" t="s">
        <v>21</v>
      </c>
      <c r="B26" s="605" t="s">
        <v>370</v>
      </c>
      <c r="C26" s="714">
        <f>'9.3.1. sz. mell'!C26</f>
        <v>800100</v>
      </c>
    </row>
    <row r="27" spans="1:3" s="226" customFormat="1" ht="12" customHeight="1" x14ac:dyDescent="0.2">
      <c r="A27" s="221" t="s">
        <v>232</v>
      </c>
      <c r="B27" s="912" t="s">
        <v>227</v>
      </c>
      <c r="C27" s="712">
        <f>'9.3.1. sz. mell'!C27</f>
        <v>0</v>
      </c>
    </row>
    <row r="28" spans="1:3" s="226" customFormat="1" ht="12" customHeight="1" x14ac:dyDescent="0.2">
      <c r="A28" s="317" t="s">
        <v>233</v>
      </c>
      <c r="B28" s="912" t="s">
        <v>368</v>
      </c>
      <c r="C28" s="712">
        <f>'9.3.1. sz. mell'!C28</f>
        <v>0</v>
      </c>
    </row>
    <row r="29" spans="1:3" s="226" customFormat="1" ht="12" customHeight="1" x14ac:dyDescent="0.2">
      <c r="A29" s="317" t="s">
        <v>234</v>
      </c>
      <c r="B29" s="463" t="s">
        <v>371</v>
      </c>
      <c r="C29" s="708">
        <f>'9.3.1. sz. mell'!C29</f>
        <v>800100</v>
      </c>
    </row>
    <row r="30" spans="1:3" s="226" customFormat="1" ht="12" customHeight="1" thickBot="1" x14ac:dyDescent="0.25">
      <c r="A30" s="315" t="s">
        <v>235</v>
      </c>
      <c r="B30" s="464" t="s">
        <v>485</v>
      </c>
      <c r="C30" s="710">
        <f>'9.3.1. sz. mell'!C30</f>
        <v>0</v>
      </c>
    </row>
    <row r="31" spans="1:3" s="226" customFormat="1" ht="12" customHeight="1" thickBot="1" x14ac:dyDescent="0.25">
      <c r="A31" s="316" t="s">
        <v>22</v>
      </c>
      <c r="B31" s="390" t="s">
        <v>372</v>
      </c>
      <c r="C31" s="722">
        <f>'9.3.1. sz. mell'!C31</f>
        <v>0</v>
      </c>
    </row>
    <row r="32" spans="1:3" s="226" customFormat="1" ht="12" customHeight="1" x14ac:dyDescent="0.2">
      <c r="A32" s="317" t="s">
        <v>89</v>
      </c>
      <c r="B32" s="462" t="s">
        <v>254</v>
      </c>
      <c r="C32" s="710">
        <f>'9.3.1. sz. mell'!C32</f>
        <v>0</v>
      </c>
    </row>
    <row r="33" spans="1:3" s="226" customFormat="1" ht="12" customHeight="1" x14ac:dyDescent="0.2">
      <c r="A33" s="317" t="s">
        <v>90</v>
      </c>
      <c r="B33" s="463" t="s">
        <v>255</v>
      </c>
      <c r="C33" s="708">
        <f>'9.3.1. sz. mell'!C33</f>
        <v>0</v>
      </c>
    </row>
    <row r="34" spans="1:3" s="226" customFormat="1" ht="12" customHeight="1" thickBot="1" x14ac:dyDescent="0.25">
      <c r="A34" s="315" t="s">
        <v>91</v>
      </c>
      <c r="B34" s="464" t="s">
        <v>256</v>
      </c>
      <c r="C34" s="911">
        <f>'9.3.1. sz. mell'!C34</f>
        <v>0</v>
      </c>
    </row>
    <row r="35" spans="1:3" s="174" customFormat="1" ht="12" customHeight="1" thickBot="1" x14ac:dyDescent="0.25">
      <c r="A35" s="316" t="s">
        <v>23</v>
      </c>
      <c r="B35" s="390" t="s">
        <v>341</v>
      </c>
      <c r="C35" s="911">
        <f>'9.3.1. sz. mell'!C35</f>
        <v>0</v>
      </c>
    </row>
    <row r="36" spans="1:3" s="174" customFormat="1" ht="12" customHeight="1" thickBot="1" x14ac:dyDescent="0.25">
      <c r="A36" s="316" t="s">
        <v>24</v>
      </c>
      <c r="B36" s="390" t="s">
        <v>373</v>
      </c>
      <c r="C36" s="714">
        <f>'9.3.1. sz. mell'!C36</f>
        <v>0</v>
      </c>
    </row>
    <row r="37" spans="1:3" s="174" customFormat="1" ht="12" customHeight="1" thickBot="1" x14ac:dyDescent="0.25">
      <c r="A37" s="312" t="s">
        <v>25</v>
      </c>
      <c r="B37" s="390" t="s">
        <v>486</v>
      </c>
      <c r="C37" s="715">
        <f>'9.3.1. sz. mell'!C37</f>
        <v>665855730</v>
      </c>
    </row>
    <row r="38" spans="1:3" s="174" customFormat="1" ht="12" customHeight="1" thickBot="1" x14ac:dyDescent="0.25">
      <c r="A38" s="319" t="s">
        <v>26</v>
      </c>
      <c r="B38" s="390" t="s">
        <v>375</v>
      </c>
      <c r="C38" s="716">
        <f>'9.3.1. sz. mell'!C38</f>
        <v>117924039</v>
      </c>
    </row>
    <row r="39" spans="1:3" s="174" customFormat="1" ht="12" customHeight="1" x14ac:dyDescent="0.2">
      <c r="A39" s="317" t="s">
        <v>376</v>
      </c>
      <c r="B39" s="462" t="s">
        <v>200</v>
      </c>
      <c r="C39" s="712">
        <f>'9.3.1. sz. mell'!C39</f>
        <v>4471858</v>
      </c>
    </row>
    <row r="40" spans="1:3" s="174" customFormat="1" ht="12" customHeight="1" x14ac:dyDescent="0.2">
      <c r="A40" s="317" t="s">
        <v>377</v>
      </c>
      <c r="B40" s="463" t="s">
        <v>3</v>
      </c>
      <c r="C40" s="709">
        <f>'9.3.1. sz. mell'!C40</f>
        <v>0</v>
      </c>
    </row>
    <row r="41" spans="1:3" s="226" customFormat="1" ht="12" customHeight="1" thickBot="1" x14ac:dyDescent="0.25">
      <c r="A41" s="315" t="s">
        <v>378</v>
      </c>
      <c r="B41" s="464" t="s">
        <v>379</v>
      </c>
      <c r="C41" s="713">
        <f>'9.3.1. sz. mell'!C41</f>
        <v>113452181</v>
      </c>
    </row>
    <row r="42" spans="1:3" s="226" customFormat="1" ht="15" customHeight="1" thickBot="1" x14ac:dyDescent="0.25">
      <c r="A42" s="319" t="s">
        <v>27</v>
      </c>
      <c r="B42" s="465" t="s">
        <v>380</v>
      </c>
      <c r="C42" s="714">
        <f>'9.3.1. sz. mell'!C42</f>
        <v>783779769</v>
      </c>
    </row>
    <row r="43" spans="1:3" ht="15" x14ac:dyDescent="0.2">
      <c r="A43" s="134"/>
      <c r="B43" s="466"/>
      <c r="C43" s="477"/>
    </row>
    <row r="44" spans="1:3" ht="15.75" thickBot="1" x14ac:dyDescent="0.25">
      <c r="A44" s="134"/>
      <c r="B44" s="466"/>
      <c r="C44" s="477"/>
    </row>
    <row r="45" spans="1:3" s="225" customFormat="1" ht="16.5" customHeight="1" thickBot="1" x14ac:dyDescent="0.25">
      <c r="A45" s="135"/>
      <c r="B45" s="454" t="s">
        <v>57</v>
      </c>
      <c r="C45" s="426"/>
    </row>
    <row r="46" spans="1:3" s="227" customFormat="1" ht="12" customHeight="1" thickBot="1" x14ac:dyDescent="0.25">
      <c r="A46" s="316" t="s">
        <v>18</v>
      </c>
      <c r="B46" s="390" t="s">
        <v>381</v>
      </c>
      <c r="C46" s="706">
        <f>'9.3.1. sz. mell'!C46</f>
        <v>782979669</v>
      </c>
    </row>
    <row r="47" spans="1:3" ht="12" customHeight="1" x14ac:dyDescent="0.2">
      <c r="A47" s="315" t="s">
        <v>96</v>
      </c>
      <c r="B47" s="462" t="s">
        <v>48</v>
      </c>
      <c r="C47" s="732">
        <f>'9.3.1. sz. mell'!C47</f>
        <v>521675876</v>
      </c>
    </row>
    <row r="48" spans="1:3" ht="12" customHeight="1" x14ac:dyDescent="0.2">
      <c r="A48" s="315" t="s">
        <v>97</v>
      </c>
      <c r="B48" s="463" t="s">
        <v>159</v>
      </c>
      <c r="C48" s="733">
        <f>'9.3.1. sz. mell'!C48</f>
        <v>52247105</v>
      </c>
    </row>
    <row r="49" spans="1:3" ht="12" customHeight="1" x14ac:dyDescent="0.2">
      <c r="A49" s="315" t="s">
        <v>98</v>
      </c>
      <c r="B49" s="463" t="s">
        <v>123</v>
      </c>
      <c r="C49" s="733">
        <f>'9.3.1. sz. mell'!C49</f>
        <v>209056688</v>
      </c>
    </row>
    <row r="50" spans="1:3" ht="12" customHeight="1" x14ac:dyDescent="0.2">
      <c r="A50" s="315" t="s">
        <v>99</v>
      </c>
      <c r="B50" s="463" t="s">
        <v>160</v>
      </c>
      <c r="C50" s="733">
        <f>'9.3.1. sz. mell'!C50</f>
        <v>0</v>
      </c>
    </row>
    <row r="51" spans="1:3" ht="12" customHeight="1" thickBot="1" x14ac:dyDescent="0.25">
      <c r="A51" s="315" t="s">
        <v>125</v>
      </c>
      <c r="B51" s="463" t="s">
        <v>161</v>
      </c>
      <c r="C51" s="734">
        <f>'9.3.1. sz. mell'!C51</f>
        <v>0</v>
      </c>
    </row>
    <row r="52" spans="1:3" ht="12" customHeight="1" thickBot="1" x14ac:dyDescent="0.25">
      <c r="A52" s="316" t="s">
        <v>19</v>
      </c>
      <c r="B52" s="390" t="s">
        <v>382</v>
      </c>
      <c r="C52" s="714">
        <f>'9.3.1. sz. mell'!C52</f>
        <v>800100</v>
      </c>
    </row>
    <row r="53" spans="1:3" s="227" customFormat="1" ht="12" customHeight="1" x14ac:dyDescent="0.2">
      <c r="A53" s="315" t="s">
        <v>102</v>
      </c>
      <c r="B53" s="462" t="s">
        <v>190</v>
      </c>
      <c r="C53" s="732">
        <f>'9.3.1. sz. mell'!C53</f>
        <v>800100</v>
      </c>
    </row>
    <row r="54" spans="1:3" ht="12" customHeight="1" x14ac:dyDescent="0.2">
      <c r="A54" s="315" t="s">
        <v>103</v>
      </c>
      <c r="B54" s="463" t="s">
        <v>163</v>
      </c>
      <c r="C54" s="733">
        <f>'9.3.1. sz. mell'!C54</f>
        <v>0</v>
      </c>
    </row>
    <row r="55" spans="1:3" ht="12" customHeight="1" x14ac:dyDescent="0.2">
      <c r="A55" s="315" t="s">
        <v>104</v>
      </c>
      <c r="B55" s="463" t="s">
        <v>58</v>
      </c>
      <c r="C55" s="733">
        <f>'9.3.1. sz. mell'!C55</f>
        <v>0</v>
      </c>
    </row>
    <row r="56" spans="1:3" ht="12" customHeight="1" thickBot="1" x14ac:dyDescent="0.25">
      <c r="A56" s="315" t="s">
        <v>105</v>
      </c>
      <c r="B56" s="463" t="s">
        <v>483</v>
      </c>
      <c r="C56" s="733">
        <f>'9.3.1. sz. mell'!C56</f>
        <v>0</v>
      </c>
    </row>
    <row r="57" spans="1:3" ht="15" customHeight="1" thickBot="1" x14ac:dyDescent="0.25">
      <c r="A57" s="316" t="s">
        <v>20</v>
      </c>
      <c r="B57" s="390" t="s">
        <v>13</v>
      </c>
      <c r="C57" s="714">
        <f>'9.3.1. sz. mell'!C57</f>
        <v>0</v>
      </c>
    </row>
    <row r="58" spans="1:3" ht="14.25" thickBot="1" x14ac:dyDescent="0.25">
      <c r="A58" s="316" t="s">
        <v>21</v>
      </c>
      <c r="B58" s="461" t="s">
        <v>487</v>
      </c>
      <c r="C58" s="706">
        <f>'9.3.1. sz. mell'!C58</f>
        <v>783779769</v>
      </c>
    </row>
    <row r="59" spans="1:3" ht="15" customHeight="1" thickBot="1" x14ac:dyDescent="0.25">
      <c r="B59" s="456"/>
      <c r="C59" s="459"/>
    </row>
    <row r="60" spans="1:3" ht="14.25" customHeight="1" thickBot="1" x14ac:dyDescent="0.25">
      <c r="A60" s="138" t="s">
        <v>478</v>
      </c>
      <c r="B60" s="457"/>
      <c r="C60" s="1419">
        <f>'9.3.1. sz. mell'!C60</f>
        <v>403</v>
      </c>
    </row>
    <row r="61" spans="1:3" ht="13.5" thickBot="1" x14ac:dyDescent="0.25">
      <c r="A61" s="1428" t="s">
        <v>182</v>
      </c>
      <c r="B61" s="1429"/>
      <c r="C61" s="1419">
        <f>'9.3.1. sz. mell'!C61</f>
        <v>353</v>
      </c>
    </row>
  </sheetData>
  <sheetProtection formatCells="0"/>
  <mergeCells count="1">
    <mergeCell ref="A61:B6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1"/>
  </sheetPr>
  <dimension ref="A1:I161"/>
  <sheetViews>
    <sheetView view="pageBreakPreview" zoomScaleNormal="100" zoomScaleSheetLayoutView="100" workbookViewId="0">
      <selection activeCell="B6" sqref="B6"/>
    </sheetView>
  </sheetViews>
  <sheetFormatPr defaultRowHeight="15.75" x14ac:dyDescent="0.25"/>
  <cols>
    <col min="1" max="1" width="9.5" style="181" customWidth="1"/>
    <col min="2" max="2" width="91.6640625" style="181" customWidth="1"/>
    <col min="3" max="3" width="21.6640625" style="182" customWidth="1"/>
    <col min="4" max="4" width="9" style="196" customWidth="1"/>
    <col min="5" max="5" width="16.6640625" style="196" bestFit="1" customWidth="1"/>
    <col min="6" max="16384" width="9.33203125" style="196"/>
  </cols>
  <sheetData>
    <row r="1" spans="1:3" ht="15.95" customHeight="1" x14ac:dyDescent="0.25">
      <c r="A1" s="1431" t="s">
        <v>15</v>
      </c>
      <c r="B1" s="1431"/>
      <c r="C1" s="1432"/>
    </row>
    <row r="2" spans="1:3" ht="15.95" customHeight="1" thickBot="1" x14ac:dyDescent="0.3">
      <c r="A2" s="1430" t="s">
        <v>129</v>
      </c>
      <c r="B2" s="1430"/>
      <c r="C2" s="1421" t="s">
        <v>563</v>
      </c>
    </row>
    <row r="3" spans="1:3" s="197" customFormat="1" ht="23.25" customHeight="1" thickBot="1" x14ac:dyDescent="0.25">
      <c r="A3" s="193" t="s">
        <v>67</v>
      </c>
      <c r="B3" s="366" t="s">
        <v>17</v>
      </c>
      <c r="C3" s="195" t="s">
        <v>751</v>
      </c>
    </row>
    <row r="4" spans="1:3" s="198" customFormat="1" ht="12" customHeight="1" thickBot="1" x14ac:dyDescent="0.25">
      <c r="A4" s="11" t="s">
        <v>452</v>
      </c>
      <c r="B4" s="367" t="s">
        <v>453</v>
      </c>
      <c r="C4" s="296" t="s">
        <v>454</v>
      </c>
    </row>
    <row r="5" spans="1:3" s="198" customFormat="1" ht="12" customHeight="1" thickBot="1" x14ac:dyDescent="0.25">
      <c r="A5" s="11" t="s">
        <v>18</v>
      </c>
      <c r="B5" s="371" t="s">
        <v>216</v>
      </c>
      <c r="C5" s="365">
        <f>SUM(C6:C11)</f>
        <v>1005376243</v>
      </c>
    </row>
    <row r="6" spans="1:3" s="198" customFormat="1" ht="12" customHeight="1" x14ac:dyDescent="0.2">
      <c r="A6" s="7" t="s">
        <v>96</v>
      </c>
      <c r="B6" s="368" t="s">
        <v>217</v>
      </c>
      <c r="C6" s="358">
        <f>SUM('9.1. sz. mell'!C9)</f>
        <v>269383389</v>
      </c>
    </row>
    <row r="7" spans="1:3" s="198" customFormat="1" ht="12" customHeight="1" x14ac:dyDescent="0.2">
      <c r="A7" s="6" t="s">
        <v>97</v>
      </c>
      <c r="B7" s="369" t="s">
        <v>218</v>
      </c>
      <c r="C7" s="359">
        <f>SUM('9.1. sz. mell'!C10)</f>
        <v>210456630</v>
      </c>
    </row>
    <row r="8" spans="1:3" s="198" customFormat="1" ht="12" customHeight="1" x14ac:dyDescent="0.2">
      <c r="A8" s="6" t="s">
        <v>98</v>
      </c>
      <c r="B8" s="369" t="s">
        <v>219</v>
      </c>
      <c r="C8" s="359">
        <f>SUM('9.1. sz. mell'!C11)</f>
        <v>510543694</v>
      </c>
    </row>
    <row r="9" spans="1:3" s="198" customFormat="1" ht="12" customHeight="1" x14ac:dyDescent="0.2">
      <c r="A9" s="6" t="s">
        <v>99</v>
      </c>
      <c r="B9" s="369" t="s">
        <v>220</v>
      </c>
      <c r="C9" s="359">
        <f>SUM('9.1. sz. mell'!C12)</f>
        <v>14992530</v>
      </c>
    </row>
    <row r="10" spans="1:3" s="198" customFormat="1" ht="12" customHeight="1" x14ac:dyDescent="0.2">
      <c r="A10" s="1144" t="s">
        <v>125</v>
      </c>
      <c r="B10" s="369" t="s">
        <v>393</v>
      </c>
      <c r="C10" s="359" t="s">
        <v>517</v>
      </c>
    </row>
    <row r="11" spans="1:3" s="198" customFormat="1" ht="12" customHeight="1" thickBot="1" x14ac:dyDescent="0.25">
      <c r="A11" s="1145" t="s">
        <v>100</v>
      </c>
      <c r="B11" s="1146" t="s">
        <v>394</v>
      </c>
      <c r="C11" s="1422">
        <v>0</v>
      </c>
    </row>
    <row r="12" spans="1:3" s="198" customFormat="1" ht="12" customHeight="1" thickBot="1" x14ac:dyDescent="0.25">
      <c r="A12" s="1148" t="s">
        <v>19</v>
      </c>
      <c r="B12" s="371" t="s">
        <v>221</v>
      </c>
      <c r="C12" s="1147">
        <f>SUM(C13:C17)</f>
        <v>909698504</v>
      </c>
    </row>
    <row r="13" spans="1:3" s="198" customFormat="1" ht="12" customHeight="1" x14ac:dyDescent="0.2">
      <c r="A13" s="7" t="s">
        <v>102</v>
      </c>
      <c r="B13" s="368" t="s">
        <v>222</v>
      </c>
      <c r="C13" s="358">
        <v>0</v>
      </c>
    </row>
    <row r="14" spans="1:3" s="198" customFormat="1" ht="12" customHeight="1" x14ac:dyDescent="0.2">
      <c r="A14" s="6" t="s">
        <v>103</v>
      </c>
      <c r="B14" s="369" t="s">
        <v>223</v>
      </c>
      <c r="C14" s="359" t="s">
        <v>517</v>
      </c>
    </row>
    <row r="15" spans="1:3" s="198" customFormat="1" ht="12" customHeight="1" x14ac:dyDescent="0.2">
      <c r="A15" s="6" t="s">
        <v>104</v>
      </c>
      <c r="B15" s="369" t="s">
        <v>386</v>
      </c>
      <c r="C15" s="359">
        <v>0</v>
      </c>
    </row>
    <row r="16" spans="1:3" s="198" customFormat="1" ht="12" customHeight="1" x14ac:dyDescent="0.2">
      <c r="A16" s="6" t="s">
        <v>105</v>
      </c>
      <c r="B16" s="369" t="s">
        <v>387</v>
      </c>
      <c r="C16" s="359">
        <v>0</v>
      </c>
    </row>
    <row r="17" spans="1:3" s="198" customFormat="1" ht="12" customHeight="1" x14ac:dyDescent="0.2">
      <c r="A17" s="8" t="s">
        <v>106</v>
      </c>
      <c r="B17" s="370" t="s">
        <v>224</v>
      </c>
      <c r="C17" s="360">
        <f>SUM('9.1. sz. mell'!C20+'9.2. sz. mell KH'!C23+'9.3. sz. mell VG'!C23+'9.5. sz. mell H'!C23)</f>
        <v>909698504</v>
      </c>
    </row>
    <row r="18" spans="1:3" s="198" customFormat="1" ht="12" customHeight="1" thickBot="1" x14ac:dyDescent="0.25">
      <c r="A18" s="1149" t="s">
        <v>115</v>
      </c>
      <c r="B18" s="1150" t="s">
        <v>225</v>
      </c>
      <c r="C18" s="1423">
        <f>SUM('9.1. sz. mell'!C21+'9.2. sz. mell KH'!C24+'9.5. sz. mell H'!C24)</f>
        <v>183881446</v>
      </c>
    </row>
    <row r="19" spans="1:3" s="198" customFormat="1" ht="12" customHeight="1" thickBot="1" x14ac:dyDescent="0.25">
      <c r="A19" s="11" t="s">
        <v>20</v>
      </c>
      <c r="B19" s="371" t="s">
        <v>226</v>
      </c>
      <c r="C19" s="365">
        <f>SUM(C20:C24)</f>
        <v>2419694</v>
      </c>
    </row>
    <row r="20" spans="1:3" s="198" customFormat="1" ht="12" customHeight="1" x14ac:dyDescent="0.2">
      <c r="A20" s="7" t="s">
        <v>85</v>
      </c>
      <c r="B20" s="368" t="s">
        <v>227</v>
      </c>
      <c r="C20" s="358">
        <v>0</v>
      </c>
    </row>
    <row r="21" spans="1:3" s="198" customFormat="1" ht="12" customHeight="1" x14ac:dyDescent="0.2">
      <c r="A21" s="6" t="s">
        <v>86</v>
      </c>
      <c r="B21" s="369" t="s">
        <v>228</v>
      </c>
      <c r="C21" s="359"/>
    </row>
    <row r="22" spans="1:3" s="198" customFormat="1" ht="12" customHeight="1" x14ac:dyDescent="0.2">
      <c r="A22" s="6" t="s">
        <v>87</v>
      </c>
      <c r="B22" s="369" t="s">
        <v>388</v>
      </c>
      <c r="C22" s="359">
        <v>0</v>
      </c>
    </row>
    <row r="23" spans="1:3" s="198" customFormat="1" ht="12" customHeight="1" x14ac:dyDescent="0.2">
      <c r="A23" s="6" t="s">
        <v>88</v>
      </c>
      <c r="B23" s="369" t="s">
        <v>389</v>
      </c>
      <c r="C23" s="359">
        <v>0</v>
      </c>
    </row>
    <row r="24" spans="1:3" s="198" customFormat="1" ht="12" customHeight="1" x14ac:dyDescent="0.2">
      <c r="A24" s="8" t="s">
        <v>147</v>
      </c>
      <c r="B24" s="370" t="s">
        <v>229</v>
      </c>
      <c r="C24" s="360">
        <f>SUM('9.1. sz. mell'!C27+'9.3. sz. mell VG'!C29)</f>
        <v>2419694</v>
      </c>
    </row>
    <row r="25" spans="1:3" s="198" customFormat="1" ht="12" customHeight="1" thickBot="1" x14ac:dyDescent="0.25">
      <c r="A25" s="1149" t="s">
        <v>148</v>
      </c>
      <c r="B25" s="1150" t="s">
        <v>230</v>
      </c>
      <c r="C25" s="1423">
        <f>SUM('9.1. sz. mell'!C28)</f>
        <v>1619594</v>
      </c>
    </row>
    <row r="26" spans="1:3" s="198" customFormat="1" ht="12" customHeight="1" thickBot="1" x14ac:dyDescent="0.25">
      <c r="A26" s="11" t="s">
        <v>149</v>
      </c>
      <c r="B26" s="1151" t="s">
        <v>231</v>
      </c>
      <c r="C26" s="365">
        <f>SUM(C27:C32)</f>
        <v>60000000</v>
      </c>
    </row>
    <row r="27" spans="1:3" s="198" customFormat="1" ht="12" customHeight="1" x14ac:dyDescent="0.2">
      <c r="A27" s="7" t="s">
        <v>232</v>
      </c>
      <c r="B27" s="403" t="s">
        <v>554</v>
      </c>
      <c r="C27" s="358">
        <f>SUM('9.1. sz. mell'!C30)</f>
        <v>22000000</v>
      </c>
    </row>
    <row r="28" spans="1:3" s="198" customFormat="1" ht="12" customHeight="1" x14ac:dyDescent="0.2">
      <c r="A28" s="7" t="s">
        <v>535</v>
      </c>
      <c r="B28" s="404" t="s">
        <v>534</v>
      </c>
      <c r="C28" s="359">
        <f>SUM('9.1. sz. mell'!C31)</f>
        <v>34000000</v>
      </c>
    </row>
    <row r="29" spans="1:3" s="198" customFormat="1" ht="12" customHeight="1" x14ac:dyDescent="0.2">
      <c r="A29" s="6" t="s">
        <v>536</v>
      </c>
      <c r="B29" s="407" t="s">
        <v>533</v>
      </c>
      <c r="C29" s="359">
        <f>SUM('9.1. sz. mell'!C32)</f>
        <v>0</v>
      </c>
    </row>
    <row r="30" spans="1:3" s="198" customFormat="1" ht="12" customHeight="1" x14ac:dyDescent="0.2">
      <c r="A30" s="7" t="s">
        <v>537</v>
      </c>
      <c r="B30" s="404" t="s">
        <v>514</v>
      </c>
      <c r="C30" s="359">
        <f>SUM('9.1. sz. mell'!C33)</f>
        <v>1800000</v>
      </c>
    </row>
    <row r="31" spans="1:3" s="198" customFormat="1" ht="12" customHeight="1" x14ac:dyDescent="0.2">
      <c r="A31" s="8" t="s">
        <v>538</v>
      </c>
      <c r="B31" s="406" t="s">
        <v>236</v>
      </c>
      <c r="C31" s="360">
        <f>SUM('9.1. sz. mell'!C34)</f>
        <v>0</v>
      </c>
    </row>
    <row r="32" spans="1:3" s="198" customFormat="1" ht="12" customHeight="1" thickBot="1" x14ac:dyDescent="0.25">
      <c r="A32" s="1149" t="s">
        <v>539</v>
      </c>
      <c r="B32" s="1150" t="s">
        <v>237</v>
      </c>
      <c r="C32" s="1423">
        <f>SUM('9.1. sz. mell'!C35)</f>
        <v>2200000</v>
      </c>
    </row>
    <row r="33" spans="1:3" s="198" customFormat="1" ht="12" customHeight="1" thickBot="1" x14ac:dyDescent="0.25">
      <c r="A33" s="11" t="s">
        <v>22</v>
      </c>
      <c r="B33" s="371" t="s">
        <v>395</v>
      </c>
      <c r="C33" s="365">
        <f>SUM(C34:C44)</f>
        <v>326742944</v>
      </c>
    </row>
    <row r="34" spans="1:3" s="198" customFormat="1" ht="12" customHeight="1" x14ac:dyDescent="0.2">
      <c r="A34" s="7" t="s">
        <v>89</v>
      </c>
      <c r="B34" s="368" t="s">
        <v>240</v>
      </c>
      <c r="C34" s="358">
        <f>'9.3. sz. mell VG'!C9</f>
        <v>30700000</v>
      </c>
    </row>
    <row r="35" spans="1:3" s="198" customFormat="1" ht="12" customHeight="1" x14ac:dyDescent="0.2">
      <c r="A35" s="6" t="s">
        <v>90</v>
      </c>
      <c r="B35" s="369" t="s">
        <v>241</v>
      </c>
      <c r="C35" s="358">
        <f>SUM('9.1. sz. mell'!C38+'9.2. sz. mell KH'!C10+'9.3. sz. mell VG'!C10+'9.5. sz. mell H'!C10)</f>
        <v>158918973</v>
      </c>
    </row>
    <row r="36" spans="1:3" s="198" customFormat="1" ht="12" customHeight="1" x14ac:dyDescent="0.2">
      <c r="A36" s="6" t="s">
        <v>91</v>
      </c>
      <c r="B36" s="369" t="s">
        <v>242</v>
      </c>
      <c r="C36" s="358">
        <f>'9.3. sz. mell VG'!C11</f>
        <v>5009476</v>
      </c>
    </row>
    <row r="37" spans="1:3" s="198" customFormat="1" ht="12" customHeight="1" x14ac:dyDescent="0.2">
      <c r="A37" s="6" t="s">
        <v>151</v>
      </c>
      <c r="B37" s="369" t="s">
        <v>243</v>
      </c>
      <c r="C37" s="358">
        <f>'9.1. sz. mell'!C40</f>
        <v>26649606</v>
      </c>
    </row>
    <row r="38" spans="1:3" s="198" customFormat="1" ht="12" customHeight="1" x14ac:dyDescent="0.2">
      <c r="A38" s="6" t="s">
        <v>152</v>
      </c>
      <c r="B38" s="369" t="s">
        <v>244</v>
      </c>
      <c r="C38" s="358">
        <f>'9.5. sz. mell H'!C13</f>
        <v>62394000</v>
      </c>
    </row>
    <row r="39" spans="1:3" s="198" customFormat="1" ht="12" customHeight="1" x14ac:dyDescent="0.2">
      <c r="A39" s="6" t="s">
        <v>153</v>
      </c>
      <c r="B39" s="369" t="s">
        <v>245</v>
      </c>
      <c r="C39" s="358">
        <f>SUM('9.1. sz. mell'!C42+'9.2. sz. mell KH'!C14+'9.3. sz. mell VG'!C14+'9.5. sz. mell H'!C14)</f>
        <v>38720889</v>
      </c>
    </row>
    <row r="40" spans="1:3" s="198" customFormat="1" ht="12" customHeight="1" x14ac:dyDescent="0.2">
      <c r="A40" s="6" t="s">
        <v>154</v>
      </c>
      <c r="B40" s="369" t="s">
        <v>246</v>
      </c>
      <c r="C40" s="358">
        <f>'9.3. sz. mell VG'!C15</f>
        <v>1000000</v>
      </c>
    </row>
    <row r="41" spans="1:3" s="198" customFormat="1" ht="12" customHeight="1" x14ac:dyDescent="0.2">
      <c r="A41" s="6" t="s">
        <v>155</v>
      </c>
      <c r="B41" s="369" t="s">
        <v>247</v>
      </c>
      <c r="C41" s="358">
        <v>0</v>
      </c>
    </row>
    <row r="42" spans="1:3" s="198" customFormat="1" ht="12" customHeight="1" x14ac:dyDescent="0.2">
      <c r="A42" s="8" t="s">
        <v>238</v>
      </c>
      <c r="B42" s="370" t="s">
        <v>248</v>
      </c>
      <c r="C42" s="358">
        <v>0</v>
      </c>
    </row>
    <row r="43" spans="1:3" s="198" customFormat="1" ht="12" customHeight="1" x14ac:dyDescent="0.2">
      <c r="A43" s="8" t="s">
        <v>239</v>
      </c>
      <c r="B43" s="370" t="s">
        <v>397</v>
      </c>
      <c r="C43" s="1152">
        <v>0</v>
      </c>
    </row>
    <row r="44" spans="1:3" s="198" customFormat="1" ht="12" customHeight="1" thickBot="1" x14ac:dyDescent="0.25">
      <c r="A44" s="1149" t="s">
        <v>396</v>
      </c>
      <c r="B44" s="1150" t="s">
        <v>249</v>
      </c>
      <c r="C44" s="1423">
        <f>SUM('9.2. sz. mell KH'!C19+'9.3. sz. mell VG'!C19)</f>
        <v>3350000</v>
      </c>
    </row>
    <row r="45" spans="1:3" s="198" customFormat="1" ht="12" customHeight="1" thickBot="1" x14ac:dyDescent="0.25">
      <c r="A45" s="11" t="s">
        <v>23</v>
      </c>
      <c r="B45" s="371" t="s">
        <v>250</v>
      </c>
      <c r="C45" s="1147">
        <f>SUM(C46:C50)</f>
        <v>4000000</v>
      </c>
    </row>
    <row r="46" spans="1:3" s="198" customFormat="1" ht="12" customHeight="1" x14ac:dyDescent="0.2">
      <c r="A46" s="7" t="s">
        <v>92</v>
      </c>
      <c r="B46" s="368" t="s">
        <v>254</v>
      </c>
      <c r="C46" s="364">
        <v>0</v>
      </c>
    </row>
    <row r="47" spans="1:3" s="198" customFormat="1" ht="12" customHeight="1" x14ac:dyDescent="0.2">
      <c r="A47" s="6" t="s">
        <v>93</v>
      </c>
      <c r="B47" s="369" t="s">
        <v>255</v>
      </c>
      <c r="C47" s="362">
        <f>'9.1. sz. mell'!C50</f>
        <v>3000000</v>
      </c>
    </row>
    <row r="48" spans="1:3" s="198" customFormat="1" ht="12" customHeight="1" x14ac:dyDescent="0.2">
      <c r="A48" s="6" t="s">
        <v>251</v>
      </c>
      <c r="B48" s="369" t="s">
        <v>256</v>
      </c>
      <c r="C48" s="362">
        <f>'9.1. sz. mell'!C51</f>
        <v>1000000</v>
      </c>
    </row>
    <row r="49" spans="1:3" s="198" customFormat="1" ht="12" customHeight="1" x14ac:dyDescent="0.2">
      <c r="A49" s="8" t="s">
        <v>252</v>
      </c>
      <c r="B49" s="370" t="s">
        <v>257</v>
      </c>
      <c r="C49" s="363">
        <v>0</v>
      </c>
    </row>
    <row r="50" spans="1:3" s="198" customFormat="1" ht="12" customHeight="1" thickBot="1" x14ac:dyDescent="0.25">
      <c r="A50" s="1149" t="s">
        <v>253</v>
      </c>
      <c r="B50" s="1150" t="s">
        <v>258</v>
      </c>
      <c r="C50" s="1423">
        <v>0</v>
      </c>
    </row>
    <row r="51" spans="1:3" s="198" customFormat="1" ht="12" customHeight="1" thickBot="1" x14ac:dyDescent="0.25">
      <c r="A51" s="11" t="s">
        <v>156</v>
      </c>
      <c r="B51" s="371" t="s">
        <v>259</v>
      </c>
      <c r="C51" s="365">
        <v>0</v>
      </c>
    </row>
    <row r="52" spans="1:3" s="198" customFormat="1" ht="12" customHeight="1" x14ac:dyDescent="0.2">
      <c r="A52" s="7" t="s">
        <v>94</v>
      </c>
      <c r="B52" s="368" t="s">
        <v>260</v>
      </c>
      <c r="C52" s="358">
        <v>0</v>
      </c>
    </row>
    <row r="53" spans="1:3" s="198" customFormat="1" ht="12" customHeight="1" x14ac:dyDescent="0.2">
      <c r="A53" s="6" t="s">
        <v>95</v>
      </c>
      <c r="B53" s="369" t="s">
        <v>390</v>
      </c>
      <c r="C53" s="359">
        <v>0</v>
      </c>
    </row>
    <row r="54" spans="1:3" s="198" customFormat="1" ht="12" customHeight="1" x14ac:dyDescent="0.2">
      <c r="A54" s="8" t="s">
        <v>263</v>
      </c>
      <c r="B54" s="370" t="s">
        <v>261</v>
      </c>
      <c r="C54" s="360">
        <v>0</v>
      </c>
    </row>
    <row r="55" spans="1:3" s="198" customFormat="1" ht="12" customHeight="1" thickBot="1" x14ac:dyDescent="0.25">
      <c r="A55" s="1145" t="s">
        <v>264</v>
      </c>
      <c r="B55" s="370" t="s">
        <v>262</v>
      </c>
      <c r="C55" s="1422">
        <v>0</v>
      </c>
    </row>
    <row r="56" spans="1:3" s="198" customFormat="1" ht="12" customHeight="1" thickBot="1" x14ac:dyDescent="0.25">
      <c r="A56" s="11" t="s">
        <v>25</v>
      </c>
      <c r="B56" s="371" t="s">
        <v>265</v>
      </c>
      <c r="C56" s="1147">
        <v>0</v>
      </c>
    </row>
    <row r="57" spans="1:3" s="198" customFormat="1" ht="12" customHeight="1" x14ac:dyDescent="0.2">
      <c r="A57" s="7" t="s">
        <v>157</v>
      </c>
      <c r="B57" s="368" t="s">
        <v>267</v>
      </c>
      <c r="C57" s="364">
        <v>0</v>
      </c>
    </row>
    <row r="58" spans="1:3" s="198" customFormat="1" ht="12" customHeight="1" x14ac:dyDescent="0.2">
      <c r="A58" s="6" t="s">
        <v>158</v>
      </c>
      <c r="B58" s="369" t="s">
        <v>391</v>
      </c>
      <c r="C58" s="362">
        <v>0</v>
      </c>
    </row>
    <row r="59" spans="1:3" s="198" customFormat="1" ht="12" customHeight="1" x14ac:dyDescent="0.2">
      <c r="A59" s="8" t="s">
        <v>192</v>
      </c>
      <c r="B59" s="370" t="s">
        <v>268</v>
      </c>
      <c r="C59" s="363">
        <v>0</v>
      </c>
    </row>
    <row r="60" spans="1:3" s="198" customFormat="1" ht="12" customHeight="1" thickBot="1" x14ac:dyDescent="0.25">
      <c r="A60" s="1153" t="s">
        <v>622</v>
      </c>
      <c r="B60" s="1150" t="s">
        <v>269</v>
      </c>
      <c r="C60" s="1423">
        <v>0</v>
      </c>
    </row>
    <row r="61" spans="1:3" s="198" customFormat="1" ht="12" customHeight="1" thickBot="1" x14ac:dyDescent="0.25">
      <c r="A61" s="1154" t="s">
        <v>436</v>
      </c>
      <c r="B61" s="1159" t="s">
        <v>270</v>
      </c>
      <c r="C61" s="357">
        <f>SUM(C5+C12+C19+C26+C33+C45)</f>
        <v>2308237385</v>
      </c>
    </row>
    <row r="62" spans="1:3" s="198" customFormat="1" ht="12" customHeight="1" thickBot="1" x14ac:dyDescent="0.25">
      <c r="A62" s="11" t="s">
        <v>271</v>
      </c>
      <c r="B62" s="371" t="s">
        <v>272</v>
      </c>
      <c r="C62" s="1147">
        <v>0</v>
      </c>
    </row>
    <row r="63" spans="1:3" s="198" customFormat="1" ht="12" customHeight="1" x14ac:dyDescent="0.2">
      <c r="A63" s="7" t="s">
        <v>303</v>
      </c>
      <c r="B63" s="368" t="s">
        <v>273</v>
      </c>
      <c r="C63" s="364">
        <v>0</v>
      </c>
    </row>
    <row r="64" spans="1:3" s="198" customFormat="1" ht="12" customHeight="1" x14ac:dyDescent="0.2">
      <c r="A64" s="8" t="s">
        <v>312</v>
      </c>
      <c r="B64" s="372" t="s">
        <v>274</v>
      </c>
      <c r="C64" s="363">
        <v>0</v>
      </c>
    </row>
    <row r="65" spans="1:3" s="198" customFormat="1" ht="12" customHeight="1" thickBot="1" x14ac:dyDescent="0.25">
      <c r="A65" s="1155" t="s">
        <v>623</v>
      </c>
      <c r="B65" s="370" t="s">
        <v>519</v>
      </c>
      <c r="C65" s="1422">
        <v>0</v>
      </c>
    </row>
    <row r="66" spans="1:3" s="198" customFormat="1" ht="12" customHeight="1" thickBot="1" x14ac:dyDescent="0.25">
      <c r="A66" s="11" t="s">
        <v>276</v>
      </c>
      <c r="B66" s="371" t="s">
        <v>277</v>
      </c>
      <c r="C66" s="1147">
        <v>0</v>
      </c>
    </row>
    <row r="67" spans="1:3" s="198" customFormat="1" ht="12" customHeight="1" x14ac:dyDescent="0.2">
      <c r="A67" s="7" t="s">
        <v>126</v>
      </c>
      <c r="B67" s="368" t="s">
        <v>278</v>
      </c>
      <c r="C67" s="364">
        <v>0</v>
      </c>
    </row>
    <row r="68" spans="1:3" s="198" customFormat="1" ht="12" customHeight="1" x14ac:dyDescent="0.2">
      <c r="A68" s="6" t="s">
        <v>127</v>
      </c>
      <c r="B68" s="369" t="s">
        <v>279</v>
      </c>
      <c r="C68" s="362">
        <v>0</v>
      </c>
    </row>
    <row r="69" spans="1:3" s="198" customFormat="1" ht="12" customHeight="1" x14ac:dyDescent="0.2">
      <c r="A69" s="8" t="s">
        <v>304</v>
      </c>
      <c r="B69" s="370" t="s">
        <v>280</v>
      </c>
      <c r="C69" s="363">
        <v>0</v>
      </c>
    </row>
    <row r="70" spans="1:3" s="198" customFormat="1" ht="12" customHeight="1" thickBot="1" x14ac:dyDescent="0.25">
      <c r="A70" s="1156" t="s">
        <v>305</v>
      </c>
      <c r="B70" s="370" t="s">
        <v>281</v>
      </c>
      <c r="C70" s="1422">
        <v>0</v>
      </c>
    </row>
    <row r="71" spans="1:3" s="198" customFormat="1" ht="12" customHeight="1" thickBot="1" x14ac:dyDescent="0.25">
      <c r="A71" s="11" t="s">
        <v>282</v>
      </c>
      <c r="B71" s="371" t="s">
        <v>283</v>
      </c>
      <c r="C71" s="365">
        <f>SUM(C72:C73)</f>
        <v>825565123</v>
      </c>
    </row>
    <row r="72" spans="1:3" s="198" customFormat="1" ht="12" customHeight="1" x14ac:dyDescent="0.2">
      <c r="A72" s="5" t="s">
        <v>306</v>
      </c>
      <c r="B72" s="1157" t="s">
        <v>284</v>
      </c>
      <c r="C72" s="1152">
        <f>SUM('9.1. sz. mell'!C75+'9.2. sz. mell KH'!C39+'9.3. sz. mell VG'!C39+'9.4. sz. mell S'!C39+'9.5. sz. mell H'!C39)</f>
        <v>825565123</v>
      </c>
    </row>
    <row r="73" spans="1:3" s="198" customFormat="1" ht="12" customHeight="1" thickBot="1" x14ac:dyDescent="0.25">
      <c r="A73" s="1155" t="s">
        <v>307</v>
      </c>
      <c r="B73" s="370" t="s">
        <v>285</v>
      </c>
      <c r="C73" s="1422">
        <v>0</v>
      </c>
    </row>
    <row r="74" spans="1:3" s="198" customFormat="1" ht="12" customHeight="1" thickBot="1" x14ac:dyDescent="0.25">
      <c r="A74" s="11" t="s">
        <v>286</v>
      </c>
      <c r="B74" s="371" t="s">
        <v>287</v>
      </c>
      <c r="C74" s="1147">
        <v>0</v>
      </c>
    </row>
    <row r="75" spans="1:3" s="198" customFormat="1" ht="12" customHeight="1" x14ac:dyDescent="0.2">
      <c r="A75" s="7" t="s">
        <v>308</v>
      </c>
      <c r="B75" s="368" t="s">
        <v>288</v>
      </c>
      <c r="C75" s="364">
        <v>0</v>
      </c>
    </row>
    <row r="76" spans="1:3" s="198" customFormat="1" ht="12" customHeight="1" x14ac:dyDescent="0.2">
      <c r="A76" s="8" t="s">
        <v>309</v>
      </c>
      <c r="B76" s="370" t="s">
        <v>289</v>
      </c>
      <c r="C76" s="363">
        <v>0</v>
      </c>
    </row>
    <row r="77" spans="1:3" s="198" customFormat="1" ht="12" customHeight="1" thickBot="1" x14ac:dyDescent="0.25">
      <c r="A77" s="1155" t="s">
        <v>310</v>
      </c>
      <c r="B77" s="370" t="s">
        <v>290</v>
      </c>
      <c r="C77" s="1422">
        <v>0</v>
      </c>
    </row>
    <row r="78" spans="1:3" s="198" customFormat="1" ht="12" customHeight="1" thickBot="1" x14ac:dyDescent="0.25">
      <c r="A78" s="1158" t="s">
        <v>291</v>
      </c>
      <c r="B78" s="371" t="s">
        <v>311</v>
      </c>
      <c r="C78" s="1147">
        <v>0</v>
      </c>
    </row>
    <row r="79" spans="1:3" s="198" customFormat="1" ht="12" customHeight="1" x14ac:dyDescent="0.2">
      <c r="A79" s="199" t="s">
        <v>292</v>
      </c>
      <c r="B79" s="368" t="s">
        <v>293</v>
      </c>
      <c r="C79" s="364">
        <v>0</v>
      </c>
    </row>
    <row r="80" spans="1:3" s="198" customFormat="1" ht="12" customHeight="1" x14ac:dyDescent="0.2">
      <c r="A80" s="200" t="s">
        <v>294</v>
      </c>
      <c r="B80" s="369" t="s">
        <v>295</v>
      </c>
      <c r="C80" s="362">
        <v>0</v>
      </c>
    </row>
    <row r="81" spans="1:3" s="198" customFormat="1" ht="12" customHeight="1" x14ac:dyDescent="0.2">
      <c r="A81" s="201" t="s">
        <v>296</v>
      </c>
      <c r="B81" s="370" t="s">
        <v>297</v>
      </c>
      <c r="C81" s="363">
        <v>0</v>
      </c>
    </row>
    <row r="82" spans="1:3" s="198" customFormat="1" ht="12" customHeight="1" thickBot="1" x14ac:dyDescent="0.25">
      <c r="A82" s="1160" t="s">
        <v>298</v>
      </c>
      <c r="B82" s="370" t="s">
        <v>299</v>
      </c>
      <c r="C82" s="360">
        <v>0</v>
      </c>
    </row>
    <row r="83" spans="1:3" s="198" customFormat="1" ht="13.5" customHeight="1" thickBot="1" x14ac:dyDescent="0.25">
      <c r="A83" s="228" t="s">
        <v>300</v>
      </c>
      <c r="B83" s="371" t="s">
        <v>435</v>
      </c>
      <c r="C83" s="365">
        <v>0</v>
      </c>
    </row>
    <row r="84" spans="1:3" s="198" customFormat="1" ht="15.75" customHeight="1" thickBot="1" x14ac:dyDescent="0.25">
      <c r="A84" s="228" t="s">
        <v>302</v>
      </c>
      <c r="B84" s="373" t="s">
        <v>301</v>
      </c>
      <c r="C84" s="361">
        <v>0</v>
      </c>
    </row>
    <row r="85" spans="1:3" s="198" customFormat="1" ht="16.5" customHeight="1" thickBot="1" x14ac:dyDescent="0.25">
      <c r="A85" s="229" t="s">
        <v>314</v>
      </c>
      <c r="B85" s="374" t="s">
        <v>438</v>
      </c>
      <c r="C85" s="361">
        <f>SUM(C71)</f>
        <v>825565123</v>
      </c>
    </row>
    <row r="86" spans="1:3" s="198" customFormat="1" ht="11.25" customHeight="1" thickBot="1" x14ac:dyDescent="0.25">
      <c r="A86" s="1161" t="s">
        <v>437</v>
      </c>
      <c r="B86" s="1162" t="s">
        <v>439</v>
      </c>
      <c r="C86" s="1416">
        <f>SUM(C61+C85)</f>
        <v>3133802508</v>
      </c>
    </row>
    <row r="87" spans="1:3" s="198" customFormat="1" ht="11.25" customHeight="1" x14ac:dyDescent="0.2">
      <c r="A87" s="1143"/>
      <c r="B87" s="4"/>
      <c r="C87" s="150"/>
    </row>
    <row r="88" spans="1:3" ht="16.5" customHeight="1" x14ac:dyDescent="0.25">
      <c r="A88" s="1431" t="s">
        <v>46</v>
      </c>
      <c r="B88" s="1431"/>
      <c r="C88" s="1431"/>
    </row>
    <row r="89" spans="1:3" s="202" customFormat="1" ht="16.5" customHeight="1" thickBot="1" x14ac:dyDescent="0.3">
      <c r="A89" s="1433" t="s">
        <v>130</v>
      </c>
      <c r="B89" s="1433"/>
      <c r="C89" s="79" t="s">
        <v>563</v>
      </c>
    </row>
    <row r="90" spans="1:3" ht="38.1" customHeight="1" thickBot="1" x14ac:dyDescent="0.3">
      <c r="A90" s="13" t="s">
        <v>67</v>
      </c>
      <c r="B90" s="14" t="s">
        <v>47</v>
      </c>
      <c r="C90" s="24" t="str">
        <f>C3</f>
        <v>2021. évi előirányzat</v>
      </c>
    </row>
    <row r="91" spans="1:3" s="197" customFormat="1" ht="12" customHeight="1" thickBot="1" x14ac:dyDescent="0.25">
      <c r="A91" s="18" t="s">
        <v>452</v>
      </c>
      <c r="B91" s="375" t="s">
        <v>453</v>
      </c>
      <c r="C91" s="20" t="s">
        <v>454</v>
      </c>
    </row>
    <row r="92" spans="1:3" ht="12" customHeight="1" thickBot="1" x14ac:dyDescent="0.3">
      <c r="A92" s="12" t="s">
        <v>18</v>
      </c>
      <c r="B92" s="376" t="s">
        <v>520</v>
      </c>
      <c r="C92" s="937">
        <f>SUM(C93:C97)+SUM(C110)</f>
        <v>2524444438</v>
      </c>
    </row>
    <row r="93" spans="1:3" ht="12" customHeight="1" x14ac:dyDescent="0.25">
      <c r="A93" s="9" t="s">
        <v>96</v>
      </c>
      <c r="B93" s="377" t="s">
        <v>48</v>
      </c>
      <c r="C93" s="938">
        <f>SUM('9.1. sz. mell'!C93+'9.2. sz. mell KH'!C47+'9.3. sz. mell VG'!C47+'9.4. sz. mell S'!C47+'9.5. sz. mell H'!C47)</f>
        <v>1256568837</v>
      </c>
    </row>
    <row r="94" spans="1:3" ht="12" customHeight="1" x14ac:dyDescent="0.25">
      <c r="A94" s="6" t="s">
        <v>97</v>
      </c>
      <c r="B94" s="378" t="s">
        <v>159</v>
      </c>
      <c r="C94" s="359">
        <f>SUM('9.1. sz. mell'!C94+'9.2. sz. mell KH'!C48+'9.3. sz. mell VG'!C48+'9.4. sz. mell S'!C48+'9.5. sz. mell H'!C48)</f>
        <v>176935240</v>
      </c>
    </row>
    <row r="95" spans="1:3" ht="12" customHeight="1" x14ac:dyDescent="0.25">
      <c r="A95" s="6" t="s">
        <v>98</v>
      </c>
      <c r="B95" s="378" t="s">
        <v>123</v>
      </c>
      <c r="C95" s="359">
        <f>SUM('9.1. sz. mell'!C95+'9.2. sz. mell KH'!C49+'9.3. sz. mell VG'!C49+'9.4. sz. mell S'!C49+'9.5. sz. mell H'!C49)</f>
        <v>812415227</v>
      </c>
    </row>
    <row r="96" spans="1:3" ht="12" customHeight="1" x14ac:dyDescent="0.25">
      <c r="A96" s="6" t="s">
        <v>99</v>
      </c>
      <c r="B96" s="379" t="s">
        <v>160</v>
      </c>
      <c r="C96" s="359">
        <f>'9.1. sz. mell'!C96</f>
        <v>10400000</v>
      </c>
    </row>
    <row r="97" spans="1:5" ht="12" customHeight="1" x14ac:dyDescent="0.25">
      <c r="A97" s="6" t="s">
        <v>110</v>
      </c>
      <c r="B97" s="380" t="s">
        <v>161</v>
      </c>
      <c r="C97" s="358">
        <f>'9.1. sz. mell'!C97</f>
        <v>268125134</v>
      </c>
    </row>
    <row r="98" spans="1:5" ht="12" customHeight="1" x14ac:dyDescent="0.25">
      <c r="A98" s="6" t="s">
        <v>100</v>
      </c>
      <c r="B98" s="378" t="s">
        <v>402</v>
      </c>
      <c r="C98" s="360">
        <f>'9.1. sz. mell'!C98</f>
        <v>0</v>
      </c>
      <c r="E98" s="325"/>
    </row>
    <row r="99" spans="1:5" ht="12" customHeight="1" x14ac:dyDescent="0.25">
      <c r="A99" s="6" t="s">
        <v>101</v>
      </c>
      <c r="B99" s="381" t="s">
        <v>401</v>
      </c>
      <c r="C99" s="360">
        <f>'9.1. sz. mell'!C99</f>
        <v>0</v>
      </c>
    </row>
    <row r="100" spans="1:5" ht="12" customHeight="1" x14ac:dyDescent="0.25">
      <c r="A100" s="6" t="s">
        <v>111</v>
      </c>
      <c r="B100" s="381" t="s">
        <v>400</v>
      </c>
      <c r="C100" s="360">
        <f>'9.1. sz. mell'!C100</f>
        <v>0</v>
      </c>
    </row>
    <row r="101" spans="1:5" ht="12" customHeight="1" x14ac:dyDescent="0.25">
      <c r="A101" s="6" t="s">
        <v>112</v>
      </c>
      <c r="B101" s="382" t="s">
        <v>317</v>
      </c>
      <c r="C101" s="360">
        <f>'9.1. sz. mell'!C101</f>
        <v>0</v>
      </c>
    </row>
    <row r="102" spans="1:5" ht="12" customHeight="1" x14ac:dyDescent="0.25">
      <c r="A102" s="6" t="s">
        <v>113</v>
      </c>
      <c r="B102" s="383" t="s">
        <v>318</v>
      </c>
      <c r="C102" s="360">
        <f>'9.1. sz. mell'!C102</f>
        <v>0</v>
      </c>
    </row>
    <row r="103" spans="1:5" ht="12" customHeight="1" x14ac:dyDescent="0.25">
      <c r="A103" s="6" t="s">
        <v>114</v>
      </c>
      <c r="B103" s="383" t="s">
        <v>319</v>
      </c>
      <c r="C103" s="360">
        <f>'9.1. sz. mell'!C103</f>
        <v>0</v>
      </c>
    </row>
    <row r="104" spans="1:5" ht="12" customHeight="1" x14ac:dyDescent="0.25">
      <c r="A104" s="6" t="s">
        <v>116</v>
      </c>
      <c r="B104" s="382" t="s">
        <v>320</v>
      </c>
      <c r="C104" s="360">
        <f>'9.1. sz. mell'!C104</f>
        <v>217625134</v>
      </c>
    </row>
    <row r="105" spans="1:5" ht="12" customHeight="1" x14ac:dyDescent="0.25">
      <c r="A105" s="6" t="s">
        <v>162</v>
      </c>
      <c r="B105" s="382" t="s">
        <v>321</v>
      </c>
      <c r="C105" s="360">
        <f>'9.1. sz. mell'!C105</f>
        <v>0</v>
      </c>
    </row>
    <row r="106" spans="1:5" ht="12" customHeight="1" x14ac:dyDescent="0.25">
      <c r="A106" s="6" t="s">
        <v>315</v>
      </c>
      <c r="B106" s="383" t="s">
        <v>322</v>
      </c>
      <c r="C106" s="360">
        <f>'9.1. sz. mell'!C106</f>
        <v>0</v>
      </c>
    </row>
    <row r="107" spans="1:5" ht="12" customHeight="1" x14ac:dyDescent="0.25">
      <c r="A107" s="5" t="s">
        <v>316</v>
      </c>
      <c r="B107" s="381" t="s">
        <v>323</v>
      </c>
      <c r="C107" s="360">
        <f>'9.1. sz. mell'!C107</f>
        <v>0</v>
      </c>
    </row>
    <row r="108" spans="1:5" ht="12" customHeight="1" x14ac:dyDescent="0.25">
      <c r="A108" s="6" t="s">
        <v>398</v>
      </c>
      <c r="B108" s="381" t="s">
        <v>324</v>
      </c>
      <c r="C108" s="360">
        <f>'9.1. sz. mell'!C108</f>
        <v>0</v>
      </c>
    </row>
    <row r="109" spans="1:5" ht="12" customHeight="1" x14ac:dyDescent="0.25">
      <c r="A109" s="8" t="s">
        <v>399</v>
      </c>
      <c r="B109" s="381" t="s">
        <v>325</v>
      </c>
      <c r="C109" s="360">
        <f>'9.1. sz. mell'!C109</f>
        <v>50500000</v>
      </c>
    </row>
    <row r="110" spans="1:5" ht="12" customHeight="1" x14ac:dyDescent="0.25">
      <c r="A110" s="6" t="s">
        <v>403</v>
      </c>
      <c r="B110" s="379" t="s">
        <v>49</v>
      </c>
      <c r="C110" s="360">
        <f>'9.1. sz. mell'!C110</f>
        <v>0</v>
      </c>
    </row>
    <row r="111" spans="1:5" ht="12" customHeight="1" x14ac:dyDescent="0.25">
      <c r="A111" s="6" t="s">
        <v>404</v>
      </c>
      <c r="B111" s="378" t="s">
        <v>406</v>
      </c>
      <c r="C111" s="360">
        <f>'9.1. sz. mell'!C111</f>
        <v>0</v>
      </c>
    </row>
    <row r="112" spans="1:5" ht="12" customHeight="1" thickBot="1" x14ac:dyDescent="0.3">
      <c r="A112" s="10" t="s">
        <v>405</v>
      </c>
      <c r="B112" s="384" t="s">
        <v>407</v>
      </c>
      <c r="C112" s="674">
        <f>'9.1. sz. mell'!C112</f>
        <v>0</v>
      </c>
    </row>
    <row r="113" spans="1:3" ht="12" customHeight="1" thickBot="1" x14ac:dyDescent="0.3">
      <c r="A113" s="241" t="s">
        <v>19</v>
      </c>
      <c r="B113" s="385" t="s">
        <v>521</v>
      </c>
      <c r="C113" s="939">
        <f>+C114+C116+C118</f>
        <v>609358070</v>
      </c>
    </row>
    <row r="114" spans="1:3" ht="12" customHeight="1" x14ac:dyDescent="0.25">
      <c r="A114" s="7" t="s">
        <v>102</v>
      </c>
      <c r="B114" s="378" t="s">
        <v>190</v>
      </c>
      <c r="C114" s="358">
        <f>SUM('9.1. sz. mell'!C114+'9.3. sz. mell VG'!C53)</f>
        <v>40724584</v>
      </c>
    </row>
    <row r="115" spans="1:3" ht="12" customHeight="1" x14ac:dyDescent="0.25">
      <c r="A115" s="7" t="s">
        <v>103</v>
      </c>
      <c r="B115" s="386" t="s">
        <v>329</v>
      </c>
      <c r="C115" s="358">
        <f>'9.1. sz. mell'!C115</f>
        <v>32057770</v>
      </c>
    </row>
    <row r="116" spans="1:3" ht="12" customHeight="1" x14ac:dyDescent="0.25">
      <c r="A116" s="7" t="s">
        <v>104</v>
      </c>
      <c r="B116" s="386" t="s">
        <v>163</v>
      </c>
      <c r="C116" s="359">
        <f>'9.1. sz. mell'!C116</f>
        <v>565056030</v>
      </c>
    </row>
    <row r="117" spans="1:3" ht="12" customHeight="1" x14ac:dyDescent="0.25">
      <c r="A117" s="7" t="s">
        <v>105</v>
      </c>
      <c r="B117" s="386" t="s">
        <v>330</v>
      </c>
      <c r="C117" s="359">
        <f>'9.1. sz. mell'!C117</f>
        <v>559819872</v>
      </c>
    </row>
    <row r="118" spans="1:3" ht="12" customHeight="1" x14ac:dyDescent="0.25">
      <c r="A118" s="7" t="s">
        <v>106</v>
      </c>
      <c r="B118" s="387" t="s">
        <v>193</v>
      </c>
      <c r="C118" s="669">
        <f>'9.1. sz. mell'!C118</f>
        <v>3577456</v>
      </c>
    </row>
    <row r="119" spans="1:3" ht="12" customHeight="1" x14ac:dyDescent="0.25">
      <c r="A119" s="7" t="s">
        <v>115</v>
      </c>
      <c r="B119" s="388" t="s">
        <v>392</v>
      </c>
      <c r="C119" s="669"/>
    </row>
    <row r="120" spans="1:3" ht="12" customHeight="1" x14ac:dyDescent="0.25">
      <c r="A120" s="7" t="s">
        <v>117</v>
      </c>
      <c r="B120" s="389" t="s">
        <v>335</v>
      </c>
      <c r="C120" s="669"/>
    </row>
    <row r="121" spans="1:3" x14ac:dyDescent="0.25">
      <c r="A121" s="7" t="s">
        <v>164</v>
      </c>
      <c r="B121" s="383" t="s">
        <v>319</v>
      </c>
      <c r="C121" s="669"/>
    </row>
    <row r="122" spans="1:3" ht="12" customHeight="1" x14ac:dyDescent="0.25">
      <c r="A122" s="7" t="s">
        <v>165</v>
      </c>
      <c r="B122" s="383" t="s">
        <v>334</v>
      </c>
      <c r="C122" s="669"/>
    </row>
    <row r="123" spans="1:3" ht="12" customHeight="1" x14ac:dyDescent="0.25">
      <c r="A123" s="7" t="s">
        <v>166</v>
      </c>
      <c r="B123" s="383" t="s">
        <v>333</v>
      </c>
      <c r="C123" s="669"/>
    </row>
    <row r="124" spans="1:3" ht="12" customHeight="1" x14ac:dyDescent="0.25">
      <c r="A124" s="7" t="s">
        <v>326</v>
      </c>
      <c r="B124" s="383" t="s">
        <v>322</v>
      </c>
      <c r="C124" s="669"/>
    </row>
    <row r="125" spans="1:3" ht="12" customHeight="1" x14ac:dyDescent="0.25">
      <c r="A125" s="7" t="s">
        <v>327</v>
      </c>
      <c r="B125" s="383" t="s">
        <v>332</v>
      </c>
      <c r="C125" s="669"/>
    </row>
    <row r="126" spans="1:3" ht="16.5" thickBot="1" x14ac:dyDescent="0.3">
      <c r="A126" s="5" t="s">
        <v>328</v>
      </c>
      <c r="B126" s="383" t="s">
        <v>331</v>
      </c>
      <c r="C126" s="940">
        <f>'9.1. sz. mell'!C126</f>
        <v>3577456</v>
      </c>
    </row>
    <row r="127" spans="1:3" ht="12" customHeight="1" thickBot="1" x14ac:dyDescent="0.3">
      <c r="A127" s="11" t="s">
        <v>20</v>
      </c>
      <c r="B127" s="390" t="s">
        <v>408</v>
      </c>
      <c r="C127" s="357">
        <f>+C92+C113</f>
        <v>3133802508</v>
      </c>
    </row>
    <row r="128" spans="1:3" ht="12" customHeight="1" thickBot="1" x14ac:dyDescent="0.3">
      <c r="A128" s="11" t="s">
        <v>21</v>
      </c>
      <c r="B128" s="390" t="s">
        <v>409</v>
      </c>
      <c r="C128" s="357">
        <f>+C129+C130+C131</f>
        <v>0</v>
      </c>
    </row>
    <row r="129" spans="1:3" ht="12" customHeight="1" x14ac:dyDescent="0.25">
      <c r="A129" s="7" t="s">
        <v>232</v>
      </c>
      <c r="B129" s="386" t="s">
        <v>416</v>
      </c>
      <c r="C129" s="669">
        <f>'9.1. sz. mell'!C129</f>
        <v>0</v>
      </c>
    </row>
    <row r="130" spans="1:3" ht="12" customHeight="1" x14ac:dyDescent="0.25">
      <c r="A130" s="7" t="s">
        <v>233</v>
      </c>
      <c r="B130" s="386" t="s">
        <v>417</v>
      </c>
      <c r="C130" s="669"/>
    </row>
    <row r="131" spans="1:3" ht="12" customHeight="1" thickBot="1" x14ac:dyDescent="0.3">
      <c r="A131" s="5" t="s">
        <v>234</v>
      </c>
      <c r="B131" s="386" t="s">
        <v>418</v>
      </c>
      <c r="C131" s="669"/>
    </row>
    <row r="132" spans="1:3" ht="12" customHeight="1" thickBot="1" x14ac:dyDescent="0.3">
      <c r="A132" s="11" t="s">
        <v>22</v>
      </c>
      <c r="B132" s="390" t="s">
        <v>410</v>
      </c>
      <c r="C132" s="357">
        <f>SUM(C133:C138)</f>
        <v>0</v>
      </c>
    </row>
    <row r="133" spans="1:3" ht="12" customHeight="1" x14ac:dyDescent="0.25">
      <c r="A133" s="7" t="s">
        <v>89</v>
      </c>
      <c r="B133" s="391" t="s">
        <v>419</v>
      </c>
      <c r="C133" s="669"/>
    </row>
    <row r="134" spans="1:3" ht="12" customHeight="1" x14ac:dyDescent="0.25">
      <c r="A134" s="7" t="s">
        <v>90</v>
      </c>
      <c r="B134" s="391" t="s">
        <v>411</v>
      </c>
      <c r="C134" s="669"/>
    </row>
    <row r="135" spans="1:3" ht="12" customHeight="1" x14ac:dyDescent="0.25">
      <c r="A135" s="7" t="s">
        <v>91</v>
      </c>
      <c r="B135" s="391" t="s">
        <v>412</v>
      </c>
      <c r="C135" s="669"/>
    </row>
    <row r="136" spans="1:3" ht="12" customHeight="1" x14ac:dyDescent="0.25">
      <c r="A136" s="7" t="s">
        <v>151</v>
      </c>
      <c r="B136" s="391" t="s">
        <v>413</v>
      </c>
      <c r="C136" s="669"/>
    </row>
    <row r="137" spans="1:3" ht="12" customHeight="1" x14ac:dyDescent="0.25">
      <c r="A137" s="7" t="s">
        <v>152</v>
      </c>
      <c r="B137" s="391" t="s">
        <v>414</v>
      </c>
      <c r="C137" s="669"/>
    </row>
    <row r="138" spans="1:3" ht="12" customHeight="1" thickBot="1" x14ac:dyDescent="0.3">
      <c r="A138" s="5" t="s">
        <v>153</v>
      </c>
      <c r="B138" s="391" t="s">
        <v>415</v>
      </c>
      <c r="C138" s="669"/>
    </row>
    <row r="139" spans="1:3" ht="12" customHeight="1" thickBot="1" x14ac:dyDescent="0.3">
      <c r="A139" s="11" t="s">
        <v>23</v>
      </c>
      <c r="B139" s="390" t="s">
        <v>423</v>
      </c>
      <c r="C139" s="361">
        <f>+C140+C141+C142+C143</f>
        <v>0</v>
      </c>
    </row>
    <row r="140" spans="1:3" ht="12" customHeight="1" x14ac:dyDescent="0.25">
      <c r="A140" s="7" t="s">
        <v>92</v>
      </c>
      <c r="B140" s="391" t="s">
        <v>336</v>
      </c>
      <c r="C140" s="669"/>
    </row>
    <row r="141" spans="1:3" ht="12" customHeight="1" x14ac:dyDescent="0.25">
      <c r="A141" s="7" t="s">
        <v>93</v>
      </c>
      <c r="B141" s="391" t="s">
        <v>337</v>
      </c>
      <c r="C141" s="669"/>
    </row>
    <row r="142" spans="1:3" ht="12" customHeight="1" x14ac:dyDescent="0.25">
      <c r="A142" s="7" t="s">
        <v>251</v>
      </c>
      <c r="B142" s="391" t="s">
        <v>424</v>
      </c>
      <c r="C142" s="669"/>
    </row>
    <row r="143" spans="1:3" ht="12" customHeight="1" thickBot="1" x14ac:dyDescent="0.3">
      <c r="A143" s="5" t="s">
        <v>252</v>
      </c>
      <c r="B143" s="392" t="s">
        <v>356</v>
      </c>
      <c r="C143" s="669"/>
    </row>
    <row r="144" spans="1:3" ht="12" customHeight="1" thickBot="1" x14ac:dyDescent="0.3">
      <c r="A144" s="11" t="s">
        <v>24</v>
      </c>
      <c r="B144" s="390" t="s">
        <v>425</v>
      </c>
      <c r="C144" s="941">
        <f>SUM(C145:C149)</f>
        <v>0</v>
      </c>
    </row>
    <row r="145" spans="1:9" ht="12" customHeight="1" x14ac:dyDescent="0.25">
      <c r="A145" s="7" t="s">
        <v>94</v>
      </c>
      <c r="B145" s="391" t="s">
        <v>420</v>
      </c>
      <c r="C145" s="669"/>
    </row>
    <row r="146" spans="1:9" ht="12" customHeight="1" x14ac:dyDescent="0.25">
      <c r="A146" s="7" t="s">
        <v>95</v>
      </c>
      <c r="B146" s="391" t="s">
        <v>427</v>
      </c>
      <c r="C146" s="669"/>
    </row>
    <row r="147" spans="1:9" ht="12" customHeight="1" x14ac:dyDescent="0.25">
      <c r="A147" s="7" t="s">
        <v>263</v>
      </c>
      <c r="B147" s="391" t="s">
        <v>422</v>
      </c>
      <c r="C147" s="669"/>
    </row>
    <row r="148" spans="1:9" ht="12" customHeight="1" x14ac:dyDescent="0.25">
      <c r="A148" s="7" t="s">
        <v>264</v>
      </c>
      <c r="B148" s="391" t="s">
        <v>428</v>
      </c>
      <c r="C148" s="669"/>
    </row>
    <row r="149" spans="1:9" ht="12" customHeight="1" thickBot="1" x14ac:dyDescent="0.3">
      <c r="A149" s="7" t="s">
        <v>426</v>
      </c>
      <c r="B149" s="391" t="s">
        <v>429</v>
      </c>
      <c r="C149" s="669"/>
    </row>
    <row r="150" spans="1:9" ht="12" customHeight="1" thickBot="1" x14ac:dyDescent="0.3">
      <c r="A150" s="11" t="s">
        <v>25</v>
      </c>
      <c r="B150" s="390" t="s">
        <v>430</v>
      </c>
      <c r="C150" s="942"/>
    </row>
    <row r="151" spans="1:9" ht="12" customHeight="1" thickBot="1" x14ac:dyDescent="0.3">
      <c r="A151" s="11" t="s">
        <v>26</v>
      </c>
      <c r="B151" s="390" t="s">
        <v>431</v>
      </c>
      <c r="C151" s="942"/>
    </row>
    <row r="152" spans="1:9" ht="15" customHeight="1" thickBot="1" x14ac:dyDescent="0.3">
      <c r="A152" s="11" t="s">
        <v>27</v>
      </c>
      <c r="B152" s="390" t="s">
        <v>433</v>
      </c>
      <c r="C152" s="943">
        <f>+C128+C132+C139+C144+C150+C151</f>
        <v>0</v>
      </c>
      <c r="F152" s="203"/>
      <c r="G152" s="204"/>
      <c r="H152" s="204"/>
      <c r="I152" s="204"/>
    </row>
    <row r="153" spans="1:9" s="198" customFormat="1" ht="12.95" customHeight="1" thickBot="1" x14ac:dyDescent="0.25">
      <c r="A153" s="149" t="s">
        <v>28</v>
      </c>
      <c r="B153" s="393" t="s">
        <v>432</v>
      </c>
      <c r="C153" s="943">
        <f>+C127+C152</f>
        <v>3133802508</v>
      </c>
    </row>
    <row r="154" spans="1:9" ht="7.5" customHeight="1" x14ac:dyDescent="0.25">
      <c r="A154" s="1424"/>
      <c r="B154" s="1424" t="s">
        <v>517</v>
      </c>
      <c r="C154" s="1425"/>
    </row>
    <row r="155" spans="1:9" x14ac:dyDescent="0.25">
      <c r="A155" s="1434" t="s">
        <v>338</v>
      </c>
      <c r="B155" s="1434"/>
      <c r="C155" s="1435"/>
    </row>
    <row r="156" spans="1:9" ht="15" customHeight="1" thickBot="1" x14ac:dyDescent="0.3">
      <c r="A156" s="1430" t="s">
        <v>131</v>
      </c>
      <c r="B156" s="1430"/>
      <c r="C156" s="1426" t="s">
        <v>191</v>
      </c>
    </row>
    <row r="157" spans="1:9" ht="13.5" customHeight="1" thickBot="1" x14ac:dyDescent="0.3">
      <c r="A157" s="11">
        <v>1</v>
      </c>
      <c r="B157" s="17" t="s">
        <v>434</v>
      </c>
      <c r="C157" s="936">
        <f>SUM(C61-C127)</f>
        <v>-825565123</v>
      </c>
      <c r="D157" s="205"/>
    </row>
    <row r="158" spans="1:9" ht="27.75" customHeight="1" thickBot="1" x14ac:dyDescent="0.3">
      <c r="A158" s="11" t="s">
        <v>19</v>
      </c>
      <c r="B158" s="17" t="s">
        <v>508</v>
      </c>
      <c r="C158" s="936">
        <f>+C85-C152</f>
        <v>825565123</v>
      </c>
    </row>
    <row r="159" spans="1:9" ht="16.5" thickBot="1" x14ac:dyDescent="0.3">
      <c r="A159" s="1424"/>
      <c r="B159" s="1424"/>
      <c r="C159" s="1425"/>
    </row>
    <row r="160" spans="1:9" ht="16.5" thickBot="1" x14ac:dyDescent="0.3">
      <c r="A160" s="138" t="s">
        <v>478</v>
      </c>
      <c r="B160" s="457"/>
      <c r="C160" s="1208">
        <f>SUM('9.1. sz. mell'!C156+'9.2. sz. mell KH'!C60+'9.3. sz. mell VG'!C60+'9.4. sz. mell S'!C60+'9.5. sz. mell H'!C60)</f>
        <v>643</v>
      </c>
    </row>
    <row r="161" spans="1:3" ht="16.5" thickBot="1" x14ac:dyDescent="0.3">
      <c r="A161" s="1428" t="s">
        <v>182</v>
      </c>
      <c r="B161" s="1429"/>
      <c r="C161" s="1418">
        <f>'9.3. sz. mell VG'!C61</f>
        <v>353</v>
      </c>
    </row>
  </sheetData>
  <mergeCells count="7">
    <mergeCell ref="A161:B161"/>
    <mergeCell ref="A156:B156"/>
    <mergeCell ref="A88:C88"/>
    <mergeCell ref="A1:C1"/>
    <mergeCell ref="A2:B2"/>
    <mergeCell ref="A89:B89"/>
    <mergeCell ref="A155:C155"/>
  </mergeCells>
  <phoneticPr fontId="0" type="noConversion"/>
  <printOptions horizontalCentered="1"/>
  <pageMargins left="0.47" right="0.13" top="1.4566929133858268" bottom="0.56000000000000005" header="0.78740157480314965" footer="0.59055118110236227"/>
  <pageSetup paperSize="9" scale="64" fitToHeight="2" orientation="portrait" r:id="rId1"/>
  <headerFooter alignWithMargins="0">
    <oddHeader>&amp;C&amp;"Times New Roman CE,Félkövér"&amp;12
Putnok Város Önkormányzat
2021. ÉVI KÖLTSÉGVETÉSÉNEK ÖSSZEVONT MÉRLEGE&amp;10
&amp;R&amp;"Times New Roman CE,Félkövér dőlt"&amp;11 1.1. melléklet a 2/2021. (II.04.) önkormányzati rendelethez</oddHeader>
  </headerFooter>
  <rowBreaks count="1" manualBreakCount="1">
    <brk id="86" max="2" man="1"/>
  </rowBreaks>
  <ignoredErrors>
    <ignoredError sqref="C114:C129 C5:C9 C17 C12 C24 C19 C26:C31 C33:C35 C36:C40 C47:C48 C45 C71:C72 C93:C112 C160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61"/>
  <sheetViews>
    <sheetView view="pageBreakPreview" zoomScale="60" zoomScaleNormal="100" workbookViewId="0">
      <selection activeCell="B2" sqref="B2"/>
    </sheetView>
  </sheetViews>
  <sheetFormatPr defaultRowHeight="12.75" x14ac:dyDescent="0.2"/>
  <cols>
    <col min="1" max="1" width="13.83203125" style="136" customWidth="1"/>
    <col min="2" max="2" width="64.33203125" style="137" customWidth="1"/>
    <col min="3" max="3" width="18" style="137" customWidth="1"/>
    <col min="4" max="4" width="18.6640625" style="137" customWidth="1"/>
    <col min="5" max="6" width="15.83203125" style="137" customWidth="1"/>
    <col min="7" max="16384" width="9.33203125" style="137"/>
  </cols>
  <sheetData>
    <row r="1" spans="1:6" s="124" customFormat="1" ht="21" customHeight="1" thickBot="1" x14ac:dyDescent="0.25">
      <c r="A1" s="123"/>
      <c r="B1" s="125"/>
      <c r="C1" s="125"/>
      <c r="D1" s="125"/>
      <c r="E1" s="125"/>
      <c r="F1" s="222" t="str">
        <f>+CONCATENATE("9.3.1. melléklet az 2/",LEFT(ÖSSZEFÜGGÉSEK!A5,4),". (II.04.) önkormányzati rendelethez")</f>
        <v>9.3.1. melléklet az 2/2021. (II.04.) önkormányzati rendelethez</v>
      </c>
    </row>
    <row r="2" spans="1:6" s="223" customFormat="1" ht="36" customHeight="1" x14ac:dyDescent="0.2">
      <c r="A2" s="191" t="s">
        <v>180</v>
      </c>
      <c r="B2" s="446" t="s">
        <v>509</v>
      </c>
      <c r="C2" s="247"/>
      <c r="D2" s="247"/>
      <c r="E2" s="247"/>
      <c r="F2" s="172" t="s">
        <v>60</v>
      </c>
    </row>
    <row r="3" spans="1:6" s="223" customFormat="1" ht="27.75" thickBot="1" x14ac:dyDescent="0.25">
      <c r="A3" s="218" t="s">
        <v>179</v>
      </c>
      <c r="B3" s="728" t="s">
        <v>510</v>
      </c>
      <c r="C3" s="729"/>
      <c r="D3" s="729"/>
      <c r="E3" s="729"/>
      <c r="F3" s="173" t="s">
        <v>59</v>
      </c>
    </row>
    <row r="4" spans="1:6" s="224" customFormat="1" ht="15.95" customHeight="1" thickBot="1" x14ac:dyDescent="0.3">
      <c r="A4" s="127"/>
      <c r="B4" s="448"/>
      <c r="C4" s="127"/>
      <c r="D4" s="127"/>
      <c r="E4" s="127"/>
      <c r="F4" s="128" t="s">
        <v>563</v>
      </c>
    </row>
    <row r="5" spans="1:6" ht="14.25" thickBot="1" x14ac:dyDescent="0.25">
      <c r="A5" s="192" t="s">
        <v>181</v>
      </c>
      <c r="B5" s="449" t="s">
        <v>54</v>
      </c>
      <c r="C5" s="249"/>
      <c r="D5" s="249"/>
      <c r="E5" s="249"/>
      <c r="F5" s="129" t="s">
        <v>55</v>
      </c>
    </row>
    <row r="6" spans="1:6" s="225" customFormat="1" ht="12.95" customHeight="1" thickBot="1" x14ac:dyDescent="0.25">
      <c r="A6" s="117" t="s">
        <v>452</v>
      </c>
      <c r="B6" s="450" t="s">
        <v>453</v>
      </c>
      <c r="C6" s="250"/>
      <c r="D6" s="250"/>
      <c r="E6" s="250"/>
      <c r="F6" s="119" t="s">
        <v>454</v>
      </c>
    </row>
    <row r="7" spans="1:6" s="225" customFormat="1" ht="45.75" customHeight="1" thickBot="1" x14ac:dyDescent="0.25">
      <c r="A7" s="130"/>
      <c r="B7" s="451" t="s">
        <v>56</v>
      </c>
      <c r="C7" s="278" t="s">
        <v>751</v>
      </c>
      <c r="D7" s="277" t="s">
        <v>506</v>
      </c>
      <c r="E7" s="278" t="s">
        <v>507</v>
      </c>
      <c r="F7" s="511" t="s">
        <v>609</v>
      </c>
    </row>
    <row r="8" spans="1:6" s="174" customFormat="1" ht="14.1" customHeight="1" thickBot="1" x14ac:dyDescent="0.25">
      <c r="A8" s="312" t="s">
        <v>18</v>
      </c>
      <c r="B8" s="461" t="s">
        <v>479</v>
      </c>
      <c r="C8" s="692">
        <f>SUM(C9:C19)</f>
        <v>207905944</v>
      </c>
      <c r="D8" s="692">
        <f>SUM(D9:D19)</f>
        <v>171710944</v>
      </c>
      <c r="E8" s="692">
        <f>SUM(E9:E19)</f>
        <v>36195000</v>
      </c>
      <c r="F8" s="988"/>
    </row>
    <row r="9" spans="1:6" s="174" customFormat="1" ht="14.1" customHeight="1" x14ac:dyDescent="0.2">
      <c r="A9" s="600" t="s">
        <v>96</v>
      </c>
      <c r="B9" s="377" t="s">
        <v>240</v>
      </c>
      <c r="C9" s="946">
        <f t="shared" ref="C9:C30" si="0">SUM(D9:F9)</f>
        <v>30700000</v>
      </c>
      <c r="D9" s="971">
        <v>12200000</v>
      </c>
      <c r="E9" s="971">
        <v>18500000</v>
      </c>
      <c r="F9" s="972"/>
    </row>
    <row r="10" spans="1:6" s="174" customFormat="1" ht="14.1" customHeight="1" x14ac:dyDescent="0.2">
      <c r="A10" s="601" t="s">
        <v>97</v>
      </c>
      <c r="B10" s="378" t="s">
        <v>241</v>
      </c>
      <c r="C10" s="946">
        <f t="shared" si="0"/>
        <v>142303540</v>
      </c>
      <c r="D10" s="950">
        <v>132303540</v>
      </c>
      <c r="E10" s="950">
        <v>10000000</v>
      </c>
      <c r="F10" s="968"/>
    </row>
    <row r="11" spans="1:6" s="174" customFormat="1" ht="14.1" customHeight="1" x14ac:dyDescent="0.2">
      <c r="A11" s="601" t="s">
        <v>98</v>
      </c>
      <c r="B11" s="378" t="s">
        <v>242</v>
      </c>
      <c r="C11" s="946">
        <f t="shared" si="0"/>
        <v>5009476</v>
      </c>
      <c r="D11" s="950">
        <v>5009476</v>
      </c>
      <c r="E11" s="950"/>
      <c r="F11" s="968"/>
    </row>
    <row r="12" spans="1:6" s="174" customFormat="1" ht="14.1" customHeight="1" x14ac:dyDescent="0.2">
      <c r="A12" s="601" t="s">
        <v>99</v>
      </c>
      <c r="B12" s="378" t="s">
        <v>243</v>
      </c>
      <c r="C12" s="946">
        <f t="shared" si="0"/>
        <v>0</v>
      </c>
      <c r="D12" s="950"/>
      <c r="E12" s="950"/>
      <c r="F12" s="968"/>
    </row>
    <row r="13" spans="1:6" s="174" customFormat="1" ht="14.1" customHeight="1" x14ac:dyDescent="0.2">
      <c r="A13" s="601" t="s">
        <v>125</v>
      </c>
      <c r="B13" s="378" t="s">
        <v>244</v>
      </c>
      <c r="C13" s="946">
        <f t="shared" si="0"/>
        <v>0</v>
      </c>
      <c r="D13" s="950"/>
      <c r="E13" s="950"/>
      <c r="F13" s="968"/>
    </row>
    <row r="14" spans="1:6" s="174" customFormat="1" ht="14.1" customHeight="1" x14ac:dyDescent="0.2">
      <c r="A14" s="601" t="s">
        <v>100</v>
      </c>
      <c r="B14" s="378" t="s">
        <v>365</v>
      </c>
      <c r="C14" s="946">
        <f t="shared" si="0"/>
        <v>25842928</v>
      </c>
      <c r="D14" s="950">
        <v>18147928</v>
      </c>
      <c r="E14" s="950">
        <v>7695000</v>
      </c>
      <c r="F14" s="968"/>
    </row>
    <row r="15" spans="1:6" s="174" customFormat="1" ht="14.1" customHeight="1" x14ac:dyDescent="0.2">
      <c r="A15" s="601" t="s">
        <v>101</v>
      </c>
      <c r="B15" s="392" t="s">
        <v>366</v>
      </c>
      <c r="C15" s="946">
        <f t="shared" si="0"/>
        <v>1000000</v>
      </c>
      <c r="D15" s="974">
        <v>1000000</v>
      </c>
      <c r="E15" s="974"/>
      <c r="F15" s="968"/>
    </row>
    <row r="16" spans="1:6" s="174" customFormat="1" ht="14.1" customHeight="1" x14ac:dyDescent="0.2">
      <c r="A16" s="601" t="s">
        <v>111</v>
      </c>
      <c r="B16" s="378" t="s">
        <v>247</v>
      </c>
      <c r="C16" s="945">
        <f t="shared" si="0"/>
        <v>0</v>
      </c>
      <c r="D16" s="974"/>
      <c r="E16" s="974"/>
      <c r="F16" s="977"/>
    </row>
    <row r="17" spans="1:6" s="226" customFormat="1" ht="14.1" customHeight="1" x14ac:dyDescent="0.2">
      <c r="A17" s="601" t="s">
        <v>112</v>
      </c>
      <c r="B17" s="378" t="s">
        <v>248</v>
      </c>
      <c r="C17" s="946">
        <f t="shared" si="0"/>
        <v>0</v>
      </c>
      <c r="D17" s="974"/>
      <c r="E17" s="974"/>
      <c r="F17" s="968"/>
    </row>
    <row r="18" spans="1:6" s="226" customFormat="1" ht="14.1" customHeight="1" x14ac:dyDescent="0.2">
      <c r="A18" s="601" t="s">
        <v>113</v>
      </c>
      <c r="B18" s="378" t="s">
        <v>397</v>
      </c>
      <c r="C18" s="979">
        <f t="shared" si="0"/>
        <v>0</v>
      </c>
      <c r="D18" s="974"/>
      <c r="E18" s="974"/>
      <c r="F18" s="980"/>
    </row>
    <row r="19" spans="1:6" s="226" customFormat="1" ht="14.1" customHeight="1" thickBot="1" x14ac:dyDescent="0.25">
      <c r="A19" s="601" t="s">
        <v>114</v>
      </c>
      <c r="B19" s="392" t="s">
        <v>249</v>
      </c>
      <c r="C19" s="979">
        <f t="shared" si="0"/>
        <v>3050000</v>
      </c>
      <c r="D19" s="976">
        <v>3050000</v>
      </c>
      <c r="E19" s="976"/>
      <c r="F19" s="980"/>
    </row>
    <row r="20" spans="1:6" s="174" customFormat="1" ht="14.1" customHeight="1" thickBot="1" x14ac:dyDescent="0.25">
      <c r="A20" s="312" t="s">
        <v>19</v>
      </c>
      <c r="B20" s="461" t="s">
        <v>367</v>
      </c>
      <c r="C20" s="692">
        <f t="shared" si="0"/>
        <v>457149686</v>
      </c>
      <c r="D20" s="692">
        <f>SUM(D21:D23)</f>
        <v>457149686</v>
      </c>
      <c r="E20" s="692">
        <f>SUM(E21:E23)</f>
        <v>0</v>
      </c>
      <c r="F20" s="988"/>
    </row>
    <row r="21" spans="1:6" s="226" customFormat="1" ht="14.1" customHeight="1" x14ac:dyDescent="0.2">
      <c r="A21" s="601" t="s">
        <v>102</v>
      </c>
      <c r="B21" s="391" t="s">
        <v>222</v>
      </c>
      <c r="C21" s="946">
        <f t="shared" si="0"/>
        <v>0</v>
      </c>
      <c r="D21" s="949"/>
      <c r="E21" s="949"/>
      <c r="F21" s="968"/>
    </row>
    <row r="22" spans="1:6" s="226" customFormat="1" ht="14.1" customHeight="1" x14ac:dyDescent="0.2">
      <c r="A22" s="601" t="s">
        <v>103</v>
      </c>
      <c r="B22" s="378" t="s">
        <v>368</v>
      </c>
      <c r="C22" s="946">
        <f t="shared" si="0"/>
        <v>0</v>
      </c>
      <c r="D22" s="950"/>
      <c r="E22" s="950"/>
      <c r="F22" s="968"/>
    </row>
    <row r="23" spans="1:6" s="226" customFormat="1" ht="14.1" customHeight="1" x14ac:dyDescent="0.2">
      <c r="A23" s="601" t="s">
        <v>104</v>
      </c>
      <c r="B23" s="378" t="s">
        <v>369</v>
      </c>
      <c r="C23" s="946">
        <f t="shared" si="0"/>
        <v>457149686</v>
      </c>
      <c r="D23" s="950">
        <v>457149686</v>
      </c>
      <c r="E23" s="950">
        <v>0</v>
      </c>
      <c r="F23" s="968"/>
    </row>
    <row r="24" spans="1:6" s="226" customFormat="1" ht="14.1" customHeight="1" thickBot="1" x14ac:dyDescent="0.25">
      <c r="A24" s="601" t="s">
        <v>105</v>
      </c>
      <c r="B24" s="378" t="s">
        <v>484</v>
      </c>
      <c r="C24" s="946">
        <f t="shared" si="0"/>
        <v>0</v>
      </c>
      <c r="D24" s="950">
        <v>0</v>
      </c>
      <c r="E24" s="950">
        <v>0</v>
      </c>
      <c r="F24" s="968"/>
    </row>
    <row r="25" spans="1:6" s="226" customFormat="1" ht="14.1" customHeight="1" thickBot="1" x14ac:dyDescent="0.25">
      <c r="A25" s="316" t="s">
        <v>20</v>
      </c>
      <c r="B25" s="390" t="s">
        <v>150</v>
      </c>
      <c r="C25" s="951">
        <f t="shared" si="0"/>
        <v>0</v>
      </c>
      <c r="D25" s="687"/>
      <c r="E25" s="687"/>
      <c r="F25" s="989"/>
    </row>
    <row r="26" spans="1:6" s="226" customFormat="1" ht="14.1" customHeight="1" thickBot="1" x14ac:dyDescent="0.25">
      <c r="A26" s="316" t="s">
        <v>21</v>
      </c>
      <c r="B26" s="390" t="s">
        <v>370</v>
      </c>
      <c r="C26" s="692">
        <f t="shared" si="0"/>
        <v>800100</v>
      </c>
      <c r="D26" s="692">
        <f>SUM(D28:D31)</f>
        <v>800100</v>
      </c>
      <c r="E26" s="687"/>
      <c r="F26" s="647"/>
    </row>
    <row r="27" spans="1:6" s="226" customFormat="1" ht="14.1" customHeight="1" x14ac:dyDescent="0.2">
      <c r="A27" s="219" t="s">
        <v>232</v>
      </c>
      <c r="B27" s="724" t="s">
        <v>227</v>
      </c>
      <c r="C27" s="723">
        <f>'9.2.1. sz. mell'!C27</f>
        <v>0</v>
      </c>
      <c r="D27" s="725"/>
      <c r="E27" s="990"/>
      <c r="F27" s="991"/>
    </row>
    <row r="28" spans="1:6" s="226" customFormat="1" ht="14.1" customHeight="1" x14ac:dyDescent="0.2">
      <c r="A28" s="601" t="s">
        <v>233</v>
      </c>
      <c r="B28" s="463" t="s">
        <v>368</v>
      </c>
      <c r="C28" s="946">
        <f t="shared" si="0"/>
        <v>0</v>
      </c>
      <c r="D28" s="992"/>
      <c r="E28" s="992"/>
      <c r="F28" s="993"/>
    </row>
    <row r="29" spans="1:6" s="226" customFormat="1" ht="14.1" customHeight="1" x14ac:dyDescent="0.2">
      <c r="A29" s="602" t="s">
        <v>234</v>
      </c>
      <c r="B29" s="463" t="s">
        <v>371</v>
      </c>
      <c r="C29" s="946">
        <f t="shared" si="0"/>
        <v>800100</v>
      </c>
      <c r="D29" s="994">
        <v>800100</v>
      </c>
      <c r="E29" s="994"/>
      <c r="F29" s="995"/>
    </row>
    <row r="30" spans="1:6" s="226" customFormat="1" ht="14.1" customHeight="1" thickBot="1" x14ac:dyDescent="0.25">
      <c r="A30" s="601" t="s">
        <v>235</v>
      </c>
      <c r="B30" s="464" t="s">
        <v>485</v>
      </c>
      <c r="C30" s="946">
        <f t="shared" si="0"/>
        <v>0</v>
      </c>
      <c r="D30" s="996"/>
      <c r="E30" s="996"/>
      <c r="F30" s="997"/>
    </row>
    <row r="31" spans="1:6" s="226" customFormat="1" ht="14.1" customHeight="1" thickBot="1" x14ac:dyDescent="0.25">
      <c r="A31" s="316" t="s">
        <v>22</v>
      </c>
      <c r="B31" s="390" t="s">
        <v>372</v>
      </c>
      <c r="C31" s="692">
        <f>SUM(D32:F32)</f>
        <v>0</v>
      </c>
      <c r="D31" s="687"/>
      <c r="E31" s="687"/>
      <c r="F31" s="988"/>
    </row>
    <row r="32" spans="1:6" s="226" customFormat="1" ht="14.1" customHeight="1" x14ac:dyDescent="0.2">
      <c r="A32" s="602" t="s">
        <v>89</v>
      </c>
      <c r="B32" s="462" t="s">
        <v>254</v>
      </c>
      <c r="C32" s="944">
        <f>SUM(D33:F33)</f>
        <v>0</v>
      </c>
      <c r="D32" s="998"/>
      <c r="E32" s="998"/>
      <c r="F32" s="999"/>
    </row>
    <row r="33" spans="1:6" s="226" customFormat="1" ht="14.1" customHeight="1" x14ac:dyDescent="0.2">
      <c r="A33" s="602" t="s">
        <v>90</v>
      </c>
      <c r="B33" s="463" t="s">
        <v>255</v>
      </c>
      <c r="C33" s="945">
        <f>SUM(D34:F34)</f>
        <v>0</v>
      </c>
      <c r="D33" s="994"/>
      <c r="E33" s="994"/>
      <c r="F33" s="995"/>
    </row>
    <row r="34" spans="1:6" s="226" customFormat="1" ht="14.1" customHeight="1" thickBot="1" x14ac:dyDescent="0.25">
      <c r="A34" s="601" t="s">
        <v>91</v>
      </c>
      <c r="B34" s="464" t="s">
        <v>256</v>
      </c>
      <c r="C34" s="947">
        <f>SUM(D35:F35)</f>
        <v>0</v>
      </c>
      <c r="D34" s="996"/>
      <c r="E34" s="996"/>
      <c r="F34" s="997"/>
    </row>
    <row r="35" spans="1:6" s="174" customFormat="1" ht="14.1" customHeight="1" thickBot="1" x14ac:dyDescent="0.25">
      <c r="A35" s="316" t="s">
        <v>23</v>
      </c>
      <c r="B35" s="390" t="s">
        <v>341</v>
      </c>
      <c r="C35" s="951">
        <f>SUM(D36:F36)</f>
        <v>0</v>
      </c>
      <c r="D35" s="1000"/>
      <c r="E35" s="687"/>
      <c r="F35" s="989"/>
    </row>
    <row r="36" spans="1:6" s="174" customFormat="1" ht="14.1" customHeight="1" thickBot="1" x14ac:dyDescent="0.25">
      <c r="A36" s="316" t="s">
        <v>24</v>
      </c>
      <c r="B36" s="390" t="s">
        <v>373</v>
      </c>
      <c r="C36" s="951">
        <v>0</v>
      </c>
      <c r="D36" s="1000"/>
      <c r="E36" s="649"/>
      <c r="F36" s="1001"/>
    </row>
    <row r="37" spans="1:6" s="174" customFormat="1" ht="14.1" customHeight="1" thickBot="1" x14ac:dyDescent="0.25">
      <c r="A37" s="312" t="s">
        <v>25</v>
      </c>
      <c r="B37" s="390" t="s">
        <v>486</v>
      </c>
      <c r="C37" s="692">
        <f>SUM(C8+C20+C25+C26+C31+C35)</f>
        <v>665855730</v>
      </c>
      <c r="D37" s="692">
        <f>SUM(D8+D20+D25+D26+D31+D35)</f>
        <v>629660730</v>
      </c>
      <c r="E37" s="692">
        <f>SUM(E8+E20+E25+E26+E31+E35)</f>
        <v>36195000</v>
      </c>
      <c r="F37" s="647"/>
    </row>
    <row r="38" spans="1:6" s="174" customFormat="1" ht="14.1" customHeight="1" thickBot="1" x14ac:dyDescent="0.25">
      <c r="A38" s="319" t="s">
        <v>26</v>
      </c>
      <c r="B38" s="390" t="s">
        <v>375</v>
      </c>
      <c r="C38" s="692">
        <f>SUM(D38:F38)</f>
        <v>117924039</v>
      </c>
      <c r="D38" s="692">
        <f>SUM(D39:D41)</f>
        <v>117924039</v>
      </c>
      <c r="E38" s="651"/>
      <c r="F38" s="647"/>
    </row>
    <row r="39" spans="1:6" s="174" customFormat="1" ht="14.1" customHeight="1" x14ac:dyDescent="0.2">
      <c r="A39" s="602" t="s">
        <v>376</v>
      </c>
      <c r="B39" s="462" t="s">
        <v>200</v>
      </c>
      <c r="C39" s="944">
        <f>SUM(D39:F39)</f>
        <v>4471858</v>
      </c>
      <c r="D39" s="944">
        <v>4471858</v>
      </c>
      <c r="E39" s="986"/>
      <c r="F39" s="967" t="s">
        <v>517</v>
      </c>
    </row>
    <row r="40" spans="1:6" s="174" customFormat="1" ht="14.1" customHeight="1" x14ac:dyDescent="0.2">
      <c r="A40" s="602" t="s">
        <v>377</v>
      </c>
      <c r="B40" s="463" t="s">
        <v>3</v>
      </c>
      <c r="C40" s="945">
        <f>SUM(D40:F40)</f>
        <v>0</v>
      </c>
      <c r="D40" s="946"/>
      <c r="E40" s="974"/>
      <c r="F40" s="977"/>
    </row>
    <row r="41" spans="1:6" s="226" customFormat="1" ht="14.1" customHeight="1" thickBot="1" x14ac:dyDescent="0.25">
      <c r="A41" s="601" t="s">
        <v>378</v>
      </c>
      <c r="B41" s="464" t="s">
        <v>379</v>
      </c>
      <c r="C41" s="947">
        <f>SUM(D41:F41)</f>
        <v>113452181</v>
      </c>
      <c r="D41" s="948">
        <v>113452181</v>
      </c>
      <c r="E41" s="974" t="s">
        <v>517</v>
      </c>
      <c r="F41" s="984" t="s">
        <v>517</v>
      </c>
    </row>
    <row r="42" spans="1:6" s="226" customFormat="1" ht="14.1" customHeight="1" thickBot="1" x14ac:dyDescent="0.25">
      <c r="A42" s="319" t="s">
        <v>27</v>
      </c>
      <c r="B42" s="465" t="s">
        <v>380</v>
      </c>
      <c r="C42" s="692">
        <f>SUM(D42:F42)</f>
        <v>783779769</v>
      </c>
      <c r="D42" s="692">
        <f>SUM(D37+D38)</f>
        <v>747584769</v>
      </c>
      <c r="E42" s="692">
        <f>SUM(E37+E38)</f>
        <v>36195000</v>
      </c>
      <c r="F42" s="1002"/>
    </row>
    <row r="43" spans="1:6" s="226" customFormat="1" ht="14.1" customHeight="1" x14ac:dyDescent="0.2">
      <c r="A43" s="320"/>
      <c r="B43" s="453"/>
      <c r="D43" s="503"/>
      <c r="E43" s="503"/>
      <c r="F43" s="503"/>
    </row>
    <row r="44" spans="1:6" ht="14.1" customHeight="1" thickBot="1" x14ac:dyDescent="0.25">
      <c r="A44" s="321"/>
      <c r="B44" s="466"/>
      <c r="C44" s="504"/>
      <c r="D44" s="504"/>
      <c r="E44" s="504"/>
      <c r="F44" s="505"/>
    </row>
    <row r="45" spans="1:6" s="225" customFormat="1" ht="45.75" customHeight="1" thickBot="1" x14ac:dyDescent="0.25">
      <c r="A45" s="322"/>
      <c r="B45" s="454" t="s">
        <v>57</v>
      </c>
      <c r="C45" s="278" t="s">
        <v>751</v>
      </c>
      <c r="D45" s="510" t="s">
        <v>506</v>
      </c>
      <c r="E45" s="509" t="s">
        <v>507</v>
      </c>
      <c r="F45" s="511" t="s">
        <v>609</v>
      </c>
    </row>
    <row r="46" spans="1:6" s="227" customFormat="1" ht="14.1" customHeight="1" thickBot="1" x14ac:dyDescent="0.25">
      <c r="A46" s="316" t="s">
        <v>18</v>
      </c>
      <c r="B46" s="390" t="s">
        <v>381</v>
      </c>
      <c r="C46" s="692">
        <f t="shared" ref="C46:C58" si="1">SUM(D46:F46)</f>
        <v>782979669</v>
      </c>
      <c r="D46" s="693">
        <f>SUM(D47:D51)</f>
        <v>753919393</v>
      </c>
      <c r="E46" s="692">
        <f>SUM(E47:E51)</f>
        <v>29060276</v>
      </c>
      <c r="F46" s="698">
        <f>SUM(F47:F51)</f>
        <v>0</v>
      </c>
    </row>
    <row r="47" spans="1:6" ht="14.1" customHeight="1" x14ac:dyDescent="0.2">
      <c r="A47" s="601" t="s">
        <v>96</v>
      </c>
      <c r="B47" s="391" t="s">
        <v>48</v>
      </c>
      <c r="C47" s="944">
        <f t="shared" si="1"/>
        <v>521675876</v>
      </c>
      <c r="D47" s="949">
        <v>516036676</v>
      </c>
      <c r="E47" s="949">
        <v>5639200</v>
      </c>
      <c r="F47" s="967"/>
    </row>
    <row r="48" spans="1:6" ht="14.1" customHeight="1" x14ac:dyDescent="0.2">
      <c r="A48" s="601" t="s">
        <v>97</v>
      </c>
      <c r="B48" s="378" t="s">
        <v>159</v>
      </c>
      <c r="C48" s="946">
        <f t="shared" si="1"/>
        <v>52247105</v>
      </c>
      <c r="D48" s="950">
        <v>51368389</v>
      </c>
      <c r="E48" s="950">
        <v>878716</v>
      </c>
      <c r="F48" s="968"/>
    </row>
    <row r="49" spans="1:6" ht="14.1" customHeight="1" x14ac:dyDescent="0.2">
      <c r="A49" s="601" t="s">
        <v>98</v>
      </c>
      <c r="B49" s="378" t="s">
        <v>123</v>
      </c>
      <c r="C49" s="946">
        <f t="shared" si="1"/>
        <v>209056688</v>
      </c>
      <c r="D49" s="950">
        <v>186514328</v>
      </c>
      <c r="E49" s="950">
        <v>22542360</v>
      </c>
      <c r="F49" s="968"/>
    </row>
    <row r="50" spans="1:6" ht="14.1" customHeight="1" x14ac:dyDescent="0.2">
      <c r="A50" s="601" t="s">
        <v>99</v>
      </c>
      <c r="B50" s="378" t="s">
        <v>160</v>
      </c>
      <c r="C50" s="946">
        <f t="shared" si="1"/>
        <v>0</v>
      </c>
      <c r="D50" s="950"/>
      <c r="E50" s="950"/>
      <c r="F50" s="968"/>
    </row>
    <row r="51" spans="1:6" ht="14.1" customHeight="1" thickBot="1" x14ac:dyDescent="0.25">
      <c r="A51" s="601" t="s">
        <v>125</v>
      </c>
      <c r="B51" s="378" t="s">
        <v>161</v>
      </c>
      <c r="C51" s="946">
        <f t="shared" si="1"/>
        <v>0</v>
      </c>
      <c r="D51" s="950"/>
      <c r="E51" s="950"/>
      <c r="F51" s="968"/>
    </row>
    <row r="52" spans="1:6" ht="14.1" customHeight="1" thickBot="1" x14ac:dyDescent="0.25">
      <c r="A52" s="316" t="s">
        <v>19</v>
      </c>
      <c r="B52" s="390" t="s">
        <v>382</v>
      </c>
      <c r="C52" s="720">
        <f t="shared" si="1"/>
        <v>800100</v>
      </c>
      <c r="D52" s="693">
        <f>SUM(D53:D57)</f>
        <v>800100</v>
      </c>
      <c r="E52" s="692">
        <f>SUM(E53:E57)</f>
        <v>0</v>
      </c>
      <c r="F52" s="698">
        <f>SUM(F53:F57)</f>
        <v>0</v>
      </c>
    </row>
    <row r="53" spans="1:6" s="227" customFormat="1" ht="14.1" customHeight="1" x14ac:dyDescent="0.2">
      <c r="A53" s="601" t="s">
        <v>102</v>
      </c>
      <c r="B53" s="391" t="s">
        <v>190</v>
      </c>
      <c r="C53" s="944">
        <f t="shared" si="1"/>
        <v>800100</v>
      </c>
      <c r="D53" s="949">
        <v>800100</v>
      </c>
      <c r="E53" s="949"/>
      <c r="F53" s="967"/>
    </row>
    <row r="54" spans="1:6" ht="14.1" customHeight="1" x14ac:dyDescent="0.2">
      <c r="A54" s="601" t="s">
        <v>103</v>
      </c>
      <c r="B54" s="378" t="s">
        <v>163</v>
      </c>
      <c r="C54" s="946">
        <f t="shared" si="1"/>
        <v>0</v>
      </c>
      <c r="D54" s="950"/>
      <c r="E54" s="950"/>
      <c r="F54" s="968"/>
    </row>
    <row r="55" spans="1:6" ht="14.1" customHeight="1" x14ac:dyDescent="0.2">
      <c r="A55" s="601" t="s">
        <v>104</v>
      </c>
      <c r="B55" s="378" t="s">
        <v>58</v>
      </c>
      <c r="C55" s="946">
        <f t="shared" si="1"/>
        <v>0</v>
      </c>
      <c r="D55" s="950"/>
      <c r="E55" s="950"/>
      <c r="F55" s="968"/>
    </row>
    <row r="56" spans="1:6" ht="14.1" customHeight="1" thickBot="1" x14ac:dyDescent="0.25">
      <c r="A56" s="601" t="s">
        <v>105</v>
      </c>
      <c r="B56" s="378" t="s">
        <v>483</v>
      </c>
      <c r="C56" s="946">
        <f t="shared" si="1"/>
        <v>0</v>
      </c>
      <c r="D56" s="950"/>
      <c r="E56" s="950"/>
      <c r="F56" s="968"/>
    </row>
    <row r="57" spans="1:6" ht="14.1" customHeight="1" thickBot="1" x14ac:dyDescent="0.25">
      <c r="A57" s="316" t="s">
        <v>20</v>
      </c>
      <c r="B57" s="390" t="s">
        <v>13</v>
      </c>
      <c r="C57" s="951">
        <f t="shared" si="1"/>
        <v>0</v>
      </c>
      <c r="D57" s="952"/>
      <c r="E57" s="952"/>
      <c r="F57" s="969"/>
    </row>
    <row r="58" spans="1:6" ht="14.1" customHeight="1" thickBot="1" x14ac:dyDescent="0.25">
      <c r="A58" s="316" t="s">
        <v>21</v>
      </c>
      <c r="B58" s="467" t="s">
        <v>487</v>
      </c>
      <c r="C58" s="692">
        <f t="shared" si="1"/>
        <v>783779769</v>
      </c>
      <c r="D58" s="705">
        <f>SUM(D46+D52+D57)</f>
        <v>754719493</v>
      </c>
      <c r="E58" s="692">
        <f>SUM(E46+E52+E57)</f>
        <v>29060276</v>
      </c>
      <c r="F58" s="694">
        <f>SUM(F46)</f>
        <v>0</v>
      </c>
    </row>
    <row r="59" spans="1:6" ht="14.1" customHeight="1" thickBot="1" x14ac:dyDescent="0.25">
      <c r="A59" s="603"/>
      <c r="B59" s="456"/>
      <c r="C59" s="1004" t="s">
        <v>517</v>
      </c>
      <c r="D59" s="953"/>
      <c r="E59" s="953"/>
      <c r="F59" s="1005"/>
    </row>
    <row r="60" spans="1:6" ht="14.1" customHeight="1" thickBot="1" x14ac:dyDescent="0.25">
      <c r="A60" s="251" t="s">
        <v>478</v>
      </c>
      <c r="B60" s="481"/>
      <c r="C60" s="692">
        <f>SUM(D60:F60)</f>
        <v>403</v>
      </c>
      <c r="D60" s="1003">
        <v>401</v>
      </c>
      <c r="E60" s="1003">
        <v>2</v>
      </c>
      <c r="F60" s="985"/>
    </row>
    <row r="61" spans="1:6" ht="13.5" thickBot="1" x14ac:dyDescent="0.25">
      <c r="A61" s="1428" t="s">
        <v>182</v>
      </c>
      <c r="B61" s="1429"/>
      <c r="C61" s="692">
        <f>SUM(D61:F61)</f>
        <v>353</v>
      </c>
      <c r="D61" s="693">
        <v>353</v>
      </c>
      <c r="E61" s="1142">
        <v>0</v>
      </c>
      <c r="F61" s="969"/>
    </row>
  </sheetData>
  <sheetProtection formatCells="0"/>
  <mergeCells count="1">
    <mergeCell ref="A61:B61"/>
  </mergeCells>
  <phoneticPr fontId="29" type="noConversion"/>
  <printOptions horizontalCentered="1"/>
  <pageMargins left="0.78740157480314965" right="0.78740157480314965" top="0.75" bottom="0.98425196850393704" header="0.5" footer="0.78740157480314965"/>
  <pageSetup paperSize="9" scale="65" orientation="portrait" verticalDpi="300" r:id="rId1"/>
  <headerFooter alignWithMargins="0"/>
  <ignoredErrors>
    <ignoredError sqref="E20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61"/>
  <sheetViews>
    <sheetView view="pageBreakPreview" zoomScale="60" zoomScaleNormal="100" workbookViewId="0">
      <selection activeCell="B11" sqref="B1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24" customFormat="1" ht="21" customHeight="1" thickBot="1" x14ac:dyDescent="0.25">
      <c r="A1" s="123"/>
      <c r="B1" s="125"/>
      <c r="C1" s="222" t="str">
        <f>+CONCATENATE("9.4. melléklet az 2/",LEFT(ÖSSZEFÜGGÉSEK!A5,4),". (II.04.) önkormányzati rendelethez")</f>
        <v>9.4. melléklet az 2/2021. (II.04.) önkormányzati rendelethez</v>
      </c>
    </row>
    <row r="2" spans="1:3" s="223" customFormat="1" ht="31.5" customHeight="1" x14ac:dyDescent="0.2">
      <c r="A2" s="593" t="s">
        <v>180</v>
      </c>
      <c r="B2" s="446" t="s">
        <v>587</v>
      </c>
      <c r="C2" s="172" t="s">
        <v>60</v>
      </c>
    </row>
    <row r="3" spans="1:3" s="223" customFormat="1" ht="24.75" thickBot="1" x14ac:dyDescent="0.25">
      <c r="A3" s="218" t="s">
        <v>179</v>
      </c>
      <c r="B3" s="447" t="s">
        <v>364</v>
      </c>
      <c r="C3" s="173" t="s">
        <v>53</v>
      </c>
    </row>
    <row r="4" spans="1:3" s="224" customFormat="1" ht="15.95" customHeight="1" thickBot="1" x14ac:dyDescent="0.3">
      <c r="A4" s="127"/>
      <c r="B4" s="448"/>
      <c r="C4" s="128" t="s">
        <v>563</v>
      </c>
    </row>
    <row r="5" spans="1:3" ht="14.25" thickBot="1" x14ac:dyDescent="0.25">
      <c r="A5" s="192" t="s">
        <v>181</v>
      </c>
      <c r="B5" s="449" t="s">
        <v>54</v>
      </c>
      <c r="C5" s="129" t="s">
        <v>55</v>
      </c>
    </row>
    <row r="6" spans="1:3" s="225" customFormat="1" ht="12.95" customHeight="1" thickBot="1" x14ac:dyDescent="0.25">
      <c r="A6" s="117" t="s">
        <v>452</v>
      </c>
      <c r="B6" s="450" t="s">
        <v>453</v>
      </c>
      <c r="C6" s="119" t="s">
        <v>454</v>
      </c>
    </row>
    <row r="7" spans="1:3" s="225" customFormat="1" ht="15.95" customHeight="1" thickBot="1" x14ac:dyDescent="0.25">
      <c r="A7" s="130"/>
      <c r="B7" s="451" t="s">
        <v>56</v>
      </c>
      <c r="C7" s="478"/>
    </row>
    <row r="8" spans="1:3" s="174" customFormat="1" ht="12" customHeight="1" thickBot="1" x14ac:dyDescent="0.25">
      <c r="A8" s="312" t="s">
        <v>18</v>
      </c>
      <c r="B8" s="461" t="s">
        <v>479</v>
      </c>
      <c r="C8" s="706">
        <f>'9.4.1. sz. mell'!C8</f>
        <v>0</v>
      </c>
    </row>
    <row r="9" spans="1:3" s="174" customFormat="1" ht="12" customHeight="1" x14ac:dyDescent="0.2">
      <c r="A9" s="600" t="s">
        <v>96</v>
      </c>
      <c r="B9" s="377" t="s">
        <v>240</v>
      </c>
      <c r="C9" s="707">
        <f>'9.4.1. sz. mell'!C9</f>
        <v>0</v>
      </c>
    </row>
    <row r="10" spans="1:3" s="174" customFormat="1" ht="12" customHeight="1" x14ac:dyDescent="0.2">
      <c r="A10" s="601" t="s">
        <v>97</v>
      </c>
      <c r="B10" s="378" t="s">
        <v>241</v>
      </c>
      <c r="C10" s="708">
        <f>'9.4.1. sz. mell'!C10</f>
        <v>0</v>
      </c>
    </row>
    <row r="11" spans="1:3" s="174" customFormat="1" ht="12" customHeight="1" x14ac:dyDescent="0.2">
      <c r="A11" s="601" t="s">
        <v>98</v>
      </c>
      <c r="B11" s="378" t="s">
        <v>242</v>
      </c>
      <c r="C11" s="708">
        <f>'9.4.1. sz. mell'!C11</f>
        <v>0</v>
      </c>
    </row>
    <row r="12" spans="1:3" s="174" customFormat="1" ht="12" customHeight="1" x14ac:dyDescent="0.2">
      <c r="A12" s="601" t="s">
        <v>99</v>
      </c>
      <c r="B12" s="378" t="s">
        <v>243</v>
      </c>
      <c r="C12" s="708">
        <f>'9.4.1. sz. mell'!C12</f>
        <v>0</v>
      </c>
    </row>
    <row r="13" spans="1:3" s="174" customFormat="1" ht="12" customHeight="1" x14ac:dyDescent="0.2">
      <c r="A13" s="601" t="s">
        <v>125</v>
      </c>
      <c r="B13" s="378" t="s">
        <v>244</v>
      </c>
      <c r="C13" s="708">
        <f>'9.4.1. sz. mell'!C13</f>
        <v>0</v>
      </c>
    </row>
    <row r="14" spans="1:3" s="174" customFormat="1" ht="12" customHeight="1" x14ac:dyDescent="0.2">
      <c r="A14" s="601" t="s">
        <v>100</v>
      </c>
      <c r="B14" s="378" t="s">
        <v>365</v>
      </c>
      <c r="C14" s="708">
        <f>'9.4.1. sz. mell'!C14</f>
        <v>0</v>
      </c>
    </row>
    <row r="15" spans="1:3" s="174" customFormat="1" ht="12" customHeight="1" x14ac:dyDescent="0.2">
      <c r="A15" s="601" t="s">
        <v>101</v>
      </c>
      <c r="B15" s="392" t="s">
        <v>366</v>
      </c>
      <c r="C15" s="708">
        <f>'9.4.1. sz. mell'!C15</f>
        <v>0</v>
      </c>
    </row>
    <row r="16" spans="1:3" s="174" customFormat="1" ht="12" customHeight="1" x14ac:dyDescent="0.2">
      <c r="A16" s="601" t="s">
        <v>111</v>
      </c>
      <c r="B16" s="378" t="s">
        <v>247</v>
      </c>
      <c r="C16" s="709">
        <f>'9.4.1. sz. mell'!C16</f>
        <v>0</v>
      </c>
    </row>
    <row r="17" spans="1:3" s="226" customFormat="1" ht="12" customHeight="1" x14ac:dyDescent="0.2">
      <c r="A17" s="601" t="s">
        <v>112</v>
      </c>
      <c r="B17" s="378" t="s">
        <v>248</v>
      </c>
      <c r="C17" s="708">
        <f>'9.4.1. sz. mell'!C17</f>
        <v>0</v>
      </c>
    </row>
    <row r="18" spans="1:3" s="226" customFormat="1" ht="12" customHeight="1" x14ac:dyDescent="0.2">
      <c r="A18" s="601" t="s">
        <v>113</v>
      </c>
      <c r="B18" s="378" t="s">
        <v>397</v>
      </c>
      <c r="C18" s="710">
        <f>'9.4.1. sz. mell'!C18</f>
        <v>0</v>
      </c>
    </row>
    <row r="19" spans="1:3" s="226" customFormat="1" ht="12" customHeight="1" thickBot="1" x14ac:dyDescent="0.25">
      <c r="A19" s="601" t="s">
        <v>114</v>
      </c>
      <c r="B19" s="392" t="s">
        <v>249</v>
      </c>
      <c r="C19" s="710">
        <f>'9.4.1. sz. mell'!C19</f>
        <v>0</v>
      </c>
    </row>
    <row r="20" spans="1:3" s="174" customFormat="1" ht="12" customHeight="1" thickBot="1" x14ac:dyDescent="0.25">
      <c r="A20" s="312" t="s">
        <v>19</v>
      </c>
      <c r="B20" s="461" t="s">
        <v>367</v>
      </c>
      <c r="C20" s="706">
        <f>'9.4.1. sz. mell'!C20</f>
        <v>0</v>
      </c>
    </row>
    <row r="21" spans="1:3" s="226" customFormat="1" ht="12" customHeight="1" x14ac:dyDescent="0.2">
      <c r="A21" s="601" t="s">
        <v>102</v>
      </c>
      <c r="B21" s="391" t="s">
        <v>222</v>
      </c>
      <c r="C21" s="708">
        <f>'9.4.1. sz. mell'!C21</f>
        <v>0</v>
      </c>
    </row>
    <row r="22" spans="1:3" s="226" customFormat="1" ht="12" customHeight="1" x14ac:dyDescent="0.2">
      <c r="A22" s="601" t="s">
        <v>103</v>
      </c>
      <c r="B22" s="378" t="s">
        <v>368</v>
      </c>
      <c r="C22" s="708">
        <f>'9.4.1. sz. mell'!C22</f>
        <v>0</v>
      </c>
    </row>
    <row r="23" spans="1:3" s="226" customFormat="1" ht="12" customHeight="1" x14ac:dyDescent="0.2">
      <c r="A23" s="601" t="s">
        <v>104</v>
      </c>
      <c r="B23" s="378" t="s">
        <v>369</v>
      </c>
      <c r="C23" s="712">
        <f>'9.4.1. sz. mell'!C23</f>
        <v>0</v>
      </c>
    </row>
    <row r="24" spans="1:3" s="226" customFormat="1" ht="12" customHeight="1" thickBot="1" x14ac:dyDescent="0.25">
      <c r="A24" s="601" t="s">
        <v>105</v>
      </c>
      <c r="B24" s="378" t="s">
        <v>484</v>
      </c>
      <c r="C24" s="712">
        <f>'9.4.1. sz. mell'!C24</f>
        <v>0</v>
      </c>
    </row>
    <row r="25" spans="1:3" s="226" customFormat="1" ht="12" customHeight="1" thickBot="1" x14ac:dyDescent="0.25">
      <c r="A25" s="316" t="s">
        <v>20</v>
      </c>
      <c r="B25" s="390" t="s">
        <v>150</v>
      </c>
      <c r="C25" s="711">
        <f>'9.4.1. sz. mell'!C25</f>
        <v>0</v>
      </c>
    </row>
    <row r="26" spans="1:3" s="226" customFormat="1" ht="12" customHeight="1" thickBot="1" x14ac:dyDescent="0.25">
      <c r="A26" s="316" t="s">
        <v>21</v>
      </c>
      <c r="B26" s="390" t="s">
        <v>370</v>
      </c>
      <c r="C26" s="727">
        <f>'9.4.1. sz. mell'!C26</f>
        <v>0</v>
      </c>
    </row>
    <row r="27" spans="1:3" s="226" customFormat="1" ht="12" customHeight="1" x14ac:dyDescent="0.2">
      <c r="A27" s="221" t="s">
        <v>232</v>
      </c>
      <c r="B27" s="462" t="s">
        <v>227</v>
      </c>
      <c r="C27" s="712">
        <f>'9.4.1. sz. mell'!C27</f>
        <v>0</v>
      </c>
    </row>
    <row r="28" spans="1:3" s="226" customFormat="1" ht="12" customHeight="1" x14ac:dyDescent="0.2">
      <c r="A28" s="602" t="s">
        <v>233</v>
      </c>
      <c r="B28" s="462" t="s">
        <v>368</v>
      </c>
      <c r="C28" s="712">
        <f>'9.4.1. sz. mell'!C28</f>
        <v>0</v>
      </c>
    </row>
    <row r="29" spans="1:3" s="226" customFormat="1" ht="12" customHeight="1" x14ac:dyDescent="0.2">
      <c r="A29" s="602" t="s">
        <v>234</v>
      </c>
      <c r="B29" s="463" t="s">
        <v>371</v>
      </c>
      <c r="C29" s="708">
        <f>'9.4.1. sz. mell'!C29</f>
        <v>0</v>
      </c>
    </row>
    <row r="30" spans="1:3" s="226" customFormat="1" ht="12" customHeight="1" thickBot="1" x14ac:dyDescent="0.25">
      <c r="A30" s="601" t="s">
        <v>235</v>
      </c>
      <c r="B30" s="464" t="s">
        <v>485</v>
      </c>
      <c r="C30" s="710">
        <f>'9.4.1. sz. mell'!C30</f>
        <v>0</v>
      </c>
    </row>
    <row r="31" spans="1:3" s="226" customFormat="1" ht="12" customHeight="1" thickBot="1" x14ac:dyDescent="0.25">
      <c r="A31" s="316" t="s">
        <v>22</v>
      </c>
      <c r="B31" s="390" t="s">
        <v>372</v>
      </c>
      <c r="C31" s="722">
        <f>'9.4.1. sz. mell'!C31</f>
        <v>0</v>
      </c>
    </row>
    <row r="32" spans="1:3" s="226" customFormat="1" ht="12" customHeight="1" x14ac:dyDescent="0.2">
      <c r="A32" s="602" t="s">
        <v>89</v>
      </c>
      <c r="B32" s="462" t="s">
        <v>254</v>
      </c>
      <c r="C32" s="707">
        <f>'9.4.1. sz. mell'!C32</f>
        <v>0</v>
      </c>
    </row>
    <row r="33" spans="1:3" s="226" customFormat="1" ht="12" customHeight="1" x14ac:dyDescent="0.2">
      <c r="A33" s="602" t="s">
        <v>90</v>
      </c>
      <c r="B33" s="463" t="s">
        <v>255</v>
      </c>
      <c r="C33" s="712">
        <f>'9.4.1. sz. mell'!C33</f>
        <v>0</v>
      </c>
    </row>
    <row r="34" spans="1:3" s="226" customFormat="1" ht="12" customHeight="1" thickBot="1" x14ac:dyDescent="0.25">
      <c r="A34" s="601" t="s">
        <v>91</v>
      </c>
      <c r="B34" s="464" t="s">
        <v>256</v>
      </c>
      <c r="C34" s="709">
        <f>'9.4.1. sz. mell'!C34</f>
        <v>0</v>
      </c>
    </row>
    <row r="35" spans="1:3" s="174" customFormat="1" ht="12" customHeight="1" thickBot="1" x14ac:dyDescent="0.25">
      <c r="A35" s="316" t="s">
        <v>23</v>
      </c>
      <c r="B35" s="390" t="s">
        <v>341</v>
      </c>
      <c r="C35" s="713">
        <f>'9.4.1. sz. mell'!C35</f>
        <v>0</v>
      </c>
    </row>
    <row r="36" spans="1:3" s="174" customFormat="1" ht="12" customHeight="1" thickBot="1" x14ac:dyDescent="0.25">
      <c r="A36" s="316" t="s">
        <v>24</v>
      </c>
      <c r="B36" s="390" t="s">
        <v>373</v>
      </c>
      <c r="C36" s="714">
        <f>'9.4.1. sz. mell'!C36</f>
        <v>0</v>
      </c>
    </row>
    <row r="37" spans="1:3" s="174" customFormat="1" ht="12" customHeight="1" thickBot="1" x14ac:dyDescent="0.25">
      <c r="A37" s="312" t="s">
        <v>25</v>
      </c>
      <c r="B37" s="390" t="s">
        <v>486</v>
      </c>
      <c r="C37" s="715">
        <f>'9.4.1. sz. mell'!C37</f>
        <v>0</v>
      </c>
    </row>
    <row r="38" spans="1:3" s="174" customFormat="1" ht="12" customHeight="1" thickBot="1" x14ac:dyDescent="0.25">
      <c r="A38" s="319" t="s">
        <v>26</v>
      </c>
      <c r="B38" s="390" t="s">
        <v>375</v>
      </c>
      <c r="C38" s="716">
        <f>'9.4.1. sz. mell'!C38</f>
        <v>236162630</v>
      </c>
    </row>
    <row r="39" spans="1:3" s="174" customFormat="1" ht="12" customHeight="1" x14ac:dyDescent="0.2">
      <c r="A39" s="602" t="s">
        <v>376</v>
      </c>
      <c r="B39" s="462" t="s">
        <v>200</v>
      </c>
      <c r="C39" s="712">
        <f>'9.4.1. sz. mell'!C39</f>
        <v>1155464</v>
      </c>
    </row>
    <row r="40" spans="1:3" s="174" customFormat="1" ht="12" customHeight="1" x14ac:dyDescent="0.2">
      <c r="A40" s="602" t="s">
        <v>377</v>
      </c>
      <c r="B40" s="463" t="s">
        <v>3</v>
      </c>
      <c r="C40" s="709">
        <f>'9.4.1. sz. mell'!C40</f>
        <v>0</v>
      </c>
    </row>
    <row r="41" spans="1:3" s="226" customFormat="1" ht="12" customHeight="1" thickBot="1" x14ac:dyDescent="0.25">
      <c r="A41" s="601" t="s">
        <v>378</v>
      </c>
      <c r="B41" s="464" t="s">
        <v>379</v>
      </c>
      <c r="C41" s="713">
        <f>'9.4.1. sz. mell'!C41</f>
        <v>235007166</v>
      </c>
    </row>
    <row r="42" spans="1:3" s="226" customFormat="1" ht="15" customHeight="1" thickBot="1" x14ac:dyDescent="0.25">
      <c r="A42" s="319" t="s">
        <v>27</v>
      </c>
      <c r="B42" s="465" t="s">
        <v>380</v>
      </c>
      <c r="C42" s="714">
        <f>'9.4.1. sz. mell'!C42</f>
        <v>236162630</v>
      </c>
    </row>
    <row r="43" spans="1:3" s="226" customFormat="1" ht="15" customHeight="1" x14ac:dyDescent="0.2">
      <c r="A43" s="133"/>
      <c r="B43" s="453"/>
      <c r="C43" s="458"/>
    </row>
    <row r="44" spans="1:3" ht="15.75" thickBot="1" x14ac:dyDescent="0.25">
      <c r="A44" s="134"/>
      <c r="B44" s="466"/>
      <c r="C44" s="477"/>
    </row>
    <row r="45" spans="1:3" s="225" customFormat="1" ht="16.5" customHeight="1" thickBot="1" x14ac:dyDescent="0.25">
      <c r="A45" s="135"/>
      <c r="B45" s="454" t="s">
        <v>57</v>
      </c>
      <c r="C45" s="426"/>
    </row>
    <row r="46" spans="1:3" s="227" customFormat="1" ht="12" customHeight="1" thickBot="1" x14ac:dyDescent="0.25">
      <c r="A46" s="316" t="s">
        <v>18</v>
      </c>
      <c r="B46" s="390" t="s">
        <v>381</v>
      </c>
      <c r="C46" s="706">
        <f>'9.4.1. sz. mell'!C46</f>
        <v>236162630</v>
      </c>
    </row>
    <row r="47" spans="1:3" ht="12" customHeight="1" x14ac:dyDescent="0.2">
      <c r="A47" s="601" t="s">
        <v>96</v>
      </c>
      <c r="B47" s="462" t="s">
        <v>48</v>
      </c>
      <c r="C47" s="732">
        <f>'9.4.1. sz. mell'!C47</f>
        <v>185468842</v>
      </c>
    </row>
    <row r="48" spans="1:3" ht="12" customHeight="1" x14ac:dyDescent="0.2">
      <c r="A48" s="601" t="s">
        <v>97</v>
      </c>
      <c r="B48" s="463" t="s">
        <v>159</v>
      </c>
      <c r="C48" s="733">
        <f>'9.4.1. sz. mell'!C48</f>
        <v>27328240</v>
      </c>
    </row>
    <row r="49" spans="1:3" ht="12" customHeight="1" x14ac:dyDescent="0.2">
      <c r="A49" s="601" t="s">
        <v>98</v>
      </c>
      <c r="B49" s="463" t="s">
        <v>123</v>
      </c>
      <c r="C49" s="733">
        <f>'9.4.1. sz. mell'!C49</f>
        <v>23365548</v>
      </c>
    </row>
    <row r="50" spans="1:3" ht="12" customHeight="1" x14ac:dyDescent="0.2">
      <c r="A50" s="601" t="s">
        <v>99</v>
      </c>
      <c r="B50" s="463" t="s">
        <v>160</v>
      </c>
      <c r="C50" s="468">
        <f>'9.4.1. sz. mell'!C50</f>
        <v>0</v>
      </c>
    </row>
    <row r="51" spans="1:3" ht="12" customHeight="1" thickBot="1" x14ac:dyDescent="0.25">
      <c r="A51" s="601" t="s">
        <v>125</v>
      </c>
      <c r="B51" s="463" t="s">
        <v>161</v>
      </c>
      <c r="C51" s="726">
        <f>'9.4.1. sz. mell'!C51</f>
        <v>0</v>
      </c>
    </row>
    <row r="52" spans="1:3" ht="12" customHeight="1" thickBot="1" x14ac:dyDescent="0.25">
      <c r="A52" s="316" t="s">
        <v>19</v>
      </c>
      <c r="B52" s="390" t="s">
        <v>382</v>
      </c>
      <c r="C52" s="714">
        <f>'9.4.1. sz. mell'!C52</f>
        <v>0</v>
      </c>
    </row>
    <row r="53" spans="1:3" s="227" customFormat="1" ht="12" customHeight="1" x14ac:dyDescent="0.2">
      <c r="A53" s="601" t="s">
        <v>102</v>
      </c>
      <c r="B53" s="462" t="s">
        <v>190</v>
      </c>
      <c r="C53" s="470">
        <f>'9.4.1. sz. mell'!C53</f>
        <v>0</v>
      </c>
    </row>
    <row r="54" spans="1:3" ht="12" customHeight="1" x14ac:dyDescent="0.2">
      <c r="A54" s="601" t="s">
        <v>103</v>
      </c>
      <c r="B54" s="463" t="s">
        <v>163</v>
      </c>
      <c r="C54" s="468">
        <f>'9.4.1. sz. mell'!C54</f>
        <v>0</v>
      </c>
    </row>
    <row r="55" spans="1:3" ht="12" customHeight="1" x14ac:dyDescent="0.2">
      <c r="A55" s="601" t="s">
        <v>104</v>
      </c>
      <c r="B55" s="463" t="s">
        <v>58</v>
      </c>
      <c r="C55" s="468">
        <f>'9.4.1. sz. mell'!C55</f>
        <v>0</v>
      </c>
    </row>
    <row r="56" spans="1:3" ht="12" customHeight="1" thickBot="1" x14ac:dyDescent="0.25">
      <c r="A56" s="601" t="s">
        <v>105</v>
      </c>
      <c r="B56" s="463" t="s">
        <v>483</v>
      </c>
      <c r="C56" s="468">
        <f>'9.4.1. sz. mell'!C56</f>
        <v>0</v>
      </c>
    </row>
    <row r="57" spans="1:3" ht="15" customHeight="1" thickBot="1" x14ac:dyDescent="0.25">
      <c r="A57" s="316" t="s">
        <v>20</v>
      </c>
      <c r="B57" s="390" t="s">
        <v>13</v>
      </c>
      <c r="C57" s="469">
        <f>'9.4.1. sz. mell'!C57</f>
        <v>0</v>
      </c>
    </row>
    <row r="58" spans="1:3" ht="14.25" thickBot="1" x14ac:dyDescent="0.25">
      <c r="A58" s="316" t="s">
        <v>21</v>
      </c>
      <c r="B58" s="461" t="s">
        <v>487</v>
      </c>
      <c r="C58" s="706">
        <f>'9.4.1. sz. mell'!C58</f>
        <v>236162630</v>
      </c>
    </row>
    <row r="59" spans="1:3" ht="15" customHeight="1" thickBot="1" x14ac:dyDescent="0.25">
      <c r="B59" s="456"/>
      <c r="C59" s="459"/>
    </row>
    <row r="60" spans="1:3" ht="14.25" customHeight="1" thickBot="1" x14ac:dyDescent="0.25">
      <c r="A60" s="138" t="s">
        <v>478</v>
      </c>
      <c r="B60" s="457"/>
      <c r="C60" s="1419">
        <f>'9.4.1. sz. mell'!C60</f>
        <v>52</v>
      </c>
    </row>
    <row r="61" spans="1:3" ht="13.5" thickBot="1" x14ac:dyDescent="0.25">
      <c r="A61" s="1428" t="s">
        <v>182</v>
      </c>
      <c r="B61" s="1429"/>
      <c r="C61" s="959"/>
    </row>
  </sheetData>
  <sheetProtection formatCells="0"/>
  <mergeCells count="1">
    <mergeCell ref="A61:B6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61"/>
  <sheetViews>
    <sheetView view="pageBreakPreview" zoomScale="60" zoomScaleNormal="100" workbookViewId="0">
      <selection activeCell="B11" sqref="B11"/>
    </sheetView>
  </sheetViews>
  <sheetFormatPr defaultRowHeight="12.75" x14ac:dyDescent="0.2"/>
  <cols>
    <col min="1" max="1" width="13.83203125" style="136" customWidth="1"/>
    <col min="2" max="2" width="64.33203125" style="137" customWidth="1"/>
    <col min="3" max="6" width="15.83203125" style="137" customWidth="1"/>
    <col min="7" max="16384" width="9.33203125" style="137"/>
  </cols>
  <sheetData>
    <row r="1" spans="1:6" s="124" customFormat="1" ht="21" customHeight="1" thickBot="1" x14ac:dyDescent="0.25">
      <c r="A1" s="123"/>
      <c r="B1" s="125"/>
      <c r="C1" s="125"/>
      <c r="D1" s="125"/>
      <c r="E1" s="125"/>
      <c r="F1" s="222" t="str">
        <f>+CONCATENATE("9.4.1. melléklet az 2/",LEFT(ÖSSZEFÜGGÉSEK!A5,4),". (II.04.) önkormányzati rendelethez")</f>
        <v>9.4.1. melléklet az 2/2021. (II.04.) önkormányzati rendelethez</v>
      </c>
    </row>
    <row r="2" spans="1:6" s="223" customFormat="1" ht="36" customHeight="1" x14ac:dyDescent="0.2">
      <c r="A2" s="191" t="s">
        <v>180</v>
      </c>
      <c r="B2" s="446" t="s">
        <v>587</v>
      </c>
      <c r="C2" s="247"/>
      <c r="D2" s="247"/>
      <c r="E2" s="247"/>
      <c r="F2" s="172" t="s">
        <v>60</v>
      </c>
    </row>
    <row r="3" spans="1:6" s="223" customFormat="1" ht="27.75" thickBot="1" x14ac:dyDescent="0.25">
      <c r="A3" s="218" t="s">
        <v>179</v>
      </c>
      <c r="B3" s="728" t="s">
        <v>510</v>
      </c>
      <c r="C3" s="729"/>
      <c r="D3" s="729"/>
      <c r="E3" s="729"/>
      <c r="F3" s="173" t="s">
        <v>59</v>
      </c>
    </row>
    <row r="4" spans="1:6" s="224" customFormat="1" ht="15.95" customHeight="1" thickBot="1" x14ac:dyDescent="0.3">
      <c r="A4" s="127"/>
      <c r="B4" s="448"/>
      <c r="C4" s="127"/>
      <c r="D4" s="127"/>
      <c r="E4" s="127"/>
      <c r="F4" s="128" t="s">
        <v>563</v>
      </c>
    </row>
    <row r="5" spans="1:6" ht="14.25" thickBot="1" x14ac:dyDescent="0.25">
      <c r="A5" s="192" t="s">
        <v>181</v>
      </c>
      <c r="B5" s="449" t="s">
        <v>54</v>
      </c>
      <c r="C5" s="249"/>
      <c r="D5" s="249"/>
      <c r="E5" s="249"/>
      <c r="F5" s="129" t="s">
        <v>55</v>
      </c>
    </row>
    <row r="6" spans="1:6" s="225" customFormat="1" ht="12.95" customHeight="1" thickBot="1" x14ac:dyDescent="0.25">
      <c r="A6" s="117" t="s">
        <v>452</v>
      </c>
      <c r="B6" s="450" t="s">
        <v>453</v>
      </c>
      <c r="C6" s="250"/>
      <c r="D6" s="250"/>
      <c r="E6" s="250"/>
      <c r="F6" s="119" t="s">
        <v>454</v>
      </c>
    </row>
    <row r="7" spans="1:6" s="225" customFormat="1" ht="45.75" customHeight="1" thickBot="1" x14ac:dyDescent="0.25">
      <c r="A7" s="130"/>
      <c r="B7" s="451" t="s">
        <v>56</v>
      </c>
      <c r="C7" s="278" t="s">
        <v>751</v>
      </c>
      <c r="D7" s="277" t="s">
        <v>506</v>
      </c>
      <c r="E7" s="278" t="s">
        <v>507</v>
      </c>
      <c r="F7" s="511" t="s">
        <v>609</v>
      </c>
    </row>
    <row r="8" spans="1:6" s="174" customFormat="1" ht="12" customHeight="1" thickBot="1" x14ac:dyDescent="0.25">
      <c r="A8" s="312" t="s">
        <v>18</v>
      </c>
      <c r="B8" s="461" t="s">
        <v>479</v>
      </c>
      <c r="C8" s="482"/>
      <c r="D8" s="482"/>
      <c r="E8" s="482"/>
      <c r="F8" s="479"/>
    </row>
    <row r="9" spans="1:6" s="174" customFormat="1" ht="12" customHeight="1" x14ac:dyDescent="0.2">
      <c r="A9" s="600" t="s">
        <v>96</v>
      </c>
      <c r="B9" s="377" t="s">
        <v>240</v>
      </c>
      <c r="C9" s="483"/>
      <c r="D9" s="483"/>
      <c r="E9" s="483"/>
      <c r="F9" s="484"/>
    </row>
    <row r="10" spans="1:6" s="174" customFormat="1" ht="12" customHeight="1" x14ac:dyDescent="0.2">
      <c r="A10" s="601" t="s">
        <v>97</v>
      </c>
      <c r="B10" s="378" t="s">
        <v>241</v>
      </c>
      <c r="C10" s="485"/>
      <c r="D10" s="485"/>
      <c r="E10" s="485"/>
      <c r="F10" s="486"/>
    </row>
    <row r="11" spans="1:6" s="174" customFormat="1" ht="12" customHeight="1" x14ac:dyDescent="0.2">
      <c r="A11" s="601" t="s">
        <v>98</v>
      </c>
      <c r="B11" s="378" t="s">
        <v>242</v>
      </c>
      <c r="C11" s="485"/>
      <c r="D11" s="485"/>
      <c r="E11" s="485"/>
      <c r="F11" s="486"/>
    </row>
    <row r="12" spans="1:6" s="174" customFormat="1" ht="12" customHeight="1" x14ac:dyDescent="0.2">
      <c r="A12" s="601" t="s">
        <v>99</v>
      </c>
      <c r="B12" s="378" t="s">
        <v>243</v>
      </c>
      <c r="C12" s="485"/>
      <c r="D12" s="485"/>
      <c r="E12" s="485"/>
      <c r="F12" s="486"/>
    </row>
    <row r="13" spans="1:6" s="174" customFormat="1" ht="12" customHeight="1" x14ac:dyDescent="0.2">
      <c r="A13" s="601" t="s">
        <v>125</v>
      </c>
      <c r="B13" s="378" t="s">
        <v>244</v>
      </c>
      <c r="C13" s="485"/>
      <c r="D13" s="485"/>
      <c r="E13" s="485"/>
      <c r="F13" s="486"/>
    </row>
    <row r="14" spans="1:6" s="174" customFormat="1" ht="12" customHeight="1" x14ac:dyDescent="0.2">
      <c r="A14" s="601" t="s">
        <v>100</v>
      </c>
      <c r="B14" s="378" t="s">
        <v>365</v>
      </c>
      <c r="C14" s="485"/>
      <c r="D14" s="485"/>
      <c r="E14" s="485"/>
      <c r="F14" s="486"/>
    </row>
    <row r="15" spans="1:6" s="174" customFormat="1" ht="12" customHeight="1" x14ac:dyDescent="0.2">
      <c r="A15" s="601" t="s">
        <v>101</v>
      </c>
      <c r="B15" s="392" t="s">
        <v>366</v>
      </c>
      <c r="C15" s="487"/>
      <c r="D15" s="487"/>
      <c r="E15" s="487"/>
      <c r="F15" s="486"/>
    </row>
    <row r="16" spans="1:6" s="174" customFormat="1" ht="12" customHeight="1" x14ac:dyDescent="0.2">
      <c r="A16" s="601" t="s">
        <v>111</v>
      </c>
      <c r="B16" s="378" t="s">
        <v>247</v>
      </c>
      <c r="C16" s="487"/>
      <c r="D16" s="487"/>
      <c r="E16" s="487"/>
      <c r="F16" s="488"/>
    </row>
    <row r="17" spans="1:6" s="226" customFormat="1" ht="12" customHeight="1" x14ac:dyDescent="0.2">
      <c r="A17" s="601" t="s">
        <v>112</v>
      </c>
      <c r="B17" s="378" t="s">
        <v>248</v>
      </c>
      <c r="C17" s="487"/>
      <c r="D17" s="487"/>
      <c r="E17" s="487"/>
      <c r="F17" s="486"/>
    </row>
    <row r="18" spans="1:6" s="226" customFormat="1" ht="12" customHeight="1" x14ac:dyDescent="0.2">
      <c r="A18" s="601" t="s">
        <v>113</v>
      </c>
      <c r="B18" s="378" t="s">
        <v>397</v>
      </c>
      <c r="C18" s="487"/>
      <c r="D18" s="487"/>
      <c r="E18" s="487"/>
      <c r="F18" s="489"/>
    </row>
    <row r="19" spans="1:6" s="226" customFormat="1" ht="12" customHeight="1" thickBot="1" x14ac:dyDescent="0.25">
      <c r="A19" s="601" t="s">
        <v>114</v>
      </c>
      <c r="B19" s="392" t="s">
        <v>249</v>
      </c>
      <c r="C19" s="490"/>
      <c r="D19" s="490"/>
      <c r="E19" s="490"/>
      <c r="F19" s="489"/>
    </row>
    <row r="20" spans="1:6" s="174" customFormat="1" ht="12" customHeight="1" thickBot="1" x14ac:dyDescent="0.25">
      <c r="A20" s="312" t="s">
        <v>19</v>
      </c>
      <c r="B20" s="461" t="s">
        <v>367</v>
      </c>
      <c r="C20" s="692">
        <f>SUM(D20:F20)</f>
        <v>0</v>
      </c>
      <c r="D20" s="954" t="s">
        <v>517</v>
      </c>
      <c r="E20" s="954">
        <f>SUM(E21:E23)</f>
        <v>0</v>
      </c>
      <c r="F20" s="479"/>
    </row>
    <row r="21" spans="1:6" s="226" customFormat="1" ht="12" customHeight="1" x14ac:dyDescent="0.2">
      <c r="A21" s="601" t="s">
        <v>102</v>
      </c>
      <c r="B21" s="391" t="s">
        <v>222</v>
      </c>
      <c r="C21" s="491"/>
      <c r="D21" s="955"/>
      <c r="E21" s="955"/>
      <c r="F21" s="486"/>
    </row>
    <row r="22" spans="1:6" s="226" customFormat="1" ht="12" customHeight="1" x14ac:dyDescent="0.2">
      <c r="A22" s="601" t="s">
        <v>103</v>
      </c>
      <c r="B22" s="378" t="s">
        <v>368</v>
      </c>
      <c r="C22" s="485"/>
      <c r="D22" s="956"/>
      <c r="E22" s="956"/>
      <c r="F22" s="486"/>
    </row>
    <row r="23" spans="1:6" s="226" customFormat="1" ht="12" customHeight="1" x14ac:dyDescent="0.2">
      <c r="A23" s="601" t="s">
        <v>104</v>
      </c>
      <c r="B23" s="378" t="s">
        <v>369</v>
      </c>
      <c r="C23" s="946">
        <f>SUM(D23:F23)</f>
        <v>0</v>
      </c>
      <c r="D23" s="956" t="s">
        <v>517</v>
      </c>
      <c r="E23" s="956">
        <v>0</v>
      </c>
      <c r="F23" s="486"/>
    </row>
    <row r="24" spans="1:6" s="226" customFormat="1" ht="12" customHeight="1" thickBot="1" x14ac:dyDescent="0.25">
      <c r="A24" s="601" t="s">
        <v>105</v>
      </c>
      <c r="B24" s="378" t="s">
        <v>484</v>
      </c>
      <c r="C24" s="947">
        <f>SUM(D24:F24)</f>
        <v>0</v>
      </c>
      <c r="D24" s="956" t="s">
        <v>517</v>
      </c>
      <c r="E24" s="956">
        <v>0</v>
      </c>
      <c r="F24" s="486"/>
    </row>
    <row r="25" spans="1:6" s="226" customFormat="1" ht="12" customHeight="1" thickBot="1" x14ac:dyDescent="0.25">
      <c r="A25" s="316" t="s">
        <v>20</v>
      </c>
      <c r="B25" s="390" t="s">
        <v>150</v>
      </c>
      <c r="C25" s="492"/>
      <c r="D25" s="492"/>
      <c r="E25" s="492"/>
      <c r="F25" s="473"/>
    </row>
    <row r="26" spans="1:6" s="226" customFormat="1" ht="12" customHeight="1" thickBot="1" x14ac:dyDescent="0.25">
      <c r="A26" s="316" t="s">
        <v>21</v>
      </c>
      <c r="B26" s="390" t="s">
        <v>370</v>
      </c>
      <c r="C26" s="492"/>
      <c r="D26" s="492"/>
      <c r="E26" s="492"/>
      <c r="F26" s="480"/>
    </row>
    <row r="27" spans="1:6" s="226" customFormat="1" ht="12" customHeight="1" x14ac:dyDescent="0.2">
      <c r="A27" s="221" t="s">
        <v>232</v>
      </c>
      <c r="B27" s="724" t="s">
        <v>227</v>
      </c>
      <c r="C27" s="723">
        <f>'9.2.1. sz. mell'!C27</f>
        <v>0</v>
      </c>
      <c r="D27" s="730"/>
      <c r="E27" s="730"/>
      <c r="F27" s="731"/>
    </row>
    <row r="28" spans="1:6" s="226" customFormat="1" ht="12" customHeight="1" x14ac:dyDescent="0.2">
      <c r="A28" s="602" t="s">
        <v>233</v>
      </c>
      <c r="B28" s="462" t="s">
        <v>368</v>
      </c>
      <c r="C28" s="493"/>
      <c r="D28" s="493"/>
      <c r="E28" s="493"/>
      <c r="F28" s="494"/>
    </row>
    <row r="29" spans="1:6" s="226" customFormat="1" ht="12" customHeight="1" x14ac:dyDescent="0.2">
      <c r="A29" s="602" t="s">
        <v>234</v>
      </c>
      <c r="B29" s="463" t="s">
        <v>371</v>
      </c>
      <c r="C29" s="495"/>
      <c r="D29" s="495"/>
      <c r="E29" s="495"/>
      <c r="F29" s="496"/>
    </row>
    <row r="30" spans="1:6" s="226" customFormat="1" ht="12" customHeight="1" thickBot="1" x14ac:dyDescent="0.25">
      <c r="A30" s="601" t="s">
        <v>235</v>
      </c>
      <c r="B30" s="464" t="s">
        <v>485</v>
      </c>
      <c r="C30" s="497"/>
      <c r="D30" s="497"/>
      <c r="E30" s="497"/>
      <c r="F30" s="498"/>
    </row>
    <row r="31" spans="1:6" s="226" customFormat="1" ht="12" customHeight="1" thickBot="1" x14ac:dyDescent="0.25">
      <c r="A31" s="316" t="s">
        <v>22</v>
      </c>
      <c r="B31" s="390" t="s">
        <v>372</v>
      </c>
      <c r="C31" s="492"/>
      <c r="D31" s="492"/>
      <c r="E31" s="492"/>
      <c r="F31" s="479"/>
    </row>
    <row r="32" spans="1:6" s="226" customFormat="1" ht="12" customHeight="1" x14ac:dyDescent="0.2">
      <c r="A32" s="602" t="s">
        <v>89</v>
      </c>
      <c r="B32" s="462" t="s">
        <v>254</v>
      </c>
      <c r="C32" s="493"/>
      <c r="D32" s="493"/>
      <c r="E32" s="493"/>
      <c r="F32" s="494"/>
    </row>
    <row r="33" spans="1:6" s="226" customFormat="1" ht="12" customHeight="1" x14ac:dyDescent="0.2">
      <c r="A33" s="602" t="s">
        <v>90</v>
      </c>
      <c r="B33" s="463" t="s">
        <v>255</v>
      </c>
      <c r="C33" s="495"/>
      <c r="D33" s="495"/>
      <c r="E33" s="495"/>
      <c r="F33" s="496"/>
    </row>
    <row r="34" spans="1:6" s="226" customFormat="1" ht="12" customHeight="1" thickBot="1" x14ac:dyDescent="0.25">
      <c r="A34" s="601" t="s">
        <v>91</v>
      </c>
      <c r="B34" s="464" t="s">
        <v>256</v>
      </c>
      <c r="C34" s="497"/>
      <c r="D34" s="497"/>
      <c r="E34" s="497"/>
      <c r="F34" s="498"/>
    </row>
    <row r="35" spans="1:6" s="174" customFormat="1" ht="12" customHeight="1" thickBot="1" x14ac:dyDescent="0.25">
      <c r="A35" s="316" t="s">
        <v>23</v>
      </c>
      <c r="B35" s="390" t="s">
        <v>341</v>
      </c>
      <c r="C35" s="499"/>
      <c r="D35" s="500"/>
      <c r="E35" s="492"/>
      <c r="F35" s="473"/>
    </row>
    <row r="36" spans="1:6" s="174" customFormat="1" ht="12" customHeight="1" thickBot="1" x14ac:dyDescent="0.25">
      <c r="A36" s="316" t="s">
        <v>24</v>
      </c>
      <c r="B36" s="390" t="s">
        <v>373</v>
      </c>
      <c r="C36" s="499"/>
      <c r="D36" s="500"/>
      <c r="E36" s="501"/>
      <c r="F36" s="502"/>
    </row>
    <row r="37" spans="1:6" s="174" customFormat="1" ht="12" customHeight="1" thickBot="1" x14ac:dyDescent="0.25">
      <c r="A37" s="312" t="s">
        <v>25</v>
      </c>
      <c r="B37" s="390" t="s">
        <v>486</v>
      </c>
      <c r="C37" s="651">
        <f>C20</f>
        <v>0</v>
      </c>
      <c r="D37" s="499"/>
      <c r="E37" s="651">
        <f>E20</f>
        <v>0</v>
      </c>
      <c r="F37" s="480"/>
    </row>
    <row r="38" spans="1:6" s="174" customFormat="1" ht="12" customHeight="1" thickBot="1" x14ac:dyDescent="0.25">
      <c r="A38" s="319" t="s">
        <v>26</v>
      </c>
      <c r="B38" s="390" t="s">
        <v>375</v>
      </c>
      <c r="C38" s="692">
        <f>SUM(D38:F38)</f>
        <v>236162630</v>
      </c>
      <c r="D38" s="692">
        <f>SUM(D39:D41)</f>
        <v>236162630</v>
      </c>
      <c r="E38" s="653"/>
      <c r="F38" s="681"/>
    </row>
    <row r="39" spans="1:6" s="174" customFormat="1" ht="12" customHeight="1" x14ac:dyDescent="0.2">
      <c r="A39" s="602" t="s">
        <v>376</v>
      </c>
      <c r="B39" s="462" t="s">
        <v>200</v>
      </c>
      <c r="C39" s="944">
        <f>SUM(D39:F39)</f>
        <v>1155464</v>
      </c>
      <c r="D39" s="944">
        <v>1155464</v>
      </c>
      <c r="E39" s="686"/>
      <c r="F39" s="703" t="s">
        <v>517</v>
      </c>
    </row>
    <row r="40" spans="1:6" s="174" customFormat="1" ht="12" customHeight="1" x14ac:dyDescent="0.2">
      <c r="A40" s="602" t="s">
        <v>377</v>
      </c>
      <c r="B40" s="463" t="s">
        <v>3</v>
      </c>
      <c r="C40" s="945">
        <f>SUM(D40:F40)</f>
        <v>0</v>
      </c>
      <c r="D40" s="946"/>
      <c r="E40" s="684"/>
      <c r="F40" s="697"/>
    </row>
    <row r="41" spans="1:6" s="226" customFormat="1" ht="12" customHeight="1" thickBot="1" x14ac:dyDescent="0.25">
      <c r="A41" s="601" t="s">
        <v>378</v>
      </c>
      <c r="B41" s="464" t="s">
        <v>379</v>
      </c>
      <c r="C41" s="947">
        <f>SUM(D41:F41)</f>
        <v>235007166</v>
      </c>
      <c r="D41" s="948">
        <v>235007166</v>
      </c>
      <c r="E41" s="684" t="s">
        <v>517</v>
      </c>
      <c r="F41" s="704" t="s">
        <v>517</v>
      </c>
    </row>
    <row r="42" spans="1:6" s="226" customFormat="1" ht="15" customHeight="1" thickBot="1" x14ac:dyDescent="0.25">
      <c r="A42" s="319" t="s">
        <v>27</v>
      </c>
      <c r="B42" s="465" t="s">
        <v>380</v>
      </c>
      <c r="C42" s="692">
        <f>SUM(D42:F42)</f>
        <v>236162630</v>
      </c>
      <c r="D42" s="692">
        <f>SUM(D37+D38)</f>
        <v>236162630</v>
      </c>
      <c r="E42" s="692">
        <f>SUM(E37+E38)</f>
        <v>0</v>
      </c>
      <c r="F42" s="719"/>
    </row>
    <row r="43" spans="1:6" s="226" customFormat="1" ht="15" customHeight="1" x14ac:dyDescent="0.2">
      <c r="A43" s="320"/>
      <c r="B43" s="453"/>
      <c r="C43" s="503"/>
      <c r="D43" s="503"/>
      <c r="E43" s="503"/>
      <c r="F43" s="503"/>
    </row>
    <row r="44" spans="1:6" ht="15.75" thickBot="1" x14ac:dyDescent="0.25">
      <c r="A44" s="321"/>
      <c r="B44" s="466"/>
      <c r="C44" s="504"/>
      <c r="D44" s="504"/>
      <c r="E44" s="504"/>
      <c r="F44" s="505"/>
    </row>
    <row r="45" spans="1:6" s="225" customFormat="1" ht="44.25" customHeight="1" thickBot="1" x14ac:dyDescent="0.25">
      <c r="A45" s="322"/>
      <c r="B45" s="454" t="s">
        <v>57</v>
      </c>
      <c r="C45" s="278" t="s">
        <v>751</v>
      </c>
      <c r="D45" s="510" t="s">
        <v>506</v>
      </c>
      <c r="E45" s="509" t="s">
        <v>507</v>
      </c>
      <c r="F45" s="511" t="s">
        <v>609</v>
      </c>
    </row>
    <row r="46" spans="1:6" s="227" customFormat="1" ht="12" customHeight="1" thickBot="1" x14ac:dyDescent="0.25">
      <c r="A46" s="316" t="s">
        <v>18</v>
      </c>
      <c r="B46" s="390" t="s">
        <v>381</v>
      </c>
      <c r="C46" s="692">
        <f t="shared" ref="C46:C58" si="0">SUM(D46:F46)</f>
        <v>236162630</v>
      </c>
      <c r="D46" s="693">
        <f>SUM(D47:D51)</f>
        <v>236162630</v>
      </c>
      <c r="E46" s="692">
        <f>SUM(E47:E51)</f>
        <v>0</v>
      </c>
      <c r="F46" s="698">
        <f>SUM(F47:F51)</f>
        <v>0</v>
      </c>
    </row>
    <row r="47" spans="1:6" ht="12" customHeight="1" x14ac:dyDescent="0.2">
      <c r="A47" s="601" t="s">
        <v>96</v>
      </c>
      <c r="B47" s="391" t="s">
        <v>48</v>
      </c>
      <c r="C47" s="944">
        <f t="shared" si="0"/>
        <v>185468842</v>
      </c>
      <c r="D47" s="949">
        <v>185468842</v>
      </c>
      <c r="E47" s="949">
        <v>0</v>
      </c>
      <c r="F47" s="718"/>
    </row>
    <row r="48" spans="1:6" ht="12" customHeight="1" x14ac:dyDescent="0.2">
      <c r="A48" s="601" t="s">
        <v>97</v>
      </c>
      <c r="B48" s="378" t="s">
        <v>159</v>
      </c>
      <c r="C48" s="946">
        <f t="shared" si="0"/>
        <v>27328240</v>
      </c>
      <c r="D48" s="950">
        <v>27328240</v>
      </c>
      <c r="E48" s="950">
        <v>0</v>
      </c>
      <c r="F48" s="721"/>
    </row>
    <row r="49" spans="1:6" ht="12" customHeight="1" x14ac:dyDescent="0.2">
      <c r="A49" s="601" t="s">
        <v>98</v>
      </c>
      <c r="B49" s="378" t="s">
        <v>123</v>
      </c>
      <c r="C49" s="946">
        <f t="shared" si="0"/>
        <v>23365548</v>
      </c>
      <c r="D49" s="950">
        <v>23365548</v>
      </c>
      <c r="E49" s="950">
        <v>0</v>
      </c>
      <c r="F49" s="721"/>
    </row>
    <row r="50" spans="1:6" ht="12" customHeight="1" x14ac:dyDescent="0.2">
      <c r="A50" s="601" t="s">
        <v>99</v>
      </c>
      <c r="B50" s="378" t="s">
        <v>160</v>
      </c>
      <c r="C50" s="946">
        <f t="shared" si="0"/>
        <v>0</v>
      </c>
      <c r="D50" s="950"/>
      <c r="E50" s="695"/>
      <c r="F50" s="721"/>
    </row>
    <row r="51" spans="1:6" ht="12" customHeight="1" thickBot="1" x14ac:dyDescent="0.25">
      <c r="A51" s="601" t="s">
        <v>125</v>
      </c>
      <c r="B51" s="378" t="s">
        <v>161</v>
      </c>
      <c r="C51" s="946">
        <f t="shared" si="0"/>
        <v>0</v>
      </c>
      <c r="D51" s="950"/>
      <c r="E51" s="695"/>
      <c r="F51" s="721"/>
    </row>
    <row r="52" spans="1:6" ht="12" customHeight="1" thickBot="1" x14ac:dyDescent="0.25">
      <c r="A52" s="316" t="s">
        <v>19</v>
      </c>
      <c r="B52" s="390" t="s">
        <v>382</v>
      </c>
      <c r="C52" s="720">
        <f t="shared" si="0"/>
        <v>0</v>
      </c>
      <c r="D52" s="693">
        <f>SUM(D53:D57)</f>
        <v>0</v>
      </c>
      <c r="E52" s="692">
        <f>SUM(E53:E57)</f>
        <v>0</v>
      </c>
      <c r="F52" s="698">
        <f>SUM(F53:F57)</f>
        <v>0</v>
      </c>
    </row>
    <row r="53" spans="1:6" s="227" customFormat="1" ht="12" customHeight="1" x14ac:dyDescent="0.2">
      <c r="A53" s="601" t="s">
        <v>102</v>
      </c>
      <c r="B53" s="391" t="s">
        <v>190</v>
      </c>
      <c r="C53" s="944">
        <f t="shared" si="0"/>
        <v>0</v>
      </c>
      <c r="D53" s="949" t="s">
        <v>517</v>
      </c>
      <c r="E53" s="699"/>
      <c r="F53" s="718"/>
    </row>
    <row r="54" spans="1:6" ht="12" customHeight="1" x14ac:dyDescent="0.2">
      <c r="A54" s="601" t="s">
        <v>103</v>
      </c>
      <c r="B54" s="378" t="s">
        <v>163</v>
      </c>
      <c r="C54" s="946">
        <f t="shared" si="0"/>
        <v>0</v>
      </c>
      <c r="D54" s="950"/>
      <c r="E54" s="695"/>
      <c r="F54" s="721"/>
    </row>
    <row r="55" spans="1:6" ht="12" customHeight="1" x14ac:dyDescent="0.2">
      <c r="A55" s="601" t="s">
        <v>104</v>
      </c>
      <c r="B55" s="378" t="s">
        <v>58</v>
      </c>
      <c r="C55" s="946">
        <f t="shared" si="0"/>
        <v>0</v>
      </c>
      <c r="D55" s="950"/>
      <c r="E55" s="695"/>
      <c r="F55" s="721"/>
    </row>
    <row r="56" spans="1:6" ht="12" customHeight="1" thickBot="1" x14ac:dyDescent="0.25">
      <c r="A56" s="601" t="s">
        <v>105</v>
      </c>
      <c r="B56" s="378" t="s">
        <v>483</v>
      </c>
      <c r="C56" s="946">
        <f t="shared" si="0"/>
        <v>0</v>
      </c>
      <c r="D56" s="950"/>
      <c r="E56" s="695"/>
      <c r="F56" s="721"/>
    </row>
    <row r="57" spans="1:6" ht="15" customHeight="1" thickBot="1" x14ac:dyDescent="0.25">
      <c r="A57" s="316" t="s">
        <v>20</v>
      </c>
      <c r="B57" s="390" t="s">
        <v>13</v>
      </c>
      <c r="C57" s="951">
        <f t="shared" si="0"/>
        <v>0</v>
      </c>
      <c r="D57" s="952"/>
      <c r="E57" s="685"/>
      <c r="F57" s="717"/>
    </row>
    <row r="58" spans="1:6" ht="14.25" thickBot="1" x14ac:dyDescent="0.25">
      <c r="A58" s="316" t="s">
        <v>21</v>
      </c>
      <c r="B58" s="467" t="s">
        <v>487</v>
      </c>
      <c r="C58" s="692">
        <f t="shared" si="0"/>
        <v>236162630</v>
      </c>
      <c r="D58" s="705">
        <f>SUM(D46+D52+D57)</f>
        <v>236162630</v>
      </c>
      <c r="E58" s="692">
        <f>SUM(E46+E52+E57)</f>
        <v>0</v>
      </c>
      <c r="F58" s="694">
        <f>SUM(F46)</f>
        <v>0</v>
      </c>
    </row>
    <row r="59" spans="1:6" ht="15" customHeight="1" thickBot="1" x14ac:dyDescent="0.25">
      <c r="A59" s="603"/>
      <c r="B59" s="456"/>
      <c r="C59" s="953"/>
      <c r="D59" s="953"/>
      <c r="E59" s="506"/>
      <c r="F59" s="507"/>
    </row>
    <row r="60" spans="1:6" ht="14.25" customHeight="1" thickBot="1" x14ac:dyDescent="0.25">
      <c r="A60" s="251" t="s">
        <v>478</v>
      </c>
      <c r="B60" s="481"/>
      <c r="C60" s="966">
        <f>SUM(D60:F60)</f>
        <v>52</v>
      </c>
      <c r="D60" s="966">
        <v>52</v>
      </c>
      <c r="E60" s="720" t="s">
        <v>517</v>
      </c>
      <c r="F60" s="508"/>
    </row>
    <row r="61" spans="1:6" ht="13.5" thickBot="1" x14ac:dyDescent="0.25">
      <c r="A61" s="1428" t="s">
        <v>182</v>
      </c>
      <c r="B61" s="1429"/>
      <c r="C61" s="966" t="s">
        <v>517</v>
      </c>
      <c r="D61" s="961" t="s">
        <v>517</v>
      </c>
      <c r="E61" s="1121" t="s">
        <v>517</v>
      </c>
      <c r="F61" s="958"/>
    </row>
  </sheetData>
  <sheetProtection formatCells="0"/>
  <mergeCells count="1">
    <mergeCell ref="A61:B61"/>
  </mergeCells>
  <phoneticPr fontId="29" type="noConversion"/>
  <printOptions horizontalCentered="1"/>
  <pageMargins left="0.78740157480314965" right="0.78740157480314965" top="0.75" bottom="0.98425196850393704" header="0.5" footer="0.78740157480314965"/>
  <pageSetup paperSize="9" scale="67" orientation="portrait" verticalDpi="300" r:id="rId1"/>
  <headerFooter alignWithMargins="0"/>
  <ignoredErrors>
    <ignoredError sqref="C27 C23:C24 C39:C41 C47:C57" unlockedFormula="1"/>
    <ignoredError sqref="E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61"/>
  <sheetViews>
    <sheetView view="pageBreakPreview" zoomScale="60" zoomScaleNormal="100" workbookViewId="0">
      <selection activeCell="B10" sqref="B10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24" customFormat="1" ht="21" customHeight="1" thickBot="1" x14ac:dyDescent="0.25">
      <c r="A1" s="123"/>
      <c r="B1" s="125"/>
      <c r="C1" s="222" t="str">
        <f>+CONCATENATE("9.5. melléklet az 2/",LEFT(ÖSSZEFÜGGÉSEK!A5,4),". (II.04.) önkormányzati rendelethez")</f>
        <v>9.5. melléklet az 2/2021. (II.04.) önkormányzati rendelethez</v>
      </c>
    </row>
    <row r="2" spans="1:3" s="223" customFormat="1" ht="31.5" customHeight="1" x14ac:dyDescent="0.2">
      <c r="A2" s="593" t="s">
        <v>180</v>
      </c>
      <c r="B2" s="446" t="s">
        <v>588</v>
      </c>
      <c r="C2" s="172" t="s">
        <v>60</v>
      </c>
    </row>
    <row r="3" spans="1:3" s="223" customFormat="1" ht="24.75" thickBot="1" x14ac:dyDescent="0.25">
      <c r="A3" s="218" t="s">
        <v>179</v>
      </c>
      <c r="B3" s="447" t="s">
        <v>364</v>
      </c>
      <c r="C3" s="173" t="s">
        <v>53</v>
      </c>
    </row>
    <row r="4" spans="1:3" s="224" customFormat="1" ht="15.95" customHeight="1" thickBot="1" x14ac:dyDescent="0.3">
      <c r="A4" s="127"/>
      <c r="B4" s="448"/>
      <c r="C4" s="128" t="s">
        <v>563</v>
      </c>
    </row>
    <row r="5" spans="1:3" ht="14.25" thickBot="1" x14ac:dyDescent="0.25">
      <c r="A5" s="192" t="s">
        <v>181</v>
      </c>
      <c r="B5" s="449" t="s">
        <v>54</v>
      </c>
      <c r="C5" s="129" t="s">
        <v>55</v>
      </c>
    </row>
    <row r="6" spans="1:3" s="225" customFormat="1" ht="12.95" customHeight="1" thickBot="1" x14ac:dyDescent="0.25">
      <c r="A6" s="117" t="s">
        <v>452</v>
      </c>
      <c r="B6" s="450" t="s">
        <v>453</v>
      </c>
      <c r="C6" s="119" t="s">
        <v>454</v>
      </c>
    </row>
    <row r="7" spans="1:3" s="225" customFormat="1" ht="15.95" customHeight="1" thickBot="1" x14ac:dyDescent="0.25">
      <c r="A7" s="130"/>
      <c r="B7" s="451" t="s">
        <v>56</v>
      </c>
      <c r="C7" s="478"/>
    </row>
    <row r="8" spans="1:3" s="174" customFormat="1" ht="12" customHeight="1" thickBot="1" x14ac:dyDescent="0.25">
      <c r="A8" s="312" t="s">
        <v>18</v>
      </c>
      <c r="B8" s="461" t="s">
        <v>479</v>
      </c>
      <c r="C8" s="706">
        <f>'9.5.1. sz. mell'!C8</f>
        <v>83927000</v>
      </c>
    </row>
    <row r="9" spans="1:3" s="174" customFormat="1" ht="12" customHeight="1" x14ac:dyDescent="0.2">
      <c r="A9" s="600" t="s">
        <v>96</v>
      </c>
      <c r="B9" s="377" t="s">
        <v>240</v>
      </c>
      <c r="C9" s="735">
        <f>'9.5.1. sz. mell'!C9</f>
        <v>0</v>
      </c>
    </row>
    <row r="10" spans="1:3" s="174" customFormat="1" ht="12" customHeight="1" x14ac:dyDescent="0.2">
      <c r="A10" s="601" t="s">
        <v>97</v>
      </c>
      <c r="B10" s="378" t="s">
        <v>241</v>
      </c>
      <c r="C10" s="733">
        <f>'9.5.1. sz. mell'!C10</f>
        <v>16015433</v>
      </c>
    </row>
    <row r="11" spans="1:3" s="174" customFormat="1" ht="12" customHeight="1" x14ac:dyDescent="0.2">
      <c r="A11" s="601" t="s">
        <v>98</v>
      </c>
      <c r="B11" s="378" t="s">
        <v>242</v>
      </c>
      <c r="C11" s="733">
        <f>'9.5.1. sz. mell'!C11</f>
        <v>0</v>
      </c>
    </row>
    <row r="12" spans="1:3" s="174" customFormat="1" ht="12" customHeight="1" x14ac:dyDescent="0.2">
      <c r="A12" s="601" t="s">
        <v>99</v>
      </c>
      <c r="B12" s="378" t="s">
        <v>243</v>
      </c>
      <c r="C12" s="733">
        <f>'9.5.1. sz. mell'!C12</f>
        <v>0</v>
      </c>
    </row>
    <row r="13" spans="1:3" s="174" customFormat="1" ht="12" customHeight="1" x14ac:dyDescent="0.2">
      <c r="A13" s="601" t="s">
        <v>125</v>
      </c>
      <c r="B13" s="378" t="s">
        <v>244</v>
      </c>
      <c r="C13" s="733">
        <f>'9.5.1. sz. mell'!C13</f>
        <v>62394000</v>
      </c>
    </row>
    <row r="14" spans="1:3" s="174" customFormat="1" ht="12" customHeight="1" x14ac:dyDescent="0.2">
      <c r="A14" s="601" t="s">
        <v>100</v>
      </c>
      <c r="B14" s="378" t="s">
        <v>365</v>
      </c>
      <c r="C14" s="733">
        <f>'9.5.1. sz. mell'!C14</f>
        <v>5517567</v>
      </c>
    </row>
    <row r="15" spans="1:3" s="174" customFormat="1" ht="12" customHeight="1" x14ac:dyDescent="0.2">
      <c r="A15" s="601" t="s">
        <v>101</v>
      </c>
      <c r="B15" s="392" t="s">
        <v>366</v>
      </c>
      <c r="C15" s="733">
        <f>'9.5.1. sz. mell'!C15</f>
        <v>0</v>
      </c>
    </row>
    <row r="16" spans="1:3" s="174" customFormat="1" ht="12" customHeight="1" x14ac:dyDescent="0.2">
      <c r="A16" s="601" t="s">
        <v>111</v>
      </c>
      <c r="B16" s="378" t="s">
        <v>247</v>
      </c>
      <c r="C16" s="736">
        <f>'9.5.1. sz. mell'!C16</f>
        <v>0</v>
      </c>
    </row>
    <row r="17" spans="1:3" s="226" customFormat="1" ht="12" customHeight="1" x14ac:dyDescent="0.2">
      <c r="A17" s="601" t="s">
        <v>112</v>
      </c>
      <c r="B17" s="378" t="s">
        <v>248</v>
      </c>
      <c r="C17" s="733">
        <f>'9.5.1. sz. mell'!C17</f>
        <v>0</v>
      </c>
    </row>
    <row r="18" spans="1:3" s="226" customFormat="1" ht="12" customHeight="1" x14ac:dyDescent="0.2">
      <c r="A18" s="601" t="s">
        <v>113</v>
      </c>
      <c r="B18" s="378" t="s">
        <v>397</v>
      </c>
      <c r="C18" s="734">
        <f>'9.5.1. sz. mell'!C18</f>
        <v>0</v>
      </c>
    </row>
    <row r="19" spans="1:3" s="226" customFormat="1" ht="12" customHeight="1" thickBot="1" x14ac:dyDescent="0.25">
      <c r="A19" s="601" t="s">
        <v>114</v>
      </c>
      <c r="B19" s="392" t="s">
        <v>249</v>
      </c>
      <c r="C19" s="734">
        <f>'9.5.1. sz. mell'!C19</f>
        <v>0</v>
      </c>
    </row>
    <row r="20" spans="1:3" s="174" customFormat="1" ht="12" customHeight="1" thickBot="1" x14ac:dyDescent="0.25">
      <c r="A20" s="312" t="s">
        <v>19</v>
      </c>
      <c r="B20" s="461" t="s">
        <v>367</v>
      </c>
      <c r="C20" s="706">
        <f>'9.5.1. sz. mell'!C20</f>
        <v>14310792</v>
      </c>
    </row>
    <row r="21" spans="1:3" s="226" customFormat="1" ht="12" customHeight="1" x14ac:dyDescent="0.2">
      <c r="A21" s="601" t="s">
        <v>102</v>
      </c>
      <c r="B21" s="391" t="s">
        <v>222</v>
      </c>
      <c r="C21" s="733">
        <f>'9.5.1. sz. mell'!C21</f>
        <v>0</v>
      </c>
    </row>
    <row r="22" spans="1:3" s="226" customFormat="1" ht="12" customHeight="1" x14ac:dyDescent="0.2">
      <c r="A22" s="601" t="s">
        <v>103</v>
      </c>
      <c r="B22" s="378" t="s">
        <v>368</v>
      </c>
      <c r="C22" s="733">
        <f>'9.5.1. sz. mell'!C22</f>
        <v>0</v>
      </c>
    </row>
    <row r="23" spans="1:3" s="226" customFormat="1" ht="12" customHeight="1" x14ac:dyDescent="0.2">
      <c r="A23" s="601" t="s">
        <v>104</v>
      </c>
      <c r="B23" s="378" t="s">
        <v>369</v>
      </c>
      <c r="C23" s="733">
        <f>'9.5.1. sz. mell'!C23</f>
        <v>14310792</v>
      </c>
    </row>
    <row r="24" spans="1:3" s="226" customFormat="1" ht="12" customHeight="1" thickBot="1" x14ac:dyDescent="0.25">
      <c r="A24" s="601" t="s">
        <v>105</v>
      </c>
      <c r="B24" s="378" t="s">
        <v>484</v>
      </c>
      <c r="C24" s="734">
        <f>'9.5.1. sz. mell'!C24</f>
        <v>14310792</v>
      </c>
    </row>
    <row r="25" spans="1:3" s="226" customFormat="1" ht="12" customHeight="1" thickBot="1" x14ac:dyDescent="0.25">
      <c r="A25" s="316" t="s">
        <v>20</v>
      </c>
      <c r="B25" s="605" t="s">
        <v>150</v>
      </c>
      <c r="C25" s="737">
        <f>'9.5.1. sz. mell'!C25</f>
        <v>0</v>
      </c>
    </row>
    <row r="26" spans="1:3" s="226" customFormat="1" ht="12" customHeight="1" thickBot="1" x14ac:dyDescent="0.25">
      <c r="A26" s="316" t="s">
        <v>21</v>
      </c>
      <c r="B26" s="605" t="s">
        <v>370</v>
      </c>
      <c r="C26" s="714">
        <f ca="1">'9.5.1. sz. mell'!C26</f>
        <v>0</v>
      </c>
    </row>
    <row r="27" spans="1:3" s="226" customFormat="1" ht="12" customHeight="1" x14ac:dyDescent="0.2">
      <c r="A27" s="221" t="s">
        <v>232</v>
      </c>
      <c r="B27" s="912" t="s">
        <v>227</v>
      </c>
      <c r="C27" s="732">
        <f>'9.5.1. sz. mell'!C27</f>
        <v>0</v>
      </c>
    </row>
    <row r="28" spans="1:3" s="226" customFormat="1" ht="12" customHeight="1" x14ac:dyDescent="0.2">
      <c r="A28" s="602" t="s">
        <v>233</v>
      </c>
      <c r="B28" s="912" t="s">
        <v>368</v>
      </c>
      <c r="C28" s="732">
        <f>'9.5.1. sz. mell'!C28</f>
        <v>0</v>
      </c>
    </row>
    <row r="29" spans="1:3" s="226" customFormat="1" ht="12" customHeight="1" x14ac:dyDescent="0.2">
      <c r="A29" s="602" t="s">
        <v>234</v>
      </c>
      <c r="B29" s="913" t="s">
        <v>371</v>
      </c>
      <c r="C29" s="733">
        <f>'9.5.1. sz. mell'!C29</f>
        <v>0</v>
      </c>
    </row>
    <row r="30" spans="1:3" s="226" customFormat="1" ht="12" customHeight="1" thickBot="1" x14ac:dyDescent="0.25">
      <c r="A30" s="601" t="s">
        <v>235</v>
      </c>
      <c r="B30" s="914" t="s">
        <v>485</v>
      </c>
      <c r="C30" s="734">
        <f>'9.5.1. sz. mell'!C30</f>
        <v>0</v>
      </c>
    </row>
    <row r="31" spans="1:3" s="226" customFormat="1" ht="12" customHeight="1" thickBot="1" x14ac:dyDescent="0.25">
      <c r="A31" s="316" t="s">
        <v>22</v>
      </c>
      <c r="B31" s="605" t="s">
        <v>372</v>
      </c>
      <c r="C31" s="737">
        <f ca="1">'9.5.1. sz. mell'!C31</f>
        <v>0</v>
      </c>
    </row>
    <row r="32" spans="1:3" s="226" customFormat="1" ht="12" customHeight="1" x14ac:dyDescent="0.2">
      <c r="A32" s="602" t="s">
        <v>89</v>
      </c>
      <c r="B32" s="912" t="s">
        <v>254</v>
      </c>
      <c r="C32" s="735">
        <f>'9.5.1. sz. mell'!C32</f>
        <v>0</v>
      </c>
    </row>
    <row r="33" spans="1:3" s="226" customFormat="1" ht="12" customHeight="1" x14ac:dyDescent="0.2">
      <c r="A33" s="602" t="s">
        <v>90</v>
      </c>
      <c r="B33" s="913" t="s">
        <v>255</v>
      </c>
      <c r="C33" s="732">
        <f>'9.5.1. sz. mell'!C33</f>
        <v>0</v>
      </c>
    </row>
    <row r="34" spans="1:3" s="226" customFormat="1" ht="12" customHeight="1" thickBot="1" x14ac:dyDescent="0.25">
      <c r="A34" s="601" t="s">
        <v>91</v>
      </c>
      <c r="B34" s="914" t="s">
        <v>256</v>
      </c>
      <c r="C34" s="915">
        <f>'9.5.1. sz. mell'!C34</f>
        <v>0</v>
      </c>
    </row>
    <row r="35" spans="1:3" s="174" customFormat="1" ht="12" customHeight="1" thickBot="1" x14ac:dyDescent="0.25">
      <c r="A35" s="316" t="s">
        <v>23</v>
      </c>
      <c r="B35" s="390" t="s">
        <v>341</v>
      </c>
      <c r="C35" s="915">
        <f>'9.5.1. sz. mell'!C35</f>
        <v>0</v>
      </c>
    </row>
    <row r="36" spans="1:3" s="174" customFormat="1" ht="12" customHeight="1" thickBot="1" x14ac:dyDescent="0.25">
      <c r="A36" s="316" t="s">
        <v>24</v>
      </c>
      <c r="B36" s="390" t="s">
        <v>373</v>
      </c>
      <c r="C36" s="714">
        <f>'9.5.1. sz. mell'!C36</f>
        <v>0</v>
      </c>
    </row>
    <row r="37" spans="1:3" s="174" customFormat="1" ht="12" customHeight="1" thickBot="1" x14ac:dyDescent="0.25">
      <c r="A37" s="312" t="s">
        <v>25</v>
      </c>
      <c r="B37" s="390" t="s">
        <v>486</v>
      </c>
      <c r="C37" s="715">
        <f>'9.5.1. sz. mell'!C37</f>
        <v>98237792</v>
      </c>
    </row>
    <row r="38" spans="1:3" s="174" customFormat="1" ht="12" customHeight="1" thickBot="1" x14ac:dyDescent="0.25">
      <c r="A38" s="319" t="s">
        <v>26</v>
      </c>
      <c r="B38" s="390" t="s">
        <v>375</v>
      </c>
      <c r="C38" s="716">
        <f>'9.5.1. sz. mell'!C38</f>
        <v>503715611</v>
      </c>
    </row>
    <row r="39" spans="1:3" s="174" customFormat="1" ht="12" customHeight="1" x14ac:dyDescent="0.2">
      <c r="A39" s="602" t="s">
        <v>376</v>
      </c>
      <c r="B39" s="462" t="s">
        <v>200</v>
      </c>
      <c r="C39" s="732">
        <f>'9.5.1. sz. mell'!C39</f>
        <v>2132513</v>
      </c>
    </row>
    <row r="40" spans="1:3" s="174" customFormat="1" ht="12" customHeight="1" x14ac:dyDescent="0.2">
      <c r="A40" s="602" t="s">
        <v>377</v>
      </c>
      <c r="B40" s="463" t="s">
        <v>3</v>
      </c>
      <c r="C40" s="736">
        <f>'9.5.1. sz. mell'!C40</f>
        <v>0</v>
      </c>
    </row>
    <row r="41" spans="1:3" s="226" customFormat="1" ht="12" customHeight="1" thickBot="1" x14ac:dyDescent="0.25">
      <c r="A41" s="601" t="s">
        <v>378</v>
      </c>
      <c r="B41" s="464" t="s">
        <v>379</v>
      </c>
      <c r="C41" s="738">
        <f>'9.5.1. sz. mell'!C41</f>
        <v>501583098</v>
      </c>
    </row>
    <row r="42" spans="1:3" s="226" customFormat="1" ht="15" customHeight="1" thickBot="1" x14ac:dyDescent="0.25">
      <c r="A42" s="319" t="s">
        <v>27</v>
      </c>
      <c r="B42" s="465" t="s">
        <v>380</v>
      </c>
      <c r="C42" s="714">
        <f>'9.5.1. sz. mell'!C42</f>
        <v>601953403</v>
      </c>
    </row>
    <row r="43" spans="1:3" s="226" customFormat="1" ht="15" customHeight="1" x14ac:dyDescent="0.2">
      <c r="A43" s="133"/>
      <c r="B43" s="453"/>
      <c r="C43" s="458"/>
    </row>
    <row r="44" spans="1:3" ht="15.75" thickBot="1" x14ac:dyDescent="0.25">
      <c r="A44" s="134"/>
      <c r="B44" s="466"/>
      <c r="C44" s="477"/>
    </row>
    <row r="45" spans="1:3" s="225" customFormat="1" ht="16.5" customHeight="1" thickBot="1" x14ac:dyDescent="0.25">
      <c r="A45" s="135"/>
      <c r="B45" s="454" t="s">
        <v>57</v>
      </c>
      <c r="C45" s="426"/>
    </row>
    <row r="46" spans="1:3" s="227" customFormat="1" ht="12" customHeight="1" thickBot="1" x14ac:dyDescent="0.25">
      <c r="A46" s="316" t="s">
        <v>18</v>
      </c>
      <c r="B46" s="390" t="s">
        <v>381</v>
      </c>
      <c r="C46" s="706">
        <f>'9.5.1. sz. mell'!C46</f>
        <v>601953403</v>
      </c>
    </row>
    <row r="47" spans="1:3" ht="12" customHeight="1" x14ac:dyDescent="0.2">
      <c r="A47" s="601" t="s">
        <v>96</v>
      </c>
      <c r="B47" s="462" t="s">
        <v>48</v>
      </c>
      <c r="C47" s="732">
        <f>'9.5.1. sz. mell'!C47</f>
        <v>346552713</v>
      </c>
    </row>
    <row r="48" spans="1:3" ht="12" customHeight="1" x14ac:dyDescent="0.2">
      <c r="A48" s="601" t="s">
        <v>97</v>
      </c>
      <c r="B48" s="463" t="s">
        <v>159</v>
      </c>
      <c r="C48" s="733">
        <f>'9.5.1. sz. mell'!C48</f>
        <v>66067272</v>
      </c>
    </row>
    <row r="49" spans="1:3" ht="12" customHeight="1" x14ac:dyDescent="0.2">
      <c r="A49" s="601" t="s">
        <v>98</v>
      </c>
      <c r="B49" s="463" t="s">
        <v>123</v>
      </c>
      <c r="C49" s="733">
        <f>'9.5.1. sz. mell'!C49</f>
        <v>189333418</v>
      </c>
    </row>
    <row r="50" spans="1:3" ht="12" customHeight="1" x14ac:dyDescent="0.2">
      <c r="A50" s="601" t="s">
        <v>99</v>
      </c>
      <c r="B50" s="463" t="s">
        <v>160</v>
      </c>
      <c r="C50" s="468">
        <f>'9.5.1. sz. mell'!C50</f>
        <v>0</v>
      </c>
    </row>
    <row r="51" spans="1:3" ht="12" customHeight="1" thickBot="1" x14ac:dyDescent="0.25">
      <c r="A51" s="601" t="s">
        <v>125</v>
      </c>
      <c r="B51" s="463" t="s">
        <v>161</v>
      </c>
      <c r="C51" s="726">
        <f>'9.5.1. sz. mell'!C51</f>
        <v>0</v>
      </c>
    </row>
    <row r="52" spans="1:3" ht="12" customHeight="1" thickBot="1" x14ac:dyDescent="0.25">
      <c r="A52" s="316" t="s">
        <v>19</v>
      </c>
      <c r="B52" s="390" t="s">
        <v>382</v>
      </c>
      <c r="C52" s="714">
        <f>'9.5.1. sz. mell'!C52</f>
        <v>0</v>
      </c>
    </row>
    <row r="53" spans="1:3" s="227" customFormat="1" ht="12" customHeight="1" x14ac:dyDescent="0.2">
      <c r="A53" s="601" t="s">
        <v>102</v>
      </c>
      <c r="B53" s="462" t="s">
        <v>190</v>
      </c>
      <c r="C53" s="470">
        <f>'9.5.1. sz. mell'!C53</f>
        <v>0</v>
      </c>
    </row>
    <row r="54" spans="1:3" ht="12" customHeight="1" x14ac:dyDescent="0.2">
      <c r="A54" s="601" t="s">
        <v>103</v>
      </c>
      <c r="B54" s="463" t="s">
        <v>163</v>
      </c>
      <c r="C54" s="468">
        <f>'9.5.1. sz. mell'!C54</f>
        <v>0</v>
      </c>
    </row>
    <row r="55" spans="1:3" ht="12" customHeight="1" x14ac:dyDescent="0.2">
      <c r="A55" s="601" t="s">
        <v>104</v>
      </c>
      <c r="B55" s="463" t="s">
        <v>58</v>
      </c>
      <c r="C55" s="468">
        <f>'9.5.1. sz. mell'!C55</f>
        <v>0</v>
      </c>
    </row>
    <row r="56" spans="1:3" ht="12" customHeight="1" thickBot="1" x14ac:dyDescent="0.25">
      <c r="A56" s="601" t="s">
        <v>105</v>
      </c>
      <c r="B56" s="463" t="s">
        <v>483</v>
      </c>
      <c r="C56" s="468">
        <f>'9.5.1. sz. mell'!C56</f>
        <v>0</v>
      </c>
    </row>
    <row r="57" spans="1:3" ht="15" customHeight="1" thickBot="1" x14ac:dyDescent="0.25">
      <c r="A57" s="316" t="s">
        <v>20</v>
      </c>
      <c r="B57" s="390" t="s">
        <v>13</v>
      </c>
      <c r="C57" s="469">
        <f>'9.5.1. sz. mell'!C57</f>
        <v>0</v>
      </c>
    </row>
    <row r="58" spans="1:3" ht="14.25" thickBot="1" x14ac:dyDescent="0.25">
      <c r="A58" s="316" t="s">
        <v>21</v>
      </c>
      <c r="B58" s="461" t="s">
        <v>487</v>
      </c>
      <c r="C58" s="706">
        <f>'9.5.1. sz. mell'!C58</f>
        <v>601953403</v>
      </c>
    </row>
    <row r="59" spans="1:3" ht="15" customHeight="1" thickBot="1" x14ac:dyDescent="0.25">
      <c r="B59" s="456"/>
      <c r="C59" s="459"/>
    </row>
    <row r="60" spans="1:3" ht="14.25" customHeight="1" thickBot="1" x14ac:dyDescent="0.25">
      <c r="A60" s="138" t="s">
        <v>478</v>
      </c>
      <c r="B60" s="457"/>
      <c r="C60" s="1419">
        <f>'9.5.1. sz. mell'!C60</f>
        <v>117</v>
      </c>
    </row>
    <row r="61" spans="1:3" ht="13.5" thickBot="1" x14ac:dyDescent="0.25">
      <c r="A61" s="1428" t="s">
        <v>182</v>
      </c>
      <c r="B61" s="1429"/>
      <c r="C61" s="525"/>
    </row>
  </sheetData>
  <sheetProtection formatCells="0"/>
  <mergeCells count="1">
    <mergeCell ref="A61:B6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ignoredErrors>
    <ignoredError sqref="C9:C42 C47:C57 C60" unlockedFormula="1"/>
    <ignoredError sqref="C2:C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61"/>
  <sheetViews>
    <sheetView view="pageBreakPreview" zoomScale="60" zoomScaleNormal="100" workbookViewId="0">
      <selection activeCell="B15" sqref="B15"/>
    </sheetView>
  </sheetViews>
  <sheetFormatPr defaultRowHeight="12.75" x14ac:dyDescent="0.2"/>
  <cols>
    <col min="1" max="1" width="13.83203125" style="136" customWidth="1"/>
    <col min="2" max="2" width="64.33203125" style="137" customWidth="1"/>
    <col min="3" max="6" width="15.83203125" style="137" customWidth="1"/>
    <col min="7" max="16384" width="9.33203125" style="137"/>
  </cols>
  <sheetData>
    <row r="1" spans="1:6" s="124" customFormat="1" ht="21" customHeight="1" thickBot="1" x14ac:dyDescent="0.25">
      <c r="A1" s="123"/>
      <c r="B1" s="125"/>
      <c r="C1" s="125"/>
      <c r="D1" s="125"/>
      <c r="E1" s="125"/>
      <c r="F1" s="222" t="str">
        <f>+CONCATENATE("9.5.1. melléklet az 2/",LEFT(ÖSSZEFÜGGÉSEK!A5,4),". (II.04.) önkormányzati rendelethez")</f>
        <v>9.5.1. melléklet az 2/2021. (II.04.) önkormányzati rendelethez</v>
      </c>
    </row>
    <row r="2" spans="1:6" s="223" customFormat="1" ht="36" customHeight="1" x14ac:dyDescent="0.2">
      <c r="A2" s="191" t="s">
        <v>180</v>
      </c>
      <c r="B2" s="446" t="s">
        <v>588</v>
      </c>
      <c r="C2" s="247"/>
      <c r="D2" s="247"/>
      <c r="E2" s="247"/>
      <c r="F2" s="172" t="s">
        <v>60</v>
      </c>
    </row>
    <row r="3" spans="1:6" s="223" customFormat="1" ht="27.75" thickBot="1" x14ac:dyDescent="0.25">
      <c r="A3" s="218" t="s">
        <v>179</v>
      </c>
      <c r="B3" s="728" t="s">
        <v>510</v>
      </c>
      <c r="C3" s="729"/>
      <c r="D3" s="729"/>
      <c r="E3" s="729"/>
      <c r="F3" s="173" t="s">
        <v>59</v>
      </c>
    </row>
    <row r="4" spans="1:6" s="224" customFormat="1" ht="15.95" customHeight="1" thickBot="1" x14ac:dyDescent="0.3">
      <c r="A4" s="127"/>
      <c r="B4" s="448"/>
      <c r="C4" s="127"/>
      <c r="D4" s="127"/>
      <c r="E4" s="127"/>
      <c r="F4" s="128" t="s">
        <v>563</v>
      </c>
    </row>
    <row r="5" spans="1:6" ht="14.25" thickBot="1" x14ac:dyDescent="0.25">
      <c r="A5" s="192" t="s">
        <v>181</v>
      </c>
      <c r="B5" s="449" t="s">
        <v>54</v>
      </c>
      <c r="C5" s="249"/>
      <c r="D5" s="249"/>
      <c r="E5" s="249"/>
      <c r="F5" s="129" t="s">
        <v>55</v>
      </c>
    </row>
    <row r="6" spans="1:6" s="225" customFormat="1" ht="12.95" customHeight="1" thickBot="1" x14ac:dyDescent="0.25">
      <c r="A6" s="117" t="s">
        <v>452</v>
      </c>
      <c r="B6" s="450" t="s">
        <v>453</v>
      </c>
      <c r="C6" s="250"/>
      <c r="D6" s="250"/>
      <c r="E6" s="250"/>
      <c r="F6" s="119" t="s">
        <v>454</v>
      </c>
    </row>
    <row r="7" spans="1:6" s="225" customFormat="1" ht="45.75" customHeight="1" thickBot="1" x14ac:dyDescent="0.25">
      <c r="A7" s="130"/>
      <c r="B7" s="451" t="s">
        <v>56</v>
      </c>
      <c r="C7" s="278" t="s">
        <v>751</v>
      </c>
      <c r="D7" s="277" t="s">
        <v>506</v>
      </c>
      <c r="E7" s="278" t="s">
        <v>507</v>
      </c>
      <c r="F7" s="511" t="s">
        <v>609</v>
      </c>
    </row>
    <row r="8" spans="1:6" s="174" customFormat="1" ht="12" customHeight="1" thickBot="1" x14ac:dyDescent="0.25">
      <c r="A8" s="312" t="s">
        <v>18</v>
      </c>
      <c r="B8" s="461" t="s">
        <v>479</v>
      </c>
      <c r="C8" s="692">
        <f>SUM(C9:C19)</f>
        <v>83927000</v>
      </c>
      <c r="D8" s="693">
        <f>SUM(D9:D19)</f>
        <v>41927000</v>
      </c>
      <c r="E8" s="693">
        <f>SUM(E9:E19)</f>
        <v>42000000</v>
      </c>
      <c r="F8" s="694">
        <f>SUM(F9:F19)</f>
        <v>0</v>
      </c>
    </row>
    <row r="9" spans="1:6" s="174" customFormat="1" ht="12" customHeight="1" x14ac:dyDescent="0.2">
      <c r="A9" s="600" t="s">
        <v>96</v>
      </c>
      <c r="B9" s="377" t="s">
        <v>240</v>
      </c>
      <c r="C9" s="946">
        <f>SUM(D9:F9)</f>
        <v>0</v>
      </c>
      <c r="D9" s="970"/>
      <c r="E9" s="971"/>
      <c r="F9" s="972"/>
    </row>
    <row r="10" spans="1:6" s="174" customFormat="1" ht="12" customHeight="1" x14ac:dyDescent="0.2">
      <c r="A10" s="601" t="s">
        <v>97</v>
      </c>
      <c r="B10" s="378" t="s">
        <v>241</v>
      </c>
      <c r="C10" s="946">
        <f>SUM(D10:F10)</f>
        <v>16015433</v>
      </c>
      <c r="D10" s="946">
        <v>16015433</v>
      </c>
      <c r="E10" s="950" t="s">
        <v>517</v>
      </c>
      <c r="F10" s="968" t="s">
        <v>517</v>
      </c>
    </row>
    <row r="11" spans="1:6" s="174" customFormat="1" ht="12" customHeight="1" x14ac:dyDescent="0.2">
      <c r="A11" s="601" t="s">
        <v>98</v>
      </c>
      <c r="B11" s="378" t="s">
        <v>242</v>
      </c>
      <c r="C11" s="946">
        <f t="shared" ref="C11:C42" si="0">SUM(D11:F11)</f>
        <v>0</v>
      </c>
      <c r="D11" s="946"/>
      <c r="E11" s="950"/>
      <c r="F11" s="968" t="s">
        <v>517</v>
      </c>
    </row>
    <row r="12" spans="1:6" s="174" customFormat="1" ht="12" customHeight="1" x14ac:dyDescent="0.2">
      <c r="A12" s="601" t="s">
        <v>99</v>
      </c>
      <c r="B12" s="378" t="s">
        <v>243</v>
      </c>
      <c r="C12" s="946">
        <f t="shared" si="0"/>
        <v>0</v>
      </c>
      <c r="D12" s="946"/>
      <c r="E12" s="950"/>
      <c r="F12" s="968"/>
    </row>
    <row r="13" spans="1:6" s="174" customFormat="1" ht="12" customHeight="1" x14ac:dyDescent="0.2">
      <c r="A13" s="601" t="s">
        <v>125</v>
      </c>
      <c r="B13" s="378" t="s">
        <v>244</v>
      </c>
      <c r="C13" s="946">
        <f t="shared" si="0"/>
        <v>62394000</v>
      </c>
      <c r="D13" s="946">
        <v>20394000</v>
      </c>
      <c r="E13" s="950">
        <v>42000000</v>
      </c>
      <c r="F13" s="968"/>
    </row>
    <row r="14" spans="1:6" s="174" customFormat="1" ht="12" customHeight="1" x14ac:dyDescent="0.2">
      <c r="A14" s="601" t="s">
        <v>100</v>
      </c>
      <c r="B14" s="378" t="s">
        <v>365</v>
      </c>
      <c r="C14" s="946">
        <f t="shared" si="0"/>
        <v>5517567</v>
      </c>
      <c r="D14" s="946">
        <v>5517567</v>
      </c>
      <c r="E14" s="950"/>
      <c r="F14" s="968" t="s">
        <v>517</v>
      </c>
    </row>
    <row r="15" spans="1:6" s="174" customFormat="1" ht="12" customHeight="1" x14ac:dyDescent="0.2">
      <c r="A15" s="601" t="s">
        <v>101</v>
      </c>
      <c r="B15" s="392" t="s">
        <v>366</v>
      </c>
      <c r="C15" s="946">
        <f t="shared" si="0"/>
        <v>0</v>
      </c>
      <c r="D15" s="973"/>
      <c r="E15" s="974"/>
      <c r="F15" s="968"/>
    </row>
    <row r="16" spans="1:6" s="174" customFormat="1" ht="12" customHeight="1" x14ac:dyDescent="0.2">
      <c r="A16" s="601" t="s">
        <v>111</v>
      </c>
      <c r="B16" s="378" t="s">
        <v>247</v>
      </c>
      <c r="C16" s="945">
        <f t="shared" si="0"/>
        <v>0</v>
      </c>
      <c r="D16" s="975"/>
      <c r="E16" s="976"/>
      <c r="F16" s="977"/>
    </row>
    <row r="17" spans="1:6" s="226" customFormat="1" ht="12" customHeight="1" x14ac:dyDescent="0.2">
      <c r="A17" s="601" t="s">
        <v>112</v>
      </c>
      <c r="B17" s="378" t="s">
        <v>248</v>
      </c>
      <c r="C17" s="946">
        <f t="shared" si="0"/>
        <v>0</v>
      </c>
      <c r="D17" s="978"/>
      <c r="E17" s="950"/>
      <c r="F17" s="968"/>
    </row>
    <row r="18" spans="1:6" s="226" customFormat="1" ht="12" customHeight="1" x14ac:dyDescent="0.2">
      <c r="A18" s="601" t="s">
        <v>113</v>
      </c>
      <c r="B18" s="378" t="s">
        <v>397</v>
      </c>
      <c r="C18" s="979">
        <f t="shared" si="0"/>
        <v>0</v>
      </c>
      <c r="D18" s="973"/>
      <c r="E18" s="974"/>
      <c r="F18" s="980"/>
    </row>
    <row r="19" spans="1:6" s="226" customFormat="1" ht="12" customHeight="1" thickBot="1" x14ac:dyDescent="0.25">
      <c r="A19" s="601" t="s">
        <v>114</v>
      </c>
      <c r="B19" s="392" t="s">
        <v>249</v>
      </c>
      <c r="C19" s="979">
        <f t="shared" si="0"/>
        <v>0</v>
      </c>
      <c r="D19" s="975" t="s">
        <v>517</v>
      </c>
      <c r="E19" s="976"/>
      <c r="F19" s="980" t="s">
        <v>517</v>
      </c>
    </row>
    <row r="20" spans="1:6" s="174" customFormat="1" ht="12" customHeight="1" thickBot="1" x14ac:dyDescent="0.25">
      <c r="A20" s="312" t="s">
        <v>19</v>
      </c>
      <c r="B20" s="461" t="s">
        <v>367</v>
      </c>
      <c r="C20" s="692">
        <f t="shared" si="0"/>
        <v>14310792</v>
      </c>
      <c r="D20" s="693">
        <f>SUM(D21:D23)</f>
        <v>12851334</v>
      </c>
      <c r="E20" s="692">
        <f>SUM(E21:E23)</f>
        <v>1459458</v>
      </c>
      <c r="F20" s="698">
        <f>SUM(F21:F24)</f>
        <v>0</v>
      </c>
    </row>
    <row r="21" spans="1:6" s="226" customFormat="1" ht="12" customHeight="1" x14ac:dyDescent="0.2">
      <c r="A21" s="601" t="s">
        <v>102</v>
      </c>
      <c r="B21" s="391" t="s">
        <v>222</v>
      </c>
      <c r="C21" s="946">
        <f t="shared" si="0"/>
        <v>0</v>
      </c>
      <c r="D21" s="981"/>
      <c r="E21" s="949"/>
      <c r="F21" s="968"/>
    </row>
    <row r="22" spans="1:6" s="226" customFormat="1" ht="12" customHeight="1" x14ac:dyDescent="0.2">
      <c r="A22" s="601" t="s">
        <v>103</v>
      </c>
      <c r="B22" s="378" t="s">
        <v>368</v>
      </c>
      <c r="C22" s="946">
        <f t="shared" si="0"/>
        <v>0</v>
      </c>
      <c r="D22" s="978"/>
      <c r="E22" s="950"/>
      <c r="F22" s="968"/>
    </row>
    <row r="23" spans="1:6" s="226" customFormat="1" ht="12" customHeight="1" x14ac:dyDescent="0.2">
      <c r="A23" s="601" t="s">
        <v>104</v>
      </c>
      <c r="B23" s="378" t="s">
        <v>369</v>
      </c>
      <c r="C23" s="946">
        <f t="shared" si="0"/>
        <v>14310792</v>
      </c>
      <c r="D23" s="946">
        <v>12851334</v>
      </c>
      <c r="E23" s="950">
        <v>1459458</v>
      </c>
      <c r="F23" s="968" t="s">
        <v>517</v>
      </c>
    </row>
    <row r="24" spans="1:6" s="226" customFormat="1" ht="12" customHeight="1" thickBot="1" x14ac:dyDescent="0.25">
      <c r="A24" s="601" t="s">
        <v>105</v>
      </c>
      <c r="B24" s="378" t="s">
        <v>484</v>
      </c>
      <c r="C24" s="946">
        <f t="shared" si="0"/>
        <v>14310792</v>
      </c>
      <c r="D24" s="978">
        <v>12851334</v>
      </c>
      <c r="E24" s="950">
        <v>1459458</v>
      </c>
      <c r="F24" s="968"/>
    </row>
    <row r="25" spans="1:6" s="226" customFormat="1" ht="12" customHeight="1" thickBot="1" x14ac:dyDescent="0.25">
      <c r="A25" s="316" t="s">
        <v>20</v>
      </c>
      <c r="B25" s="390" t="s">
        <v>150</v>
      </c>
      <c r="C25" s="951">
        <f t="shared" si="0"/>
        <v>0</v>
      </c>
      <c r="D25" s="982"/>
      <c r="E25" s="952"/>
      <c r="F25" s="969"/>
    </row>
    <row r="26" spans="1:6" s="226" customFormat="1" ht="12" customHeight="1" thickBot="1" x14ac:dyDescent="0.25">
      <c r="A26" s="316" t="s">
        <v>21</v>
      </c>
      <c r="B26" s="390" t="s">
        <v>370</v>
      </c>
      <c r="C26" s="692">
        <f t="shared" ca="1" si="0"/>
        <v>0</v>
      </c>
      <c r="D26" s="982"/>
      <c r="E26" s="952"/>
      <c r="F26" s="694">
        <f ca="1">'9.2. sz. mell KH'!C26</f>
        <v>0</v>
      </c>
    </row>
    <row r="27" spans="1:6" s="226" customFormat="1" ht="12" customHeight="1" x14ac:dyDescent="0.2">
      <c r="A27" s="221" t="s">
        <v>232</v>
      </c>
      <c r="B27" s="724" t="s">
        <v>227</v>
      </c>
      <c r="C27" s="944">
        <f t="shared" si="0"/>
        <v>0</v>
      </c>
      <c r="D27" s="981"/>
      <c r="E27" s="949"/>
      <c r="F27" s="967"/>
    </row>
    <row r="28" spans="1:6" s="226" customFormat="1" ht="12" customHeight="1" x14ac:dyDescent="0.2">
      <c r="A28" s="602" t="s">
        <v>233</v>
      </c>
      <c r="B28" s="462" t="s">
        <v>368</v>
      </c>
      <c r="C28" s="946">
        <f t="shared" si="0"/>
        <v>0</v>
      </c>
      <c r="D28" s="981"/>
      <c r="E28" s="949"/>
      <c r="F28" s="968"/>
    </row>
    <row r="29" spans="1:6" s="226" customFormat="1" ht="12" customHeight="1" x14ac:dyDescent="0.2">
      <c r="A29" s="602" t="s">
        <v>234</v>
      </c>
      <c r="B29" s="463" t="s">
        <v>371</v>
      </c>
      <c r="C29" s="946">
        <f t="shared" si="0"/>
        <v>0</v>
      </c>
      <c r="D29" s="978"/>
      <c r="E29" s="950"/>
      <c r="F29" s="968"/>
    </row>
    <row r="30" spans="1:6" s="226" customFormat="1" ht="12" customHeight="1" thickBot="1" x14ac:dyDescent="0.25">
      <c r="A30" s="601" t="s">
        <v>235</v>
      </c>
      <c r="B30" s="464" t="s">
        <v>485</v>
      </c>
      <c r="C30" s="947">
        <f t="shared" si="0"/>
        <v>0</v>
      </c>
      <c r="D30" s="948"/>
      <c r="E30" s="983"/>
      <c r="F30" s="984"/>
    </row>
    <row r="31" spans="1:6" s="226" customFormat="1" ht="12" customHeight="1" thickBot="1" x14ac:dyDescent="0.25">
      <c r="A31" s="316" t="s">
        <v>22</v>
      </c>
      <c r="B31" s="390" t="s">
        <v>372</v>
      </c>
      <c r="C31" s="692">
        <f t="shared" ca="1" si="0"/>
        <v>0</v>
      </c>
      <c r="D31" s="982"/>
      <c r="E31" s="952"/>
      <c r="F31" s="694">
        <f ca="1">'9.2. sz. mell KH'!C31</f>
        <v>0</v>
      </c>
    </row>
    <row r="32" spans="1:6" s="226" customFormat="1" ht="12" customHeight="1" x14ac:dyDescent="0.2">
      <c r="A32" s="602" t="s">
        <v>89</v>
      </c>
      <c r="B32" s="462" t="s">
        <v>254</v>
      </c>
      <c r="C32" s="944">
        <f t="shared" si="0"/>
        <v>0</v>
      </c>
      <c r="D32" s="981"/>
      <c r="E32" s="949"/>
      <c r="F32" s="967"/>
    </row>
    <row r="33" spans="1:6" s="226" customFormat="1" ht="12" customHeight="1" x14ac:dyDescent="0.2">
      <c r="A33" s="602" t="s">
        <v>90</v>
      </c>
      <c r="B33" s="463" t="s">
        <v>255</v>
      </c>
      <c r="C33" s="945">
        <f t="shared" si="0"/>
        <v>0</v>
      </c>
      <c r="D33" s="973"/>
      <c r="E33" s="974"/>
      <c r="F33" s="977"/>
    </row>
    <row r="34" spans="1:6" s="226" customFormat="1" ht="12" customHeight="1" thickBot="1" x14ac:dyDescent="0.25">
      <c r="A34" s="601" t="s">
        <v>91</v>
      </c>
      <c r="B34" s="464" t="s">
        <v>256</v>
      </c>
      <c r="C34" s="947">
        <f t="shared" si="0"/>
        <v>0</v>
      </c>
      <c r="D34" s="948"/>
      <c r="E34" s="983"/>
      <c r="F34" s="984"/>
    </row>
    <row r="35" spans="1:6" s="174" customFormat="1" ht="12" customHeight="1" thickBot="1" x14ac:dyDescent="0.25">
      <c r="A35" s="316" t="s">
        <v>23</v>
      </c>
      <c r="B35" s="390" t="s">
        <v>341</v>
      </c>
      <c r="C35" s="951">
        <f t="shared" si="0"/>
        <v>0</v>
      </c>
      <c r="D35" s="982"/>
      <c r="E35" s="952"/>
      <c r="F35" s="969"/>
    </row>
    <row r="36" spans="1:6" s="174" customFormat="1" ht="12" customHeight="1" thickBot="1" x14ac:dyDescent="0.25">
      <c r="A36" s="316" t="s">
        <v>24</v>
      </c>
      <c r="B36" s="390" t="s">
        <v>373</v>
      </c>
      <c r="C36" s="951">
        <f t="shared" si="0"/>
        <v>0</v>
      </c>
      <c r="D36" s="645"/>
      <c r="E36" s="682"/>
      <c r="F36" s="985"/>
    </row>
    <row r="37" spans="1:6" s="174" customFormat="1" ht="12" customHeight="1" thickBot="1" x14ac:dyDescent="0.25">
      <c r="A37" s="312" t="s">
        <v>25</v>
      </c>
      <c r="B37" s="390" t="s">
        <v>486</v>
      </c>
      <c r="C37" s="692">
        <f t="shared" si="0"/>
        <v>98237792</v>
      </c>
      <c r="D37" s="693">
        <f>+D8+D20+D25+D26+D31+D35+D36</f>
        <v>54778334</v>
      </c>
      <c r="E37" s="693">
        <f>+E8+E20+E25+E26+E31+E35+E36</f>
        <v>43459458</v>
      </c>
      <c r="F37" s="693">
        <v>0</v>
      </c>
    </row>
    <row r="38" spans="1:6" s="174" customFormat="1" ht="12" customHeight="1" thickBot="1" x14ac:dyDescent="0.25">
      <c r="A38" s="319" t="s">
        <v>26</v>
      </c>
      <c r="B38" s="390" t="s">
        <v>375</v>
      </c>
      <c r="C38" s="692">
        <f t="shared" si="0"/>
        <v>503715611</v>
      </c>
      <c r="D38" s="693">
        <f>+D39+D40+D41</f>
        <v>419603720</v>
      </c>
      <c r="E38" s="693">
        <f>+E39+E40+E41</f>
        <v>84111891</v>
      </c>
      <c r="F38" s="698">
        <f>SUM(F39:F41)</f>
        <v>0</v>
      </c>
    </row>
    <row r="39" spans="1:6" s="174" customFormat="1" ht="12" customHeight="1" x14ac:dyDescent="0.2">
      <c r="A39" s="602" t="s">
        <v>376</v>
      </c>
      <c r="B39" s="462" t="s">
        <v>200</v>
      </c>
      <c r="C39" s="944">
        <f t="shared" si="0"/>
        <v>2132513</v>
      </c>
      <c r="D39" s="974">
        <v>2132513</v>
      </c>
      <c r="E39" s="974"/>
      <c r="F39" s="967" t="s">
        <v>517</v>
      </c>
    </row>
    <row r="40" spans="1:6" s="174" customFormat="1" ht="12" customHeight="1" x14ac:dyDescent="0.2">
      <c r="A40" s="602" t="s">
        <v>377</v>
      </c>
      <c r="B40" s="463" t="s">
        <v>3</v>
      </c>
      <c r="C40" s="945">
        <f t="shared" si="0"/>
        <v>0</v>
      </c>
      <c r="D40" s="946"/>
      <c r="E40" s="974"/>
      <c r="F40" s="977"/>
    </row>
    <row r="41" spans="1:6" s="226" customFormat="1" ht="12" customHeight="1" thickBot="1" x14ac:dyDescent="0.25">
      <c r="A41" s="601" t="s">
        <v>378</v>
      </c>
      <c r="B41" s="464" t="s">
        <v>379</v>
      </c>
      <c r="C41" s="947">
        <f t="shared" si="0"/>
        <v>501583098</v>
      </c>
      <c r="D41" s="974">
        <v>417471207</v>
      </c>
      <c r="E41" s="974">
        <v>84111891</v>
      </c>
      <c r="F41" s="984" t="s">
        <v>517</v>
      </c>
    </row>
    <row r="42" spans="1:6" s="226" customFormat="1" ht="15" customHeight="1" thickBot="1" x14ac:dyDescent="0.25">
      <c r="A42" s="319" t="s">
        <v>27</v>
      </c>
      <c r="B42" s="465" t="s">
        <v>380</v>
      </c>
      <c r="C42" s="692">
        <f t="shared" si="0"/>
        <v>601953403</v>
      </c>
      <c r="D42" s="693">
        <f>+D37+D38</f>
        <v>474382054</v>
      </c>
      <c r="E42" s="692">
        <f>+E37+E38</f>
        <v>127571349</v>
      </c>
      <c r="F42" s="698">
        <f>SUM(F37+F38)</f>
        <v>0</v>
      </c>
    </row>
    <row r="43" spans="1:6" s="226" customFormat="1" ht="15" customHeight="1" x14ac:dyDescent="0.2">
      <c r="A43" s="320"/>
      <c r="B43" s="453"/>
      <c r="C43" s="503"/>
      <c r="D43" s="503"/>
      <c r="E43" s="503"/>
      <c r="F43" s="503"/>
    </row>
    <row r="44" spans="1:6" ht="15.75" thickBot="1" x14ac:dyDescent="0.25">
      <c r="A44" s="321"/>
      <c r="B44" s="466"/>
      <c r="C44" s="504"/>
      <c r="D44" s="504"/>
      <c r="E44" s="504"/>
      <c r="F44" s="505"/>
    </row>
    <row r="45" spans="1:6" s="225" customFormat="1" ht="44.25" customHeight="1" thickBot="1" x14ac:dyDescent="0.25">
      <c r="A45" s="322"/>
      <c r="B45" s="454" t="s">
        <v>57</v>
      </c>
      <c r="C45" s="278" t="s">
        <v>751</v>
      </c>
      <c r="D45" s="510" t="s">
        <v>506</v>
      </c>
      <c r="E45" s="509" t="s">
        <v>507</v>
      </c>
      <c r="F45" s="511" t="s">
        <v>609</v>
      </c>
    </row>
    <row r="46" spans="1:6" s="227" customFormat="1" ht="12" customHeight="1" thickBot="1" x14ac:dyDescent="0.25">
      <c r="A46" s="316" t="s">
        <v>18</v>
      </c>
      <c r="B46" s="390" t="s">
        <v>381</v>
      </c>
      <c r="C46" s="692">
        <f t="shared" ref="C46:C58" si="1">SUM(D46:F46)</f>
        <v>601953403</v>
      </c>
      <c r="D46" s="693">
        <f>SUM(D47:D51)</f>
        <v>474382054</v>
      </c>
      <c r="E46" s="692">
        <f>SUM(E47:E51)</f>
        <v>127571349</v>
      </c>
      <c r="F46" s="698">
        <f>SUM(F47:F51)</f>
        <v>0</v>
      </c>
    </row>
    <row r="47" spans="1:6" ht="12" customHeight="1" x14ac:dyDescent="0.2">
      <c r="A47" s="601" t="s">
        <v>96</v>
      </c>
      <c r="B47" s="391" t="s">
        <v>48</v>
      </c>
      <c r="C47" s="944">
        <f t="shared" si="1"/>
        <v>346552713</v>
      </c>
      <c r="D47" s="949">
        <v>265265873</v>
      </c>
      <c r="E47" s="949">
        <v>81286840</v>
      </c>
      <c r="F47" s="967"/>
    </row>
    <row r="48" spans="1:6" ht="12" customHeight="1" x14ac:dyDescent="0.2">
      <c r="A48" s="601" t="s">
        <v>97</v>
      </c>
      <c r="B48" s="378" t="s">
        <v>159</v>
      </c>
      <c r="C48" s="946">
        <f t="shared" si="1"/>
        <v>66067272</v>
      </c>
      <c r="D48" s="950">
        <v>47917763</v>
      </c>
      <c r="E48" s="950">
        <v>18149509</v>
      </c>
      <c r="F48" s="968"/>
    </row>
    <row r="49" spans="1:6" ht="12" customHeight="1" x14ac:dyDescent="0.2">
      <c r="A49" s="601" t="s">
        <v>98</v>
      </c>
      <c r="B49" s="378" t="s">
        <v>123</v>
      </c>
      <c r="C49" s="946">
        <f t="shared" si="1"/>
        <v>189333418</v>
      </c>
      <c r="D49" s="950">
        <v>161198418</v>
      </c>
      <c r="E49" s="950">
        <v>28135000</v>
      </c>
      <c r="F49" s="968"/>
    </row>
    <row r="50" spans="1:6" ht="12" customHeight="1" x14ac:dyDescent="0.2">
      <c r="A50" s="601" t="s">
        <v>99</v>
      </c>
      <c r="B50" s="378" t="s">
        <v>160</v>
      </c>
      <c r="C50" s="946">
        <f t="shared" si="1"/>
        <v>0</v>
      </c>
      <c r="D50" s="950"/>
      <c r="E50" s="950"/>
      <c r="F50" s="968"/>
    </row>
    <row r="51" spans="1:6" ht="12" customHeight="1" thickBot="1" x14ac:dyDescent="0.25">
      <c r="A51" s="601" t="s">
        <v>125</v>
      </c>
      <c r="B51" s="378" t="s">
        <v>161</v>
      </c>
      <c r="C51" s="946">
        <f t="shared" si="1"/>
        <v>0</v>
      </c>
      <c r="D51" s="950"/>
      <c r="E51" s="950"/>
      <c r="F51" s="968"/>
    </row>
    <row r="52" spans="1:6" ht="12" customHeight="1" thickBot="1" x14ac:dyDescent="0.25">
      <c r="A52" s="316" t="s">
        <v>19</v>
      </c>
      <c r="B52" s="390" t="s">
        <v>382</v>
      </c>
      <c r="C52" s="720">
        <f t="shared" si="1"/>
        <v>0</v>
      </c>
      <c r="D52" s="693">
        <f>SUM(D53:D57)</f>
        <v>0</v>
      </c>
      <c r="E52" s="692">
        <f>SUM(E53:E57)</f>
        <v>0</v>
      </c>
      <c r="F52" s="698">
        <f>SUM(F53:F57)</f>
        <v>0</v>
      </c>
    </row>
    <row r="53" spans="1:6" s="227" customFormat="1" ht="12" customHeight="1" x14ac:dyDescent="0.2">
      <c r="A53" s="601" t="s">
        <v>102</v>
      </c>
      <c r="B53" s="391" t="s">
        <v>190</v>
      </c>
      <c r="C53" s="946">
        <f t="shared" si="1"/>
        <v>0</v>
      </c>
      <c r="D53" s="949" t="s">
        <v>517</v>
      </c>
      <c r="E53" s="949"/>
      <c r="F53" s="967"/>
    </row>
    <row r="54" spans="1:6" ht="12" customHeight="1" x14ac:dyDescent="0.2">
      <c r="A54" s="601" t="s">
        <v>103</v>
      </c>
      <c r="B54" s="378" t="s">
        <v>163</v>
      </c>
      <c r="C54" s="946">
        <f t="shared" si="1"/>
        <v>0</v>
      </c>
      <c r="D54" s="950"/>
      <c r="E54" s="950"/>
      <c r="F54" s="968"/>
    </row>
    <row r="55" spans="1:6" ht="12" customHeight="1" x14ac:dyDescent="0.2">
      <c r="A55" s="601" t="s">
        <v>104</v>
      </c>
      <c r="B55" s="378" t="s">
        <v>58</v>
      </c>
      <c r="C55" s="946">
        <f t="shared" si="1"/>
        <v>0</v>
      </c>
      <c r="D55" s="950"/>
      <c r="E55" s="950"/>
      <c r="F55" s="968"/>
    </row>
    <row r="56" spans="1:6" ht="12" customHeight="1" thickBot="1" x14ac:dyDescent="0.25">
      <c r="A56" s="601" t="s">
        <v>105</v>
      </c>
      <c r="B56" s="378" t="s">
        <v>483</v>
      </c>
      <c r="C56" s="946">
        <f t="shared" si="1"/>
        <v>0</v>
      </c>
      <c r="D56" s="950"/>
      <c r="E56" s="950"/>
      <c r="F56" s="968"/>
    </row>
    <row r="57" spans="1:6" ht="15" customHeight="1" thickBot="1" x14ac:dyDescent="0.25">
      <c r="A57" s="316" t="s">
        <v>20</v>
      </c>
      <c r="B57" s="390" t="s">
        <v>13</v>
      </c>
      <c r="C57" s="951">
        <f t="shared" si="1"/>
        <v>0</v>
      </c>
      <c r="D57" s="952"/>
      <c r="E57" s="952"/>
      <c r="F57" s="969"/>
    </row>
    <row r="58" spans="1:6" ht="14.25" thickBot="1" x14ac:dyDescent="0.25">
      <c r="A58" s="316" t="s">
        <v>21</v>
      </c>
      <c r="B58" s="467" t="s">
        <v>487</v>
      </c>
      <c r="C58" s="692">
        <f t="shared" si="1"/>
        <v>601953403</v>
      </c>
      <c r="D58" s="705">
        <f>SUM(D46+D52+D57)</f>
        <v>474382054</v>
      </c>
      <c r="E58" s="692">
        <f>SUM(E46+E52+E57)</f>
        <v>127571349</v>
      </c>
      <c r="F58" s="694">
        <f>SUM(F46)</f>
        <v>0</v>
      </c>
    </row>
    <row r="59" spans="1:6" ht="15" customHeight="1" thickBot="1" x14ac:dyDescent="0.25">
      <c r="A59" s="603"/>
      <c r="B59" s="456"/>
      <c r="C59" s="506"/>
      <c r="D59" s="506"/>
      <c r="E59" s="506"/>
      <c r="F59" s="507"/>
    </row>
    <row r="60" spans="1:6" ht="14.25" customHeight="1" thickBot="1" x14ac:dyDescent="0.25">
      <c r="A60" s="251" t="s">
        <v>478</v>
      </c>
      <c r="B60" s="481"/>
      <c r="C60" s="720">
        <f>SUM(D60:F60)</f>
        <v>117</v>
      </c>
      <c r="D60" s="964">
        <v>92</v>
      </c>
      <c r="E60" s="964">
        <v>25</v>
      </c>
      <c r="F60" s="960"/>
    </row>
    <row r="61" spans="1:6" ht="13.5" thickBot="1" x14ac:dyDescent="0.25">
      <c r="A61" s="1428" t="s">
        <v>182</v>
      </c>
      <c r="B61" s="1429"/>
      <c r="C61" s="720"/>
      <c r="D61" s="962" t="s">
        <v>517</v>
      </c>
      <c r="E61" s="963"/>
      <c r="F61" s="965"/>
    </row>
  </sheetData>
  <sheetProtection formatCells="0"/>
  <mergeCells count="1">
    <mergeCell ref="A61:B61"/>
  </mergeCells>
  <phoneticPr fontId="29" type="noConversion"/>
  <printOptions horizontalCentered="1"/>
  <pageMargins left="0.78740157480314965" right="0.78740157480314965" top="0.75" bottom="0.98425196850393704" header="0.5" footer="0.78740157480314965"/>
  <pageSetup paperSize="9" scale="67" orientation="portrait" verticalDpi="300" r:id="rId1"/>
  <headerFooter alignWithMargins="0"/>
  <ignoredErrors>
    <ignoredError sqref="D20:E20" formulaRange="1"/>
    <ignoredError sqref="C9:C41 C47:C57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D19"/>
  <sheetViews>
    <sheetView view="pageBreakPreview" zoomScale="60" zoomScaleNormal="100" workbookViewId="0">
      <selection activeCell="A2" sqref="A2:D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7.1640625" customWidth="1"/>
  </cols>
  <sheetData>
    <row r="1" spans="1:4" ht="30.75" customHeight="1" x14ac:dyDescent="0.2"/>
    <row r="2" spans="1:4" ht="45" customHeight="1" x14ac:dyDescent="0.2">
      <c r="A2" s="1478" t="s">
        <v>686</v>
      </c>
      <c r="B2" s="1478"/>
      <c r="C2" s="1478"/>
      <c r="D2" s="1478"/>
    </row>
    <row r="3" spans="1:4" ht="17.25" customHeight="1" x14ac:dyDescent="0.3">
      <c r="A3" s="1479" t="s">
        <v>688</v>
      </c>
      <c r="B3" s="1479"/>
      <c r="C3" s="1479"/>
      <c r="D3" s="1479"/>
    </row>
    <row r="4" spans="1:4" ht="13.5" thickBot="1" x14ac:dyDescent="0.25">
      <c r="A4" s="121"/>
      <c r="B4" s="121"/>
      <c r="C4" s="1475" t="s">
        <v>563</v>
      </c>
      <c r="D4" s="1475"/>
    </row>
    <row r="5" spans="1:4" ht="42.75" customHeight="1" thickBot="1" x14ac:dyDescent="0.25">
      <c r="A5" s="587" t="s">
        <v>67</v>
      </c>
      <c r="B5" s="588" t="s">
        <v>121</v>
      </c>
      <c r="C5" s="588" t="s">
        <v>122</v>
      </c>
      <c r="D5" s="589" t="s">
        <v>614</v>
      </c>
    </row>
    <row r="6" spans="1:4" ht="24.95" customHeight="1" x14ac:dyDescent="0.2">
      <c r="A6" s="583" t="s">
        <v>18</v>
      </c>
      <c r="B6" s="584" t="s">
        <v>543</v>
      </c>
      <c r="C6" s="585" t="s">
        <v>544</v>
      </c>
      <c r="D6" s="586">
        <v>200000</v>
      </c>
    </row>
    <row r="7" spans="1:4" ht="54" customHeight="1" x14ac:dyDescent="0.2">
      <c r="A7" s="538" t="s">
        <v>19</v>
      </c>
      <c r="B7" s="539" t="s">
        <v>545</v>
      </c>
      <c r="C7" s="539" t="s">
        <v>763</v>
      </c>
      <c r="D7" s="543">
        <v>250000</v>
      </c>
    </row>
    <row r="8" spans="1:4" ht="24.95" customHeight="1" x14ac:dyDescent="0.2">
      <c r="A8" s="538" t="s">
        <v>20</v>
      </c>
      <c r="B8" s="539" t="s">
        <v>546</v>
      </c>
      <c r="C8" s="540" t="s">
        <v>544</v>
      </c>
      <c r="D8" s="544">
        <v>50000</v>
      </c>
    </row>
    <row r="9" spans="1:4" ht="45" customHeight="1" x14ac:dyDescent="0.2">
      <c r="A9" s="538" t="s">
        <v>21</v>
      </c>
      <c r="B9" s="539" t="s">
        <v>547</v>
      </c>
      <c r="C9" s="539" t="s">
        <v>687</v>
      </c>
      <c r="D9" s="544">
        <v>25000000</v>
      </c>
    </row>
    <row r="10" spans="1:4" ht="24.95" customHeight="1" x14ac:dyDescent="0.2">
      <c r="A10" s="538" t="s">
        <v>22</v>
      </c>
      <c r="B10" s="539" t="s">
        <v>548</v>
      </c>
      <c r="C10" s="540" t="s">
        <v>544</v>
      </c>
      <c r="D10" s="544">
        <v>25000000</v>
      </c>
    </row>
    <row r="11" spans="1:4" ht="24.95" customHeight="1" thickBot="1" x14ac:dyDescent="0.25">
      <c r="A11" s="538" t="s">
        <v>23</v>
      </c>
      <c r="B11" s="539" t="s">
        <v>550</v>
      </c>
      <c r="C11" s="540" t="s">
        <v>544</v>
      </c>
      <c r="D11" s="582">
        <v>217625134</v>
      </c>
    </row>
    <row r="12" spans="1:4" ht="24.95" customHeight="1" thickTop="1" x14ac:dyDescent="0.2">
      <c r="A12" s="538"/>
      <c r="B12" s="539"/>
      <c r="C12" s="540"/>
      <c r="D12" s="739">
        <f>SUM(D6:D11)</f>
        <v>268125134</v>
      </c>
    </row>
    <row r="13" spans="1:4" ht="24.95" customHeight="1" x14ac:dyDescent="0.2">
      <c r="A13" s="538"/>
      <c r="B13" s="539"/>
      <c r="C13" s="540"/>
      <c r="D13" s="544"/>
    </row>
    <row r="14" spans="1:4" ht="24.95" customHeight="1" x14ac:dyDescent="0.2">
      <c r="A14" s="538" t="s">
        <v>24</v>
      </c>
      <c r="B14" s="539" t="s">
        <v>549</v>
      </c>
      <c r="C14" s="539" t="s">
        <v>589</v>
      </c>
      <c r="D14" s="544">
        <v>3577456</v>
      </c>
    </row>
    <row r="15" spans="1:4" ht="24.95" customHeight="1" x14ac:dyDescent="0.2">
      <c r="A15" s="538"/>
      <c r="B15" s="539"/>
      <c r="C15" s="540"/>
      <c r="D15" s="544"/>
    </row>
    <row r="16" spans="1:4" ht="24.95" customHeight="1" x14ac:dyDescent="0.2">
      <c r="A16" s="538"/>
      <c r="B16" s="540"/>
      <c r="C16" s="540"/>
      <c r="D16" s="545"/>
    </row>
    <row r="17" spans="1:4" ht="24.95" customHeight="1" thickBot="1" x14ac:dyDescent="0.25">
      <c r="A17" s="541"/>
      <c r="B17" s="542"/>
      <c r="C17" s="542"/>
      <c r="D17" s="546"/>
    </row>
    <row r="18" spans="1:4" ht="15.95" customHeight="1" thickBot="1" x14ac:dyDescent="0.25">
      <c r="A18" s="1476" t="s">
        <v>52</v>
      </c>
      <c r="B18" s="1477"/>
      <c r="C18" s="122"/>
      <c r="D18" s="547">
        <f>SUM(D12+D14)</f>
        <v>271702590</v>
      </c>
    </row>
    <row r="19" spans="1:4" x14ac:dyDescent="0.2">
      <c r="A19" t="s">
        <v>178</v>
      </c>
    </row>
  </sheetData>
  <mergeCells count="4">
    <mergeCell ref="C4:D4"/>
    <mergeCell ref="A18:B18"/>
    <mergeCell ref="A2:D2"/>
    <mergeCell ref="A3:D3"/>
  </mergeCells>
  <phoneticPr fontId="29" type="noConversion"/>
  <conditionalFormatting sqref="D18">
    <cfRule type="cellIs" dxfId="0" priority="1" stopIfTrue="1" operator="equal">
      <formula>0</formula>
    </cfRule>
  </conditionalFormatting>
  <printOptions horizontalCentered="1"/>
  <pageMargins left="0.78740157480314965" right="0.78740157480314965" top="0.6692913385826772" bottom="0.82677165354330717" header="0.78740157480314965" footer="0.78740157480314965"/>
  <pageSetup paperSize="9" scale="96" orientation="portrait" r:id="rId1"/>
  <headerFooter alignWithMargins="0">
    <oddHeader>&amp;R&amp;"Times New Roman CE,Félkövér dőlt"&amp;11 9.6.sz. melléklet az 2/2021.(II.04.) önkormányzati rendelethez</oddHeader>
  </headerFooter>
  <ignoredErrors>
    <ignoredError sqref="D12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164"/>
  <sheetViews>
    <sheetView view="pageBreakPreview" zoomScaleNormal="100" zoomScaleSheetLayoutView="100" workbookViewId="0">
      <selection activeCell="B11" sqref="B11"/>
    </sheetView>
  </sheetViews>
  <sheetFormatPr defaultRowHeight="15.75" x14ac:dyDescent="0.25"/>
  <cols>
    <col min="1" max="1" width="9" style="922" customWidth="1"/>
    <col min="2" max="2" width="75.83203125" style="183" customWidth="1"/>
    <col min="3" max="3" width="16" style="184" customWidth="1"/>
    <col min="4" max="5" width="16" style="183" customWidth="1"/>
    <col min="6" max="6" width="9" style="23" customWidth="1"/>
    <col min="7" max="7" width="14.83203125" style="23" customWidth="1"/>
    <col min="8" max="8" width="13.33203125" style="23" bestFit="1" customWidth="1"/>
    <col min="9" max="9" width="14.6640625" style="23" customWidth="1"/>
    <col min="10" max="10" width="18.6640625" style="23" customWidth="1"/>
    <col min="11" max="16384" width="9.33203125" style="23"/>
  </cols>
  <sheetData>
    <row r="1" spans="1:10" ht="15.95" customHeight="1" x14ac:dyDescent="0.25">
      <c r="A1" s="1431" t="s">
        <v>15</v>
      </c>
      <c r="B1" s="1431"/>
      <c r="C1" s="1431"/>
      <c r="D1" s="1431"/>
      <c r="E1" s="1431"/>
    </row>
    <row r="2" spans="1:10" ht="15.95" customHeight="1" thickBot="1" x14ac:dyDescent="0.3">
      <c r="A2" s="1430" t="s">
        <v>129</v>
      </c>
      <c r="B2" s="1430"/>
      <c r="D2" s="80"/>
      <c r="E2" s="151"/>
    </row>
    <row r="3" spans="1:10" ht="38.1" customHeight="1" thickBot="1" x14ac:dyDescent="0.3">
      <c r="A3" s="13" t="s">
        <v>67</v>
      </c>
      <c r="B3" s="375" t="s">
        <v>17</v>
      </c>
      <c r="C3" s="14" t="s">
        <v>757</v>
      </c>
      <c r="D3" s="190" t="s">
        <v>758</v>
      </c>
      <c r="E3" s="1420" t="s">
        <v>759</v>
      </c>
      <c r="G3" s="183"/>
      <c r="H3" s="183"/>
      <c r="I3" s="183"/>
      <c r="J3" s="183"/>
    </row>
    <row r="4" spans="1:10" s="847" customFormat="1" ht="12" customHeight="1" thickBot="1" x14ac:dyDescent="0.25">
      <c r="A4" s="18" t="s">
        <v>452</v>
      </c>
      <c r="B4" s="375" t="s">
        <v>453</v>
      </c>
      <c r="C4" s="19" t="s">
        <v>454</v>
      </c>
      <c r="D4" s="19" t="s">
        <v>456</v>
      </c>
      <c r="E4" s="217" t="s">
        <v>455</v>
      </c>
    </row>
    <row r="5" spans="1:10" s="849" customFormat="1" ht="12" customHeight="1" thickBot="1" x14ac:dyDescent="0.25">
      <c r="A5" s="18" t="s">
        <v>18</v>
      </c>
      <c r="B5" s="367" t="s">
        <v>216</v>
      </c>
      <c r="C5" s="776">
        <f>SUM(C6:C11)</f>
        <v>1005328700</v>
      </c>
      <c r="D5" s="776">
        <f>SUM(D6:D11)</f>
        <v>1675382305</v>
      </c>
      <c r="E5" s="776">
        <f>SUM(E6:E11)</f>
        <v>1005376243</v>
      </c>
      <c r="F5" s="848"/>
    </row>
    <row r="6" spans="1:10" s="849" customFormat="1" ht="12" customHeight="1" x14ac:dyDescent="0.2">
      <c r="A6" s="206" t="s">
        <v>96</v>
      </c>
      <c r="B6" s="368" t="s">
        <v>217</v>
      </c>
      <c r="C6" s="828">
        <v>245482802</v>
      </c>
      <c r="D6" s="829">
        <v>270696213</v>
      </c>
      <c r="E6" s="830">
        <f>'1.1.sz.mell.'!C6</f>
        <v>269383389</v>
      </c>
      <c r="G6" s="850"/>
    </row>
    <row r="7" spans="1:10" s="849" customFormat="1" ht="12" customHeight="1" x14ac:dyDescent="0.2">
      <c r="A7" s="207" t="s">
        <v>97</v>
      </c>
      <c r="B7" s="369" t="s">
        <v>218</v>
      </c>
      <c r="C7" s="781">
        <v>197360683</v>
      </c>
      <c r="D7" s="781">
        <v>215538982</v>
      </c>
      <c r="E7" s="783">
        <f>'1.1.sz.mell.'!C7</f>
        <v>210456630</v>
      </c>
      <c r="G7" s="850"/>
    </row>
    <row r="8" spans="1:10" s="849" customFormat="1" ht="12" customHeight="1" x14ac:dyDescent="0.2">
      <c r="A8" s="207" t="s">
        <v>98</v>
      </c>
      <c r="B8" s="369" t="s">
        <v>219</v>
      </c>
      <c r="C8" s="781">
        <v>506082573</v>
      </c>
      <c r="D8" s="781">
        <v>555747946</v>
      </c>
      <c r="E8" s="783">
        <f>'1.1.sz.mell.'!C8</f>
        <v>510543694</v>
      </c>
      <c r="G8" s="850"/>
    </row>
    <row r="9" spans="1:10" s="849" customFormat="1" ht="12" customHeight="1" x14ac:dyDescent="0.2">
      <c r="A9" s="207" t="s">
        <v>99</v>
      </c>
      <c r="B9" s="369" t="s">
        <v>220</v>
      </c>
      <c r="C9" s="781">
        <v>21969450</v>
      </c>
      <c r="D9" s="781">
        <v>24441841</v>
      </c>
      <c r="E9" s="783">
        <f>'1.1.sz.mell.'!C9</f>
        <v>14992530</v>
      </c>
      <c r="G9" s="850"/>
    </row>
    <row r="10" spans="1:10" s="849" customFormat="1" ht="12" customHeight="1" x14ac:dyDescent="0.2">
      <c r="A10" s="207" t="s">
        <v>125</v>
      </c>
      <c r="B10" s="369" t="s">
        <v>393</v>
      </c>
      <c r="C10" s="831">
        <v>33148632</v>
      </c>
      <c r="D10" s="781">
        <v>608957323</v>
      </c>
      <c r="E10" s="783">
        <v>0</v>
      </c>
      <c r="G10" s="850"/>
    </row>
    <row r="11" spans="1:10" s="849" customFormat="1" ht="12" customHeight="1" thickBot="1" x14ac:dyDescent="0.25">
      <c r="A11" s="208" t="s">
        <v>100</v>
      </c>
      <c r="B11" s="370" t="s">
        <v>394</v>
      </c>
      <c r="C11" s="832">
        <v>1284560</v>
      </c>
      <c r="D11" s="829" t="s">
        <v>517</v>
      </c>
      <c r="E11" s="783">
        <v>0</v>
      </c>
      <c r="G11" s="850"/>
    </row>
    <row r="12" spans="1:10" s="849" customFormat="1" ht="12" customHeight="1" thickBot="1" x14ac:dyDescent="0.25">
      <c r="A12" s="18" t="s">
        <v>19</v>
      </c>
      <c r="B12" s="371" t="s">
        <v>221</v>
      </c>
      <c r="C12" s="776">
        <f>SUM(C13:C17)</f>
        <v>924735904</v>
      </c>
      <c r="D12" s="776">
        <f>SUM(D13:D17)</f>
        <v>817257748</v>
      </c>
      <c r="E12" s="776">
        <f>SUM(E13:E17)</f>
        <v>909698504</v>
      </c>
    </row>
    <row r="13" spans="1:10" s="849" customFormat="1" ht="12" customHeight="1" x14ac:dyDescent="0.2">
      <c r="A13" s="206" t="s">
        <v>102</v>
      </c>
      <c r="B13" s="368" t="s">
        <v>222</v>
      </c>
      <c r="C13" s="828">
        <v>1901</v>
      </c>
      <c r="D13" s="828">
        <v>13621</v>
      </c>
      <c r="E13" s="830">
        <v>0</v>
      </c>
    </row>
    <row r="14" spans="1:10" s="849" customFormat="1" ht="12" customHeight="1" x14ac:dyDescent="0.2">
      <c r="A14" s="207" t="s">
        <v>103</v>
      </c>
      <c r="B14" s="369" t="s">
        <v>223</v>
      </c>
      <c r="C14" s="781"/>
      <c r="D14" s="781"/>
      <c r="E14" s="783">
        <v>0</v>
      </c>
    </row>
    <row r="15" spans="1:10" s="849" customFormat="1" ht="12" customHeight="1" x14ac:dyDescent="0.2">
      <c r="A15" s="207" t="s">
        <v>104</v>
      </c>
      <c r="B15" s="369" t="s">
        <v>386</v>
      </c>
      <c r="C15" s="781"/>
      <c r="D15" s="781"/>
      <c r="E15" s="783">
        <v>0</v>
      </c>
      <c r="G15" s="851"/>
      <c r="H15" s="851"/>
      <c r="I15" s="851"/>
      <c r="J15" s="851"/>
    </row>
    <row r="16" spans="1:10" s="849" customFormat="1" ht="12" customHeight="1" x14ac:dyDescent="0.2">
      <c r="A16" s="207" t="s">
        <v>105</v>
      </c>
      <c r="B16" s="369" t="s">
        <v>387</v>
      </c>
      <c r="C16" s="781"/>
      <c r="D16" s="781"/>
      <c r="E16" s="783">
        <v>0</v>
      </c>
      <c r="G16" s="851"/>
      <c r="H16" s="851"/>
      <c r="I16" s="851"/>
      <c r="J16" s="851"/>
    </row>
    <row r="17" spans="1:10" s="849" customFormat="1" ht="12" customHeight="1" x14ac:dyDescent="0.2">
      <c r="A17" s="207" t="s">
        <v>106</v>
      </c>
      <c r="B17" s="369" t="s">
        <v>224</v>
      </c>
      <c r="C17" s="781">
        <v>924734003</v>
      </c>
      <c r="D17" s="781">
        <v>817244127</v>
      </c>
      <c r="E17" s="783">
        <f>'1.1.sz.mell.'!C17</f>
        <v>909698504</v>
      </c>
      <c r="G17" s="851"/>
      <c r="H17" s="851"/>
      <c r="I17" s="851"/>
      <c r="J17" s="850"/>
    </row>
    <row r="18" spans="1:10" s="849" customFormat="1" ht="12" customHeight="1" thickBot="1" x14ac:dyDescent="0.25">
      <c r="A18" s="208" t="s">
        <v>115</v>
      </c>
      <c r="B18" s="370" t="s">
        <v>225</v>
      </c>
      <c r="C18" s="833">
        <v>268274119</v>
      </c>
      <c r="D18" s="781">
        <v>260293068</v>
      </c>
      <c r="E18" s="786">
        <f>'1.1.sz.mell.'!C18</f>
        <v>183881446</v>
      </c>
      <c r="G18" s="851"/>
      <c r="H18" s="851"/>
      <c r="I18" s="851"/>
      <c r="J18" s="851"/>
    </row>
    <row r="19" spans="1:10" s="849" customFormat="1" ht="12" customHeight="1" thickBot="1" x14ac:dyDescent="0.25">
      <c r="A19" s="18" t="s">
        <v>20</v>
      </c>
      <c r="B19" s="367" t="s">
        <v>226</v>
      </c>
      <c r="C19" s="776">
        <f>SUM(C20:C24)</f>
        <v>507053297</v>
      </c>
      <c r="D19" s="776">
        <f>SUM(D20:D24)</f>
        <v>273188551</v>
      </c>
      <c r="E19" s="776">
        <f>SUM(E20:E24)</f>
        <v>2419694</v>
      </c>
      <c r="G19" s="851"/>
      <c r="H19" s="851"/>
      <c r="I19" s="851"/>
      <c r="J19" s="851"/>
    </row>
    <row r="20" spans="1:10" s="849" customFormat="1" ht="12" customHeight="1" x14ac:dyDescent="0.2">
      <c r="A20" s="206" t="s">
        <v>85</v>
      </c>
      <c r="B20" s="368" t="s">
        <v>227</v>
      </c>
      <c r="C20" s="828">
        <v>23305000</v>
      </c>
      <c r="D20" s="852" t="s">
        <v>517</v>
      </c>
      <c r="E20" s="830" t="s">
        <v>517</v>
      </c>
      <c r="G20" s="851"/>
      <c r="H20" s="851"/>
      <c r="I20" s="851"/>
      <c r="J20" s="851"/>
    </row>
    <row r="21" spans="1:10" s="849" customFormat="1" ht="12" customHeight="1" x14ac:dyDescent="0.2">
      <c r="A21" s="207" t="s">
        <v>86</v>
      </c>
      <c r="B21" s="369" t="s">
        <v>228</v>
      </c>
      <c r="C21" s="781"/>
      <c r="D21" s="852"/>
      <c r="E21" s="783">
        <v>0</v>
      </c>
      <c r="G21" s="851"/>
      <c r="H21" s="851"/>
      <c r="I21" s="851"/>
      <c r="J21" s="851"/>
    </row>
    <row r="22" spans="1:10" s="849" customFormat="1" ht="12" customHeight="1" x14ac:dyDescent="0.2">
      <c r="A22" s="207" t="s">
        <v>87</v>
      </c>
      <c r="B22" s="369" t="s">
        <v>388</v>
      </c>
      <c r="C22" s="781"/>
      <c r="D22" s="852"/>
      <c r="E22" s="783">
        <v>0</v>
      </c>
      <c r="G22" s="851"/>
      <c r="H22" s="851"/>
      <c r="I22" s="851"/>
      <c r="J22" s="851"/>
    </row>
    <row r="23" spans="1:10" s="849" customFormat="1" ht="12" customHeight="1" x14ac:dyDescent="0.2">
      <c r="A23" s="207" t="s">
        <v>88</v>
      </c>
      <c r="B23" s="369" t="s">
        <v>389</v>
      </c>
      <c r="C23" s="781"/>
      <c r="D23" s="852"/>
      <c r="E23" s="783">
        <v>0</v>
      </c>
      <c r="G23" s="851"/>
      <c r="H23" s="851"/>
      <c r="I23" s="851"/>
      <c r="J23" s="851"/>
    </row>
    <row r="24" spans="1:10" s="849" customFormat="1" ht="12" customHeight="1" x14ac:dyDescent="0.2">
      <c r="A24" s="207" t="s">
        <v>147</v>
      </c>
      <c r="B24" s="369" t="s">
        <v>229</v>
      </c>
      <c r="C24" s="781">
        <v>483748297</v>
      </c>
      <c r="D24" s="852">
        <v>273188551</v>
      </c>
      <c r="E24" s="783">
        <f>'1.1.sz.mell.'!C24</f>
        <v>2419694</v>
      </c>
      <c r="G24" s="851"/>
      <c r="H24" s="851"/>
      <c r="I24" s="851"/>
      <c r="J24" s="851"/>
    </row>
    <row r="25" spans="1:10" s="849" customFormat="1" ht="12" customHeight="1" thickBot="1" x14ac:dyDescent="0.25">
      <c r="A25" s="208" t="s">
        <v>148</v>
      </c>
      <c r="B25" s="370" t="s">
        <v>230</v>
      </c>
      <c r="C25" s="833">
        <v>443158486</v>
      </c>
      <c r="D25" s="852">
        <v>273188551</v>
      </c>
      <c r="E25" s="786">
        <f>'1.1.sz.mell.'!C25</f>
        <v>1619594</v>
      </c>
      <c r="G25" s="851"/>
      <c r="H25" s="851"/>
      <c r="I25" s="851"/>
      <c r="J25" s="851"/>
    </row>
    <row r="26" spans="1:10" s="849" customFormat="1" ht="12" customHeight="1" thickBot="1" x14ac:dyDescent="0.25">
      <c r="A26" s="18" t="s">
        <v>149</v>
      </c>
      <c r="B26" s="367" t="s">
        <v>231</v>
      </c>
      <c r="C26" s="776">
        <f>SUM(C27:C32)</f>
        <v>93223638</v>
      </c>
      <c r="D26" s="776">
        <f>SUM(D27:D32)</f>
        <v>81333931</v>
      </c>
      <c r="E26" s="776">
        <f>SUM(E27:E32)</f>
        <v>60000000</v>
      </c>
      <c r="F26" s="848"/>
      <c r="G26" s="851"/>
      <c r="H26" s="851"/>
      <c r="I26" s="851"/>
      <c r="J26" s="851"/>
    </row>
    <row r="27" spans="1:10" s="849" customFormat="1" ht="12" customHeight="1" x14ac:dyDescent="0.2">
      <c r="A27" s="206" t="s">
        <v>232</v>
      </c>
      <c r="B27" s="368" t="s">
        <v>554</v>
      </c>
      <c r="C27" s="781">
        <v>19624203</v>
      </c>
      <c r="D27" s="853">
        <v>21370697</v>
      </c>
      <c r="E27" s="780">
        <f>'1.1.sz.mell.'!C27</f>
        <v>22000000</v>
      </c>
      <c r="G27" s="851"/>
      <c r="H27" s="851"/>
      <c r="I27" s="851"/>
      <c r="J27" s="851"/>
    </row>
    <row r="28" spans="1:10" s="849" customFormat="1" ht="12" customHeight="1" x14ac:dyDescent="0.2">
      <c r="A28" s="207" t="s">
        <v>559</v>
      </c>
      <c r="B28" s="369" t="s">
        <v>534</v>
      </c>
      <c r="C28" s="781">
        <v>62013439</v>
      </c>
      <c r="D28" s="852">
        <v>57623361</v>
      </c>
      <c r="E28" s="783">
        <f>'1.1.sz.mell.'!C28</f>
        <v>34000000</v>
      </c>
      <c r="G28" s="851"/>
      <c r="H28" s="851"/>
      <c r="I28" s="851"/>
      <c r="J28" s="851"/>
    </row>
    <row r="29" spans="1:10" s="849" customFormat="1" ht="12" customHeight="1" x14ac:dyDescent="0.2">
      <c r="A29" s="206" t="s">
        <v>234</v>
      </c>
      <c r="B29" s="369" t="s">
        <v>533</v>
      </c>
      <c r="C29" s="781">
        <v>44200</v>
      </c>
      <c r="D29" s="852">
        <v>5200</v>
      </c>
      <c r="E29" s="783">
        <f>'1.1.sz.mell.'!C29</f>
        <v>0</v>
      </c>
      <c r="G29" s="851"/>
      <c r="H29" s="851"/>
      <c r="I29" s="851"/>
      <c r="J29" s="851"/>
    </row>
    <row r="30" spans="1:10" s="849" customFormat="1" ht="12" customHeight="1" x14ac:dyDescent="0.2">
      <c r="A30" s="207" t="s">
        <v>235</v>
      </c>
      <c r="B30" s="654" t="s">
        <v>514</v>
      </c>
      <c r="C30" s="781" t="s">
        <v>517</v>
      </c>
      <c r="D30" s="852">
        <v>0</v>
      </c>
      <c r="E30" s="783">
        <f>'1.1.sz.mell.'!C30</f>
        <v>1800000</v>
      </c>
      <c r="G30" s="851"/>
      <c r="H30" s="851"/>
      <c r="I30" s="851"/>
      <c r="J30" s="851"/>
    </row>
    <row r="31" spans="1:10" s="849" customFormat="1" ht="12" customHeight="1" x14ac:dyDescent="0.2">
      <c r="A31" s="206" t="s">
        <v>560</v>
      </c>
      <c r="B31" s="369" t="s">
        <v>236</v>
      </c>
      <c r="C31" s="781">
        <v>9811160</v>
      </c>
      <c r="D31" s="852">
        <v>0</v>
      </c>
      <c r="E31" s="783">
        <f>'1.1.sz.mell.'!C31</f>
        <v>0</v>
      </c>
      <c r="G31" s="851"/>
      <c r="H31" s="851"/>
      <c r="I31" s="851"/>
      <c r="J31" s="851"/>
    </row>
    <row r="32" spans="1:10" s="849" customFormat="1" ht="12" customHeight="1" thickBot="1" x14ac:dyDescent="0.25">
      <c r="A32" s="207" t="s">
        <v>561</v>
      </c>
      <c r="B32" s="370" t="s">
        <v>237</v>
      </c>
      <c r="C32" s="781">
        <v>1730636</v>
      </c>
      <c r="D32" s="854">
        <v>2334673</v>
      </c>
      <c r="E32" s="783">
        <f>'1.1.sz.mell.'!C32</f>
        <v>2200000</v>
      </c>
      <c r="G32" s="851"/>
      <c r="H32" s="851"/>
      <c r="I32" s="851"/>
      <c r="J32" s="851"/>
    </row>
    <row r="33" spans="1:10" s="849" customFormat="1" ht="12" customHeight="1" thickBot="1" x14ac:dyDescent="0.25">
      <c r="A33" s="18" t="s">
        <v>22</v>
      </c>
      <c r="B33" s="367" t="s">
        <v>395</v>
      </c>
      <c r="C33" s="776">
        <f>SUM(C34:C44)</f>
        <v>295762760</v>
      </c>
      <c r="D33" s="776">
        <f>SUM(D34:D44)</f>
        <v>316209902</v>
      </c>
      <c r="E33" s="776">
        <f>SUM(E34:E44)</f>
        <v>326742944</v>
      </c>
      <c r="G33" s="851"/>
      <c r="H33" s="851"/>
      <c r="I33" s="851"/>
      <c r="J33" s="851"/>
    </row>
    <row r="34" spans="1:10" s="849" customFormat="1" ht="12" customHeight="1" x14ac:dyDescent="0.2">
      <c r="A34" s="206" t="s">
        <v>89</v>
      </c>
      <c r="B34" s="368" t="s">
        <v>240</v>
      </c>
      <c r="C34" s="828">
        <v>31861670</v>
      </c>
      <c r="D34" s="781">
        <v>41126837</v>
      </c>
      <c r="E34" s="830">
        <f>'1.1.sz.mell.'!C34</f>
        <v>30700000</v>
      </c>
      <c r="G34" s="851"/>
      <c r="H34" s="851"/>
      <c r="I34" s="850"/>
      <c r="J34" s="851"/>
    </row>
    <row r="35" spans="1:10" s="849" customFormat="1" ht="12" customHeight="1" x14ac:dyDescent="0.2">
      <c r="A35" s="207" t="s">
        <v>90</v>
      </c>
      <c r="B35" s="369" t="s">
        <v>241</v>
      </c>
      <c r="C35" s="781">
        <v>148277063</v>
      </c>
      <c r="D35" s="781">
        <v>142644955</v>
      </c>
      <c r="E35" s="783">
        <f>'1.1.sz.mell.'!C35</f>
        <v>158918973</v>
      </c>
      <c r="G35" s="851"/>
      <c r="H35" s="851"/>
      <c r="I35" s="850"/>
      <c r="J35" s="851"/>
    </row>
    <row r="36" spans="1:10" s="849" customFormat="1" ht="12" customHeight="1" x14ac:dyDescent="0.2">
      <c r="A36" s="207" t="s">
        <v>91</v>
      </c>
      <c r="B36" s="369" t="s">
        <v>242</v>
      </c>
      <c r="C36" s="781">
        <v>6567762</v>
      </c>
      <c r="D36" s="781">
        <v>5240967</v>
      </c>
      <c r="E36" s="783">
        <f>'1.1.sz.mell.'!C36</f>
        <v>5009476</v>
      </c>
      <c r="G36" s="851"/>
      <c r="H36" s="851"/>
      <c r="I36" s="850"/>
      <c r="J36" s="851"/>
    </row>
    <row r="37" spans="1:10" s="849" customFormat="1" ht="12" customHeight="1" x14ac:dyDescent="0.2">
      <c r="A37" s="207" t="s">
        <v>151</v>
      </c>
      <c r="B37" s="369" t="s">
        <v>243</v>
      </c>
      <c r="C37" s="781">
        <v>14540878</v>
      </c>
      <c r="D37" s="781">
        <v>25511433</v>
      </c>
      <c r="E37" s="783">
        <f>'1.1.sz.mell.'!C37</f>
        <v>26649606</v>
      </c>
      <c r="G37" s="851"/>
      <c r="H37" s="851"/>
      <c r="I37" s="850"/>
      <c r="J37" s="851"/>
    </row>
    <row r="38" spans="1:10" s="849" customFormat="1" ht="12" customHeight="1" x14ac:dyDescent="0.2">
      <c r="A38" s="207" t="s">
        <v>152</v>
      </c>
      <c r="B38" s="369" t="s">
        <v>244</v>
      </c>
      <c r="C38" s="781">
        <v>53606013</v>
      </c>
      <c r="D38" s="781">
        <v>60710525</v>
      </c>
      <c r="E38" s="783">
        <f>'1.1.sz.mell.'!C38</f>
        <v>62394000</v>
      </c>
      <c r="G38" s="851"/>
      <c r="H38" s="851"/>
      <c r="I38" s="850"/>
      <c r="J38" s="851"/>
    </row>
    <row r="39" spans="1:10" s="849" customFormat="1" ht="12" customHeight="1" x14ac:dyDescent="0.2">
      <c r="A39" s="207" t="s">
        <v>153</v>
      </c>
      <c r="B39" s="369" t="s">
        <v>245</v>
      </c>
      <c r="C39" s="781">
        <v>29921500</v>
      </c>
      <c r="D39" s="781">
        <v>36459362</v>
      </c>
      <c r="E39" s="783">
        <f>'1.1.sz.mell.'!C39</f>
        <v>38720889</v>
      </c>
      <c r="G39" s="851"/>
      <c r="H39" s="851"/>
      <c r="I39" s="850"/>
      <c r="J39" s="851"/>
    </row>
    <row r="40" spans="1:10" s="849" customFormat="1" ht="12" customHeight="1" x14ac:dyDescent="0.2">
      <c r="A40" s="207" t="s">
        <v>154</v>
      </c>
      <c r="B40" s="369" t="s">
        <v>246</v>
      </c>
      <c r="C40" s="781">
        <v>7194000</v>
      </c>
      <c r="D40" s="781">
        <v>821000</v>
      </c>
      <c r="E40" s="783">
        <f>'1.1.sz.mell.'!C40</f>
        <v>1000000</v>
      </c>
      <c r="G40" s="851"/>
      <c r="H40" s="851"/>
      <c r="I40" s="850"/>
      <c r="J40" s="851"/>
    </row>
    <row r="41" spans="1:10" s="849" customFormat="1" ht="12" customHeight="1" x14ac:dyDescent="0.2">
      <c r="A41" s="207" t="s">
        <v>155</v>
      </c>
      <c r="B41" s="369" t="s">
        <v>247</v>
      </c>
      <c r="C41" s="781" t="s">
        <v>517</v>
      </c>
      <c r="D41" s="781"/>
      <c r="E41" s="783">
        <v>0</v>
      </c>
      <c r="G41" s="851"/>
      <c r="H41" s="851"/>
      <c r="I41" s="850"/>
      <c r="J41" s="851"/>
    </row>
    <row r="42" spans="1:10" s="849" customFormat="1" ht="12" customHeight="1" x14ac:dyDescent="0.2">
      <c r="A42" s="207" t="s">
        <v>238</v>
      </c>
      <c r="B42" s="369" t="s">
        <v>248</v>
      </c>
      <c r="C42" s="781" t="s">
        <v>517</v>
      </c>
      <c r="D42" s="781"/>
      <c r="E42" s="783">
        <v>0</v>
      </c>
      <c r="G42" s="851"/>
      <c r="H42" s="851"/>
      <c r="I42" s="855"/>
      <c r="J42" s="851"/>
    </row>
    <row r="43" spans="1:10" s="849" customFormat="1" ht="12" customHeight="1" x14ac:dyDescent="0.2">
      <c r="A43" s="208" t="s">
        <v>239</v>
      </c>
      <c r="B43" s="370" t="s">
        <v>397</v>
      </c>
      <c r="C43" s="781">
        <v>450000</v>
      </c>
      <c r="D43" s="833">
        <v>161000</v>
      </c>
      <c r="E43" s="786">
        <v>0</v>
      </c>
      <c r="G43" s="851"/>
      <c r="H43" s="851"/>
      <c r="I43" s="855"/>
      <c r="J43" s="851"/>
    </row>
    <row r="44" spans="1:10" s="849" customFormat="1" ht="12" customHeight="1" thickBot="1" x14ac:dyDescent="0.25">
      <c r="A44" s="208" t="s">
        <v>396</v>
      </c>
      <c r="B44" s="370" t="s">
        <v>249</v>
      </c>
      <c r="C44" s="833">
        <v>3343874</v>
      </c>
      <c r="D44" s="833">
        <v>3533823</v>
      </c>
      <c r="E44" s="786">
        <f>'1.1.sz.mell.'!C44</f>
        <v>3350000</v>
      </c>
      <c r="G44" s="851"/>
      <c r="H44" s="851"/>
      <c r="I44" s="855"/>
      <c r="J44" s="855"/>
    </row>
    <row r="45" spans="1:10" s="849" customFormat="1" ht="12" customHeight="1" thickBot="1" x14ac:dyDescent="0.25">
      <c r="A45" s="18" t="s">
        <v>23</v>
      </c>
      <c r="B45" s="367" t="s">
        <v>250</v>
      </c>
      <c r="C45" s="776">
        <f>SUM(C46:C50)</f>
        <v>0</v>
      </c>
      <c r="D45" s="776">
        <f>SUM(D46:D50)</f>
        <v>1500000</v>
      </c>
      <c r="E45" s="776">
        <f>SUM(E46:E50)</f>
        <v>4000000</v>
      </c>
      <c r="F45" s="848"/>
      <c r="G45" s="856"/>
      <c r="H45" s="851"/>
      <c r="I45" s="857"/>
      <c r="J45" s="851"/>
    </row>
    <row r="46" spans="1:10" s="849" customFormat="1" ht="12" customHeight="1" x14ac:dyDescent="0.2">
      <c r="A46" s="206" t="s">
        <v>92</v>
      </c>
      <c r="B46" s="368" t="s">
        <v>254</v>
      </c>
      <c r="C46" s="828"/>
      <c r="D46" s="828"/>
      <c r="E46" s="830">
        <v>0</v>
      </c>
      <c r="G46" s="851"/>
      <c r="H46" s="851"/>
      <c r="I46" s="855"/>
      <c r="J46" s="851"/>
    </row>
    <row r="47" spans="1:10" s="849" customFormat="1" ht="12" customHeight="1" x14ac:dyDescent="0.2">
      <c r="A47" s="207" t="s">
        <v>93</v>
      </c>
      <c r="B47" s="369" t="s">
        <v>255</v>
      </c>
      <c r="C47" s="781" t="s">
        <v>517</v>
      </c>
      <c r="D47" s="852">
        <v>1500000</v>
      </c>
      <c r="E47" s="783">
        <f>'1.1.sz.mell.'!C47</f>
        <v>3000000</v>
      </c>
      <c r="G47" s="851"/>
      <c r="H47" s="851"/>
      <c r="I47" s="855"/>
      <c r="J47" s="851"/>
    </row>
    <row r="48" spans="1:10" s="849" customFormat="1" ht="12" customHeight="1" x14ac:dyDescent="0.2">
      <c r="A48" s="207" t="s">
        <v>251</v>
      </c>
      <c r="B48" s="369" t="s">
        <v>256</v>
      </c>
      <c r="C48" s="781" t="s">
        <v>517</v>
      </c>
      <c r="D48" s="852" t="s">
        <v>517</v>
      </c>
      <c r="E48" s="783">
        <f>'1.1.sz.mell.'!C48</f>
        <v>1000000</v>
      </c>
      <c r="G48" s="851"/>
      <c r="H48" s="851"/>
      <c r="I48" s="855"/>
      <c r="J48" s="851"/>
    </row>
    <row r="49" spans="1:10" s="849" customFormat="1" ht="12" customHeight="1" x14ac:dyDescent="0.2">
      <c r="A49" s="207" t="s">
        <v>252</v>
      </c>
      <c r="B49" s="369" t="s">
        <v>257</v>
      </c>
      <c r="C49" s="781" t="s">
        <v>517</v>
      </c>
      <c r="D49" s="781"/>
      <c r="E49" s="783">
        <v>0</v>
      </c>
      <c r="G49" s="851"/>
      <c r="H49" s="851"/>
      <c r="I49" s="855"/>
      <c r="J49" s="851"/>
    </row>
    <row r="50" spans="1:10" s="849" customFormat="1" ht="12" customHeight="1" thickBot="1" x14ac:dyDescent="0.25">
      <c r="A50" s="208" t="s">
        <v>253</v>
      </c>
      <c r="B50" s="370" t="s">
        <v>258</v>
      </c>
      <c r="C50" s="833"/>
      <c r="D50" s="833" t="s">
        <v>517</v>
      </c>
      <c r="E50" s="786">
        <v>0</v>
      </c>
      <c r="G50" s="851"/>
      <c r="H50" s="851"/>
      <c r="I50" s="855"/>
      <c r="J50" s="851"/>
    </row>
    <row r="51" spans="1:10" s="849" customFormat="1" ht="12" customHeight="1" thickBot="1" x14ac:dyDescent="0.25">
      <c r="A51" s="18" t="s">
        <v>156</v>
      </c>
      <c r="B51" s="367" t="s">
        <v>259</v>
      </c>
      <c r="C51" s="776">
        <f>SUM(C52:C54)</f>
        <v>18431343</v>
      </c>
      <c r="D51" s="776">
        <f>SUM(D52:D54)</f>
        <v>16023180</v>
      </c>
      <c r="E51" s="776">
        <f>SUM(E52:E54)</f>
        <v>0</v>
      </c>
      <c r="G51" s="851"/>
      <c r="H51" s="851"/>
      <c r="I51" s="857"/>
      <c r="J51" s="851"/>
    </row>
    <row r="52" spans="1:10" s="849" customFormat="1" ht="12" customHeight="1" x14ac:dyDescent="0.2">
      <c r="A52" s="206" t="s">
        <v>94</v>
      </c>
      <c r="B52" s="368" t="s">
        <v>260</v>
      </c>
      <c r="C52" s="828"/>
      <c r="D52" s="828"/>
      <c r="E52" s="830">
        <v>0</v>
      </c>
      <c r="G52" s="851"/>
      <c r="H52" s="851"/>
      <c r="I52" s="850"/>
      <c r="J52" s="851"/>
    </row>
    <row r="53" spans="1:10" s="849" customFormat="1" ht="12" customHeight="1" x14ac:dyDescent="0.2">
      <c r="A53" s="207" t="s">
        <v>95</v>
      </c>
      <c r="B53" s="369" t="s">
        <v>390</v>
      </c>
      <c r="C53" s="781" t="s">
        <v>517</v>
      </c>
      <c r="D53" s="781" t="s">
        <v>517</v>
      </c>
      <c r="E53" s="783">
        <v>0</v>
      </c>
      <c r="G53" s="851"/>
      <c r="H53" s="851"/>
      <c r="I53" s="850"/>
      <c r="J53" s="851"/>
    </row>
    <row r="54" spans="1:10" s="849" customFormat="1" ht="12" customHeight="1" x14ac:dyDescent="0.2">
      <c r="A54" s="207" t="s">
        <v>583</v>
      </c>
      <c r="B54" s="369" t="s">
        <v>261</v>
      </c>
      <c r="C54" s="781">
        <v>18431343</v>
      </c>
      <c r="D54" s="781">
        <v>16023180</v>
      </c>
      <c r="E54" s="783">
        <v>0</v>
      </c>
      <c r="G54" s="851"/>
      <c r="H54" s="851"/>
      <c r="I54" s="850"/>
      <c r="J54" s="851"/>
    </row>
    <row r="55" spans="1:10" s="849" customFormat="1" ht="12" customHeight="1" thickBot="1" x14ac:dyDescent="0.25">
      <c r="A55" s="208" t="s">
        <v>264</v>
      </c>
      <c r="B55" s="370" t="s">
        <v>262</v>
      </c>
      <c r="C55" s="833"/>
      <c r="D55" s="833"/>
      <c r="E55" s="786">
        <v>0</v>
      </c>
      <c r="G55" s="851"/>
      <c r="H55" s="851"/>
      <c r="I55" s="850"/>
      <c r="J55" s="851"/>
    </row>
    <row r="56" spans="1:10" s="849" customFormat="1" ht="12" customHeight="1" thickBot="1" x14ac:dyDescent="0.25">
      <c r="A56" s="18" t="s">
        <v>25</v>
      </c>
      <c r="B56" s="371" t="s">
        <v>265</v>
      </c>
      <c r="C56" s="776">
        <f>SUM(C57:C59)</f>
        <v>155091</v>
      </c>
      <c r="D56" s="776">
        <f>SUM(D57:D59)</f>
        <v>79522</v>
      </c>
      <c r="E56" s="776">
        <f>SUM(E57:E59)</f>
        <v>0</v>
      </c>
      <c r="F56" s="848"/>
      <c r="G56" s="851"/>
      <c r="H56" s="851"/>
      <c r="I56" s="857"/>
      <c r="J56" s="851"/>
    </row>
    <row r="57" spans="1:10" s="849" customFormat="1" ht="12" customHeight="1" x14ac:dyDescent="0.2">
      <c r="A57" s="206" t="s">
        <v>157</v>
      </c>
      <c r="B57" s="368" t="s">
        <v>267</v>
      </c>
      <c r="C57" s="781"/>
      <c r="D57" s="781"/>
      <c r="E57" s="783">
        <v>0</v>
      </c>
      <c r="G57" s="851"/>
      <c r="H57" s="851"/>
      <c r="I57" s="855"/>
      <c r="J57" s="851"/>
    </row>
    <row r="58" spans="1:10" s="849" customFormat="1" ht="12" customHeight="1" x14ac:dyDescent="0.2">
      <c r="A58" s="207" t="s">
        <v>158</v>
      </c>
      <c r="B58" s="369" t="s">
        <v>391</v>
      </c>
      <c r="C58" s="781" t="s">
        <v>517</v>
      </c>
      <c r="D58" s="781"/>
      <c r="E58" s="783">
        <v>0</v>
      </c>
      <c r="G58" s="851"/>
      <c r="H58" s="851"/>
      <c r="I58" s="855"/>
      <c r="J58" s="851"/>
    </row>
    <row r="59" spans="1:10" s="849" customFormat="1" ht="12" customHeight="1" x14ac:dyDescent="0.2">
      <c r="A59" s="207" t="s">
        <v>192</v>
      </c>
      <c r="B59" s="369" t="s">
        <v>268</v>
      </c>
      <c r="C59" s="781">
        <v>155091</v>
      </c>
      <c r="D59" s="781">
        <v>79522</v>
      </c>
      <c r="E59" s="783">
        <v>0</v>
      </c>
      <c r="G59" s="851"/>
      <c r="H59" s="851"/>
      <c r="I59" s="855"/>
      <c r="J59" s="851"/>
    </row>
    <row r="60" spans="1:10" s="849" customFormat="1" ht="12" customHeight="1" thickBot="1" x14ac:dyDescent="0.25">
      <c r="A60" s="208" t="s">
        <v>266</v>
      </c>
      <c r="B60" s="370" t="s">
        <v>269</v>
      </c>
      <c r="C60" s="781"/>
      <c r="D60" s="781"/>
      <c r="E60" s="783">
        <v>0</v>
      </c>
      <c r="G60" s="851"/>
      <c r="H60" s="851"/>
      <c r="I60" s="855"/>
      <c r="J60" s="851"/>
    </row>
    <row r="61" spans="1:10" s="849" customFormat="1" ht="12" customHeight="1" thickBot="1" x14ac:dyDescent="0.25">
      <c r="A61" s="18" t="s">
        <v>436</v>
      </c>
      <c r="B61" s="367" t="s">
        <v>270</v>
      </c>
      <c r="C61" s="776">
        <f>SUM(C5+C12+C19+C26+C33+C45+C51+C56)</f>
        <v>2844690733</v>
      </c>
      <c r="D61" s="776">
        <f>SUM(D5+D12+D19+D26+D33+D45+D51+D56)</f>
        <v>3180975139</v>
      </c>
      <c r="E61" s="776">
        <f>SUM(E5+E12+E19+E26+E33+E45+E51+E56)</f>
        <v>2308237385</v>
      </c>
      <c r="G61" s="851"/>
      <c r="H61" s="851"/>
      <c r="I61" s="858"/>
      <c r="J61" s="851"/>
    </row>
    <row r="62" spans="1:10" s="849" customFormat="1" ht="12" customHeight="1" thickBot="1" x14ac:dyDescent="0.25">
      <c r="A62" s="132" t="s">
        <v>271</v>
      </c>
      <c r="B62" s="371" t="s">
        <v>499</v>
      </c>
      <c r="C62" s="776"/>
      <c r="D62" s="776">
        <f>SUM(D63:D65)</f>
        <v>95405053</v>
      </c>
      <c r="E62" s="777">
        <v>0</v>
      </c>
      <c r="G62" s="851"/>
      <c r="H62" s="851"/>
      <c r="I62" s="859"/>
      <c r="J62" s="851"/>
    </row>
    <row r="63" spans="1:10" s="849" customFormat="1" ht="12" customHeight="1" x14ac:dyDescent="0.2">
      <c r="A63" s="206" t="s">
        <v>303</v>
      </c>
      <c r="B63" s="368" t="s">
        <v>273</v>
      </c>
      <c r="C63" s="781"/>
      <c r="D63" s="781" t="s">
        <v>517</v>
      </c>
      <c r="E63" s="783">
        <v>0</v>
      </c>
      <c r="G63" s="851"/>
      <c r="H63" s="851"/>
      <c r="I63" s="855"/>
      <c r="J63" s="851"/>
    </row>
    <row r="64" spans="1:10" s="849" customFormat="1" ht="12" customHeight="1" x14ac:dyDescent="0.2">
      <c r="A64" s="207" t="s">
        <v>312</v>
      </c>
      <c r="B64" s="369" t="s">
        <v>274</v>
      </c>
      <c r="C64" s="781"/>
      <c r="D64" s="781">
        <v>95405053</v>
      </c>
      <c r="E64" s="783">
        <v>0</v>
      </c>
      <c r="G64" s="851"/>
      <c r="H64" s="851"/>
      <c r="I64" s="855"/>
      <c r="J64" s="851"/>
    </row>
    <row r="65" spans="1:10" s="849" customFormat="1" ht="12" customHeight="1" thickBot="1" x14ac:dyDescent="0.25">
      <c r="A65" s="208" t="s">
        <v>313</v>
      </c>
      <c r="B65" s="372" t="s">
        <v>421</v>
      </c>
      <c r="C65" s="781"/>
      <c r="D65" s="781"/>
      <c r="E65" s="783">
        <v>0</v>
      </c>
      <c r="G65" s="851"/>
      <c r="H65" s="851"/>
      <c r="I65" s="855"/>
      <c r="J65" s="851"/>
    </row>
    <row r="66" spans="1:10" s="849" customFormat="1" ht="12" customHeight="1" thickBot="1" x14ac:dyDescent="0.25">
      <c r="A66" s="132" t="s">
        <v>276</v>
      </c>
      <c r="B66" s="371" t="s">
        <v>277</v>
      </c>
      <c r="C66" s="776"/>
      <c r="D66" s="776">
        <v>0</v>
      </c>
      <c r="E66" s="777">
        <v>0</v>
      </c>
      <c r="G66" s="851"/>
      <c r="H66" s="851"/>
      <c r="I66" s="859"/>
      <c r="J66" s="851"/>
    </row>
    <row r="67" spans="1:10" s="849" customFormat="1" ht="12" customHeight="1" x14ac:dyDescent="0.2">
      <c r="A67" s="206" t="s">
        <v>126</v>
      </c>
      <c r="B67" s="368" t="s">
        <v>278</v>
      </c>
      <c r="C67" s="781"/>
      <c r="D67" s="781"/>
      <c r="E67" s="783">
        <v>0</v>
      </c>
      <c r="G67" s="851"/>
      <c r="H67" s="851"/>
      <c r="I67" s="855"/>
      <c r="J67" s="851"/>
    </row>
    <row r="68" spans="1:10" s="849" customFormat="1" ht="17.25" customHeight="1" x14ac:dyDescent="0.2">
      <c r="A68" s="207" t="s">
        <v>127</v>
      </c>
      <c r="B68" s="369" t="s">
        <v>279</v>
      </c>
      <c r="C68" s="781"/>
      <c r="D68" s="781"/>
      <c r="E68" s="783">
        <v>0</v>
      </c>
      <c r="G68" s="860"/>
      <c r="H68" s="851"/>
      <c r="I68" s="855"/>
      <c r="J68" s="851"/>
    </row>
    <row r="69" spans="1:10" s="849" customFormat="1" ht="12" customHeight="1" x14ac:dyDescent="0.2">
      <c r="A69" s="207" t="s">
        <v>304</v>
      </c>
      <c r="B69" s="369" t="s">
        <v>280</v>
      </c>
      <c r="C69" s="781"/>
      <c r="D69" s="781"/>
      <c r="E69" s="783">
        <v>0</v>
      </c>
      <c r="G69" s="851"/>
      <c r="H69" s="851"/>
      <c r="I69" s="855"/>
      <c r="J69" s="851"/>
    </row>
    <row r="70" spans="1:10" s="849" customFormat="1" ht="12" customHeight="1" thickBot="1" x14ac:dyDescent="0.25">
      <c r="A70" s="208" t="s">
        <v>305</v>
      </c>
      <c r="B70" s="370" t="s">
        <v>281</v>
      </c>
      <c r="C70" s="781"/>
      <c r="D70" s="781"/>
      <c r="E70" s="783">
        <v>0</v>
      </c>
      <c r="G70" s="851"/>
      <c r="H70" s="851"/>
      <c r="I70" s="855"/>
      <c r="J70" s="851"/>
    </row>
    <row r="71" spans="1:10" s="849" customFormat="1" ht="12" customHeight="1" thickBot="1" x14ac:dyDescent="0.25">
      <c r="A71" s="132" t="s">
        <v>282</v>
      </c>
      <c r="B71" s="371" t="s">
        <v>283</v>
      </c>
      <c r="C71" s="776">
        <f>SUM(C72:C73)</f>
        <v>1259535893</v>
      </c>
      <c r="D71" s="776">
        <f>SUM(D72:D73)</f>
        <v>871911172</v>
      </c>
      <c r="E71" s="776">
        <f>SUM(E72:E73)</f>
        <v>825565123</v>
      </c>
      <c r="F71" s="848"/>
      <c r="G71" s="851"/>
      <c r="H71" s="851"/>
      <c r="I71" s="857"/>
      <c r="J71" s="851"/>
    </row>
    <row r="72" spans="1:10" s="849" customFormat="1" ht="12" customHeight="1" x14ac:dyDescent="0.2">
      <c r="A72" s="206" t="s">
        <v>306</v>
      </c>
      <c r="B72" s="368" t="s">
        <v>284</v>
      </c>
      <c r="C72" s="781">
        <v>1259514768</v>
      </c>
      <c r="D72" s="781">
        <v>871759823</v>
      </c>
      <c r="E72" s="783">
        <f>'1.1.sz.mell.'!C72</f>
        <v>825565123</v>
      </c>
      <c r="G72" s="851"/>
      <c r="H72" s="851"/>
      <c r="I72" s="855"/>
      <c r="J72" s="855"/>
    </row>
    <row r="73" spans="1:10" s="849" customFormat="1" ht="12" customHeight="1" thickBot="1" x14ac:dyDescent="0.25">
      <c r="A73" s="208" t="s">
        <v>307</v>
      </c>
      <c r="B73" s="370" t="s">
        <v>285</v>
      </c>
      <c r="C73" s="781">
        <v>21125</v>
      </c>
      <c r="D73" s="781">
        <v>151349</v>
      </c>
      <c r="E73" s="783">
        <v>0</v>
      </c>
      <c r="G73" s="851"/>
      <c r="H73" s="851"/>
      <c r="I73" s="855"/>
      <c r="J73" s="851"/>
    </row>
    <row r="74" spans="1:10" s="849" customFormat="1" ht="12" customHeight="1" thickBot="1" x14ac:dyDescent="0.25">
      <c r="A74" s="132" t="s">
        <v>286</v>
      </c>
      <c r="B74" s="371" t="s">
        <v>287</v>
      </c>
      <c r="C74" s="776">
        <f>SUM(C75:C77)</f>
        <v>37434524</v>
      </c>
      <c r="D74" s="776">
        <v>0</v>
      </c>
      <c r="E74" s="777">
        <v>0</v>
      </c>
      <c r="G74" s="851"/>
      <c r="H74" s="851"/>
      <c r="I74" s="851"/>
      <c r="J74" s="851"/>
    </row>
    <row r="75" spans="1:10" s="849" customFormat="1" ht="12" customHeight="1" x14ac:dyDescent="0.2">
      <c r="A75" s="206" t="s">
        <v>308</v>
      </c>
      <c r="B75" s="368" t="s">
        <v>288</v>
      </c>
      <c r="C75" s="781">
        <v>37434524</v>
      </c>
      <c r="D75" s="902" t="s">
        <v>517</v>
      </c>
      <c r="E75" s="783">
        <v>0</v>
      </c>
      <c r="G75" s="851"/>
      <c r="H75" s="851"/>
      <c r="I75" s="851"/>
      <c r="J75" s="851"/>
    </row>
    <row r="76" spans="1:10" s="849" customFormat="1" ht="12" customHeight="1" x14ac:dyDescent="0.2">
      <c r="A76" s="207" t="s">
        <v>309</v>
      </c>
      <c r="B76" s="369" t="s">
        <v>289</v>
      </c>
      <c r="C76" s="781"/>
      <c r="D76" s="781"/>
      <c r="E76" s="783">
        <v>0</v>
      </c>
      <c r="G76" s="851"/>
      <c r="H76" s="851"/>
      <c r="I76" s="851"/>
      <c r="J76" s="851"/>
    </row>
    <row r="77" spans="1:10" s="849" customFormat="1" ht="12" customHeight="1" thickBot="1" x14ac:dyDescent="0.25">
      <c r="A77" s="216" t="s">
        <v>310</v>
      </c>
      <c r="B77" s="916" t="s">
        <v>290</v>
      </c>
      <c r="C77" s="784"/>
      <c r="D77" s="784"/>
      <c r="E77" s="838">
        <v>0</v>
      </c>
      <c r="G77" s="861"/>
      <c r="H77" s="851"/>
      <c r="I77" s="851"/>
      <c r="J77" s="851"/>
    </row>
    <row r="78" spans="1:10" s="849" customFormat="1" ht="12" customHeight="1" thickBot="1" x14ac:dyDescent="0.25">
      <c r="A78" s="132" t="s">
        <v>291</v>
      </c>
      <c r="B78" s="371" t="s">
        <v>311</v>
      </c>
      <c r="C78" s="776">
        <v>0</v>
      </c>
      <c r="D78" s="776">
        <v>0</v>
      </c>
      <c r="E78" s="777">
        <v>0</v>
      </c>
      <c r="G78" s="851"/>
      <c r="H78" s="851"/>
      <c r="I78" s="851"/>
      <c r="J78" s="851"/>
    </row>
    <row r="79" spans="1:10" s="849" customFormat="1" ht="12" customHeight="1" x14ac:dyDescent="0.2">
      <c r="A79" s="917" t="s">
        <v>292</v>
      </c>
      <c r="B79" s="368" t="s">
        <v>293</v>
      </c>
      <c r="C79" s="781"/>
      <c r="D79" s="781"/>
      <c r="E79" s="783">
        <v>0</v>
      </c>
      <c r="G79" s="851"/>
      <c r="H79" s="851"/>
      <c r="I79" s="851"/>
      <c r="J79" s="851"/>
    </row>
    <row r="80" spans="1:10" s="849" customFormat="1" ht="12" customHeight="1" x14ac:dyDescent="0.2">
      <c r="A80" s="918" t="s">
        <v>294</v>
      </c>
      <c r="B80" s="369" t="s">
        <v>295</v>
      </c>
      <c r="C80" s="781"/>
      <c r="D80" s="781"/>
      <c r="E80" s="783">
        <v>0</v>
      </c>
      <c r="G80" s="851"/>
      <c r="H80" s="851"/>
      <c r="I80" s="851"/>
      <c r="J80" s="851"/>
    </row>
    <row r="81" spans="1:10" s="849" customFormat="1" ht="12" customHeight="1" x14ac:dyDescent="0.2">
      <c r="A81" s="918" t="s">
        <v>296</v>
      </c>
      <c r="B81" s="369" t="s">
        <v>297</v>
      </c>
      <c r="C81" s="781"/>
      <c r="D81" s="781"/>
      <c r="E81" s="783">
        <v>0</v>
      </c>
      <c r="G81" s="851"/>
      <c r="H81" s="851"/>
      <c r="I81" s="851"/>
      <c r="J81" s="851"/>
    </row>
    <row r="82" spans="1:10" s="849" customFormat="1" ht="12" customHeight="1" thickBot="1" x14ac:dyDescent="0.25">
      <c r="A82" s="919" t="s">
        <v>298</v>
      </c>
      <c r="B82" s="370" t="s">
        <v>299</v>
      </c>
      <c r="C82" s="781"/>
      <c r="D82" s="781"/>
      <c r="E82" s="783">
        <v>0</v>
      </c>
      <c r="G82" s="851"/>
      <c r="H82" s="851"/>
      <c r="I82" s="851"/>
      <c r="J82" s="851"/>
    </row>
    <row r="83" spans="1:10" s="849" customFormat="1" ht="12" customHeight="1" thickBot="1" x14ac:dyDescent="0.25">
      <c r="A83" s="132" t="s">
        <v>300</v>
      </c>
      <c r="B83" s="371" t="s">
        <v>435</v>
      </c>
      <c r="C83" s="774"/>
      <c r="D83" s="774"/>
      <c r="E83" s="775">
        <v>0</v>
      </c>
      <c r="G83" s="851"/>
      <c r="H83" s="851"/>
      <c r="I83" s="851"/>
      <c r="J83" s="851"/>
    </row>
    <row r="84" spans="1:10" s="849" customFormat="1" ht="12" customHeight="1" thickBot="1" x14ac:dyDescent="0.25">
      <c r="A84" s="132" t="s">
        <v>302</v>
      </c>
      <c r="B84" s="371" t="s">
        <v>301</v>
      </c>
      <c r="C84" s="774"/>
      <c r="D84" s="774"/>
      <c r="E84" s="775">
        <v>0</v>
      </c>
      <c r="G84" s="851"/>
      <c r="H84" s="851"/>
      <c r="I84" s="851"/>
      <c r="J84" s="851"/>
    </row>
    <row r="85" spans="1:10" s="849" customFormat="1" ht="12" customHeight="1" thickBot="1" x14ac:dyDescent="0.25">
      <c r="A85" s="132" t="s">
        <v>314</v>
      </c>
      <c r="B85" s="373" t="s">
        <v>438</v>
      </c>
      <c r="C85" s="776">
        <f>SUM(C62+C71+C74)</f>
        <v>1296970417</v>
      </c>
      <c r="D85" s="776">
        <f>SUM(D62+D71+D74)</f>
        <v>967316225</v>
      </c>
      <c r="E85" s="776">
        <f>SUM(E62+E71+E74)</f>
        <v>825565123</v>
      </c>
      <c r="G85" s="851"/>
      <c r="H85" s="851"/>
      <c r="I85" s="851"/>
      <c r="J85" s="851"/>
    </row>
    <row r="86" spans="1:10" s="849" customFormat="1" ht="12" customHeight="1" thickBot="1" x14ac:dyDescent="0.25">
      <c r="A86" s="132" t="s">
        <v>437</v>
      </c>
      <c r="B86" s="373" t="s">
        <v>439</v>
      </c>
      <c r="C86" s="776">
        <f>SUM(C61+C85)</f>
        <v>4141661150</v>
      </c>
      <c r="D86" s="776">
        <f>SUM(D61+D85)</f>
        <v>4148291364</v>
      </c>
      <c r="E86" s="776">
        <f>SUM(E61+E85)</f>
        <v>3133802508</v>
      </c>
      <c r="G86" s="851"/>
      <c r="H86" s="851"/>
      <c r="I86" s="851"/>
      <c r="J86" s="851"/>
    </row>
    <row r="87" spans="1:10" s="849" customFormat="1" ht="12" customHeight="1" x14ac:dyDescent="0.2">
      <c r="A87" s="175"/>
      <c r="B87" s="176"/>
      <c r="C87" s="862"/>
      <c r="D87" s="863"/>
      <c r="E87" s="864"/>
      <c r="G87" s="851"/>
      <c r="H87" s="851"/>
      <c r="I87" s="851"/>
      <c r="J87" s="851"/>
    </row>
    <row r="88" spans="1:10" s="849" customFormat="1" ht="12" customHeight="1" x14ac:dyDescent="0.2">
      <c r="A88" s="1431" t="s">
        <v>46</v>
      </c>
      <c r="B88" s="1431"/>
      <c r="C88" s="1431"/>
      <c r="D88" s="1431"/>
      <c r="E88" s="1431"/>
      <c r="G88" s="851"/>
      <c r="H88" s="851"/>
      <c r="I88" s="851"/>
      <c r="J88" s="851"/>
    </row>
    <row r="89" spans="1:10" s="849" customFormat="1" ht="12" customHeight="1" thickBot="1" x14ac:dyDescent="0.25">
      <c r="A89" s="1430" t="s">
        <v>130</v>
      </c>
      <c r="B89" s="1430"/>
      <c r="C89" s="865"/>
      <c r="D89" s="80"/>
      <c r="E89" s="151"/>
      <c r="G89" s="851"/>
      <c r="H89" s="851"/>
      <c r="I89" s="851"/>
      <c r="J89" s="851"/>
    </row>
    <row r="90" spans="1:10" s="849" customFormat="1" ht="37.5" customHeight="1" thickBot="1" x14ac:dyDescent="0.25">
      <c r="A90" s="13" t="s">
        <v>16</v>
      </c>
      <c r="B90" s="375" t="s">
        <v>47</v>
      </c>
      <c r="C90" s="14" t="s">
        <v>757</v>
      </c>
      <c r="D90" s="190" t="s">
        <v>758</v>
      </c>
      <c r="E90" s="94" t="s">
        <v>759</v>
      </c>
      <c r="F90" s="851"/>
      <c r="G90" s="851"/>
      <c r="H90" s="851"/>
      <c r="I90" s="851"/>
      <c r="J90" s="851"/>
    </row>
    <row r="91" spans="1:10" s="849" customFormat="1" ht="12" customHeight="1" thickBot="1" x14ac:dyDescent="0.25">
      <c r="A91" s="18" t="s">
        <v>452</v>
      </c>
      <c r="B91" s="375" t="s">
        <v>453</v>
      </c>
      <c r="C91" s="277" t="s">
        <v>454</v>
      </c>
      <c r="D91" s="277" t="s">
        <v>456</v>
      </c>
      <c r="E91" s="512" t="s">
        <v>455</v>
      </c>
      <c r="F91" s="851"/>
      <c r="G91" s="851"/>
      <c r="H91" s="851"/>
      <c r="I91" s="851"/>
      <c r="J91" s="851"/>
    </row>
    <row r="92" spans="1:10" s="849" customFormat="1" ht="15" customHeight="1" thickBot="1" x14ac:dyDescent="0.25">
      <c r="A92" s="193" t="s">
        <v>18</v>
      </c>
      <c r="B92" s="376" t="s">
        <v>520</v>
      </c>
      <c r="C92" s="834">
        <f>C93+C94+C95+C96+C97+C110</f>
        <v>2707022946</v>
      </c>
      <c r="D92" s="834">
        <f>D93+D94+D95+D96+D97</f>
        <v>2340080405</v>
      </c>
      <c r="E92" s="777">
        <f>E93+E94+E95+E96+E97+E110</f>
        <v>2524444438</v>
      </c>
      <c r="F92" s="851"/>
      <c r="G92" s="851"/>
      <c r="H92" s="851"/>
      <c r="I92" s="851"/>
      <c r="J92" s="851"/>
    </row>
    <row r="93" spans="1:10" s="849" customFormat="1" ht="12.95" customHeight="1" x14ac:dyDescent="0.2">
      <c r="A93" s="214" t="s">
        <v>96</v>
      </c>
      <c r="B93" s="665" t="s">
        <v>48</v>
      </c>
      <c r="C93" s="836">
        <v>1372451261</v>
      </c>
      <c r="D93" s="836">
        <v>1206811648</v>
      </c>
      <c r="E93" s="837">
        <f>'1.1.sz.mell.'!C93</f>
        <v>1256568837</v>
      </c>
      <c r="G93" s="851"/>
      <c r="H93" s="851"/>
      <c r="I93" s="866"/>
      <c r="J93" s="866"/>
    </row>
    <row r="94" spans="1:10" s="867" customFormat="1" ht="16.5" customHeight="1" x14ac:dyDescent="0.2">
      <c r="A94" s="207" t="s">
        <v>97</v>
      </c>
      <c r="B94" s="666" t="s">
        <v>159</v>
      </c>
      <c r="C94" s="781">
        <v>234715628</v>
      </c>
      <c r="D94" s="781">
        <v>193465472</v>
      </c>
      <c r="E94" s="783">
        <f>'1.1.sz.mell.'!C94</f>
        <v>176935240</v>
      </c>
      <c r="G94" s="868"/>
      <c r="H94" s="868"/>
      <c r="I94" s="866"/>
      <c r="J94" s="866"/>
    </row>
    <row r="95" spans="1:10" s="867" customFormat="1" x14ac:dyDescent="0.2">
      <c r="A95" s="207" t="s">
        <v>98</v>
      </c>
      <c r="B95" s="666" t="s">
        <v>123</v>
      </c>
      <c r="C95" s="833">
        <v>754242308</v>
      </c>
      <c r="D95" s="833">
        <v>616666757</v>
      </c>
      <c r="E95" s="786">
        <f>'1.1.sz.mell.'!C95</f>
        <v>812415227</v>
      </c>
      <c r="G95" s="868"/>
      <c r="H95" s="868"/>
      <c r="I95" s="866"/>
      <c r="J95" s="866"/>
    </row>
    <row r="96" spans="1:10" s="847" customFormat="1" ht="12" customHeight="1" x14ac:dyDescent="0.2">
      <c r="A96" s="207" t="s">
        <v>99</v>
      </c>
      <c r="B96" s="672" t="s">
        <v>160</v>
      </c>
      <c r="C96" s="833">
        <v>23470050</v>
      </c>
      <c r="D96" s="833">
        <v>16730635</v>
      </c>
      <c r="E96" s="786">
        <f>'1.1.sz.mell.'!C96</f>
        <v>10400000</v>
      </c>
      <c r="G96" s="869"/>
      <c r="H96" s="869"/>
      <c r="I96" s="869"/>
      <c r="J96" s="869"/>
    </row>
    <row r="97" spans="1:10" s="867" customFormat="1" ht="12" customHeight="1" x14ac:dyDescent="0.2">
      <c r="A97" s="207" t="s">
        <v>110</v>
      </c>
      <c r="B97" s="668" t="s">
        <v>161</v>
      </c>
      <c r="C97" s="833">
        <v>322143699</v>
      </c>
      <c r="D97" s="833">
        <v>306405893</v>
      </c>
      <c r="E97" s="786">
        <f>'1.1.sz.mell.'!C97</f>
        <v>268125134</v>
      </c>
      <c r="G97" s="868"/>
      <c r="H97" s="868"/>
      <c r="I97" s="868"/>
      <c r="J97" s="868"/>
    </row>
    <row r="98" spans="1:10" s="867" customFormat="1" ht="12" customHeight="1" x14ac:dyDescent="0.2">
      <c r="A98" s="207" t="s">
        <v>100</v>
      </c>
      <c r="B98" s="666" t="s">
        <v>402</v>
      </c>
      <c r="C98" s="833">
        <v>19678292</v>
      </c>
      <c r="D98" s="833">
        <v>19928760</v>
      </c>
      <c r="E98" s="786">
        <f>'1.1.sz.mell.'!C98</f>
        <v>0</v>
      </c>
      <c r="G98" s="868"/>
      <c r="H98" s="868"/>
      <c r="I98" s="868"/>
      <c r="J98" s="868"/>
    </row>
    <row r="99" spans="1:10" s="867" customFormat="1" ht="12" customHeight="1" x14ac:dyDescent="0.2">
      <c r="A99" s="207" t="s">
        <v>101</v>
      </c>
      <c r="B99" s="671" t="s">
        <v>401</v>
      </c>
      <c r="C99" s="833" t="s">
        <v>517</v>
      </c>
      <c r="D99" s="833"/>
      <c r="E99" s="786">
        <f>'1.1.sz.mell.'!C99</f>
        <v>0</v>
      </c>
      <c r="G99" s="868"/>
      <c r="H99" s="868"/>
      <c r="I99" s="868"/>
      <c r="J99" s="868"/>
    </row>
    <row r="100" spans="1:10" s="867" customFormat="1" ht="12" customHeight="1" x14ac:dyDescent="0.2">
      <c r="A100" s="207" t="s">
        <v>111</v>
      </c>
      <c r="B100" s="671" t="s">
        <v>400</v>
      </c>
      <c r="C100" s="833">
        <v>1901</v>
      </c>
      <c r="D100" s="833">
        <v>13621</v>
      </c>
      <c r="E100" s="786">
        <f>'1.1.sz.mell.'!C100</f>
        <v>0</v>
      </c>
      <c r="G100" s="868"/>
      <c r="H100" s="868"/>
      <c r="I100" s="868"/>
      <c r="J100" s="868"/>
    </row>
    <row r="101" spans="1:10" s="867" customFormat="1" ht="12" customHeight="1" x14ac:dyDescent="0.2">
      <c r="A101" s="207" t="s">
        <v>112</v>
      </c>
      <c r="B101" s="670" t="s">
        <v>317</v>
      </c>
      <c r="C101" s="833"/>
      <c r="D101" s="833"/>
      <c r="E101" s="786">
        <f>'1.1.sz.mell.'!C101</f>
        <v>0</v>
      </c>
      <c r="G101" s="868"/>
      <c r="H101" s="868"/>
      <c r="I101" s="868"/>
      <c r="J101" s="868"/>
    </row>
    <row r="102" spans="1:10" s="867" customFormat="1" ht="12" customHeight="1" x14ac:dyDescent="0.2">
      <c r="A102" s="207" t="s">
        <v>113</v>
      </c>
      <c r="B102" s="666" t="s">
        <v>318</v>
      </c>
      <c r="C102" s="833"/>
      <c r="D102" s="833"/>
      <c r="E102" s="786">
        <f>'1.1.sz.mell.'!C102</f>
        <v>0</v>
      </c>
      <c r="G102" s="868"/>
      <c r="H102" s="868"/>
      <c r="I102" s="868"/>
      <c r="J102" s="868"/>
    </row>
    <row r="103" spans="1:10" s="867" customFormat="1" ht="12" customHeight="1" x14ac:dyDescent="0.2">
      <c r="A103" s="207" t="s">
        <v>114</v>
      </c>
      <c r="B103" s="666" t="s">
        <v>319</v>
      </c>
      <c r="C103" s="833"/>
      <c r="D103" s="833"/>
      <c r="E103" s="786">
        <f>'1.1.sz.mell.'!C103</f>
        <v>0</v>
      </c>
      <c r="G103" s="868"/>
      <c r="H103" s="868"/>
      <c r="I103" s="868"/>
      <c r="J103" s="868"/>
    </row>
    <row r="104" spans="1:10" s="867" customFormat="1" ht="12" customHeight="1" x14ac:dyDescent="0.2">
      <c r="A104" s="207" t="s">
        <v>116</v>
      </c>
      <c r="B104" s="670" t="s">
        <v>320</v>
      </c>
      <c r="C104" s="833">
        <v>229223891</v>
      </c>
      <c r="D104" s="833">
        <v>234278125</v>
      </c>
      <c r="E104" s="786">
        <f>'1.1.sz.mell.'!C104</f>
        <v>217625134</v>
      </c>
      <c r="G104" s="868"/>
      <c r="H104" s="868"/>
      <c r="I104" s="868"/>
      <c r="J104" s="868"/>
    </row>
    <row r="105" spans="1:10" s="867" customFormat="1" ht="12" customHeight="1" x14ac:dyDescent="0.2">
      <c r="A105" s="207" t="s">
        <v>162</v>
      </c>
      <c r="B105" s="670" t="s">
        <v>321</v>
      </c>
      <c r="C105" s="833"/>
      <c r="D105" s="833"/>
      <c r="E105" s="786">
        <f>'1.1.sz.mell.'!C105</f>
        <v>0</v>
      </c>
      <c r="G105" s="868"/>
      <c r="H105" s="868"/>
      <c r="I105" s="868"/>
      <c r="J105" s="868"/>
    </row>
    <row r="106" spans="1:10" s="867" customFormat="1" ht="12" customHeight="1" x14ac:dyDescent="0.2">
      <c r="A106" s="207" t="s">
        <v>315</v>
      </c>
      <c r="B106" s="666" t="s">
        <v>322</v>
      </c>
      <c r="C106" s="833"/>
      <c r="D106" s="833"/>
      <c r="E106" s="786">
        <f>'1.1.sz.mell.'!C106</f>
        <v>0</v>
      </c>
      <c r="G106" s="868"/>
      <c r="H106" s="868"/>
      <c r="I106" s="868"/>
      <c r="J106" s="868"/>
    </row>
    <row r="107" spans="1:10" s="867" customFormat="1" ht="12" customHeight="1" x14ac:dyDescent="0.2">
      <c r="A107" s="215" t="s">
        <v>316</v>
      </c>
      <c r="B107" s="671" t="s">
        <v>323</v>
      </c>
      <c r="C107" s="833"/>
      <c r="D107" s="833"/>
      <c r="E107" s="786">
        <f>'1.1.sz.mell.'!C107</f>
        <v>0</v>
      </c>
      <c r="G107" s="868"/>
      <c r="H107" s="868"/>
      <c r="I107" s="868"/>
      <c r="J107" s="868"/>
    </row>
    <row r="108" spans="1:10" s="867" customFormat="1" ht="12" customHeight="1" x14ac:dyDescent="0.2">
      <c r="A108" s="207" t="s">
        <v>398</v>
      </c>
      <c r="B108" s="671" t="s">
        <v>324</v>
      </c>
      <c r="C108" s="833"/>
      <c r="D108" s="833"/>
      <c r="E108" s="786">
        <f>'1.1.sz.mell.'!C108</f>
        <v>0</v>
      </c>
      <c r="G108" s="868"/>
      <c r="H108" s="868"/>
      <c r="I108" s="868"/>
      <c r="J108" s="868"/>
    </row>
    <row r="109" spans="1:10" s="867" customFormat="1" ht="12" customHeight="1" x14ac:dyDescent="0.2">
      <c r="A109" s="208" t="s">
        <v>399</v>
      </c>
      <c r="B109" s="671" t="s">
        <v>325</v>
      </c>
      <c r="C109" s="833">
        <v>73239615</v>
      </c>
      <c r="D109" s="833">
        <v>52185387</v>
      </c>
      <c r="E109" s="786">
        <f>'1.1.sz.mell.'!C109</f>
        <v>50500000</v>
      </c>
      <c r="G109" s="868"/>
      <c r="H109" s="868"/>
      <c r="I109" s="868"/>
      <c r="J109" s="868"/>
    </row>
    <row r="110" spans="1:10" s="867" customFormat="1" ht="12" customHeight="1" x14ac:dyDescent="0.2">
      <c r="A110" s="207" t="s">
        <v>403</v>
      </c>
      <c r="B110" s="672" t="s">
        <v>49</v>
      </c>
      <c r="C110" s="781"/>
      <c r="D110" s="781" t="s">
        <v>517</v>
      </c>
      <c r="E110" s="783">
        <f>'1.1.sz.mell.'!C110</f>
        <v>0</v>
      </c>
      <c r="G110" s="868"/>
      <c r="H110" s="868"/>
      <c r="I110" s="868"/>
      <c r="J110" s="868"/>
    </row>
    <row r="111" spans="1:10" s="867" customFormat="1" ht="12" customHeight="1" x14ac:dyDescent="0.2">
      <c r="A111" s="207" t="s">
        <v>404</v>
      </c>
      <c r="B111" s="666" t="s">
        <v>406</v>
      </c>
      <c r="C111" s="781"/>
      <c r="D111" s="781"/>
      <c r="E111" s="783">
        <f>'1.1.sz.mell.'!C111</f>
        <v>0</v>
      </c>
      <c r="G111" s="868"/>
      <c r="H111" s="868"/>
      <c r="I111" s="868"/>
      <c r="J111" s="868"/>
    </row>
    <row r="112" spans="1:10" s="867" customFormat="1" ht="12" customHeight="1" thickBot="1" x14ac:dyDescent="0.25">
      <c r="A112" s="216" t="s">
        <v>405</v>
      </c>
      <c r="B112" s="673" t="s">
        <v>407</v>
      </c>
      <c r="C112" s="784"/>
      <c r="D112" s="784"/>
      <c r="E112" s="838">
        <f>'1.1.sz.mell.'!C112</f>
        <v>0</v>
      </c>
      <c r="G112" s="868"/>
      <c r="H112" s="868"/>
      <c r="I112" s="868"/>
      <c r="J112" s="868"/>
    </row>
    <row r="113" spans="1:10" s="867" customFormat="1" ht="12" customHeight="1" thickBot="1" x14ac:dyDescent="0.25">
      <c r="A113" s="920" t="s">
        <v>19</v>
      </c>
      <c r="B113" s="385" t="s">
        <v>521</v>
      </c>
      <c r="C113" s="835">
        <f>+C114+C116+C118</f>
        <v>506811340</v>
      </c>
      <c r="D113" s="835">
        <f>+D114+D116+D118</f>
        <v>887100621</v>
      </c>
      <c r="E113" s="835">
        <f>'1.1.sz.mell.'!C113</f>
        <v>609358070</v>
      </c>
      <c r="G113" s="868"/>
      <c r="H113" s="868"/>
      <c r="I113" s="868"/>
      <c r="J113" s="868"/>
    </row>
    <row r="114" spans="1:10" s="867" customFormat="1" ht="12" customHeight="1" x14ac:dyDescent="0.2">
      <c r="A114" s="206" t="s">
        <v>102</v>
      </c>
      <c r="B114" s="666" t="s">
        <v>190</v>
      </c>
      <c r="C114" s="828">
        <v>269876815</v>
      </c>
      <c r="D114" s="828">
        <v>731548416</v>
      </c>
      <c r="E114" s="830">
        <f>'1.1.sz.mell.'!C114</f>
        <v>40724584</v>
      </c>
      <c r="G114" s="868"/>
      <c r="H114" s="868"/>
      <c r="I114" s="866"/>
      <c r="J114" s="866"/>
    </row>
    <row r="115" spans="1:10" s="867" customFormat="1" x14ac:dyDescent="0.2">
      <c r="A115" s="206" t="s">
        <v>103</v>
      </c>
      <c r="B115" s="671" t="s">
        <v>329</v>
      </c>
      <c r="C115" s="828">
        <v>221578355</v>
      </c>
      <c r="D115" s="828">
        <v>715295413</v>
      </c>
      <c r="E115" s="830">
        <f>'1.1.sz.mell.'!C115</f>
        <v>32057770</v>
      </c>
      <c r="G115" s="868"/>
      <c r="H115" s="868"/>
      <c r="I115" s="868"/>
      <c r="J115" s="868"/>
    </row>
    <row r="116" spans="1:10" s="867" customFormat="1" ht="12" customHeight="1" x14ac:dyDescent="0.2">
      <c r="A116" s="206" t="s">
        <v>104</v>
      </c>
      <c r="B116" s="671" t="s">
        <v>163</v>
      </c>
      <c r="C116" s="781">
        <v>231568341</v>
      </c>
      <c r="D116" s="781">
        <v>150186021</v>
      </c>
      <c r="E116" s="783">
        <f>'1.1.sz.mell.'!C116</f>
        <v>565056030</v>
      </c>
      <c r="G116" s="868"/>
      <c r="H116" s="868"/>
      <c r="I116" s="868"/>
      <c r="J116" s="868"/>
    </row>
    <row r="117" spans="1:10" s="867" customFormat="1" ht="12" customHeight="1" x14ac:dyDescent="0.2">
      <c r="A117" s="206" t="s">
        <v>105</v>
      </c>
      <c r="B117" s="671" t="s">
        <v>330</v>
      </c>
      <c r="C117" s="781">
        <v>211340593</v>
      </c>
      <c r="D117" s="781">
        <v>99454881</v>
      </c>
      <c r="E117" s="839">
        <f>'1.1.sz.mell.'!C117</f>
        <v>559819872</v>
      </c>
      <c r="G117" s="868"/>
      <c r="H117" s="868"/>
      <c r="I117" s="868"/>
      <c r="J117" s="868"/>
    </row>
    <row r="118" spans="1:10" s="867" customFormat="1" ht="12" customHeight="1" x14ac:dyDescent="0.2">
      <c r="A118" s="206" t="s">
        <v>106</v>
      </c>
      <c r="B118" s="370" t="s">
        <v>193</v>
      </c>
      <c r="C118" s="781">
        <v>5366184</v>
      </c>
      <c r="D118" s="781">
        <v>5366184</v>
      </c>
      <c r="E118" s="839">
        <f>'1.1.sz.mell.'!C118</f>
        <v>3577456</v>
      </c>
      <c r="G118" s="868"/>
      <c r="H118" s="868"/>
      <c r="I118" s="868"/>
      <c r="J118" s="868"/>
    </row>
    <row r="119" spans="1:10" s="867" customFormat="1" ht="12" customHeight="1" x14ac:dyDescent="0.2">
      <c r="A119" s="206" t="s">
        <v>115</v>
      </c>
      <c r="B119" s="369" t="s">
        <v>392</v>
      </c>
      <c r="C119" s="781"/>
      <c r="D119" s="781"/>
      <c r="E119" s="839">
        <f>'1.1.sz.mell.'!C119</f>
        <v>0</v>
      </c>
      <c r="G119" s="868"/>
      <c r="H119" s="868"/>
      <c r="I119" s="868"/>
      <c r="J119" s="868"/>
    </row>
    <row r="120" spans="1:10" s="867" customFormat="1" ht="12" customHeight="1" x14ac:dyDescent="0.2">
      <c r="A120" s="206" t="s">
        <v>117</v>
      </c>
      <c r="B120" s="675" t="s">
        <v>335</v>
      </c>
      <c r="C120" s="781"/>
      <c r="D120" s="781"/>
      <c r="E120" s="839">
        <f>'1.1.sz.mell.'!C120</f>
        <v>0</v>
      </c>
      <c r="G120" s="868"/>
      <c r="H120" s="868"/>
      <c r="I120" s="868"/>
      <c r="J120" s="868"/>
    </row>
    <row r="121" spans="1:10" s="867" customFormat="1" ht="12" customHeight="1" x14ac:dyDescent="0.2">
      <c r="A121" s="206" t="s">
        <v>164</v>
      </c>
      <c r="B121" s="666" t="s">
        <v>319</v>
      </c>
      <c r="C121" s="781"/>
      <c r="D121" s="781"/>
      <c r="E121" s="839">
        <f>'1.1.sz.mell.'!C121</f>
        <v>0</v>
      </c>
      <c r="G121" s="868"/>
      <c r="H121" s="868"/>
      <c r="I121" s="868"/>
      <c r="J121" s="868"/>
    </row>
    <row r="122" spans="1:10" s="867" customFormat="1" ht="12" customHeight="1" x14ac:dyDescent="0.2">
      <c r="A122" s="206" t="s">
        <v>165</v>
      </c>
      <c r="B122" s="666" t="s">
        <v>334</v>
      </c>
      <c r="C122" s="781"/>
      <c r="D122" s="781"/>
      <c r="E122" s="839">
        <f>'1.1.sz.mell.'!C122</f>
        <v>0</v>
      </c>
      <c r="G122" s="868"/>
      <c r="H122" s="868"/>
      <c r="I122" s="868"/>
      <c r="J122" s="868"/>
    </row>
    <row r="123" spans="1:10" s="867" customFormat="1" ht="12" customHeight="1" x14ac:dyDescent="0.2">
      <c r="A123" s="206" t="s">
        <v>166</v>
      </c>
      <c r="B123" s="666" t="s">
        <v>333</v>
      </c>
      <c r="C123" s="781"/>
      <c r="D123" s="781"/>
      <c r="E123" s="839">
        <f>'1.1.sz.mell.'!C123</f>
        <v>0</v>
      </c>
      <c r="G123" s="868"/>
      <c r="H123" s="868"/>
      <c r="I123" s="868"/>
      <c r="J123" s="868"/>
    </row>
    <row r="124" spans="1:10" s="867" customFormat="1" ht="12" customHeight="1" x14ac:dyDescent="0.2">
      <c r="A124" s="206" t="s">
        <v>326</v>
      </c>
      <c r="B124" s="666" t="s">
        <v>322</v>
      </c>
      <c r="C124" s="781"/>
      <c r="D124" s="781"/>
      <c r="E124" s="839">
        <f>'1.1.sz.mell.'!C124</f>
        <v>0</v>
      </c>
      <c r="G124" s="868"/>
      <c r="H124" s="868"/>
      <c r="I124" s="868"/>
      <c r="J124" s="868"/>
    </row>
    <row r="125" spans="1:10" s="867" customFormat="1" ht="12" customHeight="1" x14ac:dyDescent="0.2">
      <c r="A125" s="206" t="s">
        <v>327</v>
      </c>
      <c r="B125" s="666" t="s">
        <v>332</v>
      </c>
      <c r="C125" s="781"/>
      <c r="D125" s="781"/>
      <c r="E125" s="839">
        <f>'1.1.sz.mell.'!C125</f>
        <v>0</v>
      </c>
      <c r="G125" s="868"/>
      <c r="H125" s="868"/>
      <c r="I125" s="868"/>
      <c r="J125" s="868"/>
    </row>
    <row r="126" spans="1:10" s="867" customFormat="1" ht="12" customHeight="1" thickBot="1" x14ac:dyDescent="0.25">
      <c r="A126" s="215" t="s">
        <v>328</v>
      </c>
      <c r="B126" s="666" t="s">
        <v>331</v>
      </c>
      <c r="C126" s="833">
        <v>5366184</v>
      </c>
      <c r="D126" s="833">
        <v>5366184</v>
      </c>
      <c r="E126" s="840">
        <f>'1.1.sz.mell.'!C126</f>
        <v>3577456</v>
      </c>
      <c r="G126" s="868"/>
      <c r="H126" s="868"/>
      <c r="I126" s="868"/>
      <c r="J126" s="868"/>
    </row>
    <row r="127" spans="1:10" s="867" customFormat="1" ht="12" customHeight="1" thickBot="1" x14ac:dyDescent="0.25">
      <c r="A127" s="18" t="s">
        <v>20</v>
      </c>
      <c r="B127" s="676" t="s">
        <v>408</v>
      </c>
      <c r="C127" s="776">
        <f>+C92+C113</f>
        <v>3213834286</v>
      </c>
      <c r="D127" s="776">
        <f>+D92+D113</f>
        <v>3227181026</v>
      </c>
      <c r="E127" s="777">
        <f>'1.1.sz.mell.'!C127</f>
        <v>3133802508</v>
      </c>
      <c r="G127" s="868"/>
      <c r="H127" s="868"/>
      <c r="I127" s="868"/>
      <c r="J127" s="868"/>
    </row>
    <row r="128" spans="1:10" s="867" customFormat="1" ht="12" customHeight="1" thickBot="1" x14ac:dyDescent="0.25">
      <c r="A128" s="18" t="s">
        <v>21</v>
      </c>
      <c r="B128" s="676" t="s">
        <v>409</v>
      </c>
      <c r="C128" s="776">
        <f>+C129+C130+C131</f>
        <v>0</v>
      </c>
      <c r="D128" s="776">
        <f>+D129+D130+D131</f>
        <v>95405053</v>
      </c>
      <c r="E128" s="777">
        <f>'1.1.sz.mell.'!C128</f>
        <v>0</v>
      </c>
      <c r="G128" s="868"/>
      <c r="H128" s="868"/>
      <c r="I128" s="868"/>
      <c r="J128" s="868"/>
    </row>
    <row r="129" spans="1:10" s="867" customFormat="1" ht="12" customHeight="1" x14ac:dyDescent="0.2">
      <c r="A129" s="206" t="s">
        <v>232</v>
      </c>
      <c r="B129" s="671" t="s">
        <v>416</v>
      </c>
      <c r="C129" s="781"/>
      <c r="D129" s="781"/>
      <c r="E129" s="783">
        <f>'1.1.sz.mell.'!C129</f>
        <v>0</v>
      </c>
      <c r="G129" s="868"/>
      <c r="H129" s="868"/>
      <c r="I129" s="868"/>
      <c r="J129" s="868"/>
    </row>
    <row r="130" spans="1:10" s="867" customFormat="1" ht="12" customHeight="1" x14ac:dyDescent="0.2">
      <c r="A130" s="206" t="s">
        <v>233</v>
      </c>
      <c r="B130" s="671" t="s">
        <v>417</v>
      </c>
      <c r="C130" s="781"/>
      <c r="D130" s="781">
        <v>95405053</v>
      </c>
      <c r="E130" s="839">
        <f>'1.1.sz.mell.'!C130</f>
        <v>0</v>
      </c>
      <c r="G130" s="868"/>
      <c r="H130" s="868"/>
      <c r="I130" s="868"/>
      <c r="J130" s="868"/>
    </row>
    <row r="131" spans="1:10" s="867" customFormat="1" ht="12" customHeight="1" thickBot="1" x14ac:dyDescent="0.25">
      <c r="A131" s="215" t="s">
        <v>234</v>
      </c>
      <c r="B131" s="671" t="s">
        <v>418</v>
      </c>
      <c r="C131" s="781"/>
      <c r="D131" s="781"/>
      <c r="E131" s="839">
        <f>'1.1.sz.mell.'!C131</f>
        <v>0</v>
      </c>
      <c r="G131" s="868"/>
      <c r="H131" s="868"/>
      <c r="I131" s="868"/>
      <c r="J131" s="868"/>
    </row>
    <row r="132" spans="1:10" s="867" customFormat="1" ht="12" customHeight="1" thickBot="1" x14ac:dyDescent="0.25">
      <c r="A132" s="18" t="s">
        <v>22</v>
      </c>
      <c r="B132" s="676" t="s">
        <v>410</v>
      </c>
      <c r="C132" s="776">
        <f>SUM(C133:C138)</f>
        <v>0</v>
      </c>
      <c r="D132" s="776">
        <f>SUM(D133:D138)</f>
        <v>0</v>
      </c>
      <c r="E132" s="777">
        <f>'1.1.sz.mell.'!C132</f>
        <v>0</v>
      </c>
      <c r="G132" s="868"/>
      <c r="H132" s="868"/>
      <c r="I132" s="868"/>
      <c r="J132" s="868"/>
    </row>
    <row r="133" spans="1:10" s="867" customFormat="1" ht="12" customHeight="1" x14ac:dyDescent="0.2">
      <c r="A133" s="206" t="s">
        <v>89</v>
      </c>
      <c r="B133" s="675" t="s">
        <v>419</v>
      </c>
      <c r="C133" s="781"/>
      <c r="D133" s="781"/>
      <c r="E133" s="839">
        <f>'1.1.sz.mell.'!C133</f>
        <v>0</v>
      </c>
      <c r="G133" s="868"/>
      <c r="H133" s="868"/>
      <c r="I133" s="868"/>
      <c r="J133" s="868"/>
    </row>
    <row r="134" spans="1:10" s="867" customFormat="1" ht="12" customHeight="1" x14ac:dyDescent="0.2">
      <c r="A134" s="206" t="s">
        <v>90</v>
      </c>
      <c r="B134" s="675" t="s">
        <v>411</v>
      </c>
      <c r="C134" s="781"/>
      <c r="D134" s="781"/>
      <c r="E134" s="839">
        <f>'1.1.sz.mell.'!C134</f>
        <v>0</v>
      </c>
      <c r="G134" s="868"/>
      <c r="H134" s="868"/>
      <c r="I134" s="868"/>
      <c r="J134" s="868"/>
    </row>
    <row r="135" spans="1:10" s="867" customFormat="1" ht="12" customHeight="1" x14ac:dyDescent="0.2">
      <c r="A135" s="206" t="s">
        <v>91</v>
      </c>
      <c r="B135" s="675" t="s">
        <v>412</v>
      </c>
      <c r="C135" s="781"/>
      <c r="D135" s="781"/>
      <c r="E135" s="839">
        <f>'1.1.sz.mell.'!C135</f>
        <v>0</v>
      </c>
      <c r="G135" s="868"/>
      <c r="H135" s="868"/>
      <c r="I135" s="868"/>
      <c r="J135" s="868"/>
    </row>
    <row r="136" spans="1:10" s="867" customFormat="1" ht="12" customHeight="1" x14ac:dyDescent="0.2">
      <c r="A136" s="206" t="s">
        <v>151</v>
      </c>
      <c r="B136" s="675" t="s">
        <v>413</v>
      </c>
      <c r="C136" s="781"/>
      <c r="D136" s="781"/>
      <c r="E136" s="839">
        <f>'1.1.sz.mell.'!C136</f>
        <v>0</v>
      </c>
      <c r="G136" s="868"/>
      <c r="H136" s="868"/>
      <c r="I136" s="868"/>
      <c r="J136" s="868"/>
    </row>
    <row r="137" spans="1:10" s="867" customFormat="1" ht="12" customHeight="1" x14ac:dyDescent="0.2">
      <c r="A137" s="206" t="s">
        <v>152</v>
      </c>
      <c r="B137" s="675" t="s">
        <v>414</v>
      </c>
      <c r="C137" s="781"/>
      <c r="D137" s="781"/>
      <c r="E137" s="839">
        <f>'1.1.sz.mell.'!C137</f>
        <v>0</v>
      </c>
      <c r="G137" s="868"/>
      <c r="H137" s="868"/>
      <c r="I137" s="868"/>
      <c r="J137" s="868"/>
    </row>
    <row r="138" spans="1:10" s="867" customFormat="1" ht="12" customHeight="1" thickBot="1" x14ac:dyDescent="0.25">
      <c r="A138" s="215" t="s">
        <v>153</v>
      </c>
      <c r="B138" s="675" t="s">
        <v>415</v>
      </c>
      <c r="C138" s="781"/>
      <c r="D138" s="781"/>
      <c r="E138" s="839">
        <f>'1.1.sz.mell.'!C138</f>
        <v>0</v>
      </c>
    </row>
    <row r="139" spans="1:10" s="867" customFormat="1" ht="12" customHeight="1" thickBot="1" x14ac:dyDescent="0.25">
      <c r="A139" s="18" t="s">
        <v>23</v>
      </c>
      <c r="B139" s="676" t="s">
        <v>423</v>
      </c>
      <c r="C139" s="841">
        <f>+C140+C141+C142+C143</f>
        <v>32993131</v>
      </c>
      <c r="D139" s="841">
        <f>+D140+D141+D142+D143</f>
        <v>37434524</v>
      </c>
      <c r="E139" s="842">
        <f>'1.1.sz.mell.'!C139</f>
        <v>0</v>
      </c>
    </row>
    <row r="140" spans="1:10" s="867" customFormat="1" ht="12" customHeight="1" x14ac:dyDescent="0.2">
      <c r="A140" s="206" t="s">
        <v>92</v>
      </c>
      <c r="B140" s="675" t="s">
        <v>336</v>
      </c>
      <c r="C140" s="781"/>
      <c r="D140" s="781"/>
      <c r="E140" s="839">
        <f>'1.1.sz.mell.'!C140</f>
        <v>0</v>
      </c>
    </row>
    <row r="141" spans="1:10" s="867" customFormat="1" ht="12" customHeight="1" x14ac:dyDescent="0.2">
      <c r="A141" s="206" t="s">
        <v>93</v>
      </c>
      <c r="B141" s="675" t="s">
        <v>337</v>
      </c>
      <c r="C141" s="781">
        <v>32993131</v>
      </c>
      <c r="D141" s="781">
        <v>37434524</v>
      </c>
      <c r="E141" s="839">
        <f>'1.1.sz.mell.'!C141</f>
        <v>0</v>
      </c>
    </row>
    <row r="142" spans="1:10" s="867" customFormat="1" ht="12" customHeight="1" x14ac:dyDescent="0.2">
      <c r="A142" s="206" t="s">
        <v>251</v>
      </c>
      <c r="B142" s="675" t="s">
        <v>424</v>
      </c>
      <c r="C142" s="781"/>
      <c r="D142" s="781"/>
      <c r="E142" s="839">
        <f>'1.1.sz.mell.'!C142</f>
        <v>0</v>
      </c>
    </row>
    <row r="143" spans="1:10" s="867" customFormat="1" ht="12" customHeight="1" thickBot="1" x14ac:dyDescent="0.25">
      <c r="A143" s="215" t="s">
        <v>252</v>
      </c>
      <c r="B143" s="678" t="s">
        <v>356</v>
      </c>
      <c r="C143" s="781"/>
      <c r="D143" s="781"/>
      <c r="E143" s="839">
        <f>'1.1.sz.mell.'!C143</f>
        <v>0</v>
      </c>
    </row>
    <row r="144" spans="1:10" s="867" customFormat="1" ht="12" customHeight="1" thickBot="1" x14ac:dyDescent="0.25">
      <c r="A144" s="18" t="s">
        <v>24</v>
      </c>
      <c r="B144" s="676" t="s">
        <v>425</v>
      </c>
      <c r="C144" s="843">
        <f>SUM(C145:C149)</f>
        <v>0</v>
      </c>
      <c r="D144" s="843">
        <f>SUM(D145:D149)</f>
        <v>0</v>
      </c>
      <c r="E144" s="844">
        <f>'1.1.sz.mell.'!C144</f>
        <v>0</v>
      </c>
    </row>
    <row r="145" spans="1:7" s="867" customFormat="1" ht="12" customHeight="1" x14ac:dyDescent="0.2">
      <c r="A145" s="206" t="s">
        <v>94</v>
      </c>
      <c r="B145" s="675" t="s">
        <v>420</v>
      </c>
      <c r="C145" s="781"/>
      <c r="D145" s="781"/>
      <c r="E145" s="839">
        <f>'1.1.sz.mell.'!C145</f>
        <v>0</v>
      </c>
    </row>
    <row r="146" spans="1:7" s="867" customFormat="1" ht="12" customHeight="1" x14ac:dyDescent="0.2">
      <c r="A146" s="206" t="s">
        <v>95</v>
      </c>
      <c r="B146" s="675" t="s">
        <v>427</v>
      </c>
      <c r="C146" s="781"/>
      <c r="D146" s="781"/>
      <c r="E146" s="839">
        <f>'1.1.sz.mell.'!C146</f>
        <v>0</v>
      </c>
    </row>
    <row r="147" spans="1:7" s="867" customFormat="1" ht="12" customHeight="1" x14ac:dyDescent="0.2">
      <c r="A147" s="206" t="s">
        <v>263</v>
      </c>
      <c r="B147" s="675" t="s">
        <v>422</v>
      </c>
      <c r="C147" s="781"/>
      <c r="D147" s="781"/>
      <c r="E147" s="839">
        <f>'1.1.sz.mell.'!C147</f>
        <v>0</v>
      </c>
    </row>
    <row r="148" spans="1:7" s="867" customFormat="1" ht="12" customHeight="1" x14ac:dyDescent="0.2">
      <c r="A148" s="206" t="s">
        <v>264</v>
      </c>
      <c r="B148" s="675" t="s">
        <v>428</v>
      </c>
      <c r="C148" s="781"/>
      <c r="D148" s="781"/>
      <c r="E148" s="839">
        <f>'1.1.sz.mell.'!C148</f>
        <v>0</v>
      </c>
    </row>
    <row r="149" spans="1:7" s="867" customFormat="1" ht="12" customHeight="1" thickBot="1" x14ac:dyDescent="0.25">
      <c r="A149" s="206" t="s">
        <v>426</v>
      </c>
      <c r="B149" s="675" t="s">
        <v>429</v>
      </c>
      <c r="C149" s="781"/>
      <c r="D149" s="781"/>
      <c r="E149" s="839">
        <f>'1.1.sz.mell.'!C149</f>
        <v>0</v>
      </c>
    </row>
    <row r="150" spans="1:7" s="867" customFormat="1" ht="12" customHeight="1" thickBot="1" x14ac:dyDescent="0.25">
      <c r="A150" s="18" t="s">
        <v>25</v>
      </c>
      <c r="B150" s="676" t="s">
        <v>430</v>
      </c>
      <c r="C150" s="845"/>
      <c r="D150" s="845"/>
      <c r="E150" s="846">
        <f>'1.1.sz.mell.'!C150</f>
        <v>0</v>
      </c>
    </row>
    <row r="151" spans="1:7" s="867" customFormat="1" ht="12" customHeight="1" thickBot="1" x14ac:dyDescent="0.25">
      <c r="A151" s="18" t="s">
        <v>26</v>
      </c>
      <c r="B151" s="676" t="s">
        <v>431</v>
      </c>
      <c r="C151" s="845"/>
      <c r="D151" s="845"/>
      <c r="E151" s="846">
        <f>'1.1.sz.mell.'!C151</f>
        <v>0</v>
      </c>
    </row>
    <row r="152" spans="1:7" s="867" customFormat="1" ht="15" customHeight="1" thickBot="1" x14ac:dyDescent="0.25">
      <c r="A152" s="18" t="s">
        <v>27</v>
      </c>
      <c r="B152" s="676" t="s">
        <v>433</v>
      </c>
      <c r="C152" s="797">
        <f>+C128+C132+C139+C144+C150+C151</f>
        <v>32993131</v>
      </c>
      <c r="D152" s="797">
        <f>+D128+D132+D139+D144+D150+D151</f>
        <v>132839577</v>
      </c>
      <c r="E152" s="798">
        <f>'1.1.sz.mell.'!C152</f>
        <v>0</v>
      </c>
      <c r="F152" s="870"/>
    </row>
    <row r="153" spans="1:7" s="849" customFormat="1" ht="12.95" customHeight="1" thickBot="1" x14ac:dyDescent="0.25">
      <c r="A153" s="921" t="s">
        <v>28</v>
      </c>
      <c r="B153" s="591" t="s">
        <v>0</v>
      </c>
      <c r="C153" s="797">
        <f>+C127+C152</f>
        <v>3246827417</v>
      </c>
      <c r="D153" s="797">
        <f>+D127+D152</f>
        <v>3360020603</v>
      </c>
      <c r="E153" s="798">
        <f>'1.1.sz.mell.'!C153</f>
        <v>3133802508</v>
      </c>
      <c r="G153" s="851"/>
    </row>
    <row r="154" spans="1:7" x14ac:dyDescent="0.25">
      <c r="C154" s="323"/>
    </row>
    <row r="155" spans="1:7" ht="16.5" customHeight="1" x14ac:dyDescent="0.25">
      <c r="C155" s="183"/>
    </row>
    <row r="156" spans="1:7" x14ac:dyDescent="0.25">
      <c r="C156" s="183"/>
    </row>
    <row r="157" spans="1:7" x14ac:dyDescent="0.25">
      <c r="C157" s="183"/>
    </row>
    <row r="158" spans="1:7" x14ac:dyDescent="0.25">
      <c r="C158" s="183"/>
    </row>
    <row r="159" spans="1:7" x14ac:dyDescent="0.25">
      <c r="C159" s="183"/>
    </row>
    <row r="160" spans="1:7" x14ac:dyDescent="0.25">
      <c r="C160" s="183"/>
    </row>
    <row r="161" spans="3:3" x14ac:dyDescent="0.25">
      <c r="C161" s="183"/>
    </row>
    <row r="162" spans="3:3" x14ac:dyDescent="0.25">
      <c r="C162" s="183"/>
    </row>
    <row r="163" spans="3:3" x14ac:dyDescent="0.25">
      <c r="C163" s="183"/>
    </row>
    <row r="164" spans="3:3" x14ac:dyDescent="0.25">
      <c r="C164" s="183"/>
    </row>
  </sheetData>
  <mergeCells count="4">
    <mergeCell ref="A1:E1"/>
    <mergeCell ref="A88:E88"/>
    <mergeCell ref="A89:B89"/>
    <mergeCell ref="A2:B2"/>
  </mergeCells>
  <phoneticPr fontId="29" type="noConversion"/>
  <printOptions horizontalCentered="1"/>
  <pageMargins left="0.51" right="0.23" top="1.1599999999999999" bottom="0.72" header="0.57999999999999996" footer="0.57999999999999996"/>
  <pageSetup paperSize="9" scale="66" fitToHeight="2" orientation="portrait" r:id="rId1"/>
  <headerFooter alignWithMargins="0">
    <oddHeader>&amp;C&amp;"Times New Roman CE,Félkövér"&amp;12&amp;UTájékoztató kimutatások, mérlegek&amp;U
Putnok Város Önkormányzat
2021. ÉVI KÖLTSÉGVETÉSÉNEK MÉRLEGE&amp;R&amp;"Times New Roman CE,Félkövér dőlt"&amp;11 1. számú tájékoztató tábla</oddHeader>
  </headerFooter>
  <rowBreaks count="1" manualBreakCount="1">
    <brk id="86" max="4" man="1"/>
  </rowBreaks>
  <ignoredErrors>
    <ignoredError sqref="E93:E112 E114:E126 E129:E151 E6:E9 E17:E25 E27:E32 E34:E44 E47:E48 E72" unlockedFormula="1"/>
    <ignoredError sqref="D5:E5 C19 E56 C71:E71 D26 C33:E33 E45 D51:E51 C12 E12 C74" formulaRange="1"/>
    <ignoredError sqref="D12 D19" formula="1" formulaRange="1"/>
    <ignoredError sqref="D92" formula="1"/>
    <ignoredError sqref="E26" formula="1" formulaRange="1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25"/>
  <sheetViews>
    <sheetView view="pageBreakPreview" zoomScale="60" zoomScaleNormal="110" workbookViewId="0">
      <selection activeCell="Q18" sqref="Q18"/>
    </sheetView>
  </sheetViews>
  <sheetFormatPr defaultRowHeight="12.75" x14ac:dyDescent="0.2"/>
  <cols>
    <col min="1" max="1" width="6.83203125" style="114" customWidth="1"/>
    <col min="2" max="2" width="49.6640625" style="35" customWidth="1"/>
    <col min="3" max="4" width="12.83203125" style="35" customWidth="1"/>
    <col min="5" max="5" width="15" style="35" customWidth="1"/>
    <col min="6" max="6" width="15.33203125" style="35" customWidth="1"/>
    <col min="7" max="8" width="12.83203125" style="35" customWidth="1"/>
    <col min="9" max="9" width="16.5" style="35" customWidth="1"/>
    <col min="10" max="10" width="3.33203125" style="35" customWidth="1"/>
    <col min="11" max="16384" width="9.33203125" style="35"/>
  </cols>
  <sheetData>
    <row r="1" spans="1:11" x14ac:dyDescent="0.2">
      <c r="H1" s="1480" t="s">
        <v>518</v>
      </c>
      <c r="I1" s="1480"/>
    </row>
    <row r="2" spans="1:11" ht="27.75" customHeight="1" x14ac:dyDescent="0.2">
      <c r="A2" s="1482" t="s">
        <v>4</v>
      </c>
      <c r="B2" s="1482"/>
      <c r="C2" s="1482"/>
      <c r="D2" s="1482"/>
      <c r="E2" s="1482"/>
      <c r="F2" s="1482"/>
      <c r="G2" s="1482"/>
      <c r="H2" s="1482"/>
      <c r="I2" s="1482"/>
    </row>
    <row r="3" spans="1:11" ht="20.25" customHeight="1" thickBot="1" x14ac:dyDescent="0.3">
      <c r="B3" s="252"/>
      <c r="I3" s="236" t="s">
        <v>563</v>
      </c>
    </row>
    <row r="4" spans="1:11" s="237" customFormat="1" ht="26.25" customHeight="1" x14ac:dyDescent="0.2">
      <c r="A4" s="1490" t="s">
        <v>67</v>
      </c>
      <c r="B4" s="1485" t="s">
        <v>83</v>
      </c>
      <c r="C4" s="1490" t="s">
        <v>84</v>
      </c>
      <c r="D4" s="1490" t="str">
        <f>+CONCATENATE(LEFT(ÖSSZEFÜGGÉSEK!A5,4)," előtti kifizetés")</f>
        <v>2021 előtti kifizetés</v>
      </c>
      <c r="E4" s="1487" t="s">
        <v>66</v>
      </c>
      <c r="F4" s="1488"/>
      <c r="G4" s="1488"/>
      <c r="H4" s="1489"/>
      <c r="I4" s="1485" t="s">
        <v>50</v>
      </c>
    </row>
    <row r="5" spans="1:11" s="238" customFormat="1" ht="32.25" customHeight="1" thickBot="1" x14ac:dyDescent="0.25">
      <c r="A5" s="1491"/>
      <c r="B5" s="1486"/>
      <c r="C5" s="1486"/>
      <c r="D5" s="1491"/>
      <c r="E5" s="141" t="str">
        <f>+CONCATENATE(LEFT(ÖSSZEFÜGGÉSEK!A5,4),".")</f>
        <v>2021.</v>
      </c>
      <c r="F5" s="141" t="str">
        <f>+CONCATENATE(LEFT(ÖSSZEFÜGGÉSEK!A5,4)+1,".")</f>
        <v>2022.</v>
      </c>
      <c r="G5" s="141" t="str">
        <f>+CONCATENATE(LEFT(ÖSSZEFÜGGÉSEK!A5,4)+2,".")</f>
        <v>2023.</v>
      </c>
      <c r="H5" s="142" t="str">
        <f>+CONCATENATE(LEFT(ÖSSZEFÜGGÉSEK!A5,4)+2,".",CHAR(10)," után")</f>
        <v>2023.
 után</v>
      </c>
      <c r="I5" s="1486"/>
    </row>
    <row r="6" spans="1:11" s="239" customFormat="1" ht="12.95" customHeight="1" thickBot="1" x14ac:dyDescent="0.25">
      <c r="A6" s="143" t="s">
        <v>452</v>
      </c>
      <c r="B6" s="144" t="s">
        <v>453</v>
      </c>
      <c r="C6" s="145" t="s">
        <v>454</v>
      </c>
      <c r="D6" s="144" t="s">
        <v>456</v>
      </c>
      <c r="E6" s="143" t="s">
        <v>455</v>
      </c>
      <c r="F6" s="145" t="s">
        <v>457</v>
      </c>
      <c r="G6" s="145" t="s">
        <v>459</v>
      </c>
      <c r="H6" s="146" t="s">
        <v>460</v>
      </c>
      <c r="I6" s="147" t="s">
        <v>461</v>
      </c>
    </row>
    <row r="7" spans="1:11" ht="26.25" thickBot="1" x14ac:dyDescent="0.25">
      <c r="A7" s="513" t="s">
        <v>18</v>
      </c>
      <c r="B7" s="514" t="s">
        <v>5</v>
      </c>
      <c r="C7" s="1116"/>
      <c r="D7" s="1117">
        <f>+D8+D9</f>
        <v>0</v>
      </c>
      <c r="E7" s="1118">
        <f>+E8+E9</f>
        <v>0</v>
      </c>
      <c r="F7" s="1119">
        <f>+F8+F9</f>
        <v>0</v>
      </c>
      <c r="G7" s="1119">
        <f>+G8+G9</f>
        <v>0</v>
      </c>
      <c r="H7" s="1120">
        <f>+H8+H9</f>
        <v>0</v>
      </c>
      <c r="I7" s="1117">
        <f t="shared" ref="I7:I19" si="0">SUM(D7:H7)</f>
        <v>0</v>
      </c>
    </row>
    <row r="8" spans="1:11" ht="20.100000000000001" customHeight="1" x14ac:dyDescent="0.2">
      <c r="A8" s="515" t="s">
        <v>19</v>
      </c>
      <c r="B8" s="516" t="s">
        <v>68</v>
      </c>
      <c r="C8" s="233"/>
      <c r="D8" s="39"/>
      <c r="E8" s="40"/>
      <c r="F8" s="16"/>
      <c r="G8" s="16"/>
      <c r="H8" s="15"/>
      <c r="I8" s="148">
        <f t="shared" si="0"/>
        <v>0</v>
      </c>
      <c r="J8" s="1481" t="s">
        <v>517</v>
      </c>
    </row>
    <row r="9" spans="1:11" ht="20.100000000000001" customHeight="1" thickBot="1" x14ac:dyDescent="0.25">
      <c r="A9" s="515" t="s">
        <v>20</v>
      </c>
      <c r="B9" s="516" t="s">
        <v>68</v>
      </c>
      <c r="C9" s="233"/>
      <c r="D9" s="39"/>
      <c r="E9" s="40"/>
      <c r="F9" s="16"/>
      <c r="G9" s="16"/>
      <c r="H9" s="15"/>
      <c r="I9" s="148">
        <f t="shared" si="0"/>
        <v>0</v>
      </c>
      <c r="J9" s="1481"/>
    </row>
    <row r="10" spans="1:11" ht="26.25" thickBot="1" x14ac:dyDescent="0.25">
      <c r="A10" s="513" t="s">
        <v>21</v>
      </c>
      <c r="B10" s="514" t="s">
        <v>6</v>
      </c>
      <c r="C10" s="234"/>
      <c r="D10" s="38">
        <f>+D11+D12</f>
        <v>0</v>
      </c>
      <c r="E10" s="886">
        <f>+E11+E12</f>
        <v>0</v>
      </c>
      <c r="F10" s="887">
        <f>+F11+F12</f>
        <v>0</v>
      </c>
      <c r="G10" s="887">
        <f>+G11+G12</f>
        <v>0</v>
      </c>
      <c r="H10" s="888">
        <f>+H11+H12</f>
        <v>0</v>
      </c>
      <c r="I10" s="885">
        <f t="shared" si="0"/>
        <v>0</v>
      </c>
      <c r="J10" s="1481"/>
    </row>
    <row r="11" spans="1:11" ht="20.100000000000001" customHeight="1" x14ac:dyDescent="0.2">
      <c r="A11" s="515" t="s">
        <v>22</v>
      </c>
      <c r="B11" s="516" t="s">
        <v>68</v>
      </c>
      <c r="C11" s="233" t="s">
        <v>517</v>
      </c>
      <c r="D11" s="39"/>
      <c r="E11" s="40"/>
      <c r="F11" s="16"/>
      <c r="G11" s="16"/>
      <c r="H11" s="15"/>
      <c r="I11" s="889">
        <f t="shared" si="0"/>
        <v>0</v>
      </c>
      <c r="J11" s="1481"/>
    </row>
    <row r="12" spans="1:11" ht="20.100000000000001" customHeight="1" thickBot="1" x14ac:dyDescent="0.25">
      <c r="A12" s="515" t="s">
        <v>23</v>
      </c>
      <c r="B12" s="516" t="s">
        <v>68</v>
      </c>
      <c r="C12" s="233"/>
      <c r="D12" s="39"/>
      <c r="E12" s="40"/>
      <c r="F12" s="16"/>
      <c r="G12" s="16"/>
      <c r="H12" s="15"/>
      <c r="I12" s="148">
        <f t="shared" si="0"/>
        <v>0</v>
      </c>
      <c r="J12" s="1481"/>
    </row>
    <row r="13" spans="1:11" ht="20.100000000000001" customHeight="1" thickBot="1" x14ac:dyDescent="0.25">
      <c r="A13" s="513" t="s">
        <v>24</v>
      </c>
      <c r="B13" s="514" t="s">
        <v>183</v>
      </c>
      <c r="C13" s="234"/>
      <c r="D13" s="885">
        <f t="shared" ref="D13:I13" si="1">SUM(D14:D14)</f>
        <v>130443593</v>
      </c>
      <c r="E13" s="1107">
        <f t="shared" si="1"/>
        <v>32057770</v>
      </c>
      <c r="F13" s="887">
        <f t="shared" si="1"/>
        <v>0</v>
      </c>
      <c r="G13" s="1108">
        <f t="shared" si="1"/>
        <v>0</v>
      </c>
      <c r="H13" s="888">
        <f t="shared" si="1"/>
        <v>0</v>
      </c>
      <c r="I13" s="885">
        <f t="shared" si="1"/>
        <v>162501363</v>
      </c>
      <c r="J13" s="1481"/>
    </row>
    <row r="14" spans="1:11" ht="36" customHeight="1" thickBot="1" x14ac:dyDescent="0.25">
      <c r="A14" s="515"/>
      <c r="B14" s="871" t="s">
        <v>591</v>
      </c>
      <c r="C14" s="894" t="s">
        <v>567</v>
      </c>
      <c r="D14" s="882">
        <v>130443593</v>
      </c>
      <c r="E14" s="879">
        <v>32057770</v>
      </c>
      <c r="F14" s="633"/>
      <c r="G14" s="633"/>
      <c r="H14" s="634"/>
      <c r="I14" s="889">
        <f t="shared" si="0"/>
        <v>162501363</v>
      </c>
      <c r="J14" s="1481"/>
      <c r="K14" s="35" t="s">
        <v>517</v>
      </c>
    </row>
    <row r="15" spans="1:11" ht="20.100000000000001" customHeight="1" thickBot="1" x14ac:dyDescent="0.25">
      <c r="A15" s="513" t="s">
        <v>25</v>
      </c>
      <c r="B15" s="872" t="s">
        <v>184</v>
      </c>
      <c r="C15" s="892"/>
      <c r="D15" s="885">
        <f>SUM(D16:D19)</f>
        <v>125891178</v>
      </c>
      <c r="E15" s="885">
        <f>SUM(E16:E19)</f>
        <v>559819872</v>
      </c>
      <c r="F15" s="887">
        <f>SUM(F17:F20)</f>
        <v>0</v>
      </c>
      <c r="G15" s="887">
        <f>SUM(G17:G20)</f>
        <v>0</v>
      </c>
      <c r="H15" s="888">
        <f>SUM(H17:H20)</f>
        <v>0</v>
      </c>
      <c r="I15" s="885">
        <f>SUM(I16:I19)</f>
        <v>685711050</v>
      </c>
      <c r="J15" s="1481"/>
    </row>
    <row r="16" spans="1:11" ht="40.9" customHeight="1" x14ac:dyDescent="0.2">
      <c r="A16" s="629"/>
      <c r="B16" s="1414" t="s">
        <v>613</v>
      </c>
      <c r="C16" s="893" t="s">
        <v>606</v>
      </c>
      <c r="D16" s="881">
        <v>116747178</v>
      </c>
      <c r="E16" s="878">
        <v>149352822</v>
      </c>
      <c r="F16" s="631" t="s">
        <v>517</v>
      </c>
      <c r="G16" s="631"/>
      <c r="H16" s="632"/>
      <c r="I16" s="1415">
        <f>SUM(D16:H16)</f>
        <v>266100000</v>
      </c>
      <c r="J16" s="1481"/>
      <c r="K16" s="35" t="s">
        <v>517</v>
      </c>
    </row>
    <row r="17" spans="1:11" ht="39" customHeight="1" x14ac:dyDescent="0.2">
      <c r="A17" s="1406"/>
      <c r="B17" s="1407" t="s">
        <v>611</v>
      </c>
      <c r="C17" s="1408" t="s">
        <v>606</v>
      </c>
      <c r="D17" s="1409" t="s">
        <v>517</v>
      </c>
      <c r="E17" s="1410">
        <v>158400000</v>
      </c>
      <c r="F17" s="1411" t="s">
        <v>517</v>
      </c>
      <c r="G17" s="1411"/>
      <c r="H17" s="1412"/>
      <c r="I17" s="1413">
        <f t="shared" si="0"/>
        <v>158400000</v>
      </c>
      <c r="J17" s="1481"/>
      <c r="K17" s="35" t="s">
        <v>517</v>
      </c>
    </row>
    <row r="18" spans="1:11" ht="30" customHeight="1" x14ac:dyDescent="0.2">
      <c r="A18" s="517"/>
      <c r="B18" s="873" t="s">
        <v>594</v>
      </c>
      <c r="C18" s="876" t="s">
        <v>567</v>
      </c>
      <c r="D18" s="882">
        <v>4635500</v>
      </c>
      <c r="E18" s="879">
        <v>123913552</v>
      </c>
      <c r="F18" s="633" t="s">
        <v>517</v>
      </c>
      <c r="G18" s="633"/>
      <c r="H18" s="634"/>
      <c r="I18" s="889">
        <f t="shared" si="0"/>
        <v>128549052</v>
      </c>
      <c r="J18" s="1481"/>
      <c r="K18" s="35" t="s">
        <v>517</v>
      </c>
    </row>
    <row r="19" spans="1:11" ht="30" customHeight="1" thickBot="1" x14ac:dyDescent="0.25">
      <c r="A19" s="517"/>
      <c r="B19" s="874" t="s">
        <v>595</v>
      </c>
      <c r="C19" s="876" t="s">
        <v>567</v>
      </c>
      <c r="D19" s="883">
        <v>4508500</v>
      </c>
      <c r="E19" s="880">
        <v>128153498</v>
      </c>
      <c r="F19" s="635" t="s">
        <v>517</v>
      </c>
      <c r="G19" s="635"/>
      <c r="H19" s="636"/>
      <c r="I19" s="895">
        <f t="shared" si="0"/>
        <v>132661998</v>
      </c>
      <c r="J19" s="1481"/>
      <c r="K19" s="35" t="s">
        <v>517</v>
      </c>
    </row>
    <row r="20" spans="1:11" ht="20.100000000000001" customHeight="1" thickBot="1" x14ac:dyDescent="0.25">
      <c r="A20" s="896" t="s">
        <v>26</v>
      </c>
      <c r="B20" s="897" t="s">
        <v>68</v>
      </c>
      <c r="C20" s="877"/>
      <c r="D20" s="898"/>
      <c r="E20" s="899"/>
      <c r="F20" s="900"/>
      <c r="G20" s="900"/>
      <c r="H20" s="901"/>
      <c r="I20" s="890">
        <f>SUM(D20:H20)</f>
        <v>0</v>
      </c>
      <c r="J20" s="1481"/>
    </row>
    <row r="21" spans="1:11" ht="20.100000000000001" customHeight="1" thickBot="1" x14ac:dyDescent="0.25">
      <c r="A21" s="513" t="s">
        <v>27</v>
      </c>
      <c r="B21" s="872" t="s">
        <v>185</v>
      </c>
      <c r="C21" s="877"/>
      <c r="D21" s="630">
        <f>+D22</f>
        <v>0</v>
      </c>
      <c r="E21" s="875">
        <f>+E22</f>
        <v>0</v>
      </c>
      <c r="F21" s="637">
        <f>+F22</f>
        <v>0</v>
      </c>
      <c r="G21" s="637">
        <f>+G22</f>
        <v>0</v>
      </c>
      <c r="H21" s="638">
        <f>+H22</f>
        <v>0</v>
      </c>
      <c r="I21" s="885">
        <f>SUM(D21:H21)</f>
        <v>0</v>
      </c>
      <c r="J21" s="1481"/>
    </row>
    <row r="22" spans="1:11" ht="20.100000000000001" customHeight="1" thickBot="1" x14ac:dyDescent="0.25">
      <c r="A22" s="518" t="s">
        <v>28</v>
      </c>
      <c r="B22" s="519" t="s">
        <v>68</v>
      </c>
      <c r="C22" s="235"/>
      <c r="D22" s="884"/>
      <c r="E22" s="639"/>
      <c r="F22" s="640"/>
      <c r="G22" s="640"/>
      <c r="H22" s="641"/>
      <c r="I22" s="891">
        <f>SUM(D22:H22)</f>
        <v>0</v>
      </c>
      <c r="J22" s="1481"/>
    </row>
    <row r="23" spans="1:11" ht="20.100000000000001" customHeight="1" thickBot="1" x14ac:dyDescent="0.25">
      <c r="A23" s="1483" t="s">
        <v>124</v>
      </c>
      <c r="B23" s="1484"/>
      <c r="C23" s="68"/>
      <c r="D23" s="885">
        <f t="shared" ref="D23:I23" si="2">+D7+D10+D13+D15+D21</f>
        <v>256334771</v>
      </c>
      <c r="E23" s="886">
        <f t="shared" si="2"/>
        <v>591877642</v>
      </c>
      <c r="F23" s="887">
        <f t="shared" si="2"/>
        <v>0</v>
      </c>
      <c r="G23" s="887">
        <f t="shared" si="2"/>
        <v>0</v>
      </c>
      <c r="H23" s="888">
        <f t="shared" si="2"/>
        <v>0</v>
      </c>
      <c r="I23" s="885">
        <f t="shared" si="2"/>
        <v>848212413</v>
      </c>
      <c r="J23" s="1481"/>
    </row>
    <row r="24" spans="1:11" x14ac:dyDescent="0.2">
      <c r="E24" s="642"/>
      <c r="F24" s="642"/>
      <c r="G24" s="642"/>
      <c r="H24" s="642"/>
      <c r="I24" s="642"/>
    </row>
    <row r="25" spans="1:11" x14ac:dyDescent="0.2">
      <c r="E25" s="642"/>
      <c r="F25" s="642"/>
      <c r="G25" s="642"/>
      <c r="H25" s="642"/>
      <c r="I25" s="642"/>
    </row>
  </sheetData>
  <mergeCells count="10">
    <mergeCell ref="H1:I1"/>
    <mergeCell ref="J8:J23"/>
    <mergeCell ref="A2:I2"/>
    <mergeCell ref="A23:B23"/>
    <mergeCell ref="I4:I5"/>
    <mergeCell ref="E4:H4"/>
    <mergeCell ref="A4:A5"/>
    <mergeCell ref="B4:B5"/>
    <mergeCell ref="C4:C5"/>
    <mergeCell ref="D4:D5"/>
  </mergeCells>
  <phoneticPr fontId="0" type="noConversion"/>
  <printOptions horizontalCentered="1"/>
  <pageMargins left="0.78740157480314965" right="0.78740157480314965" top="0.46" bottom="0.63" header="0.71" footer="0.56999999999999995"/>
  <pageSetup paperSize="9" scale="61" fitToHeight="2" orientation="portrait" verticalDpi="300" r:id="rId1"/>
  <headerFooter alignWithMargins="0"/>
  <rowBreaks count="1" manualBreakCount="1">
    <brk id="25" max="8" man="1"/>
  </rowBreaks>
  <ignoredErrors>
    <ignoredError sqref="I13:I15" 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23"/>
  <sheetViews>
    <sheetView view="pageBreakPreview" zoomScale="60" zoomScaleNormal="100" workbookViewId="0">
      <selection activeCell="B1" sqref="B1:D1"/>
    </sheetView>
  </sheetViews>
  <sheetFormatPr defaultRowHeight="12.75" x14ac:dyDescent="0.2"/>
  <cols>
    <col min="1" max="1" width="5.83203125" style="47" customWidth="1"/>
    <col min="2" max="2" width="54.83203125" style="2" customWidth="1"/>
    <col min="3" max="4" width="17.6640625" style="2" customWidth="1"/>
    <col min="5" max="16384" width="9.33203125" style="2"/>
  </cols>
  <sheetData>
    <row r="1" spans="1:5" ht="31.5" customHeight="1" x14ac:dyDescent="0.25">
      <c r="B1" s="1493" t="s">
        <v>7</v>
      </c>
      <c r="C1" s="1493"/>
      <c r="D1" s="1493"/>
    </row>
    <row r="2" spans="1:5" s="42" customFormat="1" ht="16.5" thickBot="1" x14ac:dyDescent="0.3">
      <c r="A2" s="41"/>
      <c r="B2" s="178"/>
      <c r="D2" s="27" t="s">
        <v>563</v>
      </c>
    </row>
    <row r="3" spans="1:5" s="44" customFormat="1" ht="48" customHeight="1" thickBot="1" x14ac:dyDescent="0.25">
      <c r="A3" s="43" t="s">
        <v>16</v>
      </c>
      <c r="B3" s="524" t="s">
        <v>17</v>
      </c>
      <c r="C3" s="524" t="s">
        <v>69</v>
      </c>
      <c r="D3" s="525" t="s">
        <v>70</v>
      </c>
    </row>
    <row r="4" spans="1:5" s="44" customFormat="1" ht="14.1" customHeight="1" thickBot="1" x14ac:dyDescent="0.25">
      <c r="A4" s="21" t="s">
        <v>452</v>
      </c>
      <c r="B4" s="118" t="s">
        <v>453</v>
      </c>
      <c r="C4" s="118" t="s">
        <v>454</v>
      </c>
      <c r="D4" s="119" t="s">
        <v>456</v>
      </c>
    </row>
    <row r="5" spans="1:5" ht="28.5" customHeight="1" x14ac:dyDescent="0.2">
      <c r="A5" s="74" t="s">
        <v>18</v>
      </c>
      <c r="B5" s="520" t="s">
        <v>555</v>
      </c>
      <c r="C5" s="526"/>
      <c r="D5" s="470"/>
    </row>
    <row r="6" spans="1:5" ht="28.5" customHeight="1" x14ac:dyDescent="0.2">
      <c r="A6" s="45" t="s">
        <v>19</v>
      </c>
      <c r="B6" s="521" t="s">
        <v>144</v>
      </c>
      <c r="C6" s="1220"/>
      <c r="D6" s="1210"/>
    </row>
    <row r="7" spans="1:5" ht="28.5" customHeight="1" x14ac:dyDescent="0.2">
      <c r="A7" s="45" t="s">
        <v>20</v>
      </c>
      <c r="B7" s="521" t="s">
        <v>118</v>
      </c>
      <c r="C7" s="1220"/>
      <c r="D7" s="1210"/>
    </row>
    <row r="8" spans="1:5" ht="28.5" customHeight="1" x14ac:dyDescent="0.2">
      <c r="A8" s="45" t="s">
        <v>21</v>
      </c>
      <c r="B8" s="521" t="s">
        <v>119</v>
      </c>
      <c r="C8" s="1220"/>
      <c r="D8" s="1210"/>
    </row>
    <row r="9" spans="1:5" ht="28.5" customHeight="1" x14ac:dyDescent="0.2">
      <c r="A9" s="45" t="s">
        <v>22</v>
      </c>
      <c r="B9" s="521" t="s">
        <v>137</v>
      </c>
      <c r="C9" s="1221">
        <v>22000000</v>
      </c>
      <c r="D9" s="1222">
        <v>3130000</v>
      </c>
      <c r="E9" s="523"/>
    </row>
    <row r="10" spans="1:5" ht="28.5" customHeight="1" x14ac:dyDescent="0.2">
      <c r="A10" s="45" t="s">
        <v>23</v>
      </c>
      <c r="B10" s="521" t="s">
        <v>138</v>
      </c>
      <c r="C10" s="1220"/>
      <c r="D10" s="1210"/>
    </row>
    <row r="11" spans="1:5" ht="28.5" customHeight="1" x14ac:dyDescent="0.2">
      <c r="A11" s="45" t="s">
        <v>24</v>
      </c>
      <c r="B11" s="522" t="s">
        <v>139</v>
      </c>
      <c r="C11" s="1220"/>
      <c r="D11" s="1210"/>
    </row>
    <row r="12" spans="1:5" ht="28.5" customHeight="1" x14ac:dyDescent="0.2">
      <c r="A12" s="45" t="s">
        <v>26</v>
      </c>
      <c r="B12" s="522" t="s">
        <v>140</v>
      </c>
      <c r="C12" s="1220">
        <v>22000000</v>
      </c>
      <c r="D12" s="1210">
        <v>3130000</v>
      </c>
    </row>
    <row r="13" spans="1:5" ht="28.5" customHeight="1" x14ac:dyDescent="0.2">
      <c r="A13" s="45" t="s">
        <v>27</v>
      </c>
      <c r="B13" s="522" t="s">
        <v>141</v>
      </c>
      <c r="C13" s="1220"/>
      <c r="D13" s="1210"/>
    </row>
    <row r="14" spans="1:5" ht="28.5" customHeight="1" x14ac:dyDescent="0.2">
      <c r="A14" s="45" t="s">
        <v>28</v>
      </c>
      <c r="B14" s="522" t="s">
        <v>142</v>
      </c>
      <c r="C14" s="1220"/>
      <c r="D14" s="1210"/>
    </row>
    <row r="15" spans="1:5" ht="28.5" customHeight="1" x14ac:dyDescent="0.2">
      <c r="A15" s="45" t="s">
        <v>29</v>
      </c>
      <c r="B15" s="522" t="s">
        <v>143</v>
      </c>
      <c r="C15" s="1220"/>
      <c r="D15" s="1210"/>
    </row>
    <row r="16" spans="1:5" ht="28.5" customHeight="1" x14ac:dyDescent="0.2">
      <c r="A16" s="45" t="s">
        <v>30</v>
      </c>
      <c r="B16" s="521" t="s">
        <v>120</v>
      </c>
      <c r="C16" s="1220"/>
      <c r="D16" s="1210"/>
    </row>
    <row r="17" spans="1:4" ht="28.5" customHeight="1" x14ac:dyDescent="0.2">
      <c r="A17" s="45" t="s">
        <v>31</v>
      </c>
      <c r="B17" s="521" t="s">
        <v>9</v>
      </c>
      <c r="C17" s="1221"/>
      <c r="D17" s="1223"/>
    </row>
    <row r="18" spans="1:4" ht="28.5" customHeight="1" x14ac:dyDescent="0.2">
      <c r="A18" s="45" t="s">
        <v>32</v>
      </c>
      <c r="B18" s="521" t="s">
        <v>8</v>
      </c>
      <c r="C18" s="1221"/>
      <c r="D18" s="1223"/>
    </row>
    <row r="19" spans="1:4" ht="28.5" customHeight="1" x14ac:dyDescent="0.2">
      <c r="A19" s="45" t="s">
        <v>33</v>
      </c>
      <c r="B19" s="521" t="s">
        <v>514</v>
      </c>
      <c r="C19" s="1221">
        <v>1800000</v>
      </c>
      <c r="D19" s="1223">
        <v>335000</v>
      </c>
    </row>
    <row r="20" spans="1:4" ht="28.5" customHeight="1" x14ac:dyDescent="0.2">
      <c r="A20" s="45" t="s">
        <v>34</v>
      </c>
      <c r="B20" s="521" t="s">
        <v>515</v>
      </c>
      <c r="C20" s="1221">
        <v>2200000</v>
      </c>
      <c r="D20" s="1223">
        <v>65000</v>
      </c>
    </row>
    <row r="21" spans="1:4" ht="28.5" customHeight="1" thickBot="1" x14ac:dyDescent="0.25">
      <c r="A21" s="45" t="s">
        <v>35</v>
      </c>
      <c r="B21" s="923"/>
      <c r="C21" s="1224"/>
      <c r="D21" s="1212"/>
    </row>
    <row r="22" spans="1:4" ht="18" customHeight="1" thickBot="1" x14ac:dyDescent="0.25">
      <c r="A22" s="22" t="s">
        <v>36</v>
      </c>
      <c r="B22" s="924" t="s">
        <v>52</v>
      </c>
      <c r="C22" s="925">
        <f>+C5+C6+C7+C8+C9+C16+C17+C18+C19+C20+C21</f>
        <v>26000000</v>
      </c>
      <c r="D22" s="926">
        <f>+D5+D6+D7+D8+D9+D16+D17+D18+D19+D20+D21</f>
        <v>3530000</v>
      </c>
    </row>
    <row r="23" spans="1:4" ht="8.25" customHeight="1" x14ac:dyDescent="0.2">
      <c r="A23" s="46"/>
      <c r="B23" s="1492"/>
      <c r="C23" s="1492"/>
      <c r="D23" s="1492"/>
    </row>
  </sheetData>
  <mergeCells count="2">
    <mergeCell ref="B23:D23"/>
    <mergeCell ref="B1:D1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9" orientation="portrait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indexed="11"/>
    <pageSetUpPr fitToPage="1"/>
  </sheetPr>
  <dimension ref="A1:Q78"/>
  <sheetViews>
    <sheetView view="pageBreakPreview" zoomScale="60" zoomScaleNormal="100" workbookViewId="0">
      <selection activeCell="S27" sqref="S27"/>
    </sheetView>
  </sheetViews>
  <sheetFormatPr defaultRowHeight="15.75" x14ac:dyDescent="0.25"/>
  <cols>
    <col min="1" max="1" width="4.83203125" style="56" customWidth="1"/>
    <col min="2" max="2" width="33.5" style="64" customWidth="1"/>
    <col min="3" max="14" width="14.33203125" style="64" customWidth="1"/>
    <col min="15" max="15" width="14.33203125" style="56" customWidth="1"/>
    <col min="16" max="16" width="11.83203125" style="64" bestFit="1" customWidth="1"/>
    <col min="17" max="17" width="16.6640625" style="64" bestFit="1" customWidth="1"/>
    <col min="18" max="16384" width="9.33203125" style="64"/>
  </cols>
  <sheetData>
    <row r="1" spans="1:16" ht="31.5" customHeight="1" x14ac:dyDescent="0.25">
      <c r="A1" s="1497" t="str">
        <f>+CONCATENATE("Előirányzat-felhasználási terv",CHAR(10),LEFT(ÖSSZEFÜGGÉSEK!A5,4),". évre")</f>
        <v>Előirányzat-felhasználási terv
2021. évre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</row>
    <row r="2" spans="1:16" ht="16.5" thickBot="1" x14ac:dyDescent="0.3">
      <c r="O2" s="3" t="s">
        <v>563</v>
      </c>
    </row>
    <row r="3" spans="1:16" s="56" customFormat="1" ht="26.1" customHeight="1" thickBot="1" x14ac:dyDescent="0.3">
      <c r="A3" s="596" t="s">
        <v>16</v>
      </c>
      <c r="B3" s="54" t="s">
        <v>61</v>
      </c>
      <c r="C3" s="54" t="s">
        <v>71</v>
      </c>
      <c r="D3" s="54" t="s">
        <v>72</v>
      </c>
      <c r="E3" s="54" t="s">
        <v>73</v>
      </c>
      <c r="F3" s="54" t="s">
        <v>74</v>
      </c>
      <c r="G3" s="54" t="s">
        <v>75</v>
      </c>
      <c r="H3" s="54" t="s">
        <v>76</v>
      </c>
      <c r="I3" s="54" t="s">
        <v>77</v>
      </c>
      <c r="J3" s="54" t="s">
        <v>78</v>
      </c>
      <c r="K3" s="54" t="s">
        <v>79</v>
      </c>
      <c r="L3" s="54" t="s">
        <v>80</v>
      </c>
      <c r="M3" s="54" t="s">
        <v>81</v>
      </c>
      <c r="N3" s="54" t="s">
        <v>82</v>
      </c>
      <c r="O3" s="55" t="s">
        <v>52</v>
      </c>
    </row>
    <row r="4" spans="1:16" s="58" customFormat="1" ht="15" customHeight="1" thickBot="1" x14ac:dyDescent="0.25">
      <c r="A4" s="57" t="s">
        <v>18</v>
      </c>
      <c r="B4" s="1494" t="s">
        <v>56</v>
      </c>
      <c r="C4" s="1495"/>
      <c r="D4" s="1495"/>
      <c r="E4" s="1495"/>
      <c r="F4" s="1495"/>
      <c r="G4" s="1495"/>
      <c r="H4" s="1495"/>
      <c r="I4" s="1495"/>
      <c r="J4" s="1495"/>
      <c r="K4" s="1495"/>
      <c r="L4" s="1495"/>
      <c r="M4" s="1495"/>
      <c r="N4" s="1495"/>
      <c r="O4" s="1496"/>
    </row>
    <row r="5" spans="1:16" s="58" customFormat="1" ht="21.75" customHeight="1" x14ac:dyDescent="0.2">
      <c r="A5" s="59" t="s">
        <v>19</v>
      </c>
      <c r="B5" s="527" t="s">
        <v>339</v>
      </c>
      <c r="C5" s="617">
        <v>83781354</v>
      </c>
      <c r="D5" s="617">
        <v>83781354</v>
      </c>
      <c r="E5" s="617">
        <v>83781354</v>
      </c>
      <c r="F5" s="617">
        <v>83781354</v>
      </c>
      <c r="G5" s="617">
        <v>83781354</v>
      </c>
      <c r="H5" s="617">
        <v>83781354</v>
      </c>
      <c r="I5" s="617">
        <v>83781354</v>
      </c>
      <c r="J5" s="617">
        <v>83781354</v>
      </c>
      <c r="K5" s="617">
        <v>83781354</v>
      </c>
      <c r="L5" s="617">
        <v>83781354</v>
      </c>
      <c r="M5" s="617">
        <v>83781354</v>
      </c>
      <c r="N5" s="617">
        <v>83781349</v>
      </c>
      <c r="O5" s="618">
        <f t="shared" ref="O5:O11" si="0">SUM(C5:N5)</f>
        <v>1005376243</v>
      </c>
      <c r="P5" s="346"/>
    </row>
    <row r="6" spans="1:16" s="61" customFormat="1" ht="21.95" customHeight="1" x14ac:dyDescent="0.2">
      <c r="A6" s="60" t="s">
        <v>20</v>
      </c>
      <c r="B6" s="528" t="s">
        <v>383</v>
      </c>
      <c r="C6" s="619">
        <v>75808209</v>
      </c>
      <c r="D6" s="619">
        <v>75808209</v>
      </c>
      <c r="E6" s="619">
        <v>75808209</v>
      </c>
      <c r="F6" s="619">
        <v>75808209</v>
      </c>
      <c r="G6" s="619">
        <v>75808209</v>
      </c>
      <c r="H6" s="619">
        <v>75808209</v>
      </c>
      <c r="I6" s="619">
        <v>75808209</v>
      </c>
      <c r="J6" s="619">
        <v>75808209</v>
      </c>
      <c r="K6" s="619">
        <v>75808209</v>
      </c>
      <c r="L6" s="619">
        <v>75808209</v>
      </c>
      <c r="M6" s="619">
        <v>75808209</v>
      </c>
      <c r="N6" s="619">
        <v>75808205</v>
      </c>
      <c r="O6" s="621">
        <f t="shared" si="0"/>
        <v>909698504</v>
      </c>
      <c r="P6" s="347"/>
    </row>
    <row r="7" spans="1:16" s="61" customFormat="1" ht="21.95" customHeight="1" x14ac:dyDescent="0.2">
      <c r="A7" s="60" t="s">
        <v>21</v>
      </c>
      <c r="B7" s="529" t="s">
        <v>384</v>
      </c>
      <c r="C7" s="620">
        <v>201641</v>
      </c>
      <c r="D7" s="620">
        <v>201641</v>
      </c>
      <c r="E7" s="620">
        <v>201641</v>
      </c>
      <c r="F7" s="620">
        <v>201641</v>
      </c>
      <c r="G7" s="620">
        <v>201641</v>
      </c>
      <c r="H7" s="620">
        <v>201641</v>
      </c>
      <c r="I7" s="620">
        <v>201641</v>
      </c>
      <c r="J7" s="620">
        <v>201641</v>
      </c>
      <c r="K7" s="620">
        <v>201641</v>
      </c>
      <c r="L7" s="620">
        <v>201641</v>
      </c>
      <c r="M7" s="620">
        <v>201641</v>
      </c>
      <c r="N7" s="620">
        <v>201643</v>
      </c>
      <c r="O7" s="621">
        <f t="shared" si="0"/>
        <v>2419694</v>
      </c>
    </row>
    <row r="8" spans="1:16" s="61" customFormat="1" ht="21.95" customHeight="1" x14ac:dyDescent="0.2">
      <c r="A8" s="60" t="s">
        <v>22</v>
      </c>
      <c r="B8" s="530" t="s">
        <v>150</v>
      </c>
      <c r="C8" s="619">
        <v>5000000</v>
      </c>
      <c r="D8" s="619">
        <v>5000000</v>
      </c>
      <c r="E8" s="619">
        <v>5000000</v>
      </c>
      <c r="F8" s="619">
        <v>5000000</v>
      </c>
      <c r="G8" s="619">
        <v>5000000</v>
      </c>
      <c r="H8" s="619">
        <v>5000000</v>
      </c>
      <c r="I8" s="619">
        <v>5000000</v>
      </c>
      <c r="J8" s="619">
        <v>5000000</v>
      </c>
      <c r="K8" s="619">
        <v>5000000</v>
      </c>
      <c r="L8" s="619">
        <v>5000000</v>
      </c>
      <c r="M8" s="619">
        <v>5000000</v>
      </c>
      <c r="N8" s="619">
        <v>5000000</v>
      </c>
      <c r="O8" s="621">
        <f t="shared" si="0"/>
        <v>60000000</v>
      </c>
      <c r="P8" s="347"/>
    </row>
    <row r="9" spans="1:16" s="61" customFormat="1" ht="21.95" customHeight="1" x14ac:dyDescent="0.2">
      <c r="A9" s="60" t="s">
        <v>23</v>
      </c>
      <c r="B9" s="530" t="s">
        <v>385</v>
      </c>
      <c r="C9" s="619">
        <v>27228579</v>
      </c>
      <c r="D9" s="619">
        <v>27228579</v>
      </c>
      <c r="E9" s="619">
        <v>27228579</v>
      </c>
      <c r="F9" s="619">
        <v>27228579</v>
      </c>
      <c r="G9" s="619">
        <v>27228579</v>
      </c>
      <c r="H9" s="619">
        <v>27228579</v>
      </c>
      <c r="I9" s="619">
        <v>27228579</v>
      </c>
      <c r="J9" s="619">
        <v>27228579</v>
      </c>
      <c r="K9" s="619">
        <v>27228579</v>
      </c>
      <c r="L9" s="619">
        <v>27228579</v>
      </c>
      <c r="M9" s="619">
        <v>27228579</v>
      </c>
      <c r="N9" s="619">
        <v>27228575</v>
      </c>
      <c r="O9" s="621">
        <f t="shared" si="0"/>
        <v>326742944</v>
      </c>
      <c r="P9" s="347"/>
    </row>
    <row r="10" spans="1:16" s="61" customFormat="1" ht="21.95" customHeight="1" x14ac:dyDescent="0.2">
      <c r="A10" s="60" t="s">
        <v>24</v>
      </c>
      <c r="B10" s="530" t="s">
        <v>10</v>
      </c>
      <c r="C10" s="619">
        <v>333333</v>
      </c>
      <c r="D10" s="619">
        <v>333333</v>
      </c>
      <c r="E10" s="619">
        <v>333333</v>
      </c>
      <c r="F10" s="619">
        <v>333333</v>
      </c>
      <c r="G10" s="619">
        <v>333333</v>
      </c>
      <c r="H10" s="619">
        <v>333333</v>
      </c>
      <c r="I10" s="619">
        <v>333333</v>
      </c>
      <c r="J10" s="619">
        <v>333333</v>
      </c>
      <c r="K10" s="619">
        <v>333333</v>
      </c>
      <c r="L10" s="619">
        <v>333333</v>
      </c>
      <c r="M10" s="619">
        <v>333333</v>
      </c>
      <c r="N10" s="619">
        <v>333337</v>
      </c>
      <c r="O10" s="621">
        <f t="shared" si="0"/>
        <v>4000000</v>
      </c>
      <c r="P10" s="347"/>
    </row>
    <row r="11" spans="1:16" s="61" customFormat="1" ht="21.95" customHeight="1" thickBot="1" x14ac:dyDescent="0.25">
      <c r="A11" s="60" t="s">
        <v>25</v>
      </c>
      <c r="B11" s="530" t="s">
        <v>11</v>
      </c>
      <c r="C11" s="619">
        <v>825565123</v>
      </c>
      <c r="D11" s="619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22">
        <f t="shared" si="0"/>
        <v>825565123</v>
      </c>
    </row>
    <row r="12" spans="1:16" s="58" customFormat="1" ht="15.95" customHeight="1" thickBot="1" x14ac:dyDescent="0.25">
      <c r="A12" s="57" t="s">
        <v>26</v>
      </c>
      <c r="B12" s="531" t="s">
        <v>107</v>
      </c>
      <c r="C12" s="623">
        <f>SUM(C5:C11)</f>
        <v>1017918239</v>
      </c>
      <c r="D12" s="623">
        <f t="shared" ref="D12:N12" si="1">SUM(D5:D11)</f>
        <v>192353116</v>
      </c>
      <c r="E12" s="623">
        <f t="shared" si="1"/>
        <v>192353116</v>
      </c>
      <c r="F12" s="623">
        <f t="shared" si="1"/>
        <v>192353116</v>
      </c>
      <c r="G12" s="623">
        <f t="shared" si="1"/>
        <v>192353116</v>
      </c>
      <c r="H12" s="623">
        <f t="shared" si="1"/>
        <v>192353116</v>
      </c>
      <c r="I12" s="623">
        <f t="shared" si="1"/>
        <v>192353116</v>
      </c>
      <c r="J12" s="623">
        <f t="shared" si="1"/>
        <v>192353116</v>
      </c>
      <c r="K12" s="623">
        <f t="shared" si="1"/>
        <v>192353116</v>
      </c>
      <c r="L12" s="623">
        <f t="shared" si="1"/>
        <v>192353116</v>
      </c>
      <c r="M12" s="623">
        <f t="shared" si="1"/>
        <v>192353116</v>
      </c>
      <c r="N12" s="623">
        <f t="shared" si="1"/>
        <v>192353109</v>
      </c>
      <c r="O12" s="624">
        <f>SUM(O5:O11)</f>
        <v>3133802508</v>
      </c>
    </row>
    <row r="13" spans="1:16" s="58" customFormat="1" ht="15" customHeight="1" thickBot="1" x14ac:dyDescent="0.25">
      <c r="A13" s="57" t="s">
        <v>27</v>
      </c>
      <c r="B13" s="1494" t="s">
        <v>57</v>
      </c>
      <c r="C13" s="1495"/>
      <c r="D13" s="1495"/>
      <c r="E13" s="1495"/>
      <c r="F13" s="1495"/>
      <c r="G13" s="1495"/>
      <c r="H13" s="1495"/>
      <c r="I13" s="1495"/>
      <c r="J13" s="1495"/>
      <c r="K13" s="1495"/>
      <c r="L13" s="1495"/>
      <c r="M13" s="1495"/>
      <c r="N13" s="1495"/>
      <c r="O13" s="1496"/>
    </row>
    <row r="14" spans="1:16" s="61" customFormat="1" ht="15" customHeight="1" x14ac:dyDescent="0.2">
      <c r="A14" s="62" t="s">
        <v>28</v>
      </c>
      <c r="B14" s="532" t="s">
        <v>62</v>
      </c>
      <c r="C14" s="620">
        <v>104714070</v>
      </c>
      <c r="D14" s="620">
        <v>104714070</v>
      </c>
      <c r="E14" s="620">
        <v>104714070</v>
      </c>
      <c r="F14" s="620">
        <v>104714070</v>
      </c>
      <c r="G14" s="620">
        <v>104714070</v>
      </c>
      <c r="H14" s="620">
        <v>104714070</v>
      </c>
      <c r="I14" s="620">
        <v>104714070</v>
      </c>
      <c r="J14" s="620">
        <v>104714070</v>
      </c>
      <c r="K14" s="620">
        <v>104714070</v>
      </c>
      <c r="L14" s="620">
        <v>104714070</v>
      </c>
      <c r="M14" s="620">
        <v>104714070</v>
      </c>
      <c r="N14" s="620">
        <v>104714067</v>
      </c>
      <c r="O14" s="618">
        <f t="shared" ref="O14:O21" si="2">SUM(C14:N14)</f>
        <v>1256568837</v>
      </c>
      <c r="P14" s="347"/>
    </row>
    <row r="15" spans="1:16" s="61" customFormat="1" ht="29.45" customHeight="1" x14ac:dyDescent="0.2">
      <c r="A15" s="60" t="s">
        <v>29</v>
      </c>
      <c r="B15" s="528" t="s">
        <v>159</v>
      </c>
      <c r="C15" s="619">
        <v>14744603</v>
      </c>
      <c r="D15" s="619">
        <v>14744603</v>
      </c>
      <c r="E15" s="619">
        <v>14744603</v>
      </c>
      <c r="F15" s="619">
        <v>14744603</v>
      </c>
      <c r="G15" s="619">
        <v>14744603</v>
      </c>
      <c r="H15" s="619">
        <v>14744603</v>
      </c>
      <c r="I15" s="619">
        <v>14744603</v>
      </c>
      <c r="J15" s="619">
        <v>14744603</v>
      </c>
      <c r="K15" s="619">
        <v>14744603</v>
      </c>
      <c r="L15" s="619">
        <v>14744603</v>
      </c>
      <c r="M15" s="619">
        <v>14744603</v>
      </c>
      <c r="N15" s="619">
        <v>14744607</v>
      </c>
      <c r="O15" s="621">
        <f t="shared" si="2"/>
        <v>176935240</v>
      </c>
    </row>
    <row r="16" spans="1:16" s="61" customFormat="1" ht="15" customHeight="1" x14ac:dyDescent="0.2">
      <c r="A16" s="60" t="s">
        <v>30</v>
      </c>
      <c r="B16" s="530" t="s">
        <v>123</v>
      </c>
      <c r="C16" s="619">
        <v>67701269</v>
      </c>
      <c r="D16" s="619">
        <v>67701269</v>
      </c>
      <c r="E16" s="619">
        <v>67701269</v>
      </c>
      <c r="F16" s="619">
        <v>67701269</v>
      </c>
      <c r="G16" s="619">
        <v>67701269</v>
      </c>
      <c r="H16" s="619">
        <v>67701269</v>
      </c>
      <c r="I16" s="619">
        <v>67701269</v>
      </c>
      <c r="J16" s="619">
        <v>67701269</v>
      </c>
      <c r="K16" s="619">
        <v>67701269</v>
      </c>
      <c r="L16" s="619">
        <v>67701269</v>
      </c>
      <c r="M16" s="619">
        <v>67701269</v>
      </c>
      <c r="N16" s="619">
        <v>67701268</v>
      </c>
      <c r="O16" s="621">
        <f t="shared" si="2"/>
        <v>812415227</v>
      </c>
    </row>
    <row r="17" spans="1:17" s="61" customFormat="1" ht="15" customHeight="1" x14ac:dyDescent="0.2">
      <c r="A17" s="60" t="s">
        <v>31</v>
      </c>
      <c r="B17" s="530" t="s">
        <v>160</v>
      </c>
      <c r="C17" s="619">
        <v>866666</v>
      </c>
      <c r="D17" s="619">
        <v>866667</v>
      </c>
      <c r="E17" s="619">
        <v>866667</v>
      </c>
      <c r="F17" s="619">
        <v>866666</v>
      </c>
      <c r="G17" s="619">
        <v>866667</v>
      </c>
      <c r="H17" s="619">
        <v>866666</v>
      </c>
      <c r="I17" s="619">
        <v>866667</v>
      </c>
      <c r="J17" s="619">
        <v>866667</v>
      </c>
      <c r="K17" s="619">
        <v>866666</v>
      </c>
      <c r="L17" s="619">
        <v>866667</v>
      </c>
      <c r="M17" s="619">
        <v>866667</v>
      </c>
      <c r="N17" s="619">
        <v>866667</v>
      </c>
      <c r="O17" s="621">
        <f t="shared" si="2"/>
        <v>10400000</v>
      </c>
    </row>
    <row r="18" spans="1:17" s="61" customFormat="1" ht="15" customHeight="1" x14ac:dyDescent="0.2">
      <c r="A18" s="60" t="s">
        <v>32</v>
      </c>
      <c r="B18" s="530" t="s">
        <v>12</v>
      </c>
      <c r="C18" s="619">
        <v>22343761</v>
      </c>
      <c r="D18" s="619">
        <v>22343761</v>
      </c>
      <c r="E18" s="619">
        <v>22343761</v>
      </c>
      <c r="F18" s="619">
        <v>22343761</v>
      </c>
      <c r="G18" s="619">
        <v>22343761</v>
      </c>
      <c r="H18" s="619">
        <v>22343762</v>
      </c>
      <c r="I18" s="619">
        <v>22343761</v>
      </c>
      <c r="J18" s="619">
        <v>22343761</v>
      </c>
      <c r="K18" s="619">
        <v>22343761</v>
      </c>
      <c r="L18" s="619">
        <v>22343761</v>
      </c>
      <c r="M18" s="619">
        <v>22343761</v>
      </c>
      <c r="N18" s="619">
        <v>22343762</v>
      </c>
      <c r="O18" s="621">
        <f t="shared" si="2"/>
        <v>268125134</v>
      </c>
    </row>
    <row r="19" spans="1:17" s="61" customFormat="1" ht="15" customHeight="1" x14ac:dyDescent="0.2">
      <c r="A19" s="60" t="s">
        <v>33</v>
      </c>
      <c r="B19" s="530" t="s">
        <v>190</v>
      </c>
      <c r="C19" s="619">
        <v>3393715</v>
      </c>
      <c r="D19" s="619">
        <v>3393715</v>
      </c>
      <c r="E19" s="619">
        <v>3393715</v>
      </c>
      <c r="F19" s="619">
        <v>3393715</v>
      </c>
      <c r="G19" s="619">
        <v>3393715</v>
      </c>
      <c r="H19" s="619">
        <v>3393715</v>
      </c>
      <c r="I19" s="619">
        <v>3393715</v>
      </c>
      <c r="J19" s="619">
        <v>3393715</v>
      </c>
      <c r="K19" s="619">
        <v>3393715</v>
      </c>
      <c r="L19" s="619">
        <v>3393715</v>
      </c>
      <c r="M19" s="619">
        <v>3393715</v>
      </c>
      <c r="N19" s="619">
        <v>3393719</v>
      </c>
      <c r="O19" s="621">
        <f t="shared" si="2"/>
        <v>40724584</v>
      </c>
    </row>
    <row r="20" spans="1:17" s="61" customFormat="1" ht="15" customHeight="1" x14ac:dyDescent="0.2">
      <c r="A20" s="60" t="s">
        <v>34</v>
      </c>
      <c r="B20" s="528" t="s">
        <v>163</v>
      </c>
      <c r="C20" s="619">
        <v>47088003</v>
      </c>
      <c r="D20" s="619">
        <v>47088002</v>
      </c>
      <c r="E20" s="619">
        <v>47088003</v>
      </c>
      <c r="F20" s="619">
        <v>47088002</v>
      </c>
      <c r="G20" s="619">
        <v>47088003</v>
      </c>
      <c r="H20" s="619">
        <v>47088002</v>
      </c>
      <c r="I20" s="619">
        <v>47088003</v>
      </c>
      <c r="J20" s="619">
        <v>47088002</v>
      </c>
      <c r="K20" s="619">
        <v>47088003</v>
      </c>
      <c r="L20" s="619">
        <v>47088002</v>
      </c>
      <c r="M20" s="619">
        <v>47088003</v>
      </c>
      <c r="N20" s="619">
        <v>47088002</v>
      </c>
      <c r="O20" s="622">
        <f t="shared" si="2"/>
        <v>565056030</v>
      </c>
    </row>
    <row r="21" spans="1:17" s="61" customFormat="1" ht="15" customHeight="1" thickBot="1" x14ac:dyDescent="0.25">
      <c r="A21" s="60" t="s">
        <v>35</v>
      </c>
      <c r="B21" s="530" t="s">
        <v>193</v>
      </c>
      <c r="C21" s="619">
        <v>298121</v>
      </c>
      <c r="D21" s="619">
        <v>298122</v>
      </c>
      <c r="E21" s="619">
        <v>298121</v>
      </c>
      <c r="F21" s="619">
        <v>298121</v>
      </c>
      <c r="G21" s="619">
        <v>298122</v>
      </c>
      <c r="H21" s="619">
        <v>298121</v>
      </c>
      <c r="I21" s="619">
        <v>298122</v>
      </c>
      <c r="J21" s="619">
        <v>298121</v>
      </c>
      <c r="K21" s="619">
        <v>298121</v>
      </c>
      <c r="L21" s="619">
        <v>298122</v>
      </c>
      <c r="M21" s="619">
        <v>298121</v>
      </c>
      <c r="N21" s="619">
        <v>298121</v>
      </c>
      <c r="O21" s="622">
        <f t="shared" si="2"/>
        <v>3577456</v>
      </c>
    </row>
    <row r="22" spans="1:17" s="58" customFormat="1" ht="15.95" customHeight="1" thickBot="1" x14ac:dyDescent="0.25">
      <c r="A22" s="63" t="s">
        <v>36</v>
      </c>
      <c r="B22" s="531" t="s">
        <v>108</v>
      </c>
      <c r="C22" s="623">
        <f>SUM(C14:C21)</f>
        <v>261150208</v>
      </c>
      <c r="D22" s="623">
        <f t="shared" ref="D22:N22" si="3">SUM(D14:D21)</f>
        <v>261150209</v>
      </c>
      <c r="E22" s="623">
        <f t="shared" si="3"/>
        <v>261150209</v>
      </c>
      <c r="F22" s="623">
        <f t="shared" si="3"/>
        <v>261150207</v>
      </c>
      <c r="G22" s="623">
        <f t="shared" si="3"/>
        <v>261150210</v>
      </c>
      <c r="H22" s="623">
        <f t="shared" si="3"/>
        <v>261150208</v>
      </c>
      <c r="I22" s="623">
        <f t="shared" si="3"/>
        <v>261150210</v>
      </c>
      <c r="J22" s="623">
        <f t="shared" si="3"/>
        <v>261150208</v>
      </c>
      <c r="K22" s="623">
        <f t="shared" si="3"/>
        <v>261150208</v>
      </c>
      <c r="L22" s="623">
        <f t="shared" si="3"/>
        <v>261150209</v>
      </c>
      <c r="M22" s="623">
        <f t="shared" si="3"/>
        <v>261150209</v>
      </c>
      <c r="N22" s="623">
        <f t="shared" si="3"/>
        <v>261150213</v>
      </c>
      <c r="O22" s="624">
        <f>SUM(O14:O21)</f>
        <v>3133802508</v>
      </c>
      <c r="Q22" s="346"/>
    </row>
    <row r="23" spans="1:17" ht="16.5" thickBot="1" x14ac:dyDescent="0.3">
      <c r="A23" s="63" t="s">
        <v>37</v>
      </c>
      <c r="B23" s="533" t="s">
        <v>109</v>
      </c>
      <c r="C23" s="625">
        <v>783840849</v>
      </c>
      <c r="D23" s="625">
        <v>-71258259</v>
      </c>
      <c r="E23" s="625">
        <v>-71258259</v>
      </c>
      <c r="F23" s="625">
        <v>-71258259</v>
      </c>
      <c r="G23" s="625">
        <v>-71258259</v>
      </c>
      <c r="H23" s="625">
        <v>-71258259</v>
      </c>
      <c r="I23" s="625">
        <v>-71258259</v>
      </c>
      <c r="J23" s="625">
        <v>-71258259</v>
      </c>
      <c r="K23" s="625">
        <v>-71258259</v>
      </c>
      <c r="L23" s="625">
        <v>-71258259</v>
      </c>
      <c r="M23" s="625">
        <v>-71258259</v>
      </c>
      <c r="N23" s="625">
        <v>-71258259</v>
      </c>
      <c r="O23" s="626">
        <v>0</v>
      </c>
    </row>
    <row r="24" spans="1:17" x14ac:dyDescent="0.25">
      <c r="A24" s="65"/>
    </row>
    <row r="25" spans="1:17" x14ac:dyDescent="0.25">
      <c r="B25" s="66"/>
      <c r="C25" s="67"/>
      <c r="D25" s="67"/>
      <c r="O25" s="64"/>
    </row>
    <row r="26" spans="1:17" x14ac:dyDescent="0.25">
      <c r="O26" s="64"/>
    </row>
    <row r="27" spans="1:17" x14ac:dyDescent="0.25">
      <c r="O27" s="64"/>
    </row>
    <row r="28" spans="1:17" x14ac:dyDescent="0.25">
      <c r="O28" s="64"/>
    </row>
    <row r="29" spans="1:17" x14ac:dyDescent="0.25">
      <c r="O29" s="64"/>
    </row>
    <row r="30" spans="1:17" x14ac:dyDescent="0.25">
      <c r="O30" s="64"/>
    </row>
    <row r="31" spans="1:17" x14ac:dyDescent="0.25">
      <c r="O31" s="64"/>
    </row>
    <row r="32" spans="1:17" x14ac:dyDescent="0.25">
      <c r="O32" s="64"/>
    </row>
    <row r="33" spans="15:15" x14ac:dyDescent="0.25">
      <c r="O33" s="64"/>
    </row>
    <row r="34" spans="15:15" x14ac:dyDescent="0.25">
      <c r="O34" s="64"/>
    </row>
    <row r="35" spans="15:15" x14ac:dyDescent="0.25">
      <c r="O35" s="64"/>
    </row>
    <row r="36" spans="15:15" x14ac:dyDescent="0.25">
      <c r="O36" s="64"/>
    </row>
    <row r="37" spans="15:15" x14ac:dyDescent="0.25">
      <c r="O37" s="64"/>
    </row>
    <row r="38" spans="15:15" x14ac:dyDescent="0.25">
      <c r="O38" s="64"/>
    </row>
    <row r="39" spans="15:15" x14ac:dyDescent="0.25">
      <c r="O39" s="64"/>
    </row>
    <row r="40" spans="15:15" x14ac:dyDescent="0.25">
      <c r="O40" s="64"/>
    </row>
    <row r="41" spans="15:15" x14ac:dyDescent="0.25">
      <c r="O41" s="64"/>
    </row>
    <row r="42" spans="15:15" x14ac:dyDescent="0.25">
      <c r="O42" s="64"/>
    </row>
    <row r="43" spans="15:15" x14ac:dyDescent="0.25">
      <c r="O43" s="64"/>
    </row>
    <row r="44" spans="15:15" x14ac:dyDescent="0.25">
      <c r="O44" s="64"/>
    </row>
    <row r="45" spans="15:15" x14ac:dyDescent="0.25">
      <c r="O45" s="64"/>
    </row>
    <row r="46" spans="15:15" x14ac:dyDescent="0.25">
      <c r="O46" s="64"/>
    </row>
    <row r="47" spans="15:15" x14ac:dyDescent="0.25">
      <c r="O47" s="64"/>
    </row>
    <row r="48" spans="15:15" x14ac:dyDescent="0.25">
      <c r="O48" s="64"/>
    </row>
    <row r="49" spans="15:15" x14ac:dyDescent="0.25">
      <c r="O49" s="64"/>
    </row>
    <row r="50" spans="15:15" x14ac:dyDescent="0.25">
      <c r="O50" s="64"/>
    </row>
    <row r="51" spans="15:15" x14ac:dyDescent="0.25">
      <c r="O51" s="64"/>
    </row>
    <row r="52" spans="15:15" x14ac:dyDescent="0.25">
      <c r="O52" s="64"/>
    </row>
    <row r="53" spans="15:15" x14ac:dyDescent="0.25">
      <c r="O53" s="64"/>
    </row>
    <row r="54" spans="15:15" x14ac:dyDescent="0.25">
      <c r="O54" s="64"/>
    </row>
    <row r="55" spans="15:15" x14ac:dyDescent="0.25">
      <c r="O55" s="64"/>
    </row>
    <row r="56" spans="15:15" x14ac:dyDescent="0.25">
      <c r="O56" s="64"/>
    </row>
    <row r="57" spans="15:15" x14ac:dyDescent="0.25">
      <c r="O57" s="64"/>
    </row>
    <row r="58" spans="15:15" x14ac:dyDescent="0.25">
      <c r="O58" s="64"/>
    </row>
    <row r="59" spans="15:15" x14ac:dyDescent="0.25">
      <c r="O59" s="64"/>
    </row>
    <row r="60" spans="15:15" x14ac:dyDescent="0.25">
      <c r="O60" s="64"/>
    </row>
    <row r="61" spans="15:15" x14ac:dyDescent="0.25">
      <c r="O61" s="64"/>
    </row>
    <row r="62" spans="15:15" x14ac:dyDescent="0.25">
      <c r="O62" s="64"/>
    </row>
    <row r="63" spans="15:15" x14ac:dyDescent="0.25">
      <c r="O63" s="64"/>
    </row>
    <row r="64" spans="15:15" x14ac:dyDescent="0.25">
      <c r="O64" s="64"/>
    </row>
    <row r="65" spans="15:15" x14ac:dyDescent="0.25">
      <c r="O65" s="64"/>
    </row>
    <row r="66" spans="15:15" x14ac:dyDescent="0.25">
      <c r="O66" s="64"/>
    </row>
    <row r="67" spans="15:15" x14ac:dyDescent="0.25">
      <c r="O67" s="64"/>
    </row>
    <row r="68" spans="15:15" x14ac:dyDescent="0.25">
      <c r="O68" s="64"/>
    </row>
    <row r="69" spans="15:15" x14ac:dyDescent="0.25">
      <c r="O69" s="64"/>
    </row>
    <row r="70" spans="15:15" x14ac:dyDescent="0.25">
      <c r="O70" s="64"/>
    </row>
    <row r="71" spans="15:15" x14ac:dyDescent="0.25">
      <c r="O71" s="64"/>
    </row>
    <row r="72" spans="15:15" x14ac:dyDescent="0.25">
      <c r="O72" s="64"/>
    </row>
    <row r="73" spans="15:15" x14ac:dyDescent="0.25">
      <c r="O73" s="64"/>
    </row>
    <row r="74" spans="15:15" x14ac:dyDescent="0.25">
      <c r="O74" s="64"/>
    </row>
    <row r="75" spans="15:15" x14ac:dyDescent="0.25">
      <c r="O75" s="64"/>
    </row>
    <row r="76" spans="15:15" x14ac:dyDescent="0.25">
      <c r="O76" s="64"/>
    </row>
    <row r="77" spans="15:15" x14ac:dyDescent="0.25">
      <c r="O77" s="64"/>
    </row>
    <row r="78" spans="15:15" x14ac:dyDescent="0.25">
      <c r="O78" s="64"/>
    </row>
  </sheetData>
  <mergeCells count="3">
    <mergeCell ref="B4:O4"/>
    <mergeCell ref="B13:O13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64" orientation="landscape" r:id="rId1"/>
  <headerFooter alignWithMargins="0">
    <oddHeader>&amp;R&amp;"Times New Roman CE,Félkövér dőlt"&amp;11 4.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64"/>
  <sheetViews>
    <sheetView view="pageBreakPreview" topLeftCell="A133" zoomScaleNormal="100" zoomScaleSheetLayoutView="100" workbookViewId="0">
      <selection activeCell="C161" sqref="C161"/>
    </sheetView>
  </sheetViews>
  <sheetFormatPr defaultRowHeight="15.75" x14ac:dyDescent="0.25"/>
  <cols>
    <col min="1" max="1" width="9.5" style="181" customWidth="1"/>
    <col min="2" max="2" width="75.33203125" style="181" customWidth="1"/>
    <col min="3" max="3" width="16.6640625" style="181" customWidth="1"/>
    <col min="4" max="4" width="18" style="181" customWidth="1"/>
    <col min="5" max="5" width="15.83203125" style="181" customWidth="1"/>
    <col min="6" max="6" width="15.83203125" style="182" customWidth="1"/>
    <col min="7" max="7" width="14.6640625" style="196" customWidth="1"/>
    <col min="8" max="8" width="11.83203125" style="196" bestFit="1" customWidth="1"/>
    <col min="9" max="16384" width="9.33203125" style="196"/>
  </cols>
  <sheetData>
    <row r="1" spans="1:7" ht="15.95" customHeight="1" x14ac:dyDescent="0.25">
      <c r="A1" s="1431" t="s">
        <v>15</v>
      </c>
      <c r="B1" s="1431"/>
      <c r="C1" s="1431"/>
      <c r="D1" s="1431"/>
      <c r="E1" s="1431"/>
      <c r="F1" s="1431"/>
    </row>
    <row r="2" spans="1:7" ht="15.95" customHeight="1" thickBot="1" x14ac:dyDescent="0.3">
      <c r="A2" s="1430" t="s">
        <v>129</v>
      </c>
      <c r="B2" s="1430"/>
      <c r="C2" s="80"/>
      <c r="D2" s="80"/>
      <c r="E2" s="80"/>
      <c r="F2" s="151" t="s">
        <v>563</v>
      </c>
    </row>
    <row r="3" spans="1:7" ht="41.25" customHeight="1" thickBot="1" x14ac:dyDescent="0.3">
      <c r="A3" s="276" t="s">
        <v>67</v>
      </c>
      <c r="B3" s="277" t="s">
        <v>17</v>
      </c>
      <c r="C3" s="278" t="s">
        <v>751</v>
      </c>
      <c r="D3" s="277" t="s">
        <v>506</v>
      </c>
      <c r="E3" s="278" t="s">
        <v>507</v>
      </c>
      <c r="F3" s="296" t="s">
        <v>586</v>
      </c>
      <c r="G3" s="205"/>
    </row>
    <row r="4" spans="1:7" s="197" customFormat="1" ht="12" customHeight="1" thickBot="1" x14ac:dyDescent="0.25">
      <c r="A4" s="279" t="s">
        <v>452</v>
      </c>
      <c r="B4" s="280" t="s">
        <v>453</v>
      </c>
      <c r="C4" s="281"/>
      <c r="D4" s="281"/>
      <c r="E4" s="281"/>
      <c r="F4" s="282" t="s">
        <v>454</v>
      </c>
      <c r="G4" s="806"/>
    </row>
    <row r="5" spans="1:7" s="198" customFormat="1" ht="12" customHeight="1" thickBot="1" x14ac:dyDescent="0.25">
      <c r="A5" s="283" t="s">
        <v>18</v>
      </c>
      <c r="B5" s="402" t="s">
        <v>216</v>
      </c>
      <c r="C5" s="740">
        <v>963387638</v>
      </c>
      <c r="D5" s="741">
        <v>698260358</v>
      </c>
      <c r="E5" s="741">
        <v>68583360</v>
      </c>
      <c r="F5" s="740">
        <v>196543920</v>
      </c>
      <c r="G5" s="324"/>
    </row>
    <row r="6" spans="1:7" s="198" customFormat="1" ht="12" customHeight="1" x14ac:dyDescent="0.2">
      <c r="A6" s="285" t="s">
        <v>96</v>
      </c>
      <c r="B6" s="403" t="s">
        <v>217</v>
      </c>
      <c r="C6" s="799">
        <v>269226879</v>
      </c>
      <c r="D6" s="1082">
        <v>72682959</v>
      </c>
      <c r="E6" s="1083" t="s">
        <v>517</v>
      </c>
      <c r="F6" s="1084">
        <v>196543920</v>
      </c>
      <c r="G6" s="246"/>
    </row>
    <row r="7" spans="1:7" s="198" customFormat="1" ht="12" customHeight="1" x14ac:dyDescent="0.2">
      <c r="A7" s="286" t="s">
        <v>97</v>
      </c>
      <c r="B7" s="404" t="s">
        <v>218</v>
      </c>
      <c r="C7" s="800">
        <v>199823550</v>
      </c>
      <c r="D7" s="820">
        <v>199823550</v>
      </c>
      <c r="E7" s="769" t="s">
        <v>517</v>
      </c>
      <c r="F7" s="745" t="s">
        <v>517</v>
      </c>
    </row>
    <row r="8" spans="1:7" s="198" customFormat="1" ht="12" customHeight="1" x14ac:dyDescent="0.2">
      <c r="A8" s="286" t="s">
        <v>98</v>
      </c>
      <c r="B8" s="404" t="s">
        <v>219</v>
      </c>
      <c r="C8" s="800">
        <v>485710313</v>
      </c>
      <c r="D8" s="820">
        <v>417126953</v>
      </c>
      <c r="E8" s="769">
        <v>68583360</v>
      </c>
      <c r="F8" s="745" t="s">
        <v>517</v>
      </c>
    </row>
    <row r="9" spans="1:7" s="198" customFormat="1" ht="12" customHeight="1" x14ac:dyDescent="0.2">
      <c r="A9" s="286" t="s">
        <v>99</v>
      </c>
      <c r="B9" s="404" t="s">
        <v>220</v>
      </c>
      <c r="C9" s="800">
        <v>8626896</v>
      </c>
      <c r="D9" s="820">
        <v>8626896</v>
      </c>
      <c r="E9" s="769" t="s">
        <v>517</v>
      </c>
      <c r="F9" s="745" t="s">
        <v>517</v>
      </c>
    </row>
    <row r="10" spans="1:7" s="198" customFormat="1" ht="12" customHeight="1" x14ac:dyDescent="0.2">
      <c r="A10" s="286" t="s">
        <v>125</v>
      </c>
      <c r="B10" s="388" t="s">
        <v>393</v>
      </c>
      <c r="C10" s="800">
        <v>0</v>
      </c>
      <c r="D10" s="820"/>
      <c r="E10" s="769"/>
      <c r="F10" s="745"/>
    </row>
    <row r="11" spans="1:7" s="198" customFormat="1" ht="13.5" customHeight="1" thickBot="1" x14ac:dyDescent="0.25">
      <c r="A11" s="287" t="s">
        <v>100</v>
      </c>
      <c r="B11" s="387" t="s">
        <v>394</v>
      </c>
      <c r="C11" s="801">
        <v>0</v>
      </c>
      <c r="D11" s="820"/>
      <c r="E11" s="769"/>
      <c r="F11" s="745"/>
    </row>
    <row r="12" spans="1:7" s="198" customFormat="1" ht="12" customHeight="1" thickBot="1" x14ac:dyDescent="0.25">
      <c r="A12" s="283" t="s">
        <v>19</v>
      </c>
      <c r="B12" s="405" t="s">
        <v>221</v>
      </c>
      <c r="C12" s="740">
        <v>1139352802</v>
      </c>
      <c r="D12" s="746">
        <v>1136753033</v>
      </c>
      <c r="E12" s="759">
        <v>0</v>
      </c>
      <c r="F12" s="740">
        <v>2599769</v>
      </c>
      <c r="G12" s="324"/>
    </row>
    <row r="13" spans="1:7" s="198" customFormat="1" ht="12" customHeight="1" x14ac:dyDescent="0.2">
      <c r="A13" s="285" t="s">
        <v>102</v>
      </c>
      <c r="B13" s="403" t="s">
        <v>222</v>
      </c>
      <c r="C13" s="799">
        <v>0</v>
      </c>
      <c r="D13" s="820"/>
      <c r="E13" s="769"/>
      <c r="F13" s="745"/>
    </row>
    <row r="14" spans="1:7" s="198" customFormat="1" ht="12" customHeight="1" x14ac:dyDescent="0.2">
      <c r="A14" s="286" t="s">
        <v>103</v>
      </c>
      <c r="B14" s="404" t="s">
        <v>223</v>
      </c>
      <c r="C14" s="800">
        <v>0</v>
      </c>
      <c r="D14" s="820"/>
      <c r="E14" s="769"/>
      <c r="F14" s="745"/>
    </row>
    <row r="15" spans="1:7" s="198" customFormat="1" ht="12" customHeight="1" x14ac:dyDescent="0.2">
      <c r="A15" s="286" t="s">
        <v>104</v>
      </c>
      <c r="B15" s="404" t="s">
        <v>386</v>
      </c>
      <c r="C15" s="800">
        <v>0</v>
      </c>
      <c r="D15" s="820"/>
      <c r="E15" s="769"/>
      <c r="F15" s="745"/>
    </row>
    <row r="16" spans="1:7" s="198" customFormat="1" ht="12" customHeight="1" x14ac:dyDescent="0.2">
      <c r="A16" s="286" t="s">
        <v>105</v>
      </c>
      <c r="B16" s="404" t="s">
        <v>387</v>
      </c>
      <c r="C16" s="800">
        <v>0</v>
      </c>
      <c r="D16" s="820"/>
      <c r="E16" s="769"/>
      <c r="F16" s="745"/>
    </row>
    <row r="17" spans="1:7" s="198" customFormat="1" ht="12" customHeight="1" x14ac:dyDescent="0.2">
      <c r="A17" s="286" t="s">
        <v>106</v>
      </c>
      <c r="B17" s="404" t="s">
        <v>224</v>
      </c>
      <c r="C17" s="800">
        <v>1139352802</v>
      </c>
      <c r="D17" s="820">
        <v>1136753033</v>
      </c>
      <c r="E17" s="769">
        <v>0</v>
      </c>
      <c r="F17" s="745">
        <v>2599769</v>
      </c>
      <c r="G17" s="324"/>
    </row>
    <row r="18" spans="1:7" s="198" customFormat="1" ht="12" customHeight="1" thickBot="1" x14ac:dyDescent="0.25">
      <c r="A18" s="287" t="s">
        <v>115</v>
      </c>
      <c r="B18" s="387" t="s">
        <v>225</v>
      </c>
      <c r="C18" s="801">
        <v>197575293</v>
      </c>
      <c r="D18" s="1085">
        <v>195751104</v>
      </c>
      <c r="E18" s="771">
        <v>0</v>
      </c>
      <c r="F18" s="745">
        <v>1824189</v>
      </c>
    </row>
    <row r="19" spans="1:7" s="198" customFormat="1" ht="12" customHeight="1" thickBot="1" x14ac:dyDescent="0.25">
      <c r="A19" s="283" t="s">
        <v>20</v>
      </c>
      <c r="B19" s="402" t="s">
        <v>226</v>
      </c>
      <c r="C19" s="740">
        <v>456817245</v>
      </c>
      <c r="D19" s="746">
        <v>456817245</v>
      </c>
      <c r="E19" s="819">
        <v>0</v>
      </c>
      <c r="F19" s="807">
        <v>0</v>
      </c>
    </row>
    <row r="20" spans="1:7" s="198" customFormat="1" ht="12" customHeight="1" x14ac:dyDescent="0.2">
      <c r="A20" s="285" t="s">
        <v>85</v>
      </c>
      <c r="B20" s="403" t="s">
        <v>227</v>
      </c>
      <c r="C20" s="799">
        <v>0</v>
      </c>
      <c r="D20" s="743"/>
      <c r="E20" s="743"/>
      <c r="F20" s="745"/>
    </row>
    <row r="21" spans="1:7" s="198" customFormat="1" ht="12" customHeight="1" x14ac:dyDescent="0.2">
      <c r="A21" s="286" t="s">
        <v>86</v>
      </c>
      <c r="B21" s="404" t="s">
        <v>228</v>
      </c>
      <c r="C21" s="800">
        <v>0</v>
      </c>
      <c r="D21" s="743"/>
      <c r="E21" s="743"/>
      <c r="F21" s="745"/>
    </row>
    <row r="22" spans="1:7" s="198" customFormat="1" ht="12" customHeight="1" x14ac:dyDescent="0.2">
      <c r="A22" s="286" t="s">
        <v>87</v>
      </c>
      <c r="B22" s="404" t="s">
        <v>388</v>
      </c>
      <c r="C22" s="800">
        <v>0</v>
      </c>
      <c r="D22" s="743"/>
      <c r="E22" s="743"/>
      <c r="F22" s="745"/>
    </row>
    <row r="23" spans="1:7" s="198" customFormat="1" ht="12" customHeight="1" x14ac:dyDescent="0.2">
      <c r="A23" s="286" t="s">
        <v>88</v>
      </c>
      <c r="B23" s="404" t="s">
        <v>389</v>
      </c>
      <c r="C23" s="800">
        <v>0</v>
      </c>
      <c r="D23" s="743"/>
      <c r="E23" s="743"/>
      <c r="F23" s="745"/>
    </row>
    <row r="24" spans="1:7" s="198" customFormat="1" ht="12" customHeight="1" x14ac:dyDescent="0.2">
      <c r="A24" s="286" t="s">
        <v>147</v>
      </c>
      <c r="B24" s="404" t="s">
        <v>229</v>
      </c>
      <c r="C24" s="800">
        <v>456817245</v>
      </c>
      <c r="D24" s="820">
        <v>456817245</v>
      </c>
      <c r="E24" s="743"/>
      <c r="F24" s="745"/>
    </row>
    <row r="25" spans="1:7" s="198" customFormat="1" ht="12" customHeight="1" thickBot="1" x14ac:dyDescent="0.25">
      <c r="A25" s="287" t="s">
        <v>148</v>
      </c>
      <c r="B25" s="406" t="s">
        <v>230</v>
      </c>
      <c r="C25" s="801">
        <v>181817245</v>
      </c>
      <c r="D25" s="1085">
        <v>181817245</v>
      </c>
      <c r="E25" s="763"/>
      <c r="F25" s="764"/>
    </row>
    <row r="26" spans="1:7" s="198" customFormat="1" ht="12" customHeight="1" thickBot="1" x14ac:dyDescent="0.25">
      <c r="A26" s="283" t="s">
        <v>149</v>
      </c>
      <c r="B26" s="402" t="s">
        <v>231</v>
      </c>
      <c r="C26" s="740">
        <v>126100000</v>
      </c>
      <c r="D26" s="761">
        <v>126100000</v>
      </c>
      <c r="E26" s="761">
        <v>0</v>
      </c>
      <c r="F26" s="757">
        <v>0</v>
      </c>
    </row>
    <row r="27" spans="1:7" s="198" customFormat="1" ht="12" customHeight="1" x14ac:dyDescent="0.2">
      <c r="A27" s="7" t="s">
        <v>232</v>
      </c>
      <c r="B27" s="403" t="s">
        <v>554</v>
      </c>
      <c r="C27" s="799">
        <v>24000000</v>
      </c>
      <c r="D27" s="820">
        <v>24000000</v>
      </c>
      <c r="E27" s="743"/>
      <c r="F27" s="765"/>
    </row>
    <row r="28" spans="1:7" s="198" customFormat="1" ht="12" customHeight="1" x14ac:dyDescent="0.2">
      <c r="A28" s="6" t="s">
        <v>535</v>
      </c>
      <c r="B28" s="404" t="s">
        <v>534</v>
      </c>
      <c r="C28" s="800">
        <v>68000000</v>
      </c>
      <c r="D28" s="820">
        <v>68000000</v>
      </c>
      <c r="E28" s="766"/>
      <c r="F28" s="767"/>
    </row>
    <row r="29" spans="1:7" s="198" customFormat="1" ht="12" customHeight="1" x14ac:dyDescent="0.2">
      <c r="A29" s="7" t="s">
        <v>536</v>
      </c>
      <c r="B29" s="404" t="s">
        <v>533</v>
      </c>
      <c r="C29" s="800">
        <v>100000</v>
      </c>
      <c r="D29" s="820">
        <v>100000</v>
      </c>
      <c r="E29" s="766"/>
      <c r="F29" s="767"/>
    </row>
    <row r="30" spans="1:7" s="198" customFormat="1" ht="12" customHeight="1" x14ac:dyDescent="0.2">
      <c r="A30" s="6" t="s">
        <v>537</v>
      </c>
      <c r="B30" s="407" t="s">
        <v>514</v>
      </c>
      <c r="C30" s="800">
        <v>2000000</v>
      </c>
      <c r="D30" s="820">
        <v>2000000</v>
      </c>
      <c r="E30" s="768"/>
      <c r="F30" s="767"/>
    </row>
    <row r="31" spans="1:7" s="198" customFormat="1" ht="12" customHeight="1" x14ac:dyDescent="0.2">
      <c r="A31" s="7" t="s">
        <v>538</v>
      </c>
      <c r="B31" s="404" t="s">
        <v>236</v>
      </c>
      <c r="C31" s="800">
        <v>28000000</v>
      </c>
      <c r="D31" s="820">
        <v>28000000</v>
      </c>
      <c r="E31" s="766"/>
      <c r="F31" s="767"/>
    </row>
    <row r="32" spans="1:7" s="198" customFormat="1" ht="12" customHeight="1" thickBot="1" x14ac:dyDescent="0.25">
      <c r="A32" s="6" t="s">
        <v>539</v>
      </c>
      <c r="B32" s="406" t="s">
        <v>237</v>
      </c>
      <c r="C32" s="801">
        <v>4000000</v>
      </c>
      <c r="D32" s="820">
        <v>4000000</v>
      </c>
      <c r="E32" s="766"/>
      <c r="F32" s="767"/>
    </row>
    <row r="33" spans="1:7" s="198" customFormat="1" ht="12" customHeight="1" thickBot="1" x14ac:dyDescent="0.25">
      <c r="A33" s="283" t="s">
        <v>22</v>
      </c>
      <c r="B33" s="402" t="s">
        <v>395</v>
      </c>
      <c r="C33" s="740">
        <v>351836473</v>
      </c>
      <c r="D33" s="761">
        <v>275978523</v>
      </c>
      <c r="E33" s="761">
        <v>70975950</v>
      </c>
      <c r="F33" s="757">
        <v>4882000</v>
      </c>
      <c r="G33" s="324"/>
    </row>
    <row r="34" spans="1:7" s="198" customFormat="1" ht="12.75" customHeight="1" x14ac:dyDescent="0.2">
      <c r="A34" s="285" t="s">
        <v>89</v>
      </c>
      <c r="B34" s="403" t="s">
        <v>240</v>
      </c>
      <c r="C34" s="799">
        <v>34182144</v>
      </c>
      <c r="D34" s="743">
        <v>14982144</v>
      </c>
      <c r="E34" s="743">
        <v>19200000</v>
      </c>
      <c r="F34" s="745"/>
    </row>
    <row r="35" spans="1:7" s="198" customFormat="1" ht="12" customHeight="1" x14ac:dyDescent="0.2">
      <c r="A35" s="286" t="s">
        <v>90</v>
      </c>
      <c r="B35" s="404" t="s">
        <v>241</v>
      </c>
      <c r="C35" s="800">
        <v>169639323</v>
      </c>
      <c r="D35" s="743">
        <v>160411803</v>
      </c>
      <c r="E35" s="769">
        <v>9127520</v>
      </c>
      <c r="F35" s="745">
        <v>100000</v>
      </c>
    </row>
    <row r="36" spans="1:7" s="198" customFormat="1" ht="12" customHeight="1" x14ac:dyDescent="0.2">
      <c r="A36" s="286" t="s">
        <v>91</v>
      </c>
      <c r="B36" s="404" t="s">
        <v>242</v>
      </c>
      <c r="C36" s="800">
        <v>6555000</v>
      </c>
      <c r="D36" s="743">
        <v>2945000</v>
      </c>
      <c r="E36" s="769"/>
      <c r="F36" s="770">
        <v>3610000</v>
      </c>
    </row>
    <row r="37" spans="1:7" s="198" customFormat="1" ht="12" customHeight="1" x14ac:dyDescent="0.2">
      <c r="A37" s="286" t="s">
        <v>151</v>
      </c>
      <c r="B37" s="404" t="s">
        <v>243</v>
      </c>
      <c r="C37" s="800">
        <v>32677135</v>
      </c>
      <c r="D37" s="743">
        <v>32677135</v>
      </c>
      <c r="E37" s="769"/>
      <c r="F37" s="770"/>
    </row>
    <row r="38" spans="1:7" s="198" customFormat="1" ht="12" customHeight="1" x14ac:dyDescent="0.2">
      <c r="A38" s="286" t="s">
        <v>152</v>
      </c>
      <c r="B38" s="404" t="s">
        <v>244</v>
      </c>
      <c r="C38" s="800">
        <v>55377953</v>
      </c>
      <c r="D38" s="743">
        <v>20377953</v>
      </c>
      <c r="E38" s="743">
        <v>35000000</v>
      </c>
      <c r="F38" s="770"/>
    </row>
    <row r="39" spans="1:7" s="198" customFormat="1" ht="12" customHeight="1" x14ac:dyDescent="0.2">
      <c r="A39" s="286" t="s">
        <v>153</v>
      </c>
      <c r="B39" s="404" t="s">
        <v>245</v>
      </c>
      <c r="C39" s="800">
        <v>38721515</v>
      </c>
      <c r="D39" s="743">
        <v>30101085</v>
      </c>
      <c r="E39" s="769">
        <v>7648430</v>
      </c>
      <c r="F39" s="770">
        <v>972000</v>
      </c>
    </row>
    <row r="40" spans="1:7" s="198" customFormat="1" ht="12" customHeight="1" x14ac:dyDescent="0.2">
      <c r="A40" s="286" t="s">
        <v>154</v>
      </c>
      <c r="B40" s="404" t="s">
        <v>246</v>
      </c>
      <c r="C40" s="800">
        <v>7194000</v>
      </c>
      <c r="D40" s="743">
        <v>7194000</v>
      </c>
      <c r="E40" s="769"/>
      <c r="F40" s="770"/>
    </row>
    <row r="41" spans="1:7" s="198" customFormat="1" ht="12" customHeight="1" x14ac:dyDescent="0.2">
      <c r="A41" s="286" t="s">
        <v>155</v>
      </c>
      <c r="B41" s="404" t="s">
        <v>247</v>
      </c>
      <c r="C41" s="800">
        <v>0</v>
      </c>
      <c r="D41" s="743"/>
      <c r="E41" s="769"/>
      <c r="F41" s="770"/>
    </row>
    <row r="42" spans="1:7" s="198" customFormat="1" ht="12" customHeight="1" x14ac:dyDescent="0.2">
      <c r="A42" s="286" t="s">
        <v>238</v>
      </c>
      <c r="B42" s="404" t="s">
        <v>248</v>
      </c>
      <c r="C42" s="800">
        <v>0</v>
      </c>
      <c r="D42" s="743"/>
      <c r="E42" s="769"/>
      <c r="F42" s="770"/>
    </row>
    <row r="43" spans="1:7" s="198" customFormat="1" ht="12" customHeight="1" x14ac:dyDescent="0.2">
      <c r="A43" s="287" t="s">
        <v>239</v>
      </c>
      <c r="B43" s="406" t="s">
        <v>397</v>
      </c>
      <c r="C43" s="800">
        <v>0</v>
      </c>
      <c r="D43" s="743"/>
      <c r="E43" s="769"/>
      <c r="F43" s="770"/>
    </row>
    <row r="44" spans="1:7" s="198" customFormat="1" ht="12" customHeight="1" thickBot="1" x14ac:dyDescent="0.25">
      <c r="A44" s="287" t="s">
        <v>396</v>
      </c>
      <c r="B44" s="387" t="s">
        <v>249</v>
      </c>
      <c r="C44" s="801">
        <v>7489403</v>
      </c>
      <c r="D44" s="743">
        <v>7289403</v>
      </c>
      <c r="E44" s="771"/>
      <c r="F44" s="772">
        <v>200000</v>
      </c>
    </row>
    <row r="45" spans="1:7" s="198" customFormat="1" ht="12" customHeight="1" thickBot="1" x14ac:dyDescent="0.25">
      <c r="A45" s="283" t="s">
        <v>23</v>
      </c>
      <c r="B45" s="402" t="s">
        <v>250</v>
      </c>
      <c r="C45" s="740">
        <v>4000000</v>
      </c>
      <c r="D45" s="761">
        <v>4000000</v>
      </c>
      <c r="E45" s="761">
        <v>0</v>
      </c>
      <c r="F45" s="757">
        <v>0</v>
      </c>
    </row>
    <row r="46" spans="1:7" s="198" customFormat="1" ht="12" customHeight="1" x14ac:dyDescent="0.2">
      <c r="A46" s="285" t="s">
        <v>92</v>
      </c>
      <c r="B46" s="403" t="s">
        <v>254</v>
      </c>
      <c r="C46" s="799">
        <v>0</v>
      </c>
      <c r="D46" s="747"/>
      <c r="E46" s="747"/>
      <c r="F46" s="755"/>
    </row>
    <row r="47" spans="1:7" s="198" customFormat="1" ht="12" customHeight="1" x14ac:dyDescent="0.2">
      <c r="A47" s="286" t="s">
        <v>93</v>
      </c>
      <c r="B47" s="404" t="s">
        <v>255</v>
      </c>
      <c r="C47" s="800">
        <v>3000000</v>
      </c>
      <c r="D47" s="766">
        <v>3000000</v>
      </c>
      <c r="E47" s="751"/>
      <c r="F47" s="753"/>
    </row>
    <row r="48" spans="1:7" s="198" customFormat="1" ht="12" customHeight="1" x14ac:dyDescent="0.2">
      <c r="A48" s="286" t="s">
        <v>251</v>
      </c>
      <c r="B48" s="404" t="s">
        <v>256</v>
      </c>
      <c r="C48" s="800">
        <v>1000000</v>
      </c>
      <c r="D48" s="766">
        <v>1000000</v>
      </c>
      <c r="E48" s="751"/>
      <c r="F48" s="753"/>
    </row>
    <row r="49" spans="1:7" s="198" customFormat="1" ht="12" customHeight="1" x14ac:dyDescent="0.2">
      <c r="A49" s="286" t="s">
        <v>252</v>
      </c>
      <c r="B49" s="404" t="s">
        <v>257</v>
      </c>
      <c r="C49" s="800">
        <v>0</v>
      </c>
      <c r="D49" s="751"/>
      <c r="E49" s="751"/>
      <c r="F49" s="753"/>
    </row>
    <row r="50" spans="1:7" s="198" customFormat="1" ht="12" customHeight="1" thickBot="1" x14ac:dyDescent="0.25">
      <c r="A50" s="287" t="s">
        <v>253</v>
      </c>
      <c r="B50" s="387" t="s">
        <v>258</v>
      </c>
      <c r="C50" s="801">
        <v>0</v>
      </c>
      <c r="D50" s="750"/>
      <c r="E50" s="750"/>
      <c r="F50" s="754"/>
    </row>
    <row r="51" spans="1:7" s="198" customFormat="1" ht="12" customHeight="1" thickBot="1" x14ac:dyDescent="0.25">
      <c r="A51" s="283" t="s">
        <v>156</v>
      </c>
      <c r="B51" s="402" t="s">
        <v>259</v>
      </c>
      <c r="C51" s="740">
        <v>0</v>
      </c>
      <c r="D51" s="761">
        <v>0</v>
      </c>
      <c r="E51" s="761">
        <v>0</v>
      </c>
      <c r="F51" s="757">
        <v>0</v>
      </c>
    </row>
    <row r="52" spans="1:7" s="198" customFormat="1" ht="12" customHeight="1" x14ac:dyDescent="0.2">
      <c r="A52" s="285" t="s">
        <v>94</v>
      </c>
      <c r="B52" s="403" t="s">
        <v>260</v>
      </c>
      <c r="C52" s="799">
        <v>0</v>
      </c>
      <c r="D52" s="747"/>
      <c r="E52" s="747"/>
      <c r="F52" s="742"/>
    </row>
    <row r="53" spans="1:7" s="198" customFormat="1" ht="12" customHeight="1" x14ac:dyDescent="0.2">
      <c r="A53" s="286" t="s">
        <v>95</v>
      </c>
      <c r="B53" s="404" t="s">
        <v>390</v>
      </c>
      <c r="C53" s="800">
        <v>0</v>
      </c>
      <c r="D53" s="751"/>
      <c r="E53" s="751"/>
      <c r="F53" s="744"/>
    </row>
    <row r="54" spans="1:7" s="198" customFormat="1" ht="12" customHeight="1" x14ac:dyDescent="0.2">
      <c r="A54" s="286" t="s">
        <v>263</v>
      </c>
      <c r="B54" s="404" t="s">
        <v>261</v>
      </c>
      <c r="C54" s="800">
        <v>0</v>
      </c>
      <c r="D54" s="751"/>
      <c r="E54" s="751"/>
      <c r="F54" s="744"/>
    </row>
    <row r="55" spans="1:7" s="198" customFormat="1" ht="12" customHeight="1" thickBot="1" x14ac:dyDescent="0.25">
      <c r="A55" s="287" t="s">
        <v>264</v>
      </c>
      <c r="B55" s="387" t="s">
        <v>262</v>
      </c>
      <c r="C55" s="801">
        <v>0</v>
      </c>
      <c r="D55" s="750"/>
      <c r="E55" s="750"/>
      <c r="F55" s="748"/>
    </row>
    <row r="56" spans="1:7" s="198" customFormat="1" ht="12" customHeight="1" thickBot="1" x14ac:dyDescent="0.25">
      <c r="A56" s="283" t="s">
        <v>25</v>
      </c>
      <c r="B56" s="405" t="s">
        <v>265</v>
      </c>
      <c r="C56" s="740">
        <v>0</v>
      </c>
      <c r="D56" s="761">
        <v>0</v>
      </c>
      <c r="E56" s="761">
        <v>0</v>
      </c>
      <c r="F56" s="757">
        <v>0</v>
      </c>
    </row>
    <row r="57" spans="1:7" s="198" customFormat="1" ht="12" customHeight="1" x14ac:dyDescent="0.2">
      <c r="A57" s="285" t="s">
        <v>157</v>
      </c>
      <c r="B57" s="403" t="s">
        <v>267</v>
      </c>
      <c r="C57" s="799">
        <v>0</v>
      </c>
      <c r="D57" s="747"/>
      <c r="E57" s="747"/>
      <c r="F57" s="753"/>
    </row>
    <row r="58" spans="1:7" s="198" customFormat="1" ht="12" customHeight="1" x14ac:dyDescent="0.2">
      <c r="A58" s="286" t="s">
        <v>158</v>
      </c>
      <c r="B58" s="404" t="s">
        <v>391</v>
      </c>
      <c r="C58" s="800">
        <v>0</v>
      </c>
      <c r="D58" s="751"/>
      <c r="E58" s="751"/>
      <c r="F58" s="753"/>
    </row>
    <row r="59" spans="1:7" s="198" customFormat="1" ht="12" customHeight="1" x14ac:dyDescent="0.2">
      <c r="A59" s="286" t="s">
        <v>192</v>
      </c>
      <c r="B59" s="404" t="s">
        <v>268</v>
      </c>
      <c r="C59" s="800">
        <v>0</v>
      </c>
      <c r="D59" s="766" t="s">
        <v>517</v>
      </c>
      <c r="E59" s="751"/>
      <c r="F59" s="753"/>
    </row>
    <row r="60" spans="1:7" s="198" customFormat="1" ht="12" customHeight="1" thickBot="1" x14ac:dyDescent="0.25">
      <c r="A60" s="287" t="s">
        <v>266</v>
      </c>
      <c r="B60" s="387" t="s">
        <v>269</v>
      </c>
      <c r="C60" s="801">
        <v>0</v>
      </c>
      <c r="D60" s="750"/>
      <c r="E60" s="750"/>
      <c r="F60" s="753"/>
    </row>
    <row r="61" spans="1:7" s="198" customFormat="1" ht="12" customHeight="1" thickBot="1" x14ac:dyDescent="0.25">
      <c r="A61" s="288" t="s">
        <v>436</v>
      </c>
      <c r="B61" s="402" t="s">
        <v>270</v>
      </c>
      <c r="C61" s="740">
        <v>3041494158</v>
      </c>
      <c r="D61" s="758">
        <v>2697909159</v>
      </c>
      <c r="E61" s="758">
        <v>139559310</v>
      </c>
      <c r="F61" s="808">
        <v>204025689</v>
      </c>
      <c r="G61" s="324"/>
    </row>
    <row r="62" spans="1:7" s="198" customFormat="1" ht="12" customHeight="1" thickBot="1" x14ac:dyDescent="0.25">
      <c r="A62" s="289" t="s">
        <v>271</v>
      </c>
      <c r="B62" s="405" t="s">
        <v>272</v>
      </c>
      <c r="C62" s="740">
        <v>0</v>
      </c>
      <c r="D62" s="761">
        <v>0</v>
      </c>
      <c r="E62" s="761">
        <v>0</v>
      </c>
      <c r="F62" s="757">
        <v>0</v>
      </c>
    </row>
    <row r="63" spans="1:7" s="198" customFormat="1" ht="12" customHeight="1" x14ac:dyDescent="0.2">
      <c r="A63" s="285" t="s">
        <v>303</v>
      </c>
      <c r="B63" s="403" t="s">
        <v>273</v>
      </c>
      <c r="C63" s="799">
        <v>0</v>
      </c>
      <c r="D63" s="747" t="s">
        <v>517</v>
      </c>
      <c r="E63" s="747"/>
      <c r="F63" s="753"/>
    </row>
    <row r="64" spans="1:7" s="198" customFormat="1" ht="12" customHeight="1" x14ac:dyDescent="0.2">
      <c r="A64" s="286" t="s">
        <v>312</v>
      </c>
      <c r="B64" s="404" t="s">
        <v>274</v>
      </c>
      <c r="C64" s="800">
        <v>0</v>
      </c>
      <c r="D64" s="751"/>
      <c r="E64" s="751"/>
      <c r="F64" s="753"/>
    </row>
    <row r="65" spans="1:6" s="198" customFormat="1" ht="12" customHeight="1" thickBot="1" x14ac:dyDescent="0.25">
      <c r="A65" s="287" t="s">
        <v>313</v>
      </c>
      <c r="B65" s="372" t="s">
        <v>421</v>
      </c>
      <c r="C65" s="801">
        <v>0</v>
      </c>
      <c r="D65" s="750"/>
      <c r="E65" s="750"/>
      <c r="F65" s="753"/>
    </row>
    <row r="66" spans="1:6" s="198" customFormat="1" ht="12" customHeight="1" thickBot="1" x14ac:dyDescent="0.25">
      <c r="A66" s="289" t="s">
        <v>276</v>
      </c>
      <c r="B66" s="405" t="s">
        <v>277</v>
      </c>
      <c r="C66" s="740">
        <v>0</v>
      </c>
      <c r="D66" s="756">
        <v>0</v>
      </c>
      <c r="E66" s="756">
        <v>0</v>
      </c>
      <c r="F66" s="809">
        <v>0</v>
      </c>
    </row>
    <row r="67" spans="1:6" s="198" customFormat="1" ht="12" customHeight="1" x14ac:dyDescent="0.2">
      <c r="A67" s="285" t="s">
        <v>126</v>
      </c>
      <c r="B67" s="403" t="s">
        <v>278</v>
      </c>
      <c r="C67" s="799">
        <v>0</v>
      </c>
      <c r="D67" s="747"/>
      <c r="E67" s="747"/>
      <c r="F67" s="753"/>
    </row>
    <row r="68" spans="1:6" s="198" customFormat="1" ht="12" customHeight="1" x14ac:dyDescent="0.2">
      <c r="A68" s="286" t="s">
        <v>127</v>
      </c>
      <c r="B68" s="404" t="s">
        <v>279</v>
      </c>
      <c r="C68" s="800">
        <v>0</v>
      </c>
      <c r="D68" s="751"/>
      <c r="E68" s="751"/>
      <c r="F68" s="753"/>
    </row>
    <row r="69" spans="1:6" s="198" customFormat="1" ht="12" customHeight="1" x14ac:dyDescent="0.2">
      <c r="A69" s="286" t="s">
        <v>304</v>
      </c>
      <c r="B69" s="404" t="s">
        <v>280</v>
      </c>
      <c r="C69" s="800">
        <v>0</v>
      </c>
      <c r="D69" s="751"/>
      <c r="E69" s="751"/>
      <c r="F69" s="753"/>
    </row>
    <row r="70" spans="1:6" s="198" customFormat="1" ht="12" customHeight="1" thickBot="1" x14ac:dyDescent="0.25">
      <c r="A70" s="287" t="s">
        <v>305</v>
      </c>
      <c r="B70" s="387" t="s">
        <v>281</v>
      </c>
      <c r="C70" s="801">
        <v>0</v>
      </c>
      <c r="D70" s="750"/>
      <c r="E70" s="750"/>
      <c r="F70" s="753"/>
    </row>
    <row r="71" spans="1:6" s="198" customFormat="1" ht="12" customHeight="1" thickBot="1" x14ac:dyDescent="0.25">
      <c r="A71" s="289" t="s">
        <v>282</v>
      </c>
      <c r="B71" s="405" t="s">
        <v>283</v>
      </c>
      <c r="C71" s="740">
        <v>855099108</v>
      </c>
      <c r="D71" s="746">
        <v>854455492</v>
      </c>
      <c r="E71" s="759">
        <v>0</v>
      </c>
      <c r="F71" s="740">
        <v>643616</v>
      </c>
    </row>
    <row r="72" spans="1:6" s="198" customFormat="1" ht="12" customHeight="1" x14ac:dyDescent="0.2">
      <c r="A72" s="285" t="s">
        <v>306</v>
      </c>
      <c r="B72" s="403" t="s">
        <v>284</v>
      </c>
      <c r="C72" s="799">
        <v>855099108</v>
      </c>
      <c r="D72" s="820">
        <v>854455492</v>
      </c>
      <c r="E72" s="769">
        <v>0</v>
      </c>
      <c r="F72" s="1086">
        <v>643616</v>
      </c>
    </row>
    <row r="73" spans="1:6" s="198" customFormat="1" ht="12" customHeight="1" thickBot="1" x14ac:dyDescent="0.25">
      <c r="A73" s="287" t="s">
        <v>307</v>
      </c>
      <c r="B73" s="387" t="s">
        <v>285</v>
      </c>
      <c r="C73" s="801">
        <v>0</v>
      </c>
      <c r="D73" s="804"/>
      <c r="E73" s="805"/>
      <c r="F73" s="753"/>
    </row>
    <row r="74" spans="1:6" s="198" customFormat="1" ht="12" customHeight="1" thickBot="1" x14ac:dyDescent="0.25">
      <c r="A74" s="289" t="s">
        <v>286</v>
      </c>
      <c r="B74" s="405" t="s">
        <v>287</v>
      </c>
      <c r="C74" s="740">
        <v>0</v>
      </c>
      <c r="D74" s="746">
        <v>0</v>
      </c>
      <c r="E74" s="759">
        <v>0</v>
      </c>
      <c r="F74" s="740">
        <v>0</v>
      </c>
    </row>
    <row r="75" spans="1:6" s="198" customFormat="1" ht="12" customHeight="1" x14ac:dyDescent="0.2">
      <c r="A75" s="285" t="s">
        <v>308</v>
      </c>
      <c r="B75" s="403" t="s">
        <v>288</v>
      </c>
      <c r="C75" s="799">
        <v>0</v>
      </c>
      <c r="D75" s="747"/>
      <c r="E75" s="747"/>
      <c r="F75" s="753"/>
    </row>
    <row r="76" spans="1:6" s="198" customFormat="1" ht="12" customHeight="1" x14ac:dyDescent="0.2">
      <c r="A76" s="286" t="s">
        <v>309</v>
      </c>
      <c r="B76" s="404" t="s">
        <v>289</v>
      </c>
      <c r="C76" s="800">
        <v>0</v>
      </c>
      <c r="D76" s="751"/>
      <c r="E76" s="751"/>
      <c r="F76" s="753"/>
    </row>
    <row r="77" spans="1:6" s="198" customFormat="1" ht="12" customHeight="1" thickBot="1" x14ac:dyDescent="0.25">
      <c r="A77" s="287" t="s">
        <v>310</v>
      </c>
      <c r="B77" s="387" t="s">
        <v>290</v>
      </c>
      <c r="C77" s="801">
        <v>0</v>
      </c>
      <c r="D77" s="750"/>
      <c r="E77" s="750"/>
      <c r="F77" s="753"/>
    </row>
    <row r="78" spans="1:6" s="198" customFormat="1" ht="12" customHeight="1" thickBot="1" x14ac:dyDescent="0.25">
      <c r="A78" s="289" t="s">
        <v>291</v>
      </c>
      <c r="B78" s="405" t="s">
        <v>311</v>
      </c>
      <c r="C78" s="740">
        <v>0</v>
      </c>
      <c r="D78" s="752">
        <v>0</v>
      </c>
      <c r="E78" s="810">
        <v>0</v>
      </c>
      <c r="F78" s="749">
        <v>0</v>
      </c>
    </row>
    <row r="79" spans="1:6" s="198" customFormat="1" ht="12" customHeight="1" x14ac:dyDescent="0.25">
      <c r="A79" s="290" t="s">
        <v>292</v>
      </c>
      <c r="B79" s="403" t="s">
        <v>293</v>
      </c>
      <c r="C79" s="799">
        <v>0</v>
      </c>
      <c r="D79" s="747"/>
      <c r="E79" s="747"/>
      <c r="F79" s="753"/>
    </row>
    <row r="80" spans="1:6" s="198" customFormat="1" ht="12" customHeight="1" x14ac:dyDescent="0.25">
      <c r="A80" s="291" t="s">
        <v>294</v>
      </c>
      <c r="B80" s="404" t="s">
        <v>295</v>
      </c>
      <c r="C80" s="800">
        <v>0</v>
      </c>
      <c r="D80" s="751"/>
      <c r="E80" s="751"/>
      <c r="F80" s="753"/>
    </row>
    <row r="81" spans="1:8" s="198" customFormat="1" ht="12" customHeight="1" x14ac:dyDescent="0.25">
      <c r="A81" s="291" t="s">
        <v>296</v>
      </c>
      <c r="B81" s="404" t="s">
        <v>297</v>
      </c>
      <c r="C81" s="800">
        <v>0</v>
      </c>
      <c r="D81" s="751"/>
      <c r="E81" s="751"/>
      <c r="F81" s="753"/>
    </row>
    <row r="82" spans="1:8" s="198" customFormat="1" ht="12" customHeight="1" thickBot="1" x14ac:dyDescent="0.3">
      <c r="A82" s="292" t="s">
        <v>298</v>
      </c>
      <c r="B82" s="387" t="s">
        <v>299</v>
      </c>
      <c r="C82" s="801">
        <v>0</v>
      </c>
      <c r="D82" s="750"/>
      <c r="E82" s="750"/>
      <c r="F82" s="753"/>
    </row>
    <row r="83" spans="1:8" s="198" customFormat="1" ht="12" customHeight="1" thickBot="1" x14ac:dyDescent="0.25">
      <c r="A83" s="289" t="s">
        <v>300</v>
      </c>
      <c r="B83" s="405" t="s">
        <v>435</v>
      </c>
      <c r="C83" s="740">
        <v>0</v>
      </c>
      <c r="D83" s="756"/>
      <c r="E83" s="756"/>
      <c r="F83" s="760"/>
    </row>
    <row r="84" spans="1:8" s="198" customFormat="1" ht="13.5" customHeight="1" thickBot="1" x14ac:dyDescent="0.25">
      <c r="A84" s="289" t="s">
        <v>302</v>
      </c>
      <c r="B84" s="405" t="s">
        <v>301</v>
      </c>
      <c r="C84" s="740">
        <v>0</v>
      </c>
      <c r="D84" s="756"/>
      <c r="E84" s="756"/>
      <c r="F84" s="760"/>
    </row>
    <row r="85" spans="1:8" s="198" customFormat="1" ht="15.75" customHeight="1" thickBot="1" x14ac:dyDescent="0.25">
      <c r="A85" s="289" t="s">
        <v>314</v>
      </c>
      <c r="B85" s="408" t="s">
        <v>438</v>
      </c>
      <c r="C85" s="740">
        <v>855099108</v>
      </c>
      <c r="D85" s="758">
        <v>854455492</v>
      </c>
      <c r="E85" s="762">
        <v>0</v>
      </c>
      <c r="F85" s="757">
        <v>643616</v>
      </c>
    </row>
    <row r="86" spans="1:8" s="198" customFormat="1" ht="16.5" customHeight="1" thickBot="1" x14ac:dyDescent="0.25">
      <c r="A86" s="293" t="s">
        <v>437</v>
      </c>
      <c r="B86" s="409" t="s">
        <v>439</v>
      </c>
      <c r="C86" s="740">
        <v>3896593266</v>
      </c>
      <c r="D86" s="761">
        <v>3552364651</v>
      </c>
      <c r="E86" s="761">
        <v>139559310</v>
      </c>
      <c r="F86" s="757">
        <v>204669305</v>
      </c>
      <c r="G86" s="324"/>
    </row>
    <row r="87" spans="1:8" s="198" customFormat="1" ht="16.5" customHeight="1" x14ac:dyDescent="0.2">
      <c r="A87" s="903"/>
      <c r="B87" s="904"/>
      <c r="C87" s="905"/>
      <c r="D87" s="906"/>
      <c r="E87" s="906"/>
      <c r="F87" s="906"/>
      <c r="G87" s="324"/>
    </row>
    <row r="88" spans="1:8" s="198" customFormat="1" ht="16.5" customHeight="1" x14ac:dyDescent="0.2">
      <c r="A88" s="903"/>
      <c r="B88" s="904"/>
      <c r="C88" s="905"/>
      <c r="D88" s="906"/>
      <c r="E88" s="906"/>
      <c r="F88" s="906"/>
      <c r="G88" s="324"/>
    </row>
    <row r="89" spans="1:8" ht="22.5" customHeight="1" x14ac:dyDescent="0.25">
      <c r="A89" s="1440" t="s">
        <v>46</v>
      </c>
      <c r="B89" s="1440"/>
      <c r="C89" s="1440"/>
      <c r="D89" s="1440"/>
      <c r="E89" s="1440"/>
      <c r="F89" s="1440"/>
    </row>
    <row r="90" spans="1:8" s="202" customFormat="1" ht="16.5" customHeight="1" thickBot="1" x14ac:dyDescent="0.3">
      <c r="A90" s="1441" t="s">
        <v>130</v>
      </c>
      <c r="B90" s="1441"/>
      <c r="C90" s="294"/>
      <c r="D90" s="294"/>
      <c r="E90" s="294"/>
      <c r="F90" s="295" t="s">
        <v>563</v>
      </c>
    </row>
    <row r="91" spans="1:8" ht="38.1" customHeight="1" thickBot="1" x14ac:dyDescent="0.3">
      <c r="A91" s="276" t="s">
        <v>67</v>
      </c>
      <c r="B91" s="277" t="s">
        <v>47</v>
      </c>
      <c r="C91" s="296" t="str">
        <f>C3</f>
        <v>2021. évi előirányzat</v>
      </c>
      <c r="D91" s="326" t="s">
        <v>506</v>
      </c>
      <c r="E91" s="594" t="s">
        <v>507</v>
      </c>
      <c r="F91" s="296" t="s">
        <v>586</v>
      </c>
      <c r="G91" s="205"/>
    </row>
    <row r="92" spans="1:8" s="197" customFormat="1" ht="12" customHeight="1" thickBot="1" x14ac:dyDescent="0.25">
      <c r="A92" s="276" t="s">
        <v>452</v>
      </c>
      <c r="B92" s="277" t="s">
        <v>453</v>
      </c>
      <c r="C92" s="296"/>
      <c r="D92" s="327"/>
      <c r="E92" s="278"/>
      <c r="F92" s="296" t="s">
        <v>454</v>
      </c>
    </row>
    <row r="93" spans="1:8" ht="12" customHeight="1" thickBot="1" x14ac:dyDescent="0.3">
      <c r="A93" s="297" t="s">
        <v>18</v>
      </c>
      <c r="B93" s="376" t="s">
        <v>520</v>
      </c>
      <c r="C93" s="740">
        <f t="shared" ref="C93:C154" si="0">SUM(D93:F93)</f>
        <v>2524444438</v>
      </c>
      <c r="D93" s="608">
        <f>SUM(D94:D98)+D111</f>
        <v>2122233006</v>
      </c>
      <c r="E93" s="608">
        <f>SUM(E94:E98)+E111</f>
        <v>207131625</v>
      </c>
      <c r="F93" s="610">
        <f>SUM(F94:F98)+F111</f>
        <v>195079807</v>
      </c>
      <c r="G93" s="325"/>
      <c r="H93" s="328"/>
    </row>
    <row r="94" spans="1:8" ht="12" customHeight="1" x14ac:dyDescent="0.25">
      <c r="A94" s="298" t="s">
        <v>96</v>
      </c>
      <c r="B94" s="377" t="s">
        <v>48</v>
      </c>
      <c r="C94" s="802">
        <f t="shared" si="0"/>
        <v>1256568837</v>
      </c>
      <c r="D94" s="1087">
        <f>SUM('9.1.1. sz. mell '!D93+'9.3.1. sz. mell'!D47+'9.4.1. sz. mell'!D47+'9.5.1. sz. mell'!D47)</f>
        <v>1031059789</v>
      </c>
      <c r="E94" s="1087">
        <f>SUM('9.2.1. sz. mell'!E47+'9.3.1. sz. mell'!E47+'9.4.1. sz. mell'!E47+'9.5.1. sz. mell'!E47)</f>
        <v>86926040</v>
      </c>
      <c r="F94" s="1088">
        <f>SUM('9.1.1. sz. mell '!F93+'9.2.1. sz. mell'!F47)</f>
        <v>138583008</v>
      </c>
    </row>
    <row r="95" spans="1:8" ht="12" customHeight="1" x14ac:dyDescent="0.25">
      <c r="A95" s="286" t="s">
        <v>97</v>
      </c>
      <c r="B95" s="378" t="s">
        <v>159</v>
      </c>
      <c r="C95" s="800">
        <f t="shared" si="0"/>
        <v>176935240</v>
      </c>
      <c r="D95" s="1087">
        <f>SUM('9.1.1. sz. mell '!D94+'9.3.1. sz. mell'!D48+'9.4.1. sz. mell'!D48+'9.5.1. sz. mell'!D48)</f>
        <v>136326656</v>
      </c>
      <c r="E95" s="1087">
        <f>SUM('9.2.1. sz. mell'!E48+'9.3.1. sz. mell'!E48+'9.4.1. sz. mell'!E48+'9.5.1. sz. mell'!E48)</f>
        <v>19028225</v>
      </c>
      <c r="F95" s="1088">
        <f>SUM('9.1.1. sz. mell '!F94+'9.2.1. sz. mell'!F48)</f>
        <v>21580359</v>
      </c>
    </row>
    <row r="96" spans="1:8" ht="12" customHeight="1" x14ac:dyDescent="0.25">
      <c r="A96" s="286" t="s">
        <v>98</v>
      </c>
      <c r="B96" s="378" t="s">
        <v>123</v>
      </c>
      <c r="C96" s="800">
        <f t="shared" si="0"/>
        <v>812415227</v>
      </c>
      <c r="D96" s="1087">
        <f>SUM('9.1.1. sz. mell '!D95+'9.3.1. sz. mell'!D49+'9.4.1. sz. mell'!D49+'9.5.1. sz. mell'!D49)</f>
        <v>726821427</v>
      </c>
      <c r="E96" s="1087">
        <f>SUM('9.2.1. sz. mell'!E49+'9.3.1. sz. mell'!E49+'9.5.1. sz. mell'!E49)</f>
        <v>50677360</v>
      </c>
      <c r="F96" s="1088">
        <f>SUM('9.1.1. sz. mell '!F95+'9.2.1. sz. mell'!F49)</f>
        <v>34916440</v>
      </c>
      <c r="H96" s="328"/>
    </row>
    <row r="97" spans="1:8" ht="12" customHeight="1" x14ac:dyDescent="0.25">
      <c r="A97" s="286" t="s">
        <v>99</v>
      </c>
      <c r="B97" s="379" t="s">
        <v>160</v>
      </c>
      <c r="C97" s="800">
        <f t="shared" si="0"/>
        <v>10400000</v>
      </c>
      <c r="D97" s="1089">
        <f>'9.1.1. sz. mell '!D96</f>
        <v>10400000</v>
      </c>
      <c r="E97" s="1090"/>
      <c r="F97" s="1091"/>
    </row>
    <row r="98" spans="1:8" ht="12" customHeight="1" x14ac:dyDescent="0.25">
      <c r="A98" s="286" t="s">
        <v>110</v>
      </c>
      <c r="B98" s="380" t="s">
        <v>161</v>
      </c>
      <c r="C98" s="800">
        <f t="shared" si="0"/>
        <v>268125134</v>
      </c>
      <c r="D98" s="1089">
        <f>'9.1.1. sz. mell '!D97</f>
        <v>217625134</v>
      </c>
      <c r="E98" s="1089">
        <f>'9.1.1. sz. mell '!E97</f>
        <v>50500000</v>
      </c>
      <c r="F98" s="1092">
        <f>SUM(F99:F110)</f>
        <v>0</v>
      </c>
      <c r="G98" s="328"/>
      <c r="H98" s="328"/>
    </row>
    <row r="99" spans="1:8" ht="12" customHeight="1" x14ac:dyDescent="0.25">
      <c r="A99" s="286" t="s">
        <v>100</v>
      </c>
      <c r="B99" s="378" t="s">
        <v>402</v>
      </c>
      <c r="C99" s="800">
        <f t="shared" si="0"/>
        <v>0</v>
      </c>
      <c r="D99" s="1089" t="s">
        <v>517</v>
      </c>
      <c r="E99" s="1090"/>
      <c r="F99" s="1091"/>
      <c r="H99" s="328"/>
    </row>
    <row r="100" spans="1:8" ht="12" customHeight="1" x14ac:dyDescent="0.25">
      <c r="A100" s="286" t="s">
        <v>101</v>
      </c>
      <c r="B100" s="381" t="s">
        <v>401</v>
      </c>
      <c r="C100" s="800">
        <f t="shared" si="0"/>
        <v>0</v>
      </c>
      <c r="D100" s="1089"/>
      <c r="E100" s="1090"/>
      <c r="F100" s="1091"/>
      <c r="H100" s="328"/>
    </row>
    <row r="101" spans="1:8" ht="12" customHeight="1" x14ac:dyDescent="0.25">
      <c r="A101" s="286" t="s">
        <v>111</v>
      </c>
      <c r="B101" s="381" t="s">
        <v>400</v>
      </c>
      <c r="C101" s="800">
        <f t="shared" si="0"/>
        <v>0</v>
      </c>
      <c r="D101" s="1089"/>
      <c r="E101" s="1090"/>
      <c r="F101" s="1091"/>
      <c r="H101" s="328"/>
    </row>
    <row r="102" spans="1:8" ht="12" customHeight="1" x14ac:dyDescent="0.25">
      <c r="A102" s="286" t="s">
        <v>112</v>
      </c>
      <c r="B102" s="382" t="s">
        <v>317</v>
      </c>
      <c r="C102" s="800">
        <f t="shared" si="0"/>
        <v>0</v>
      </c>
      <c r="D102" s="1089"/>
      <c r="E102" s="1090"/>
      <c r="F102" s="1091"/>
      <c r="H102" s="328"/>
    </row>
    <row r="103" spans="1:8" ht="12" customHeight="1" x14ac:dyDescent="0.25">
      <c r="A103" s="286" t="s">
        <v>113</v>
      </c>
      <c r="B103" s="383" t="s">
        <v>318</v>
      </c>
      <c r="C103" s="800">
        <f t="shared" si="0"/>
        <v>0</v>
      </c>
      <c r="D103" s="1089"/>
      <c r="E103" s="1090"/>
      <c r="F103" s="1091"/>
      <c r="H103" s="328"/>
    </row>
    <row r="104" spans="1:8" ht="12" customHeight="1" x14ac:dyDescent="0.25">
      <c r="A104" s="286" t="s">
        <v>114</v>
      </c>
      <c r="B104" s="383" t="s">
        <v>319</v>
      </c>
      <c r="C104" s="800">
        <f t="shared" si="0"/>
        <v>0</v>
      </c>
      <c r="D104" s="1089"/>
      <c r="E104" s="1090"/>
      <c r="F104" s="1091"/>
      <c r="H104" s="328"/>
    </row>
    <row r="105" spans="1:8" ht="12" customHeight="1" x14ac:dyDescent="0.25">
      <c r="A105" s="286" t="s">
        <v>116</v>
      </c>
      <c r="B105" s="382" t="s">
        <v>320</v>
      </c>
      <c r="C105" s="800">
        <f t="shared" si="0"/>
        <v>217625134</v>
      </c>
      <c r="D105" s="1089">
        <f>'9.1.1. sz. mell '!D104</f>
        <v>217625134</v>
      </c>
      <c r="E105" s="1090"/>
      <c r="F105" s="1091"/>
      <c r="H105" s="328"/>
    </row>
    <row r="106" spans="1:8" ht="12" customHeight="1" x14ac:dyDescent="0.25">
      <c r="A106" s="286" t="s">
        <v>162</v>
      </c>
      <c r="B106" s="382" t="s">
        <v>321</v>
      </c>
      <c r="C106" s="800">
        <f t="shared" si="0"/>
        <v>0</v>
      </c>
      <c r="D106" s="1089"/>
      <c r="E106" s="1090"/>
      <c r="F106" s="1091"/>
      <c r="H106" s="328"/>
    </row>
    <row r="107" spans="1:8" ht="12" customHeight="1" x14ac:dyDescent="0.25">
      <c r="A107" s="286" t="s">
        <v>315</v>
      </c>
      <c r="B107" s="383" t="s">
        <v>322</v>
      </c>
      <c r="C107" s="800">
        <f t="shared" si="0"/>
        <v>0</v>
      </c>
      <c r="D107" s="1089"/>
      <c r="E107" s="1090"/>
      <c r="F107" s="1091"/>
    </row>
    <row r="108" spans="1:8" ht="12" customHeight="1" x14ac:dyDescent="0.25">
      <c r="A108" s="299" t="s">
        <v>316</v>
      </c>
      <c r="B108" s="381" t="s">
        <v>323</v>
      </c>
      <c r="C108" s="800">
        <f t="shared" si="0"/>
        <v>0</v>
      </c>
      <c r="D108" s="1089"/>
      <c r="E108" s="1090"/>
      <c r="F108" s="1091"/>
    </row>
    <row r="109" spans="1:8" ht="12" customHeight="1" x14ac:dyDescent="0.25">
      <c r="A109" s="286" t="s">
        <v>398</v>
      </c>
      <c r="B109" s="381" t="s">
        <v>324</v>
      </c>
      <c r="C109" s="800">
        <f t="shared" si="0"/>
        <v>0</v>
      </c>
      <c r="D109" s="1089"/>
      <c r="E109" s="1090"/>
      <c r="F109" s="1091"/>
    </row>
    <row r="110" spans="1:8" ht="12" customHeight="1" x14ac:dyDescent="0.25">
      <c r="A110" s="287" t="s">
        <v>399</v>
      </c>
      <c r="B110" s="381" t="s">
        <v>325</v>
      </c>
      <c r="C110" s="800">
        <f t="shared" si="0"/>
        <v>50500000</v>
      </c>
      <c r="D110" s="1089"/>
      <c r="E110" s="1090">
        <f>'9.1.1. sz. mell '!E109</f>
        <v>50500000</v>
      </c>
      <c r="F110" s="1091"/>
    </row>
    <row r="111" spans="1:8" ht="12" customHeight="1" x14ac:dyDescent="0.25">
      <c r="A111" s="286" t="s">
        <v>403</v>
      </c>
      <c r="B111" s="379" t="s">
        <v>49</v>
      </c>
      <c r="C111" s="800">
        <f t="shared" si="0"/>
        <v>0</v>
      </c>
      <c r="D111" s="1089">
        <f>'9.1.1. sz. mell '!D110</f>
        <v>0</v>
      </c>
      <c r="E111" s="1089">
        <f>SUM(E112:E113)</f>
        <v>0</v>
      </c>
      <c r="F111" s="1092">
        <f>SUM(F112:F113)</f>
        <v>0</v>
      </c>
    </row>
    <row r="112" spans="1:8" ht="12" customHeight="1" x14ac:dyDescent="0.25">
      <c r="A112" s="286" t="s">
        <v>404</v>
      </c>
      <c r="B112" s="378" t="s">
        <v>406</v>
      </c>
      <c r="C112" s="800">
        <f t="shared" si="0"/>
        <v>0</v>
      </c>
      <c r="D112" s="1089"/>
      <c r="E112" s="1090"/>
      <c r="F112" s="1091"/>
    </row>
    <row r="113" spans="1:7" ht="12" customHeight="1" thickBot="1" x14ac:dyDescent="0.3">
      <c r="A113" s="300" t="s">
        <v>405</v>
      </c>
      <c r="B113" s="384" t="s">
        <v>407</v>
      </c>
      <c r="C113" s="803">
        <f t="shared" si="0"/>
        <v>0</v>
      </c>
      <c r="D113" s="1093">
        <f>'9.1.1. sz. mell '!D112</f>
        <v>0</v>
      </c>
      <c r="E113" s="1094"/>
      <c r="F113" s="1095"/>
    </row>
    <row r="114" spans="1:7" ht="12" customHeight="1" thickBot="1" x14ac:dyDescent="0.3">
      <c r="A114" s="301" t="s">
        <v>19</v>
      </c>
      <c r="B114" s="385" t="s">
        <v>521</v>
      </c>
      <c r="C114" s="740">
        <f t="shared" si="0"/>
        <v>608557970</v>
      </c>
      <c r="D114" s="607">
        <f>SUM(D115+D117+D119)</f>
        <v>604980514</v>
      </c>
      <c r="E114" s="609">
        <f>SUM(E115+E117+E119)</f>
        <v>3577456</v>
      </c>
      <c r="F114" s="606">
        <f>SUM(F115+F117+F119)</f>
        <v>0</v>
      </c>
    </row>
    <row r="115" spans="1:7" ht="12" customHeight="1" x14ac:dyDescent="0.25">
      <c r="A115" s="285" t="s">
        <v>102</v>
      </c>
      <c r="B115" s="378" t="s">
        <v>190</v>
      </c>
      <c r="C115" s="802">
        <f t="shared" si="0"/>
        <v>39924484</v>
      </c>
      <c r="D115" s="1096">
        <f>SUM('9.1.1. sz. mell '!D114)</f>
        <v>39924484</v>
      </c>
      <c r="E115" s="1097"/>
      <c r="F115" s="1098"/>
    </row>
    <row r="116" spans="1:7" ht="12" customHeight="1" x14ac:dyDescent="0.25">
      <c r="A116" s="285" t="s">
        <v>103</v>
      </c>
      <c r="B116" s="386" t="s">
        <v>329</v>
      </c>
      <c r="C116" s="800">
        <f t="shared" si="0"/>
        <v>32057770</v>
      </c>
      <c r="D116" s="1096">
        <f>'9.1.1. sz. mell '!D115</f>
        <v>32057770</v>
      </c>
      <c r="E116" s="1099"/>
      <c r="F116" s="1100"/>
    </row>
    <row r="117" spans="1:7" ht="12" customHeight="1" x14ac:dyDescent="0.25">
      <c r="A117" s="285" t="s">
        <v>104</v>
      </c>
      <c r="B117" s="386" t="s">
        <v>163</v>
      </c>
      <c r="C117" s="800">
        <f t="shared" si="0"/>
        <v>565056030</v>
      </c>
      <c r="D117" s="1096">
        <f>'9.1.1. sz. mell '!D116</f>
        <v>565056030</v>
      </c>
      <c r="E117" s="1099"/>
      <c r="F117" s="1101"/>
    </row>
    <row r="118" spans="1:7" ht="12" customHeight="1" x14ac:dyDescent="0.25">
      <c r="A118" s="285" t="s">
        <v>105</v>
      </c>
      <c r="B118" s="386" t="s">
        <v>330</v>
      </c>
      <c r="C118" s="800">
        <f t="shared" si="0"/>
        <v>559819872</v>
      </c>
      <c r="D118" s="1096">
        <f>'9.1.1. sz. mell '!D117</f>
        <v>559819872</v>
      </c>
      <c r="E118" s="1099"/>
      <c r="F118" s="1101"/>
    </row>
    <row r="119" spans="1:7" ht="12" customHeight="1" x14ac:dyDescent="0.25">
      <c r="A119" s="285" t="s">
        <v>106</v>
      </c>
      <c r="B119" s="387" t="s">
        <v>193</v>
      </c>
      <c r="C119" s="800">
        <f t="shared" si="0"/>
        <v>3577456</v>
      </c>
      <c r="D119" s="1096">
        <f>SUM(D120:D127)</f>
        <v>0</v>
      </c>
      <c r="E119" s="1096">
        <f>'9.1.1. sz. mell '!E118</f>
        <v>3577456</v>
      </c>
      <c r="F119" s="1102">
        <f>SUM(F120:F127)</f>
        <v>0</v>
      </c>
    </row>
    <row r="120" spans="1:7" ht="12" customHeight="1" x14ac:dyDescent="0.25">
      <c r="A120" s="285" t="s">
        <v>115</v>
      </c>
      <c r="B120" s="388" t="s">
        <v>392</v>
      </c>
      <c r="C120" s="800">
        <f t="shared" si="0"/>
        <v>0</v>
      </c>
      <c r="D120" s="1096"/>
      <c r="E120" s="1099"/>
      <c r="F120" s="1101"/>
    </row>
    <row r="121" spans="1:7" ht="12" customHeight="1" x14ac:dyDescent="0.25">
      <c r="A121" s="285" t="s">
        <v>117</v>
      </c>
      <c r="B121" s="389" t="s">
        <v>335</v>
      </c>
      <c r="C121" s="800">
        <f t="shared" si="0"/>
        <v>0</v>
      </c>
      <c r="D121" s="1090"/>
      <c r="E121" s="1099"/>
      <c r="F121" s="1101"/>
    </row>
    <row r="122" spans="1:7" ht="27" x14ac:dyDescent="0.25">
      <c r="A122" s="285" t="s">
        <v>164</v>
      </c>
      <c r="B122" s="383" t="s">
        <v>319</v>
      </c>
      <c r="C122" s="800">
        <f t="shared" si="0"/>
        <v>0</v>
      </c>
      <c r="D122" s="1090"/>
      <c r="E122" s="1099"/>
      <c r="F122" s="1101"/>
    </row>
    <row r="123" spans="1:7" ht="12" customHeight="1" x14ac:dyDescent="0.25">
      <c r="A123" s="285" t="s">
        <v>165</v>
      </c>
      <c r="B123" s="383" t="s">
        <v>334</v>
      </c>
      <c r="C123" s="800">
        <f t="shared" si="0"/>
        <v>0</v>
      </c>
      <c r="D123" s="1090"/>
      <c r="E123" s="1099"/>
      <c r="F123" s="1101"/>
    </row>
    <row r="124" spans="1:7" ht="12" customHeight="1" x14ac:dyDescent="0.25">
      <c r="A124" s="285" t="s">
        <v>166</v>
      </c>
      <c r="B124" s="383" t="s">
        <v>333</v>
      </c>
      <c r="C124" s="800">
        <f t="shared" si="0"/>
        <v>0</v>
      </c>
      <c r="D124" s="1090"/>
      <c r="E124" s="1099"/>
      <c r="F124" s="1101"/>
    </row>
    <row r="125" spans="1:7" ht="12" customHeight="1" x14ac:dyDescent="0.25">
      <c r="A125" s="285" t="s">
        <v>326</v>
      </c>
      <c r="B125" s="383" t="s">
        <v>322</v>
      </c>
      <c r="C125" s="800">
        <f t="shared" si="0"/>
        <v>0</v>
      </c>
      <c r="D125" s="1090"/>
      <c r="E125" s="1099"/>
      <c r="F125" s="1101"/>
    </row>
    <row r="126" spans="1:7" ht="12" customHeight="1" x14ac:dyDescent="0.25">
      <c r="A126" s="285" t="s">
        <v>327</v>
      </c>
      <c r="B126" s="383" t="s">
        <v>332</v>
      </c>
      <c r="C126" s="800">
        <f t="shared" si="0"/>
        <v>0</v>
      </c>
      <c r="D126" s="1090"/>
      <c r="E126" s="1099"/>
      <c r="F126" s="1101"/>
    </row>
    <row r="127" spans="1:7" ht="16.5" thickBot="1" x14ac:dyDescent="0.3">
      <c r="A127" s="299" t="s">
        <v>328</v>
      </c>
      <c r="B127" s="383" t="s">
        <v>331</v>
      </c>
      <c r="C127" s="803">
        <f t="shared" si="0"/>
        <v>3577456</v>
      </c>
      <c r="D127" s="1103"/>
      <c r="E127" s="1099">
        <f>'9.1.1. sz. mell '!E126</f>
        <v>3577456</v>
      </c>
      <c r="F127" s="1104"/>
    </row>
    <row r="128" spans="1:7" ht="12" customHeight="1" thickBot="1" x14ac:dyDescent="0.3">
      <c r="A128" s="283" t="s">
        <v>20</v>
      </c>
      <c r="B128" s="390" t="s">
        <v>408</v>
      </c>
      <c r="C128" s="740">
        <f t="shared" si="0"/>
        <v>3133002408</v>
      </c>
      <c r="D128" s="815">
        <f>SUM(D93+D114)</f>
        <v>2727213520</v>
      </c>
      <c r="E128" s="815">
        <f>SUM(E93+E114)</f>
        <v>210709081</v>
      </c>
      <c r="F128" s="606">
        <f>SUM(F93+F114)</f>
        <v>195079807</v>
      </c>
      <c r="G128" s="325"/>
    </row>
    <row r="129" spans="1:6" ht="12" customHeight="1" thickBot="1" x14ac:dyDescent="0.3">
      <c r="A129" s="283" t="s">
        <v>21</v>
      </c>
      <c r="B129" s="390" t="s">
        <v>409</v>
      </c>
      <c r="C129" s="740">
        <f t="shared" si="0"/>
        <v>0</v>
      </c>
      <c r="D129" s="337">
        <f>SUM(D130:D132)</f>
        <v>0</v>
      </c>
      <c r="E129" s="337">
        <f>SUM(E130:E132)</f>
        <v>0</v>
      </c>
      <c r="F129" s="341">
        <f>SUM(F130:F132)</f>
        <v>0</v>
      </c>
    </row>
    <row r="130" spans="1:6" ht="12" customHeight="1" x14ac:dyDescent="0.25">
      <c r="A130" s="285" t="s">
        <v>232</v>
      </c>
      <c r="B130" s="386" t="s">
        <v>416</v>
      </c>
      <c r="C130" s="802">
        <f t="shared" si="0"/>
        <v>0</v>
      </c>
      <c r="D130" s="338">
        <f>'9.1.1. sz. mell '!D129</f>
        <v>0</v>
      </c>
      <c r="E130" s="338"/>
      <c r="F130" s="336"/>
    </row>
    <row r="131" spans="1:6" ht="12" customHeight="1" x14ac:dyDescent="0.25">
      <c r="A131" s="285" t="s">
        <v>233</v>
      </c>
      <c r="B131" s="386" t="s">
        <v>417</v>
      </c>
      <c r="C131" s="800">
        <f t="shared" si="0"/>
        <v>0</v>
      </c>
      <c r="D131" s="334"/>
      <c r="E131" s="334"/>
      <c r="F131" s="336"/>
    </row>
    <row r="132" spans="1:6" ht="12" customHeight="1" thickBot="1" x14ac:dyDescent="0.3">
      <c r="A132" s="299" t="s">
        <v>234</v>
      </c>
      <c r="B132" s="386" t="s">
        <v>418</v>
      </c>
      <c r="C132" s="803">
        <f t="shared" si="0"/>
        <v>0</v>
      </c>
      <c r="D132" s="335"/>
      <c r="E132" s="335"/>
      <c r="F132" s="336"/>
    </row>
    <row r="133" spans="1:6" ht="12" customHeight="1" thickBot="1" x14ac:dyDescent="0.3">
      <c r="A133" s="283" t="s">
        <v>22</v>
      </c>
      <c r="B133" s="390" t="s">
        <v>410</v>
      </c>
      <c r="C133" s="740">
        <f t="shared" si="0"/>
        <v>0</v>
      </c>
      <c r="D133" s="337">
        <f>SUM(D134:D139)</f>
        <v>0</v>
      </c>
      <c r="E133" s="337">
        <f>SUM(E134:E139)</f>
        <v>0</v>
      </c>
      <c r="F133" s="341">
        <f>SUM(F134:F139)</f>
        <v>0</v>
      </c>
    </row>
    <row r="134" spans="1:6" ht="12" customHeight="1" x14ac:dyDescent="0.25">
      <c r="A134" s="285" t="s">
        <v>89</v>
      </c>
      <c r="B134" s="391" t="s">
        <v>419</v>
      </c>
      <c r="C134" s="802">
        <f t="shared" si="0"/>
        <v>0</v>
      </c>
      <c r="D134" s="339"/>
      <c r="E134" s="340"/>
      <c r="F134" s="330"/>
    </row>
    <row r="135" spans="1:6" ht="12" customHeight="1" x14ac:dyDescent="0.25">
      <c r="A135" s="285" t="s">
        <v>90</v>
      </c>
      <c r="B135" s="391" t="s">
        <v>411</v>
      </c>
      <c r="C135" s="800">
        <f t="shared" si="0"/>
        <v>0</v>
      </c>
      <c r="D135" s="332"/>
      <c r="E135" s="332"/>
      <c r="F135" s="336"/>
    </row>
    <row r="136" spans="1:6" ht="12" customHeight="1" x14ac:dyDescent="0.25">
      <c r="A136" s="285" t="s">
        <v>91</v>
      </c>
      <c r="B136" s="391" t="s">
        <v>412</v>
      </c>
      <c r="C136" s="800">
        <f t="shared" si="0"/>
        <v>0</v>
      </c>
      <c r="D136" s="332"/>
      <c r="E136" s="332"/>
      <c r="F136" s="336"/>
    </row>
    <row r="137" spans="1:6" ht="12" customHeight="1" x14ac:dyDescent="0.25">
      <c r="A137" s="285" t="s">
        <v>151</v>
      </c>
      <c r="B137" s="391" t="s">
        <v>413</v>
      </c>
      <c r="C137" s="800">
        <f t="shared" si="0"/>
        <v>0</v>
      </c>
      <c r="D137" s="332"/>
      <c r="E137" s="332"/>
      <c r="F137" s="336"/>
    </row>
    <row r="138" spans="1:6" ht="12" customHeight="1" x14ac:dyDescent="0.25">
      <c r="A138" s="285" t="s">
        <v>152</v>
      </c>
      <c r="B138" s="391" t="s">
        <v>414</v>
      </c>
      <c r="C138" s="800">
        <f t="shared" si="0"/>
        <v>0</v>
      </c>
      <c r="D138" s="332"/>
      <c r="E138" s="332"/>
      <c r="F138" s="336"/>
    </row>
    <row r="139" spans="1:6" ht="12" customHeight="1" thickBot="1" x14ac:dyDescent="0.3">
      <c r="A139" s="299" t="s">
        <v>153</v>
      </c>
      <c r="B139" s="391" t="s">
        <v>415</v>
      </c>
      <c r="C139" s="803">
        <f t="shared" si="0"/>
        <v>0</v>
      </c>
      <c r="D139" s="335"/>
      <c r="E139" s="335"/>
      <c r="F139" s="333"/>
    </row>
    <row r="140" spans="1:6" ht="12" customHeight="1" thickBot="1" x14ac:dyDescent="0.3">
      <c r="A140" s="283" t="s">
        <v>23</v>
      </c>
      <c r="B140" s="390" t="s">
        <v>423</v>
      </c>
      <c r="C140" s="740">
        <f t="shared" si="0"/>
        <v>0</v>
      </c>
      <c r="D140" s="337">
        <f>SUM(D141:D144)</f>
        <v>0</v>
      </c>
      <c r="E140" s="337">
        <f>SUM(E141:E144)</f>
        <v>0</v>
      </c>
      <c r="F140" s="341">
        <f>SUM(F141:F144)</f>
        <v>0</v>
      </c>
    </row>
    <row r="141" spans="1:6" ht="12" customHeight="1" x14ac:dyDescent="0.25">
      <c r="A141" s="285" t="s">
        <v>92</v>
      </c>
      <c r="B141" s="391" t="s">
        <v>336</v>
      </c>
      <c r="C141" s="802">
        <f t="shared" si="0"/>
        <v>0</v>
      </c>
      <c r="D141" s="342"/>
      <c r="E141" s="342"/>
      <c r="F141" s="336"/>
    </row>
    <row r="142" spans="1:6" ht="12" customHeight="1" x14ac:dyDescent="0.25">
      <c r="A142" s="285" t="s">
        <v>93</v>
      </c>
      <c r="B142" s="391" t="s">
        <v>337</v>
      </c>
      <c r="C142" s="800">
        <f t="shared" si="0"/>
        <v>0</v>
      </c>
      <c r="D142" s="331"/>
      <c r="E142" s="331"/>
      <c r="F142" s="336"/>
    </row>
    <row r="143" spans="1:6" ht="12" customHeight="1" x14ac:dyDescent="0.25">
      <c r="A143" s="285" t="s">
        <v>251</v>
      </c>
      <c r="B143" s="391" t="s">
        <v>424</v>
      </c>
      <c r="C143" s="800">
        <f t="shared" si="0"/>
        <v>0</v>
      </c>
      <c r="D143" s="331"/>
      <c r="E143" s="331"/>
      <c r="F143" s="336"/>
    </row>
    <row r="144" spans="1:6" ht="12" customHeight="1" thickBot="1" x14ac:dyDescent="0.3">
      <c r="A144" s="299" t="s">
        <v>252</v>
      </c>
      <c r="B144" s="392" t="s">
        <v>356</v>
      </c>
      <c r="C144" s="803">
        <f t="shared" si="0"/>
        <v>0</v>
      </c>
      <c r="D144" s="343"/>
      <c r="E144" s="343"/>
      <c r="F144" s="336"/>
    </row>
    <row r="145" spans="1:12" ht="12" customHeight="1" thickBot="1" x14ac:dyDescent="0.3">
      <c r="A145" s="283" t="s">
        <v>24</v>
      </c>
      <c r="B145" s="390" t="s">
        <v>425</v>
      </c>
      <c r="C145" s="740">
        <f t="shared" si="0"/>
        <v>0</v>
      </c>
      <c r="D145" s="337">
        <f>SUM(D146:D150)</f>
        <v>0</v>
      </c>
      <c r="E145" s="337">
        <f>SUM(E146:E150)</f>
        <v>0</v>
      </c>
      <c r="F145" s="341">
        <f>SUM(F146:F150)</f>
        <v>0</v>
      </c>
    </row>
    <row r="146" spans="1:12" ht="12" customHeight="1" x14ac:dyDescent="0.25">
      <c r="A146" s="285" t="s">
        <v>94</v>
      </c>
      <c r="B146" s="391" t="s">
        <v>420</v>
      </c>
      <c r="C146" s="802">
        <f t="shared" si="0"/>
        <v>0</v>
      </c>
      <c r="D146" s="342"/>
      <c r="E146" s="342"/>
      <c r="F146" s="330"/>
    </row>
    <row r="147" spans="1:12" ht="12" customHeight="1" x14ac:dyDescent="0.25">
      <c r="A147" s="285" t="s">
        <v>95</v>
      </c>
      <c r="B147" s="391" t="s">
        <v>427</v>
      </c>
      <c r="C147" s="800">
        <f t="shared" si="0"/>
        <v>0</v>
      </c>
      <c r="D147" s="332"/>
      <c r="E147" s="332"/>
      <c r="F147" s="336"/>
    </row>
    <row r="148" spans="1:12" ht="12" customHeight="1" x14ac:dyDescent="0.25">
      <c r="A148" s="285" t="s">
        <v>263</v>
      </c>
      <c r="B148" s="391" t="s">
        <v>422</v>
      </c>
      <c r="C148" s="800">
        <f t="shared" si="0"/>
        <v>0</v>
      </c>
      <c r="D148" s="332"/>
      <c r="E148" s="332"/>
      <c r="F148" s="336"/>
    </row>
    <row r="149" spans="1:12" ht="12" customHeight="1" x14ac:dyDescent="0.25">
      <c r="A149" s="285" t="s">
        <v>264</v>
      </c>
      <c r="B149" s="391" t="s">
        <v>428</v>
      </c>
      <c r="C149" s="800">
        <f t="shared" si="0"/>
        <v>0</v>
      </c>
      <c r="D149" s="332"/>
      <c r="E149" s="332"/>
      <c r="F149" s="336"/>
    </row>
    <row r="150" spans="1:12" ht="12" customHeight="1" thickBot="1" x14ac:dyDescent="0.3">
      <c r="A150" s="285" t="s">
        <v>426</v>
      </c>
      <c r="B150" s="391" t="s">
        <v>429</v>
      </c>
      <c r="C150" s="803">
        <f t="shared" si="0"/>
        <v>0</v>
      </c>
      <c r="D150" s="339"/>
      <c r="E150" s="344"/>
      <c r="F150" s="333"/>
    </row>
    <row r="151" spans="1:12" ht="12" customHeight="1" thickBot="1" x14ac:dyDescent="0.3">
      <c r="A151" s="283" t="s">
        <v>25</v>
      </c>
      <c r="B151" s="390" t="s">
        <v>430</v>
      </c>
      <c r="C151" s="740">
        <f t="shared" si="0"/>
        <v>0</v>
      </c>
      <c r="D151" s="337"/>
      <c r="E151" s="337"/>
      <c r="F151" s="345"/>
    </row>
    <row r="152" spans="1:12" ht="12" customHeight="1" thickBot="1" x14ac:dyDescent="0.3">
      <c r="A152" s="283" t="s">
        <v>26</v>
      </c>
      <c r="B152" s="390" t="s">
        <v>431</v>
      </c>
      <c r="C152" s="740">
        <f t="shared" si="0"/>
        <v>0</v>
      </c>
      <c r="D152" s="337"/>
      <c r="E152" s="337"/>
      <c r="F152" s="345"/>
    </row>
    <row r="153" spans="1:12" ht="15" customHeight="1" thickBot="1" x14ac:dyDescent="0.3">
      <c r="A153" s="283" t="s">
        <v>27</v>
      </c>
      <c r="B153" s="390" t="s">
        <v>433</v>
      </c>
      <c r="C153" s="740">
        <f t="shared" si="0"/>
        <v>0</v>
      </c>
      <c r="D153" s="811">
        <f>SUM(D129+D133+D140+D145+D151+D152)</f>
        <v>0</v>
      </c>
      <c r="E153" s="812">
        <f>SUM(E129+E133+E140+E145+E151+E152)</f>
        <v>0</v>
      </c>
      <c r="F153" s="341">
        <f>SUM(F129+F133+F140+F145+F151+F152)</f>
        <v>0</v>
      </c>
      <c r="I153" s="203"/>
      <c r="J153" s="204"/>
      <c r="K153" s="204"/>
      <c r="L153" s="204"/>
    </row>
    <row r="154" spans="1:12" s="198" customFormat="1" ht="12.95" customHeight="1" thickBot="1" x14ac:dyDescent="0.25">
      <c r="A154" s="302" t="s">
        <v>28</v>
      </c>
      <c r="B154" s="393" t="s">
        <v>432</v>
      </c>
      <c r="C154" s="740">
        <f t="shared" si="0"/>
        <v>3133002408</v>
      </c>
      <c r="D154" s="816">
        <f>SUM(D128+D153)</f>
        <v>2727213520</v>
      </c>
      <c r="E154" s="818">
        <f>SUM(E128+E153)</f>
        <v>210709081</v>
      </c>
      <c r="F154" s="817">
        <f>SUM(F128+F153)</f>
        <v>195079807</v>
      </c>
      <c r="G154" s="329"/>
    </row>
    <row r="155" spans="1:12" ht="7.5" customHeight="1" x14ac:dyDescent="0.25">
      <c r="A155" s="908"/>
      <c r="B155" s="908"/>
      <c r="C155" s="908"/>
      <c r="D155" s="908"/>
      <c r="E155" s="908"/>
      <c r="F155" s="909"/>
    </row>
    <row r="156" spans="1:12" x14ac:dyDescent="0.25">
      <c r="A156" s="1438" t="s">
        <v>338</v>
      </c>
      <c r="B156" s="1438"/>
      <c r="C156" s="1438"/>
      <c r="D156" s="1438"/>
      <c r="E156" s="1438"/>
      <c r="F156" s="1438"/>
    </row>
    <row r="157" spans="1:12" ht="15" customHeight="1" thickBot="1" x14ac:dyDescent="0.3">
      <c r="A157" s="1439" t="s">
        <v>131</v>
      </c>
      <c r="B157" s="1439"/>
      <c r="C157" s="303"/>
      <c r="D157" s="303"/>
      <c r="E157" s="303"/>
      <c r="F157" s="910" t="s">
        <v>563</v>
      </c>
    </row>
    <row r="158" spans="1:12" ht="24" customHeight="1" thickBot="1" x14ac:dyDescent="0.3">
      <c r="A158" s="283">
        <v>1</v>
      </c>
      <c r="B158" s="401" t="s">
        <v>434</v>
      </c>
      <c r="C158" s="740">
        <f>SUM(D158:F158)</f>
        <v>-91508250</v>
      </c>
      <c r="D158" s="597">
        <f>D61-D128</f>
        <v>-29304361</v>
      </c>
      <c r="E158" s="597">
        <f>+E61-E128</f>
        <v>-71149771</v>
      </c>
      <c r="F158" s="597">
        <f>+F61-F128</f>
        <v>8945882</v>
      </c>
      <c r="G158" s="205"/>
    </row>
    <row r="159" spans="1:12" ht="27.75" customHeight="1" thickBot="1" x14ac:dyDescent="0.3">
      <c r="A159" s="283" t="s">
        <v>19</v>
      </c>
      <c r="B159" s="401" t="s">
        <v>508</v>
      </c>
      <c r="C159" s="740">
        <f>SUM(D159:F159)</f>
        <v>855099108</v>
      </c>
      <c r="D159" s="597">
        <f>+D85-D153</f>
        <v>854455492</v>
      </c>
      <c r="E159" s="597">
        <f>+E85-E153</f>
        <v>0</v>
      </c>
      <c r="F159" s="597">
        <f>+F85+F153</f>
        <v>643616</v>
      </c>
    </row>
    <row r="160" spans="1:12" ht="16.5" thickBot="1" x14ac:dyDescent="0.3">
      <c r="A160" s="907"/>
      <c r="B160" s="813"/>
      <c r="C160" s="813"/>
      <c r="D160" s="813"/>
      <c r="E160" s="813"/>
      <c r="F160" s="814"/>
    </row>
    <row r="161" spans="1:6" ht="16.5" thickBot="1" x14ac:dyDescent="0.3">
      <c r="A161" s="138" t="s">
        <v>478</v>
      </c>
      <c r="B161" s="1105"/>
      <c r="C161" s="1427">
        <v>643</v>
      </c>
      <c r="D161" s="962">
        <f>SUM('9.1.1. sz. mell '!D156+'9.3.1. sz. mell'!D60+'9.4.1. sz. mell'!D60+'9.5.1. sz. mell'!D60)</f>
        <v>580</v>
      </c>
      <c r="E161" s="720">
        <v>27</v>
      </c>
      <c r="F161" s="1427">
        <f>SUM('9.1.1. sz. mell '!F156+'9.2.1. sz. mell'!F60)</f>
        <v>36</v>
      </c>
    </row>
    <row r="162" spans="1:6" ht="16.5" thickBot="1" x14ac:dyDescent="0.3">
      <c r="A162" s="1436" t="s">
        <v>182</v>
      </c>
      <c r="B162" s="1437"/>
      <c r="C162" s="1427">
        <f>SUM(D162:F162)</f>
        <v>353</v>
      </c>
      <c r="D162" s="962">
        <f>'9.3.1. sz. mell'!D61</f>
        <v>353</v>
      </c>
      <c r="E162" s="720" t="s">
        <v>517</v>
      </c>
      <c r="F162" s="1427" t="s">
        <v>517</v>
      </c>
    </row>
    <row r="163" spans="1:6" x14ac:dyDescent="0.25">
      <c r="A163" s="196"/>
      <c r="B163" s="196"/>
      <c r="C163" s="196"/>
      <c r="D163" s="196"/>
      <c r="E163" s="196"/>
      <c r="F163" s="196"/>
    </row>
    <row r="164" spans="1:6" x14ac:dyDescent="0.25">
      <c r="A164" s="196"/>
      <c r="B164" s="196"/>
      <c r="C164" s="196"/>
      <c r="D164" s="196"/>
      <c r="E164" s="196"/>
      <c r="F164" s="196"/>
    </row>
  </sheetData>
  <mergeCells count="7">
    <mergeCell ref="A162:B162"/>
    <mergeCell ref="A156:F156"/>
    <mergeCell ref="A157:B157"/>
    <mergeCell ref="A1:F1"/>
    <mergeCell ref="A2:B2"/>
    <mergeCell ref="A89:F89"/>
    <mergeCell ref="A90:B90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Putnok Város Önkormányzat
2021. ÉVI KÖLTSÉGVETÉS
KÖTELEZŐ FELADATAINAK MÉRLEGE &amp;R&amp;"Times New Roman CE,Félkövér dőlt"&amp;11 1.2. melléklet az 2/2021. (II.04.) önkormányzati rendelethez</oddHeader>
  </headerFooter>
  <rowBreaks count="1" manualBreakCount="1">
    <brk id="87" max="5" man="1"/>
  </rowBreaks>
  <ignoredErrors>
    <ignoredError sqref="E119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H40"/>
  <sheetViews>
    <sheetView view="pageBreakPreview" zoomScale="60" zoomScaleNormal="100" workbookViewId="0">
      <selection activeCell="B3" sqref="B3"/>
    </sheetView>
  </sheetViews>
  <sheetFormatPr defaultRowHeight="12.75" x14ac:dyDescent="0.2"/>
  <cols>
    <col min="1" max="1" width="17.6640625" style="1137" customWidth="1"/>
    <col min="2" max="2" width="88.6640625" style="29" customWidth="1"/>
    <col min="3" max="3" width="27.83203125" style="29" customWidth="1"/>
    <col min="4" max="4" width="3.5" style="29" customWidth="1"/>
    <col min="5" max="5" width="12.6640625" style="29" bestFit="1" customWidth="1"/>
    <col min="6" max="6" width="11.1640625" style="29" bestFit="1" customWidth="1"/>
    <col min="7" max="7" width="9.33203125" style="29"/>
    <col min="8" max="8" width="11.1640625" style="29" bestFit="1" customWidth="1"/>
    <col min="9" max="16384" width="9.33203125" style="29"/>
  </cols>
  <sheetData>
    <row r="1" spans="1:8" x14ac:dyDescent="0.2">
      <c r="D1" s="1499" t="s">
        <v>523</v>
      </c>
    </row>
    <row r="2" spans="1:8" ht="47.25" customHeight="1" x14ac:dyDescent="0.2">
      <c r="A2" s="1502" t="s">
        <v>624</v>
      </c>
      <c r="B2" s="1474"/>
      <c r="C2" s="1474"/>
      <c r="D2" s="1500"/>
    </row>
    <row r="3" spans="1:8" ht="22.5" customHeight="1" thickBot="1" x14ac:dyDescent="0.25">
      <c r="B3" s="179"/>
      <c r="C3" s="180" t="s">
        <v>14</v>
      </c>
      <c r="D3" s="1500"/>
    </row>
    <row r="4" spans="1:8" s="30" customFormat="1" ht="99.75" customHeight="1" thickBot="1" x14ac:dyDescent="0.25">
      <c r="A4" s="1127" t="s">
        <v>626</v>
      </c>
      <c r="B4" s="1122" t="s">
        <v>51</v>
      </c>
      <c r="C4" s="536" t="s">
        <v>625</v>
      </c>
      <c r="D4" s="1500"/>
    </row>
    <row r="5" spans="1:8" s="31" customFormat="1" ht="13.5" thickBot="1" x14ac:dyDescent="0.25">
      <c r="A5" s="1128" t="s">
        <v>452</v>
      </c>
      <c r="B5" s="1123" t="s">
        <v>452</v>
      </c>
      <c r="C5" s="113"/>
      <c r="D5" s="1500"/>
    </row>
    <row r="6" spans="1:8" ht="15" x14ac:dyDescent="0.2">
      <c r="A6" s="1138" t="s">
        <v>630</v>
      </c>
      <c r="B6" s="1124" t="s">
        <v>627</v>
      </c>
      <c r="C6" s="534">
        <v>197833561</v>
      </c>
      <c r="D6" s="1500"/>
    </row>
    <row r="7" spans="1:8" ht="12.75" customHeight="1" x14ac:dyDescent="0.2">
      <c r="A7" s="1139" t="s">
        <v>629</v>
      </c>
      <c r="B7" s="1125" t="s">
        <v>628</v>
      </c>
      <c r="C7" s="534">
        <v>13368751</v>
      </c>
      <c r="D7" s="1500"/>
    </row>
    <row r="8" spans="1:8" ht="15" x14ac:dyDescent="0.2">
      <c r="A8" s="1139" t="s">
        <v>631</v>
      </c>
      <c r="B8" s="1125" t="s">
        <v>632</v>
      </c>
      <c r="C8" s="534">
        <v>17365748</v>
      </c>
      <c r="D8" s="1500"/>
    </row>
    <row r="9" spans="1:8" ht="15" x14ac:dyDescent="0.2">
      <c r="A9" s="1139" t="s">
        <v>633</v>
      </c>
      <c r="B9" s="1125" t="s">
        <v>634</v>
      </c>
      <c r="C9" s="534">
        <v>3241716</v>
      </c>
      <c r="D9" s="1500"/>
    </row>
    <row r="10" spans="1:8" ht="15" x14ac:dyDescent="0.2">
      <c r="A10" s="1139" t="s">
        <v>635</v>
      </c>
      <c r="B10" s="1125" t="s">
        <v>636</v>
      </c>
      <c r="C10" s="534">
        <v>10091117</v>
      </c>
      <c r="D10" s="1500"/>
    </row>
    <row r="11" spans="1:8" ht="15" x14ac:dyDescent="0.2">
      <c r="A11" s="1139" t="s">
        <v>637</v>
      </c>
      <c r="B11" s="1125" t="s">
        <v>638</v>
      </c>
      <c r="C11" s="534">
        <v>27360293</v>
      </c>
      <c r="D11" s="1500"/>
    </row>
    <row r="12" spans="1:8" ht="15" x14ac:dyDescent="0.2">
      <c r="A12" s="1139" t="s">
        <v>639</v>
      </c>
      <c r="B12" s="1125" t="s">
        <v>532</v>
      </c>
      <c r="C12" s="534">
        <v>112203</v>
      </c>
      <c r="D12" s="1500"/>
      <c r="H12" s="253"/>
    </row>
    <row r="13" spans="1:8" ht="15.75" thickBot="1" x14ac:dyDescent="0.25">
      <c r="A13" s="1166" t="s">
        <v>641</v>
      </c>
      <c r="B13" s="1167" t="s">
        <v>640</v>
      </c>
      <c r="C13" s="1168">
        <v>10000</v>
      </c>
      <c r="D13" s="1500"/>
      <c r="E13" s="253"/>
      <c r="H13" s="253"/>
    </row>
    <row r="14" spans="1:8" ht="15" thickBot="1" x14ac:dyDescent="0.25">
      <c r="A14" s="1170" t="s">
        <v>96</v>
      </c>
      <c r="B14" s="1171" t="s">
        <v>672</v>
      </c>
      <c r="C14" s="1172">
        <f>SUM(C6:C13)</f>
        <v>269383389</v>
      </c>
      <c r="D14" s="1500"/>
      <c r="E14" s="253"/>
      <c r="H14" s="253"/>
    </row>
    <row r="15" spans="1:8" ht="15" x14ac:dyDescent="0.2">
      <c r="A15" s="1169" t="s">
        <v>642</v>
      </c>
      <c r="B15" s="1124" t="s">
        <v>643</v>
      </c>
      <c r="C15" s="534">
        <v>28021980</v>
      </c>
      <c r="D15" s="1500"/>
      <c r="H15" s="253"/>
    </row>
    <row r="16" spans="1:8" ht="15" x14ac:dyDescent="0.2">
      <c r="A16" s="1163" t="s">
        <v>644</v>
      </c>
      <c r="B16" s="1125" t="s">
        <v>645</v>
      </c>
      <c r="C16" s="534">
        <v>122023650</v>
      </c>
      <c r="D16" s="1500"/>
    </row>
    <row r="17" spans="1:8" ht="27" x14ac:dyDescent="0.2">
      <c r="A17" s="1164" t="s">
        <v>646</v>
      </c>
      <c r="B17" s="1125" t="s">
        <v>647</v>
      </c>
      <c r="C17" s="534">
        <v>4950000</v>
      </c>
      <c r="D17" s="1500"/>
      <c r="E17" s="253"/>
    </row>
    <row r="18" spans="1:8" ht="27.75" thickBot="1" x14ac:dyDescent="0.25">
      <c r="A18" s="1173" t="s">
        <v>648</v>
      </c>
      <c r="B18" s="1167" t="s">
        <v>649</v>
      </c>
      <c r="C18" s="1168">
        <v>55461000</v>
      </c>
      <c r="D18" s="1500"/>
      <c r="E18" s="253"/>
    </row>
    <row r="19" spans="1:8" ht="15" thickBot="1" x14ac:dyDescent="0.25">
      <c r="A19" s="1170" t="s">
        <v>97</v>
      </c>
      <c r="B19" s="1171" t="s">
        <v>673</v>
      </c>
      <c r="C19" s="1172">
        <f>SUM(C15:C18)</f>
        <v>210456630</v>
      </c>
      <c r="D19" s="1500"/>
      <c r="E19" s="253"/>
    </row>
    <row r="20" spans="1:8" ht="15.75" thickBot="1" x14ac:dyDescent="0.25">
      <c r="A20" s="1175" t="s">
        <v>650</v>
      </c>
      <c r="B20" s="1126" t="s">
        <v>651</v>
      </c>
      <c r="C20" s="1168">
        <v>90156907</v>
      </c>
      <c r="D20" s="1500"/>
      <c r="E20" s="253"/>
    </row>
    <row r="21" spans="1:8" ht="15" thickBot="1" x14ac:dyDescent="0.25">
      <c r="A21" s="1170" t="s">
        <v>650</v>
      </c>
      <c r="B21" s="1171" t="s">
        <v>540</v>
      </c>
      <c r="C21" s="1172">
        <f>SUM(C20)</f>
        <v>90156907</v>
      </c>
      <c r="D21" s="1500"/>
      <c r="E21" s="253"/>
    </row>
    <row r="22" spans="1:8" ht="15" x14ac:dyDescent="0.2">
      <c r="A22" s="1174" t="s">
        <v>652</v>
      </c>
      <c r="B22" s="1124" t="s">
        <v>542</v>
      </c>
      <c r="C22" s="534">
        <v>20500000</v>
      </c>
      <c r="D22" s="1500"/>
      <c r="E22" s="253"/>
    </row>
    <row r="23" spans="1:8" ht="15.75" thickBot="1" x14ac:dyDescent="0.25">
      <c r="A23" s="1173" t="s">
        <v>653</v>
      </c>
      <c r="B23" s="1167" t="s">
        <v>541</v>
      </c>
      <c r="C23" s="1168">
        <v>20075000</v>
      </c>
      <c r="D23" s="1500"/>
      <c r="E23" s="253"/>
    </row>
    <row r="24" spans="1:8" ht="27.75" thickBot="1" x14ac:dyDescent="0.25">
      <c r="A24" s="1170" t="s">
        <v>675</v>
      </c>
      <c r="B24" s="1171" t="s">
        <v>676</v>
      </c>
      <c r="C24" s="1172">
        <f>SUM(C22:C23)</f>
        <v>40575000</v>
      </c>
      <c r="D24" s="1500"/>
      <c r="E24" s="253"/>
    </row>
    <row r="25" spans="1:8" ht="15" x14ac:dyDescent="0.2">
      <c r="A25" s="1174" t="s">
        <v>654</v>
      </c>
      <c r="B25" s="1124" t="s">
        <v>655</v>
      </c>
      <c r="C25" s="534">
        <v>3065832</v>
      </c>
      <c r="D25" s="1500"/>
    </row>
    <row r="26" spans="1:8" ht="15" x14ac:dyDescent="0.2">
      <c r="A26" s="1164" t="s">
        <v>656</v>
      </c>
      <c r="B26" s="1125" t="s">
        <v>657</v>
      </c>
      <c r="C26" s="534">
        <v>1825000</v>
      </c>
      <c r="D26" s="1500"/>
    </row>
    <row r="27" spans="1:8" ht="15" x14ac:dyDescent="0.2">
      <c r="A27" s="1164" t="s">
        <v>658</v>
      </c>
      <c r="B27" s="1125" t="s">
        <v>659</v>
      </c>
      <c r="C27" s="534">
        <v>145345200</v>
      </c>
      <c r="D27" s="1500"/>
      <c r="H27" s="253"/>
    </row>
    <row r="28" spans="1:8" ht="15" x14ac:dyDescent="0.2">
      <c r="A28" s="1164" t="s">
        <v>660</v>
      </c>
      <c r="B28" s="1125" t="s">
        <v>661</v>
      </c>
      <c r="C28" s="534">
        <v>5425000</v>
      </c>
      <c r="D28" s="1500"/>
      <c r="H28" s="253"/>
    </row>
    <row r="29" spans="1:8" ht="15" x14ac:dyDescent="0.2">
      <c r="A29" s="1164" t="s">
        <v>662</v>
      </c>
      <c r="B29" s="1125" t="s">
        <v>663</v>
      </c>
      <c r="C29" s="534">
        <v>9720000</v>
      </c>
      <c r="D29" s="1500"/>
      <c r="H29" s="253"/>
    </row>
    <row r="30" spans="1:8" ht="15.75" thickBot="1" x14ac:dyDescent="0.25">
      <c r="A30" s="1173" t="s">
        <v>664</v>
      </c>
      <c r="B30" s="1176" t="s">
        <v>665</v>
      </c>
      <c r="C30" s="1168">
        <v>10440000</v>
      </c>
      <c r="D30" s="1500"/>
      <c r="H30" s="253"/>
    </row>
    <row r="31" spans="1:8" ht="27.75" thickBot="1" x14ac:dyDescent="0.25">
      <c r="A31" s="1170" t="s">
        <v>674</v>
      </c>
      <c r="B31" s="1171" t="s">
        <v>671</v>
      </c>
      <c r="C31" s="1172">
        <f>SUM(C25:C30)</f>
        <v>175821032</v>
      </c>
      <c r="D31" s="1500"/>
      <c r="H31" s="253"/>
    </row>
    <row r="32" spans="1:8" ht="15" x14ac:dyDescent="0.2">
      <c r="A32" s="1174" t="s">
        <v>667</v>
      </c>
      <c r="B32" s="1126" t="s">
        <v>668</v>
      </c>
      <c r="C32" s="534">
        <v>22980000</v>
      </c>
      <c r="D32" s="1500"/>
    </row>
    <row r="33" spans="1:8" ht="15.75" thickBot="1" x14ac:dyDescent="0.25">
      <c r="A33" s="1173" t="s">
        <v>669</v>
      </c>
      <c r="B33" s="1167" t="s">
        <v>670</v>
      </c>
      <c r="C33" s="1168">
        <v>2726000</v>
      </c>
      <c r="D33" s="1500"/>
    </row>
    <row r="34" spans="1:8" ht="15" thickBot="1" x14ac:dyDescent="0.25">
      <c r="A34" s="1170" t="s">
        <v>666</v>
      </c>
      <c r="B34" s="1177" t="s">
        <v>677</v>
      </c>
      <c r="C34" s="1178">
        <f>SUM(C32:C33)</f>
        <v>25706000</v>
      </c>
      <c r="D34" s="1500"/>
    </row>
    <row r="35" spans="1:8" ht="27.75" thickBot="1" x14ac:dyDescent="0.25">
      <c r="A35" s="1170" t="s">
        <v>678</v>
      </c>
      <c r="B35" s="1177" t="s">
        <v>679</v>
      </c>
      <c r="C35" s="1178">
        <v>49246360</v>
      </c>
      <c r="D35" s="1500"/>
      <c r="E35" s="253"/>
      <c r="F35" s="598"/>
    </row>
    <row r="36" spans="1:8" ht="15" thickBot="1" x14ac:dyDescent="0.25">
      <c r="A36" s="1170" t="s">
        <v>680</v>
      </c>
      <c r="B36" s="1179" t="s">
        <v>681</v>
      </c>
      <c r="C36" s="1178">
        <v>117110575</v>
      </c>
      <c r="D36" s="1500"/>
    </row>
    <row r="37" spans="1:8" ht="15" thickBot="1" x14ac:dyDescent="0.25">
      <c r="A37" s="1170" t="s">
        <v>682</v>
      </c>
      <c r="B37" s="1179" t="s">
        <v>683</v>
      </c>
      <c r="C37" s="1178">
        <v>11927820</v>
      </c>
      <c r="D37" s="1500"/>
    </row>
    <row r="38" spans="1:8" ht="15" thickBot="1" x14ac:dyDescent="0.25">
      <c r="A38" s="1170" t="s">
        <v>125</v>
      </c>
      <c r="B38" s="1179" t="s">
        <v>684</v>
      </c>
      <c r="C38" s="1178">
        <v>14992530</v>
      </c>
      <c r="D38" s="1500"/>
    </row>
    <row r="39" spans="1:8" s="32" customFormat="1" ht="19.5" customHeight="1" thickBot="1" x14ac:dyDescent="0.25">
      <c r="A39" s="1140"/>
      <c r="B39" s="1165" t="s">
        <v>52</v>
      </c>
      <c r="C39" s="535">
        <f>SUM(C14+C19+C21+C24+C31+C34+C35+C36+C37+C38)</f>
        <v>1005376243</v>
      </c>
      <c r="D39" s="537"/>
      <c r="H39" s="590"/>
    </row>
    <row r="40" spans="1:8" x14ac:dyDescent="0.2">
      <c r="B40" s="1501" t="s">
        <v>685</v>
      </c>
      <c r="C40" s="1501"/>
    </row>
  </sheetData>
  <mergeCells count="3">
    <mergeCell ref="D1:D38"/>
    <mergeCell ref="B40:C40"/>
    <mergeCell ref="A2:C2"/>
  </mergeCells>
  <phoneticPr fontId="0" type="noConversion"/>
  <printOptions horizontalCentered="1"/>
  <pageMargins left="0.38" right="0.19" top="0.81" bottom="0.59" header="0.79" footer="0.59"/>
  <pageSetup paperSize="9" scale="79" orientation="portrait" verticalDpi="300" r:id="rId1"/>
  <headerFooter alignWithMargins="0"/>
  <ignoredErrors>
    <ignoredError sqref="C14 C19 C21 C24 C31 C34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46"/>
  <sheetViews>
    <sheetView view="pageBreakPreview" zoomScaleNormal="120" zoomScaleSheetLayoutView="100" workbookViewId="0">
      <selection activeCell="B10" sqref="B10"/>
    </sheetView>
  </sheetViews>
  <sheetFormatPr defaultRowHeight="15.75" x14ac:dyDescent="0.25"/>
  <cols>
    <col min="1" max="1" width="9" style="181" customWidth="1"/>
    <col min="2" max="2" width="66.33203125" style="181" bestFit="1" customWidth="1"/>
    <col min="3" max="3" width="15.5" style="182" customWidth="1"/>
    <col min="4" max="5" width="15.5" style="181" customWidth="1"/>
    <col min="6" max="6" width="9" style="196" customWidth="1"/>
    <col min="7" max="16384" width="9.33203125" style="196"/>
  </cols>
  <sheetData>
    <row r="1" spans="1:6" ht="15.95" customHeight="1" x14ac:dyDescent="0.25">
      <c r="A1" s="1431" t="s">
        <v>15</v>
      </c>
      <c r="B1" s="1431"/>
      <c r="C1" s="1431"/>
      <c r="D1" s="1431"/>
      <c r="E1" s="1431"/>
    </row>
    <row r="2" spans="1:6" ht="15.95" customHeight="1" thickBot="1" x14ac:dyDescent="0.3">
      <c r="A2" s="1430" t="s">
        <v>129</v>
      </c>
      <c r="B2" s="1430"/>
      <c r="D2" s="80"/>
      <c r="E2" s="151" t="s">
        <v>563</v>
      </c>
    </row>
    <row r="3" spans="1:6" ht="38.1" customHeight="1" thickBot="1" x14ac:dyDescent="0.3">
      <c r="A3" s="13" t="s">
        <v>67</v>
      </c>
      <c r="B3" s="375" t="s">
        <v>17</v>
      </c>
      <c r="C3" s="272" t="s">
        <v>612</v>
      </c>
      <c r="D3" s="549" t="s">
        <v>617</v>
      </c>
      <c r="E3" s="773" t="s">
        <v>760</v>
      </c>
    </row>
    <row r="4" spans="1:6" s="197" customFormat="1" ht="12" customHeight="1" thickBot="1" x14ac:dyDescent="0.25">
      <c r="A4" s="18" t="s">
        <v>452</v>
      </c>
      <c r="B4" s="19" t="s">
        <v>453</v>
      </c>
      <c r="C4" s="277" t="s">
        <v>454</v>
      </c>
      <c r="D4" s="277" t="s">
        <v>456</v>
      </c>
      <c r="E4" s="296" t="s">
        <v>455</v>
      </c>
    </row>
    <row r="5" spans="1:6" s="198" customFormat="1" ht="12" customHeight="1" thickBot="1" x14ac:dyDescent="0.25">
      <c r="A5" s="11" t="s">
        <v>18</v>
      </c>
      <c r="B5" s="274" t="s">
        <v>558</v>
      </c>
      <c r="C5" s="774">
        <v>1050618000</v>
      </c>
      <c r="D5" s="774">
        <v>1097900000</v>
      </c>
      <c r="E5" s="775">
        <v>1147306000</v>
      </c>
    </row>
    <row r="6" spans="1:6" s="198" customFormat="1" ht="12" customHeight="1" thickBot="1" x14ac:dyDescent="0.25">
      <c r="A6" s="11" t="s">
        <v>19</v>
      </c>
      <c r="B6" s="275" t="s">
        <v>340</v>
      </c>
      <c r="C6" s="774">
        <v>826675000</v>
      </c>
      <c r="D6" s="774">
        <v>835369000</v>
      </c>
      <c r="E6" s="775">
        <v>851001000</v>
      </c>
      <c r="F6" s="246"/>
    </row>
    <row r="7" spans="1:6" s="198" customFormat="1" ht="12" customHeight="1" thickBot="1" x14ac:dyDescent="0.25">
      <c r="A7" s="11" t="s">
        <v>20</v>
      </c>
      <c r="B7" s="274" t="s">
        <v>348</v>
      </c>
      <c r="C7" s="774">
        <v>150000000</v>
      </c>
      <c r="D7" s="774">
        <v>100000000</v>
      </c>
      <c r="E7" s="775">
        <v>75000000</v>
      </c>
    </row>
    <row r="8" spans="1:6" s="198" customFormat="1" ht="12" customHeight="1" thickBot="1" x14ac:dyDescent="0.25">
      <c r="A8" s="11" t="s">
        <v>149</v>
      </c>
      <c r="B8" s="274" t="s">
        <v>231</v>
      </c>
      <c r="C8" s="776">
        <f>SUM(C9:C13)</f>
        <v>61320000</v>
      </c>
      <c r="D8" s="776">
        <f>SUM(D9:D13)</f>
        <v>64620000</v>
      </c>
      <c r="E8" s="776">
        <f>SUM(E9:E13)</f>
        <v>67920000</v>
      </c>
    </row>
    <row r="9" spans="1:6" s="198" customFormat="1" ht="12" customHeight="1" x14ac:dyDescent="0.2">
      <c r="A9" s="7" t="s">
        <v>232</v>
      </c>
      <c r="B9" s="368" t="s">
        <v>554</v>
      </c>
      <c r="C9" s="778">
        <v>23000000</v>
      </c>
      <c r="D9" s="779">
        <v>24000000</v>
      </c>
      <c r="E9" s="780">
        <v>25000000</v>
      </c>
    </row>
    <row r="10" spans="1:6" s="198" customFormat="1" ht="12" customHeight="1" x14ac:dyDescent="0.2">
      <c r="A10" s="6" t="s">
        <v>535</v>
      </c>
      <c r="B10" s="369" t="s">
        <v>534</v>
      </c>
      <c r="C10" s="781">
        <v>34000000</v>
      </c>
      <c r="D10" s="782">
        <v>36000000</v>
      </c>
      <c r="E10" s="783">
        <v>38000000</v>
      </c>
    </row>
    <row r="11" spans="1:6" s="198" customFormat="1" ht="12" customHeight="1" x14ac:dyDescent="0.2">
      <c r="A11" s="7" t="s">
        <v>536</v>
      </c>
      <c r="B11" s="369" t="s">
        <v>533</v>
      </c>
      <c r="C11" s="781">
        <v>20000</v>
      </c>
      <c r="D11" s="782">
        <v>20000</v>
      </c>
      <c r="E11" s="783">
        <v>20000</v>
      </c>
    </row>
    <row r="12" spans="1:6" s="198" customFormat="1" ht="12" customHeight="1" x14ac:dyDescent="0.2">
      <c r="A12" s="6" t="s">
        <v>537</v>
      </c>
      <c r="B12" s="369" t="s">
        <v>514</v>
      </c>
      <c r="C12" s="781">
        <v>1900000</v>
      </c>
      <c r="D12" s="782">
        <v>2000000</v>
      </c>
      <c r="E12" s="783">
        <v>2100000</v>
      </c>
    </row>
    <row r="13" spans="1:6" s="198" customFormat="1" ht="12" customHeight="1" thickBot="1" x14ac:dyDescent="0.25">
      <c r="A13" s="7" t="s">
        <v>538</v>
      </c>
      <c r="B13" s="370" t="s">
        <v>237</v>
      </c>
      <c r="C13" s="784">
        <v>2400000</v>
      </c>
      <c r="D13" s="785">
        <v>2600000</v>
      </c>
      <c r="E13" s="786">
        <v>2800000</v>
      </c>
    </row>
    <row r="14" spans="1:6" s="198" customFormat="1" ht="12" customHeight="1" thickBot="1" x14ac:dyDescent="0.25">
      <c r="A14" s="11" t="s">
        <v>22</v>
      </c>
      <c r="B14" s="274" t="s">
        <v>490</v>
      </c>
      <c r="C14" s="774">
        <v>352883000</v>
      </c>
      <c r="D14" s="774">
        <v>384289000</v>
      </c>
      <c r="E14" s="775">
        <v>419259000</v>
      </c>
    </row>
    <row r="15" spans="1:6" s="198" customFormat="1" ht="12" customHeight="1" thickBot="1" x14ac:dyDescent="0.25">
      <c r="A15" s="11" t="s">
        <v>23</v>
      </c>
      <c r="B15" s="274" t="s">
        <v>10</v>
      </c>
      <c r="C15" s="774">
        <v>4000000</v>
      </c>
      <c r="D15" s="774">
        <v>4000000</v>
      </c>
      <c r="E15" s="775">
        <v>4000000</v>
      </c>
    </row>
    <row r="16" spans="1:6" s="198" customFormat="1" ht="12" customHeight="1" thickBot="1" x14ac:dyDescent="0.25">
      <c r="A16" s="11" t="s">
        <v>156</v>
      </c>
      <c r="B16" s="274" t="s">
        <v>489</v>
      </c>
      <c r="C16" s="774"/>
      <c r="D16" s="774">
        <f>SUM(C16*1.05)</f>
        <v>0</v>
      </c>
      <c r="E16" s="775">
        <f>SUM(D16*1.05)</f>
        <v>0</v>
      </c>
    </row>
    <row r="17" spans="1:6" s="198" customFormat="1" ht="12" customHeight="1" thickBot="1" x14ac:dyDescent="0.25">
      <c r="A17" s="11" t="s">
        <v>25</v>
      </c>
      <c r="B17" s="275" t="s">
        <v>488</v>
      </c>
      <c r="C17" s="774"/>
      <c r="D17" s="774">
        <f>SUM(C17*1.05)</f>
        <v>0</v>
      </c>
      <c r="E17" s="775">
        <f>SUM(D17*1.05)</f>
        <v>0</v>
      </c>
    </row>
    <row r="18" spans="1:6" s="198" customFormat="1" ht="12" customHeight="1" thickBot="1" x14ac:dyDescent="0.25">
      <c r="A18" s="11" t="s">
        <v>26</v>
      </c>
      <c r="B18" s="274" t="s">
        <v>270</v>
      </c>
      <c r="C18" s="776">
        <f>SUM(C5+C6+C7+C8+C14+C15+C16+C17)</f>
        <v>2445496000</v>
      </c>
      <c r="D18" s="776">
        <f>SUM(D5+D6+D7+D8+D14+D15+D16+D17)</f>
        <v>2486178000</v>
      </c>
      <c r="E18" s="777">
        <f>SUM(E5+E6+E7+E8+E14+E15+E16+E17)</f>
        <v>2564486000</v>
      </c>
    </row>
    <row r="19" spans="1:6" s="198" customFormat="1" ht="12" customHeight="1" thickBot="1" x14ac:dyDescent="0.25">
      <c r="A19" s="11" t="s">
        <v>27</v>
      </c>
      <c r="B19" s="274" t="s">
        <v>491</v>
      </c>
      <c r="C19" s="774"/>
      <c r="D19" s="774">
        <f>SUM(C19*1.05)</f>
        <v>0</v>
      </c>
      <c r="E19" s="775">
        <f>SUM(D19*1.05)</f>
        <v>0</v>
      </c>
    </row>
    <row r="20" spans="1:6" s="198" customFormat="1" ht="12" customHeight="1" thickBot="1" x14ac:dyDescent="0.25">
      <c r="A20" s="11" t="s">
        <v>28</v>
      </c>
      <c r="B20" s="274" t="s">
        <v>492</v>
      </c>
      <c r="C20" s="776">
        <f>+C18+C19</f>
        <v>2445496000</v>
      </c>
      <c r="D20" s="776">
        <f>+D18+D19</f>
        <v>2486178000</v>
      </c>
      <c r="E20" s="777">
        <f>+E18+E19</f>
        <v>2564486000</v>
      </c>
    </row>
    <row r="21" spans="1:6" s="198" customFormat="1" ht="12" customHeight="1" x14ac:dyDescent="0.2">
      <c r="A21" s="175"/>
      <c r="B21" s="176"/>
      <c r="C21" s="177"/>
      <c r="D21" s="244"/>
      <c r="E21" s="245"/>
    </row>
    <row r="22" spans="1:6" s="198" customFormat="1" ht="12" customHeight="1" x14ac:dyDescent="0.2">
      <c r="A22" s="1431" t="s">
        <v>46</v>
      </c>
      <c r="B22" s="1431"/>
      <c r="C22" s="1431"/>
      <c r="D22" s="1431"/>
      <c r="E22" s="1431"/>
    </row>
    <row r="23" spans="1:6" s="198" customFormat="1" ht="12" customHeight="1" thickBot="1" x14ac:dyDescent="0.25">
      <c r="A23" s="1433" t="s">
        <v>130</v>
      </c>
      <c r="B23" s="1433"/>
      <c r="C23" s="182"/>
      <c r="D23" s="80"/>
      <c r="E23" s="151" t="s">
        <v>563</v>
      </c>
    </row>
    <row r="24" spans="1:6" s="198" customFormat="1" ht="24" customHeight="1" thickBot="1" x14ac:dyDescent="0.25">
      <c r="A24" s="13" t="s">
        <v>16</v>
      </c>
      <c r="B24" s="375" t="s">
        <v>47</v>
      </c>
      <c r="C24" s="272" t="str">
        <f>+C3</f>
        <v>2022. évi</v>
      </c>
      <c r="D24" s="272" t="str">
        <f>+D3</f>
        <v>2023. évi</v>
      </c>
      <c r="E24" s="773" t="str">
        <f>+E3</f>
        <v>2024. évi</v>
      </c>
      <c r="F24" s="246"/>
    </row>
    <row r="25" spans="1:6" s="198" customFormat="1" ht="12" customHeight="1" thickBot="1" x14ac:dyDescent="0.25">
      <c r="A25" s="193" t="s">
        <v>452</v>
      </c>
      <c r="B25" s="366" t="s">
        <v>453</v>
      </c>
      <c r="C25" s="194" t="s">
        <v>454</v>
      </c>
      <c r="D25" s="194" t="s">
        <v>456</v>
      </c>
      <c r="E25" s="195" t="s">
        <v>455</v>
      </c>
      <c r="F25" s="246"/>
    </row>
    <row r="26" spans="1:6" s="198" customFormat="1" ht="15" customHeight="1" thickBot="1" x14ac:dyDescent="0.25">
      <c r="A26" s="11" t="s">
        <v>18</v>
      </c>
      <c r="B26" s="401" t="s">
        <v>493</v>
      </c>
      <c r="C26" s="774">
        <v>2144996000</v>
      </c>
      <c r="D26" s="774">
        <v>2380678000</v>
      </c>
      <c r="E26" s="775">
        <v>2473986000</v>
      </c>
      <c r="F26" s="246"/>
    </row>
    <row r="27" spans="1:6" ht="12" customHeight="1" thickBot="1" x14ac:dyDescent="0.3">
      <c r="A27" s="241" t="s">
        <v>19</v>
      </c>
      <c r="B27" s="548" t="s">
        <v>498</v>
      </c>
      <c r="C27" s="787">
        <f>SUM(C28:C30)</f>
        <v>300500000</v>
      </c>
      <c r="D27" s="787">
        <f>SUM(D28:D30)</f>
        <v>105500000</v>
      </c>
      <c r="E27" s="788">
        <f>SUM(E28:E30)</f>
        <v>90500000</v>
      </c>
    </row>
    <row r="28" spans="1:6" ht="12" customHeight="1" x14ac:dyDescent="0.25">
      <c r="A28" s="7" t="s">
        <v>102</v>
      </c>
      <c r="B28" s="378" t="s">
        <v>190</v>
      </c>
      <c r="C28" s="789">
        <v>100000000</v>
      </c>
      <c r="D28" s="789">
        <v>90000000</v>
      </c>
      <c r="E28" s="790">
        <v>80000000</v>
      </c>
    </row>
    <row r="29" spans="1:6" ht="12" customHeight="1" x14ac:dyDescent="0.25">
      <c r="A29" s="7" t="s">
        <v>103</v>
      </c>
      <c r="B29" s="386" t="s">
        <v>163</v>
      </c>
      <c r="C29" s="791">
        <v>200000000</v>
      </c>
      <c r="D29" s="791">
        <v>15000000</v>
      </c>
      <c r="E29" s="792">
        <v>10000000</v>
      </c>
    </row>
    <row r="30" spans="1:6" ht="12" customHeight="1" thickBot="1" x14ac:dyDescent="0.3">
      <c r="A30" s="7" t="s">
        <v>104</v>
      </c>
      <c r="B30" s="387" t="s">
        <v>193</v>
      </c>
      <c r="C30" s="791">
        <v>500000</v>
      </c>
      <c r="D30" s="793">
        <v>500000</v>
      </c>
      <c r="E30" s="794">
        <v>500000</v>
      </c>
    </row>
    <row r="31" spans="1:6" ht="12" customHeight="1" thickBot="1" x14ac:dyDescent="0.3">
      <c r="A31" s="11" t="s">
        <v>20</v>
      </c>
      <c r="B31" s="390" t="s">
        <v>408</v>
      </c>
      <c r="C31" s="776">
        <f>+C26+C27</f>
        <v>2445496000</v>
      </c>
      <c r="D31" s="776">
        <f>+D26+D27</f>
        <v>2486178000</v>
      </c>
      <c r="E31" s="777">
        <f>+E26+E27</f>
        <v>2564486000</v>
      </c>
    </row>
    <row r="32" spans="1:6" ht="15" customHeight="1" thickBot="1" x14ac:dyDescent="0.3">
      <c r="A32" s="11" t="s">
        <v>21</v>
      </c>
      <c r="B32" s="390" t="s">
        <v>494</v>
      </c>
      <c r="C32" s="795">
        <v>0</v>
      </c>
      <c r="D32" s="795">
        <v>0</v>
      </c>
      <c r="E32" s="796">
        <v>0</v>
      </c>
      <c r="F32" s="204"/>
    </row>
    <row r="33" spans="1:7" s="198" customFormat="1" ht="12.95" customHeight="1" thickBot="1" x14ac:dyDescent="0.25">
      <c r="A33" s="149" t="s">
        <v>22</v>
      </c>
      <c r="B33" s="393" t="s">
        <v>495</v>
      </c>
      <c r="C33" s="797">
        <f>+C31+C32</f>
        <v>2445496000</v>
      </c>
      <c r="D33" s="797">
        <f>+D31+D32</f>
        <v>2486178000</v>
      </c>
      <c r="E33" s="798">
        <f>+E31+E32</f>
        <v>2564486000</v>
      </c>
    </row>
    <row r="34" spans="1:7" x14ac:dyDescent="0.25">
      <c r="C34" s="181"/>
    </row>
    <row r="35" spans="1:7" x14ac:dyDescent="0.25">
      <c r="C35" s="181"/>
    </row>
    <row r="36" spans="1:7" x14ac:dyDescent="0.25">
      <c r="C36" s="181"/>
    </row>
    <row r="37" spans="1:7" ht="16.5" customHeight="1" x14ac:dyDescent="0.25">
      <c r="C37" s="181"/>
    </row>
    <row r="38" spans="1:7" x14ac:dyDescent="0.25">
      <c r="C38" s="181"/>
    </row>
    <row r="39" spans="1:7" x14ac:dyDescent="0.25">
      <c r="C39" s="181"/>
    </row>
    <row r="40" spans="1:7" s="181" customFormat="1" x14ac:dyDescent="0.25">
      <c r="F40" s="196"/>
      <c r="G40" s="196"/>
    </row>
    <row r="41" spans="1:7" s="181" customFormat="1" x14ac:dyDescent="0.25">
      <c r="F41" s="196"/>
      <c r="G41" s="196"/>
    </row>
    <row r="42" spans="1:7" s="181" customFormat="1" x14ac:dyDescent="0.25">
      <c r="F42" s="196"/>
      <c r="G42" s="196"/>
    </row>
    <row r="43" spans="1:7" s="181" customFormat="1" x14ac:dyDescent="0.25">
      <c r="F43" s="196"/>
      <c r="G43" s="196"/>
    </row>
    <row r="44" spans="1:7" s="181" customFormat="1" x14ac:dyDescent="0.25">
      <c r="F44" s="196"/>
      <c r="G44" s="196"/>
    </row>
    <row r="45" spans="1:7" s="181" customFormat="1" x14ac:dyDescent="0.25">
      <c r="F45" s="196"/>
      <c r="G45" s="196"/>
    </row>
    <row r="46" spans="1:7" s="181" customFormat="1" x14ac:dyDescent="0.25">
      <c r="F46" s="196"/>
      <c r="G46" s="196"/>
    </row>
  </sheetData>
  <mergeCells count="4">
    <mergeCell ref="A1:E1"/>
    <mergeCell ref="A2:B2"/>
    <mergeCell ref="A22:E22"/>
    <mergeCell ref="A23:B23"/>
  </mergeCells>
  <phoneticPr fontId="29" type="noConversion"/>
  <printOptions horizontalCentered="1"/>
  <pageMargins left="0.78740157480314965" right="0.78740157480314965" top="1.84" bottom="0.86614173228346458" header="0.89" footer="0.59055118110236227"/>
  <pageSetup paperSize="9" scale="78" orientation="portrait" r:id="rId1"/>
  <headerFooter alignWithMargins="0">
    <oddHeader>&amp;C&amp;"Times New Roman CE,Félkövér"&amp;12Putnok Város Önkormányzat
2021. ÉVI KÖLTSÉGVETÉSI ÉVET KÖVETŐ 3 ÉV TERVEZETT BEVÉTELEI, KIADÁSAI&amp;R&amp;"Times New Roman CE,Félkövér dőlt"&amp;11 6. számú tájékoztató tábla</oddHeader>
  </headerFooter>
  <ignoredErrors>
    <ignoredError sqref="C8:E8" formulaRange="1"/>
    <ignoredError sqref="D16:E16 D17:E17" unlockedFormula="1"/>
    <ignoredError sqref="D18:E18 D20:E20" formula="1"/>
    <ignoredError sqref="D19:E19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33"/>
  <sheetViews>
    <sheetView view="pageBreakPreview" zoomScaleNormal="90" zoomScaleSheetLayoutView="100" workbookViewId="0">
      <selection activeCell="F1" sqref="F1:F32"/>
    </sheetView>
  </sheetViews>
  <sheetFormatPr defaultRowHeight="12.75" x14ac:dyDescent="0.2"/>
  <cols>
    <col min="1" max="1" width="6.83203125" style="35" customWidth="1"/>
    <col min="2" max="2" width="55.1640625" style="114" customWidth="1"/>
    <col min="3" max="3" width="19.33203125" style="35" customWidth="1"/>
    <col min="4" max="4" width="55.1640625" style="35" customWidth="1"/>
    <col min="5" max="5" width="18.33203125" style="35" customWidth="1"/>
    <col min="6" max="6" width="4.83203125" style="35" customWidth="1"/>
    <col min="7" max="16384" width="9.33203125" style="35"/>
  </cols>
  <sheetData>
    <row r="1" spans="1:6" ht="39.75" customHeight="1" x14ac:dyDescent="0.2">
      <c r="B1" s="152" t="s">
        <v>135</v>
      </c>
      <c r="C1" s="153"/>
      <c r="D1" s="153"/>
      <c r="E1" s="153"/>
      <c r="F1" s="1444" t="str">
        <f>+CONCATENATE("2.1. melléklet a 2/",LEFT(ÖSSZEFÜGGÉSEK!A5,4),". (II.04.) önkormányzati rendelethez")</f>
        <v>2.1. melléklet a 2/2021. (II.04.) önkormányzati rendelethez</v>
      </c>
    </row>
    <row r="2" spans="1:6" ht="14.25" thickBot="1" x14ac:dyDescent="0.25">
      <c r="E2" s="154" t="s">
        <v>563</v>
      </c>
      <c r="F2" s="1444"/>
    </row>
    <row r="3" spans="1:6" ht="18" customHeight="1" thickBot="1" x14ac:dyDescent="0.25">
      <c r="A3" s="1442" t="s">
        <v>67</v>
      </c>
      <c r="B3" s="155" t="s">
        <v>56</v>
      </c>
      <c r="C3" s="156"/>
      <c r="D3" s="155" t="s">
        <v>57</v>
      </c>
      <c r="E3" s="157"/>
      <c r="F3" s="1444"/>
    </row>
    <row r="4" spans="1:6" s="158" customFormat="1" ht="35.25" customHeight="1" thickBot="1" x14ac:dyDescent="0.25">
      <c r="A4" s="1443"/>
      <c r="B4" s="115" t="s">
        <v>61</v>
      </c>
      <c r="C4" s="116" t="s">
        <v>751</v>
      </c>
      <c r="D4" s="115" t="s">
        <v>61</v>
      </c>
      <c r="E4" s="34" t="s">
        <v>751</v>
      </c>
      <c r="F4" s="1444"/>
    </row>
    <row r="5" spans="1:6" s="163" customFormat="1" ht="12" customHeight="1" thickBot="1" x14ac:dyDescent="0.25">
      <c r="A5" s="159" t="s">
        <v>452</v>
      </c>
      <c r="B5" s="160" t="s">
        <v>453</v>
      </c>
      <c r="C5" s="161" t="s">
        <v>454</v>
      </c>
      <c r="D5" s="160" t="s">
        <v>456</v>
      </c>
      <c r="E5" s="162" t="s">
        <v>455</v>
      </c>
      <c r="F5" s="1444"/>
    </row>
    <row r="6" spans="1:6" ht="12.95" customHeight="1" x14ac:dyDescent="0.2">
      <c r="A6" s="164" t="s">
        <v>18</v>
      </c>
      <c r="B6" s="410" t="s">
        <v>339</v>
      </c>
      <c r="C6" s="419">
        <v>1005376243</v>
      </c>
      <c r="D6" s="410" t="s">
        <v>62</v>
      </c>
      <c r="E6" s="427">
        <v>1256568837</v>
      </c>
      <c r="F6" s="1444"/>
    </row>
    <row r="7" spans="1:6" ht="12.95" customHeight="1" x14ac:dyDescent="0.2">
      <c r="A7" s="165" t="s">
        <v>19</v>
      </c>
      <c r="B7" s="411" t="s">
        <v>340</v>
      </c>
      <c r="C7" s="420">
        <v>909698504</v>
      </c>
      <c r="D7" s="411" t="s">
        <v>159</v>
      </c>
      <c r="E7" s="427">
        <v>176935240</v>
      </c>
      <c r="F7" s="1444"/>
    </row>
    <row r="8" spans="1:6" ht="12.95" customHeight="1" x14ac:dyDescent="0.2">
      <c r="A8" s="165" t="s">
        <v>20</v>
      </c>
      <c r="B8" s="411" t="s">
        <v>361</v>
      </c>
      <c r="C8" s="420">
        <v>183881446</v>
      </c>
      <c r="D8" s="411" t="s">
        <v>196</v>
      </c>
      <c r="E8" s="427">
        <v>812415227</v>
      </c>
      <c r="F8" s="1444"/>
    </row>
    <row r="9" spans="1:6" ht="12.95" customHeight="1" x14ac:dyDescent="0.2">
      <c r="A9" s="165" t="s">
        <v>21</v>
      </c>
      <c r="B9" s="411" t="s">
        <v>150</v>
      </c>
      <c r="C9" s="420">
        <v>60000000</v>
      </c>
      <c r="D9" s="411" t="s">
        <v>160</v>
      </c>
      <c r="E9" s="427">
        <v>10400000</v>
      </c>
      <c r="F9" s="1444"/>
    </row>
    <row r="10" spans="1:6" ht="12.95" customHeight="1" x14ac:dyDescent="0.2">
      <c r="A10" s="165" t="s">
        <v>22</v>
      </c>
      <c r="B10" s="416" t="s">
        <v>385</v>
      </c>
      <c r="C10" s="420">
        <v>326742944</v>
      </c>
      <c r="D10" s="411" t="s">
        <v>161</v>
      </c>
      <c r="E10" s="427">
        <v>268125134</v>
      </c>
      <c r="F10" s="1444"/>
    </row>
    <row r="11" spans="1:6" ht="12.95" customHeight="1" x14ac:dyDescent="0.2">
      <c r="A11" s="165" t="s">
        <v>23</v>
      </c>
      <c r="B11" s="411" t="s">
        <v>341</v>
      </c>
      <c r="C11" s="421"/>
      <c r="D11" s="411" t="s">
        <v>49</v>
      </c>
      <c r="E11" s="428">
        <v>0</v>
      </c>
      <c r="F11" s="1444"/>
    </row>
    <row r="12" spans="1:6" ht="12.95" customHeight="1" x14ac:dyDescent="0.2">
      <c r="A12" s="165" t="s">
        <v>24</v>
      </c>
      <c r="B12" s="411" t="s">
        <v>440</v>
      </c>
      <c r="C12" s="420"/>
      <c r="D12" s="412"/>
      <c r="E12" s="428"/>
      <c r="F12" s="1444"/>
    </row>
    <row r="13" spans="1:6" ht="12.95" customHeight="1" x14ac:dyDescent="0.2">
      <c r="A13" s="165" t="s">
        <v>25</v>
      </c>
      <c r="B13" s="412"/>
      <c r="C13" s="420"/>
      <c r="D13" s="412"/>
      <c r="E13" s="428"/>
      <c r="F13" s="1444"/>
    </row>
    <row r="14" spans="1:6" ht="12.95" customHeight="1" x14ac:dyDescent="0.2">
      <c r="A14" s="165" t="s">
        <v>26</v>
      </c>
      <c r="B14" s="417"/>
      <c r="C14" s="421"/>
      <c r="D14" s="412"/>
      <c r="E14" s="428"/>
      <c r="F14" s="1444"/>
    </row>
    <row r="15" spans="1:6" ht="12.95" customHeight="1" x14ac:dyDescent="0.2">
      <c r="A15" s="165" t="s">
        <v>27</v>
      </c>
      <c r="B15" s="412"/>
      <c r="C15" s="420"/>
      <c r="D15" s="412"/>
      <c r="E15" s="428"/>
      <c r="F15" s="1444"/>
    </row>
    <row r="16" spans="1:6" ht="12.95" customHeight="1" x14ac:dyDescent="0.2">
      <c r="A16" s="165" t="s">
        <v>28</v>
      </c>
      <c r="B16" s="412"/>
      <c r="C16" s="420"/>
      <c r="D16" s="412"/>
      <c r="E16" s="428"/>
      <c r="F16" s="1444"/>
    </row>
    <row r="17" spans="1:6" ht="12.95" customHeight="1" thickBot="1" x14ac:dyDescent="0.25">
      <c r="A17" s="165" t="s">
        <v>29</v>
      </c>
      <c r="B17" s="418"/>
      <c r="C17" s="422"/>
      <c r="D17" s="412"/>
      <c r="E17" s="429"/>
      <c r="F17" s="1444"/>
    </row>
    <row r="18" spans="1:6" ht="24" customHeight="1" thickBot="1" x14ac:dyDescent="0.25">
      <c r="A18" s="166" t="s">
        <v>30</v>
      </c>
      <c r="B18" s="413" t="s">
        <v>441</v>
      </c>
      <c r="C18" s="430">
        <f>SUM(C6+C7+C9+C10)</f>
        <v>2301817691</v>
      </c>
      <c r="D18" s="413" t="s">
        <v>347</v>
      </c>
      <c r="E18" s="430">
        <f>SUM(E6:E10)</f>
        <v>2524444438</v>
      </c>
      <c r="F18" s="1444"/>
    </row>
    <row r="19" spans="1:6" ht="12.95" customHeight="1" x14ac:dyDescent="0.2">
      <c r="A19" s="167" t="s">
        <v>31</v>
      </c>
      <c r="B19" s="414" t="s">
        <v>344</v>
      </c>
      <c r="C19" s="1417">
        <f>SUM(C20)</f>
        <v>222626747</v>
      </c>
      <c r="D19" s="411" t="s">
        <v>167</v>
      </c>
      <c r="E19" s="431"/>
      <c r="F19" s="1444"/>
    </row>
    <row r="20" spans="1:6" ht="12.95" customHeight="1" x14ac:dyDescent="0.2">
      <c r="A20" s="168" t="s">
        <v>32</v>
      </c>
      <c r="B20" s="411" t="s">
        <v>188</v>
      </c>
      <c r="C20" s="420">
        <v>222626747</v>
      </c>
      <c r="D20" s="411" t="s">
        <v>346</v>
      </c>
      <c r="E20" s="428"/>
      <c r="F20" s="1444"/>
    </row>
    <row r="21" spans="1:6" ht="12.95" customHeight="1" x14ac:dyDescent="0.2">
      <c r="A21" s="168" t="s">
        <v>33</v>
      </c>
      <c r="B21" s="411" t="s">
        <v>189</v>
      </c>
      <c r="C21" s="420"/>
      <c r="D21" s="411" t="s">
        <v>133</v>
      </c>
      <c r="E21" s="428"/>
      <c r="F21" s="1444"/>
    </row>
    <row r="22" spans="1:6" ht="12.95" customHeight="1" x14ac:dyDescent="0.2">
      <c r="A22" s="168" t="s">
        <v>34</v>
      </c>
      <c r="B22" s="411" t="s">
        <v>194</v>
      </c>
      <c r="C22" s="420"/>
      <c r="D22" s="411" t="s">
        <v>134</v>
      </c>
      <c r="E22" s="428"/>
      <c r="F22" s="1444"/>
    </row>
    <row r="23" spans="1:6" ht="12.95" customHeight="1" x14ac:dyDescent="0.2">
      <c r="A23" s="168" t="s">
        <v>35</v>
      </c>
      <c r="B23" s="411" t="s">
        <v>195</v>
      </c>
      <c r="C23" s="420"/>
      <c r="D23" s="414" t="s">
        <v>197</v>
      </c>
      <c r="E23" s="428"/>
      <c r="F23" s="1444"/>
    </row>
    <row r="24" spans="1:6" ht="12.95" customHeight="1" x14ac:dyDescent="0.2">
      <c r="A24" s="168" t="s">
        <v>36</v>
      </c>
      <c r="B24" s="411" t="s">
        <v>345</v>
      </c>
      <c r="C24" s="424">
        <v>0</v>
      </c>
      <c r="D24" s="411" t="s">
        <v>168</v>
      </c>
      <c r="E24" s="428"/>
      <c r="F24" s="1444"/>
    </row>
    <row r="25" spans="1:6" ht="12.95" customHeight="1" x14ac:dyDescent="0.2">
      <c r="A25" s="167" t="s">
        <v>37</v>
      </c>
      <c r="B25" s="414" t="s">
        <v>342</v>
      </c>
      <c r="C25" s="425"/>
      <c r="D25" s="410" t="s">
        <v>424</v>
      </c>
      <c r="E25" s="431"/>
      <c r="F25" s="1444"/>
    </row>
    <row r="26" spans="1:6" ht="12.95" customHeight="1" x14ac:dyDescent="0.2">
      <c r="A26" s="168" t="s">
        <v>38</v>
      </c>
      <c r="B26" s="411" t="s">
        <v>343</v>
      </c>
      <c r="C26" s="420"/>
      <c r="D26" s="411" t="s">
        <v>430</v>
      </c>
      <c r="E26" s="428"/>
      <c r="F26" s="1444"/>
    </row>
    <row r="27" spans="1:6" ht="12.95" customHeight="1" x14ac:dyDescent="0.2">
      <c r="A27" s="165" t="s">
        <v>39</v>
      </c>
      <c r="B27" s="411" t="s">
        <v>435</v>
      </c>
      <c r="C27" s="420"/>
      <c r="D27" s="411" t="s">
        <v>431</v>
      </c>
      <c r="E27" s="428"/>
      <c r="F27" s="1444"/>
    </row>
    <row r="28" spans="1:6" ht="12.95" customHeight="1" thickBot="1" x14ac:dyDescent="0.25">
      <c r="A28" s="189" t="s">
        <v>40</v>
      </c>
      <c r="B28" s="414" t="s">
        <v>301</v>
      </c>
      <c r="C28" s="425"/>
      <c r="D28" s="415"/>
      <c r="E28" s="431"/>
      <c r="F28" s="1444"/>
    </row>
    <row r="29" spans="1:6" ht="27.75" customHeight="1" thickBot="1" x14ac:dyDescent="0.25">
      <c r="A29" s="166" t="s">
        <v>41</v>
      </c>
      <c r="B29" s="413" t="s">
        <v>442</v>
      </c>
      <c r="C29" s="423">
        <f>SUM(C19)</f>
        <v>222626747</v>
      </c>
      <c r="D29" s="413" t="s">
        <v>444</v>
      </c>
      <c r="E29" s="430">
        <v>0</v>
      </c>
      <c r="F29" s="1444"/>
    </row>
    <row r="30" spans="1:6" ht="15" thickBot="1" x14ac:dyDescent="0.25">
      <c r="A30" s="166" t="s">
        <v>42</v>
      </c>
      <c r="B30" s="413" t="s">
        <v>443</v>
      </c>
      <c r="C30" s="426">
        <f>SUM(C18+C29)</f>
        <v>2524444438</v>
      </c>
      <c r="D30" s="413" t="s">
        <v>445</v>
      </c>
      <c r="E30" s="426">
        <f>SUM(E18+E29)</f>
        <v>2524444438</v>
      </c>
      <c r="F30" s="1444"/>
    </row>
    <row r="31" spans="1:6" ht="15" thickBot="1" x14ac:dyDescent="0.25">
      <c r="A31" s="166" t="s">
        <v>43</v>
      </c>
      <c r="B31" s="413" t="s">
        <v>145</v>
      </c>
      <c r="C31" s="426">
        <v>222626747</v>
      </c>
      <c r="D31" s="413" t="s">
        <v>146</v>
      </c>
      <c r="E31" s="426" t="s">
        <v>621</v>
      </c>
      <c r="F31" s="1444"/>
    </row>
    <row r="32" spans="1:6" ht="15" thickBot="1" x14ac:dyDescent="0.25">
      <c r="A32" s="166" t="s">
        <v>44</v>
      </c>
      <c r="B32" s="413" t="s">
        <v>198</v>
      </c>
      <c r="C32" s="611" t="s">
        <v>621</v>
      </c>
      <c r="D32" s="413" t="s">
        <v>199</v>
      </c>
      <c r="E32" s="426" t="s">
        <v>621</v>
      </c>
      <c r="F32" s="1444"/>
    </row>
    <row r="33" spans="2:4" ht="18.75" x14ac:dyDescent="0.2">
      <c r="B33" s="1445"/>
      <c r="C33" s="1445"/>
      <c r="D33" s="1445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5" orientation="landscape" verticalDpi="300" r:id="rId1"/>
  <headerFooter alignWithMargins="0">
    <oddHeader xml:space="preserve">&amp;R&amp;"Times New Roman CE,Félkövér dőlt"&amp;11 </oddHeader>
  </headerFooter>
  <ignoredErrors>
    <ignoredError sqref="E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33"/>
  <sheetViews>
    <sheetView view="pageBreakPreview" zoomScale="115" zoomScaleNormal="100" zoomScaleSheetLayoutView="115" workbookViewId="0">
      <selection activeCell="F1" sqref="F1:F33"/>
    </sheetView>
  </sheetViews>
  <sheetFormatPr defaultRowHeight="12.75" x14ac:dyDescent="0.2"/>
  <cols>
    <col min="1" max="1" width="6.83203125" style="35" customWidth="1"/>
    <col min="2" max="2" width="55.1640625" style="114" customWidth="1"/>
    <col min="3" max="3" width="20.5" style="35" customWidth="1"/>
    <col min="4" max="4" width="55.1640625" style="35" customWidth="1"/>
    <col min="5" max="5" width="18.6640625" style="35" customWidth="1"/>
    <col min="6" max="6" width="4.83203125" style="35" customWidth="1"/>
    <col min="7" max="16384" width="9.33203125" style="35"/>
  </cols>
  <sheetData>
    <row r="1" spans="1:6" ht="31.5" x14ac:dyDescent="0.2">
      <c r="B1" s="152" t="s">
        <v>136</v>
      </c>
      <c r="C1" s="153"/>
      <c r="D1" s="153"/>
      <c r="E1" s="153"/>
      <c r="F1" s="1444" t="str">
        <f>+CONCATENATE("2.2. melléklet az 2/",LEFT(ÖSSZEFÜGGÉSEK!A5,4),". (II.04.) önkormányzati rendelethez")</f>
        <v>2.2. melléklet az 2/2021. (II.04.) önkormányzati rendelethez</v>
      </c>
    </row>
    <row r="2" spans="1:6" ht="14.25" thickBot="1" x14ac:dyDescent="0.25">
      <c r="E2" s="154" t="s">
        <v>563</v>
      </c>
      <c r="F2" s="1444"/>
    </row>
    <row r="3" spans="1:6" ht="13.5" thickBot="1" x14ac:dyDescent="0.25">
      <c r="A3" s="1446" t="s">
        <v>67</v>
      </c>
      <c r="B3" s="155" t="s">
        <v>56</v>
      </c>
      <c r="C3" s="156"/>
      <c r="D3" s="155" t="s">
        <v>57</v>
      </c>
      <c r="E3" s="157"/>
      <c r="F3" s="1444"/>
    </row>
    <row r="4" spans="1:6" s="158" customFormat="1" ht="24.75" thickBot="1" x14ac:dyDescent="0.25">
      <c r="A4" s="1447"/>
      <c r="B4" s="115" t="s">
        <v>61</v>
      </c>
      <c r="C4" s="116" t="s">
        <v>751</v>
      </c>
      <c r="D4" s="115" t="s">
        <v>61</v>
      </c>
      <c r="E4" s="116" t="s">
        <v>751</v>
      </c>
      <c r="F4" s="1444"/>
    </row>
    <row r="5" spans="1:6" s="158" customFormat="1" ht="13.5" thickBot="1" x14ac:dyDescent="0.25">
      <c r="A5" s="159" t="s">
        <v>452</v>
      </c>
      <c r="B5" s="160" t="s">
        <v>453</v>
      </c>
      <c r="C5" s="161" t="s">
        <v>454</v>
      </c>
      <c r="D5" s="160" t="s">
        <v>456</v>
      </c>
      <c r="E5" s="162" t="s">
        <v>455</v>
      </c>
      <c r="F5" s="1444"/>
    </row>
    <row r="6" spans="1:6" ht="12.95" customHeight="1" x14ac:dyDescent="0.2">
      <c r="A6" s="164" t="s">
        <v>18</v>
      </c>
      <c r="B6" s="410" t="s">
        <v>348</v>
      </c>
      <c r="C6" s="419">
        <v>2419694</v>
      </c>
      <c r="D6" s="410" t="s">
        <v>190</v>
      </c>
      <c r="E6" s="427">
        <v>40724584</v>
      </c>
      <c r="F6" s="1444"/>
    </row>
    <row r="7" spans="1:6" ht="15" x14ac:dyDescent="0.2">
      <c r="A7" s="165" t="s">
        <v>19</v>
      </c>
      <c r="B7" s="411" t="s">
        <v>349</v>
      </c>
      <c r="C7" s="420">
        <v>1619594</v>
      </c>
      <c r="D7" s="411" t="s">
        <v>354</v>
      </c>
      <c r="E7" s="428">
        <v>32057770</v>
      </c>
      <c r="F7" s="1444"/>
    </row>
    <row r="8" spans="1:6" ht="12.95" customHeight="1" x14ac:dyDescent="0.2">
      <c r="A8" s="165" t="s">
        <v>20</v>
      </c>
      <c r="B8" s="411" t="s">
        <v>10</v>
      </c>
      <c r="C8" s="420">
        <v>4000000</v>
      </c>
      <c r="D8" s="411" t="s">
        <v>163</v>
      </c>
      <c r="E8" s="428">
        <v>565056030</v>
      </c>
      <c r="F8" s="1444"/>
    </row>
    <row r="9" spans="1:6" ht="12.95" customHeight="1" x14ac:dyDescent="0.2">
      <c r="A9" s="165" t="s">
        <v>21</v>
      </c>
      <c r="B9" s="411" t="s">
        <v>350</v>
      </c>
      <c r="C9" s="420">
        <v>0</v>
      </c>
      <c r="D9" s="411" t="s">
        <v>355</v>
      </c>
      <c r="E9" s="428">
        <v>559819872</v>
      </c>
      <c r="F9" s="1444"/>
    </row>
    <row r="10" spans="1:6" ht="12.75" customHeight="1" x14ac:dyDescent="0.2">
      <c r="A10" s="165" t="s">
        <v>22</v>
      </c>
      <c r="B10" s="411" t="s">
        <v>351</v>
      </c>
      <c r="C10" s="420"/>
      <c r="D10" s="411" t="s">
        <v>193</v>
      </c>
      <c r="E10" s="428">
        <v>3577456</v>
      </c>
      <c r="F10" s="1444"/>
    </row>
    <row r="11" spans="1:6" ht="12.95" customHeight="1" x14ac:dyDescent="0.2">
      <c r="A11" s="165" t="s">
        <v>23</v>
      </c>
      <c r="B11" s="411" t="s">
        <v>352</v>
      </c>
      <c r="C11" s="421"/>
      <c r="D11" s="439"/>
      <c r="E11" s="428"/>
      <c r="F11" s="1444"/>
    </row>
    <row r="12" spans="1:6" ht="12.95" customHeight="1" x14ac:dyDescent="0.2">
      <c r="A12" s="165" t="s">
        <v>24</v>
      </c>
      <c r="B12" s="412"/>
      <c r="C12" s="420"/>
      <c r="D12" s="439"/>
      <c r="E12" s="428"/>
      <c r="F12" s="1444"/>
    </row>
    <row r="13" spans="1:6" ht="12.95" customHeight="1" x14ac:dyDescent="0.2">
      <c r="A13" s="165" t="s">
        <v>25</v>
      </c>
      <c r="B13" s="412"/>
      <c r="C13" s="420"/>
      <c r="D13" s="439"/>
      <c r="E13" s="428"/>
      <c r="F13" s="1444"/>
    </row>
    <row r="14" spans="1:6" ht="12.95" customHeight="1" x14ac:dyDescent="0.2">
      <c r="A14" s="165" t="s">
        <v>26</v>
      </c>
      <c r="B14" s="432"/>
      <c r="C14" s="421"/>
      <c r="D14" s="439"/>
      <c r="E14" s="428"/>
      <c r="F14" s="1444"/>
    </row>
    <row r="15" spans="1:6" ht="15" x14ac:dyDescent="0.2">
      <c r="A15" s="165" t="s">
        <v>27</v>
      </c>
      <c r="B15" s="412"/>
      <c r="C15" s="421"/>
      <c r="D15" s="439"/>
      <c r="E15" s="428"/>
      <c r="F15" s="1444"/>
    </row>
    <row r="16" spans="1:6" ht="12.95" customHeight="1" thickBot="1" x14ac:dyDescent="0.25">
      <c r="A16" s="189" t="s">
        <v>28</v>
      </c>
      <c r="B16" s="415"/>
      <c r="C16" s="441"/>
      <c r="D16" s="414" t="s">
        <v>49</v>
      </c>
      <c r="E16" s="431"/>
      <c r="F16" s="1444"/>
    </row>
    <row r="17" spans="1:6" ht="27" customHeight="1" thickBot="1" x14ac:dyDescent="0.25">
      <c r="A17" s="166" t="s">
        <v>29</v>
      </c>
      <c r="B17" s="413" t="s">
        <v>362</v>
      </c>
      <c r="C17" s="423">
        <f>SUM(C6+C8)</f>
        <v>6419694</v>
      </c>
      <c r="D17" s="413" t="s">
        <v>363</v>
      </c>
      <c r="E17" s="430">
        <f>SUM(E6+E8+E10)</f>
        <v>609358070</v>
      </c>
      <c r="F17" s="1444"/>
    </row>
    <row r="18" spans="1:6" ht="12.95" customHeight="1" x14ac:dyDescent="0.2">
      <c r="A18" s="164" t="s">
        <v>30</v>
      </c>
      <c r="B18" s="433" t="s">
        <v>211</v>
      </c>
      <c r="C18" s="821">
        <v>602938376</v>
      </c>
      <c r="D18" s="411" t="s">
        <v>167</v>
      </c>
      <c r="E18" s="427"/>
      <c r="F18" s="1444"/>
    </row>
    <row r="19" spans="1:6" ht="12.95" customHeight="1" x14ac:dyDescent="0.2">
      <c r="A19" s="165" t="s">
        <v>31</v>
      </c>
      <c r="B19" s="434" t="s">
        <v>200</v>
      </c>
      <c r="C19" s="420">
        <v>602938376</v>
      </c>
      <c r="D19" s="411" t="s">
        <v>170</v>
      </c>
      <c r="E19" s="428"/>
      <c r="F19" s="1444"/>
    </row>
    <row r="20" spans="1:6" ht="12.95" customHeight="1" x14ac:dyDescent="0.2">
      <c r="A20" s="164" t="s">
        <v>32</v>
      </c>
      <c r="B20" s="434" t="s">
        <v>201</v>
      </c>
      <c r="C20" s="420"/>
      <c r="D20" s="411" t="s">
        <v>133</v>
      </c>
      <c r="E20" s="428"/>
      <c r="F20" s="1444"/>
    </row>
    <row r="21" spans="1:6" ht="12.95" customHeight="1" x14ac:dyDescent="0.2">
      <c r="A21" s="165" t="s">
        <v>33</v>
      </c>
      <c r="B21" s="434" t="s">
        <v>202</v>
      </c>
      <c r="C21" s="420"/>
      <c r="D21" s="411" t="s">
        <v>134</v>
      </c>
      <c r="E21" s="428"/>
      <c r="F21" s="1444"/>
    </row>
    <row r="22" spans="1:6" ht="12.95" customHeight="1" x14ac:dyDescent="0.2">
      <c r="A22" s="164" t="s">
        <v>34</v>
      </c>
      <c r="B22" s="434" t="s">
        <v>203</v>
      </c>
      <c r="C22" s="420"/>
      <c r="D22" s="414" t="s">
        <v>197</v>
      </c>
      <c r="E22" s="428">
        <v>0</v>
      </c>
      <c r="F22" s="1444"/>
    </row>
    <row r="23" spans="1:6" ht="12.95" customHeight="1" x14ac:dyDescent="0.2">
      <c r="A23" s="165" t="s">
        <v>35</v>
      </c>
      <c r="B23" s="435" t="s">
        <v>204</v>
      </c>
      <c r="C23" s="420"/>
      <c r="D23" s="411" t="s">
        <v>171</v>
      </c>
      <c r="E23" s="428"/>
      <c r="F23" s="1444"/>
    </row>
    <row r="24" spans="1:6" ht="12.95" customHeight="1" x14ac:dyDescent="0.2">
      <c r="A24" s="164" t="s">
        <v>36</v>
      </c>
      <c r="B24" s="436" t="s">
        <v>205</v>
      </c>
      <c r="C24" s="1081">
        <v>0</v>
      </c>
      <c r="D24" s="410" t="s">
        <v>169</v>
      </c>
      <c r="E24" s="428"/>
      <c r="F24" s="1444"/>
    </row>
    <row r="25" spans="1:6" ht="12.95" customHeight="1" x14ac:dyDescent="0.2">
      <c r="A25" s="165" t="s">
        <v>37</v>
      </c>
      <c r="B25" s="435" t="s">
        <v>206</v>
      </c>
      <c r="C25" s="420">
        <v>0</v>
      </c>
      <c r="D25" s="410" t="s">
        <v>356</v>
      </c>
      <c r="E25" s="428"/>
      <c r="F25" s="1444"/>
    </row>
    <row r="26" spans="1:6" ht="12.95" customHeight="1" x14ac:dyDescent="0.2">
      <c r="A26" s="164" t="s">
        <v>38</v>
      </c>
      <c r="B26" s="435" t="s">
        <v>207</v>
      </c>
      <c r="C26" s="420"/>
      <c r="D26" s="440"/>
      <c r="E26" s="428"/>
      <c r="F26" s="1444"/>
    </row>
    <row r="27" spans="1:6" ht="12.95" customHeight="1" x14ac:dyDescent="0.2">
      <c r="A27" s="165" t="s">
        <v>39</v>
      </c>
      <c r="B27" s="434" t="s">
        <v>208</v>
      </c>
      <c r="C27" s="420"/>
      <c r="D27" s="440"/>
      <c r="E27" s="428"/>
      <c r="F27" s="1444"/>
    </row>
    <row r="28" spans="1:6" ht="12.95" customHeight="1" x14ac:dyDescent="0.2">
      <c r="A28" s="164" t="s">
        <v>40</v>
      </c>
      <c r="B28" s="437" t="s">
        <v>209</v>
      </c>
      <c r="C28" s="420"/>
      <c r="D28" s="412"/>
      <c r="E28" s="428"/>
      <c r="F28" s="1444"/>
    </row>
    <row r="29" spans="1:6" ht="12.95" customHeight="1" thickBot="1" x14ac:dyDescent="0.25">
      <c r="A29" s="165" t="s">
        <v>41</v>
      </c>
      <c r="B29" s="438" t="s">
        <v>210</v>
      </c>
      <c r="C29" s="420"/>
      <c r="D29" s="440"/>
      <c r="E29" s="428"/>
      <c r="F29" s="1444"/>
    </row>
    <row r="30" spans="1:6" ht="29.25" customHeight="1" thickBot="1" x14ac:dyDescent="0.25">
      <c r="A30" s="166" t="s">
        <v>42</v>
      </c>
      <c r="B30" s="413" t="s">
        <v>353</v>
      </c>
      <c r="C30" s="423">
        <f>SUM(C18)</f>
        <v>602938376</v>
      </c>
      <c r="D30" s="413" t="s">
        <v>357</v>
      </c>
      <c r="E30" s="430">
        <v>0</v>
      </c>
      <c r="F30" s="1444"/>
    </row>
    <row r="31" spans="1:6" ht="15" thickBot="1" x14ac:dyDescent="0.25">
      <c r="A31" s="166" t="s">
        <v>43</v>
      </c>
      <c r="B31" s="413" t="s">
        <v>358</v>
      </c>
      <c r="C31" s="426">
        <f>SUM(C17+C30)</f>
        <v>609358070</v>
      </c>
      <c r="D31" s="413" t="s">
        <v>359</v>
      </c>
      <c r="E31" s="426">
        <f>SUM(E17+E30)</f>
        <v>609358070</v>
      </c>
      <c r="F31" s="1444"/>
    </row>
    <row r="32" spans="1:6" ht="15" thickBot="1" x14ac:dyDescent="0.25">
      <c r="A32" s="166" t="s">
        <v>44</v>
      </c>
      <c r="B32" s="413" t="s">
        <v>145</v>
      </c>
      <c r="C32" s="426">
        <v>609358070</v>
      </c>
      <c r="D32" s="413" t="s">
        <v>146</v>
      </c>
      <c r="E32" s="426" t="s">
        <v>621</v>
      </c>
      <c r="F32" s="1444"/>
    </row>
    <row r="33" spans="1:6" ht="15" thickBot="1" x14ac:dyDescent="0.25">
      <c r="A33" s="166" t="s">
        <v>45</v>
      </c>
      <c r="B33" s="413" t="s">
        <v>198</v>
      </c>
      <c r="C33" s="426" t="s">
        <v>621</v>
      </c>
      <c r="D33" s="413" t="s">
        <v>199</v>
      </c>
      <c r="E33" s="426" t="s">
        <v>621</v>
      </c>
      <c r="F33" s="1444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8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9"/>
  <sheetViews>
    <sheetView view="pageBreakPreview" zoomScale="60" zoomScaleNormal="100" workbookViewId="0">
      <selection activeCell="C30" sqref="C30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4" width="13.83203125" customWidth="1"/>
    <col min="5" max="5" width="17.33203125" customWidth="1"/>
  </cols>
  <sheetData>
    <row r="1" spans="1:5" ht="18.75" x14ac:dyDescent="0.3">
      <c r="A1" s="69" t="s">
        <v>128</v>
      </c>
      <c r="E1" s="72" t="s">
        <v>132</v>
      </c>
    </row>
    <row r="3" spans="1:5" x14ac:dyDescent="0.2">
      <c r="A3" s="75"/>
      <c r="B3" s="76"/>
      <c r="C3" s="75"/>
      <c r="D3" s="78"/>
      <c r="E3" s="76"/>
    </row>
    <row r="4" spans="1:5" ht="15.75" x14ac:dyDescent="0.25">
      <c r="A4" s="48" t="str">
        <f>+ÖSSZEFÜGGÉSEK!A5</f>
        <v>2021. évi előirányzat BEVÉTELEK</v>
      </c>
      <c r="B4" s="77"/>
      <c r="C4" s="81"/>
      <c r="D4" s="78"/>
      <c r="E4" s="76"/>
    </row>
    <row r="5" spans="1:5" x14ac:dyDescent="0.2">
      <c r="A5" s="75"/>
      <c r="B5" s="76"/>
      <c r="C5" s="75"/>
      <c r="D5" s="78"/>
      <c r="E5" s="76"/>
    </row>
    <row r="6" spans="1:5" x14ac:dyDescent="0.2">
      <c r="A6" s="75" t="s">
        <v>500</v>
      </c>
      <c r="B6" s="76">
        <f>+'1.1.sz.mell.'!C61</f>
        <v>2308237385</v>
      </c>
      <c r="C6" s="75" t="s">
        <v>446</v>
      </c>
      <c r="D6" s="78">
        <f>+'2.1.sz.mell  '!C18+'2.2.sz.mell  '!C17</f>
        <v>2308237385</v>
      </c>
      <c r="E6" s="76">
        <f t="shared" ref="E6:E15" si="0">+B6-D6</f>
        <v>0</v>
      </c>
    </row>
    <row r="7" spans="1:5" x14ac:dyDescent="0.2">
      <c r="A7" s="75" t="s">
        <v>501</v>
      </c>
      <c r="B7" s="76">
        <f>+'1.1.sz.mell.'!C85</f>
        <v>825565123</v>
      </c>
      <c r="C7" s="75" t="s">
        <v>447</v>
      </c>
      <c r="D7" s="78">
        <f>+'2.1.sz.mell  '!C29+'2.2.sz.mell  '!C30</f>
        <v>825565123</v>
      </c>
      <c r="E7" s="76">
        <f t="shared" si="0"/>
        <v>0</v>
      </c>
    </row>
    <row r="8" spans="1:5" x14ac:dyDescent="0.2">
      <c r="A8" s="75" t="s">
        <v>502</v>
      </c>
      <c r="B8" s="76">
        <f>+'1.1.sz.mell.'!C86</f>
        <v>3133802508</v>
      </c>
      <c r="C8" s="75" t="s">
        <v>448</v>
      </c>
      <c r="D8" s="78">
        <f>+'2.1.sz.mell  '!C30+'2.2.sz.mell  '!C31</f>
        <v>3133802508</v>
      </c>
      <c r="E8" s="76">
        <f t="shared" si="0"/>
        <v>0</v>
      </c>
    </row>
    <row r="9" spans="1:5" x14ac:dyDescent="0.2">
      <c r="A9" s="75"/>
      <c r="B9" s="76"/>
      <c r="C9" s="75"/>
      <c r="D9" s="78"/>
      <c r="E9" s="76"/>
    </row>
    <row r="10" spans="1:5" x14ac:dyDescent="0.2">
      <c r="A10" s="75"/>
      <c r="B10" s="76"/>
      <c r="C10" s="75"/>
      <c r="D10" s="78"/>
      <c r="E10" s="76"/>
    </row>
    <row r="11" spans="1:5" ht="15.75" x14ac:dyDescent="0.25">
      <c r="A11" s="48" t="str">
        <f>+ÖSSZEFÜGGÉSEK!A12</f>
        <v>2021. évi előirányzat KIADÁSOK</v>
      </c>
      <c r="B11" s="77"/>
      <c r="C11" s="81"/>
      <c r="D11" s="78"/>
      <c r="E11" s="76"/>
    </row>
    <row r="12" spans="1:5" x14ac:dyDescent="0.2">
      <c r="A12" s="75"/>
      <c r="B12" s="76"/>
      <c r="C12" s="75"/>
      <c r="D12" s="78"/>
      <c r="E12" s="76"/>
    </row>
    <row r="13" spans="1:5" x14ac:dyDescent="0.2">
      <c r="A13" s="75" t="s">
        <v>503</v>
      </c>
      <c r="B13" s="76">
        <f>+'1.1.sz.mell.'!C127</f>
        <v>3133802508</v>
      </c>
      <c r="C13" s="75" t="s">
        <v>449</v>
      </c>
      <c r="D13" s="78">
        <f>+'2.1.sz.mell  '!E18+'2.2.sz.mell  '!E17</f>
        <v>3133802508</v>
      </c>
      <c r="E13" s="76">
        <f t="shared" si="0"/>
        <v>0</v>
      </c>
    </row>
    <row r="14" spans="1:5" x14ac:dyDescent="0.2">
      <c r="A14" s="75" t="s">
        <v>504</v>
      </c>
      <c r="B14" s="76">
        <f>+'1.1.sz.mell.'!C152</f>
        <v>0</v>
      </c>
      <c r="C14" s="75" t="s">
        <v>450</v>
      </c>
      <c r="D14" s="78">
        <f>+'2.1.sz.mell  '!E29+'2.2.sz.mell  '!E30</f>
        <v>0</v>
      </c>
      <c r="E14" s="76">
        <f t="shared" si="0"/>
        <v>0</v>
      </c>
    </row>
    <row r="15" spans="1:5" x14ac:dyDescent="0.2">
      <c r="A15" s="75" t="s">
        <v>505</v>
      </c>
      <c r="B15" s="76">
        <f>+'1.1.sz.mell.'!C153</f>
        <v>3133802508</v>
      </c>
      <c r="C15" s="75" t="s">
        <v>451</v>
      </c>
      <c r="D15" s="78">
        <f>+'2.1.sz.mell  '!E30+'2.2.sz.mell  '!E31</f>
        <v>3133802508</v>
      </c>
      <c r="E15" s="76">
        <f t="shared" si="0"/>
        <v>0</v>
      </c>
    </row>
    <row r="16" spans="1:5" x14ac:dyDescent="0.2">
      <c r="A16" s="70"/>
      <c r="B16" s="70"/>
      <c r="C16" s="75"/>
      <c r="D16" s="78"/>
      <c r="E16" s="71"/>
    </row>
    <row r="17" spans="1:5" x14ac:dyDescent="0.2">
      <c r="A17" s="70"/>
      <c r="B17" s="70"/>
      <c r="C17" s="70"/>
      <c r="D17" s="70"/>
      <c r="E17" s="70"/>
    </row>
    <row r="18" spans="1:5" x14ac:dyDescent="0.2">
      <c r="A18" s="70"/>
      <c r="B18" s="70"/>
      <c r="C18" s="70"/>
      <c r="D18" s="70"/>
      <c r="E18" s="70"/>
    </row>
    <row r="19" spans="1:5" x14ac:dyDescent="0.2">
      <c r="A19" s="70"/>
      <c r="B19" s="70"/>
      <c r="C19" s="70"/>
      <c r="D19" s="70"/>
      <c r="E19" s="70"/>
    </row>
  </sheetData>
  <phoneticPr fontId="29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11"/>
  <sheetViews>
    <sheetView view="pageBreakPreview" zoomScale="60" zoomScaleNormal="120" workbookViewId="0">
      <selection activeCell="E19" sqref="E19"/>
    </sheetView>
  </sheetViews>
  <sheetFormatPr defaultRowHeight="15" x14ac:dyDescent="0.25"/>
  <cols>
    <col min="1" max="1" width="5.6640625" style="83" customWidth="1"/>
    <col min="2" max="2" width="35.6640625" style="83" customWidth="1"/>
    <col min="3" max="6" width="14" style="83" customWidth="1"/>
    <col min="7" max="16384" width="9.33203125" style="83"/>
  </cols>
  <sheetData>
    <row r="1" spans="1:7" ht="33" customHeight="1" x14ac:dyDescent="0.25">
      <c r="A1" s="1448" t="s">
        <v>553</v>
      </c>
      <c r="B1" s="1448"/>
      <c r="C1" s="1448"/>
      <c r="D1" s="1448"/>
      <c r="E1" s="1448"/>
      <c r="F1" s="1448"/>
    </row>
    <row r="2" spans="1:7" ht="15.95" customHeight="1" thickBot="1" x14ac:dyDescent="0.3">
      <c r="A2" s="84"/>
      <c r="B2" s="84"/>
      <c r="C2" s="1449"/>
      <c r="D2" s="1449"/>
      <c r="E2" s="1456" t="s">
        <v>563</v>
      </c>
      <c r="F2" s="1456"/>
      <c r="G2" s="90"/>
    </row>
    <row r="3" spans="1:7" ht="63" customHeight="1" x14ac:dyDescent="0.25">
      <c r="A3" s="1452" t="s">
        <v>16</v>
      </c>
      <c r="B3" s="1454" t="s">
        <v>173</v>
      </c>
      <c r="C3" s="1454" t="s">
        <v>215</v>
      </c>
      <c r="D3" s="1454"/>
      <c r="E3" s="1454"/>
      <c r="F3" s="1450" t="s">
        <v>462</v>
      </c>
    </row>
    <row r="4" spans="1:7" ht="15.75" thickBot="1" x14ac:dyDescent="0.3">
      <c r="A4" s="1453"/>
      <c r="B4" s="1455"/>
      <c r="C4" s="240">
        <f>+LEFT(ÖSSZEFÜGGÉSEK!A5,4)+1</f>
        <v>2022</v>
      </c>
      <c r="D4" s="240">
        <f>+C4+1</f>
        <v>2023</v>
      </c>
      <c r="E4" s="240">
        <f>+D4+1</f>
        <v>2024</v>
      </c>
      <c r="F4" s="1451"/>
    </row>
    <row r="5" spans="1:7" ht="15.75" thickBot="1" x14ac:dyDescent="0.3">
      <c r="A5" s="87" t="s">
        <v>452</v>
      </c>
      <c r="B5" s="88" t="s">
        <v>453</v>
      </c>
      <c r="C5" s="88" t="s">
        <v>454</v>
      </c>
      <c r="D5" s="88" t="s">
        <v>456</v>
      </c>
      <c r="E5" s="88" t="s">
        <v>455</v>
      </c>
      <c r="F5" s="89" t="s">
        <v>457</v>
      </c>
    </row>
    <row r="6" spans="1:7" x14ac:dyDescent="0.25">
      <c r="A6" s="86" t="s">
        <v>18</v>
      </c>
      <c r="B6" s="95" t="s">
        <v>616</v>
      </c>
      <c r="C6" s="1010" t="s">
        <v>517</v>
      </c>
      <c r="D6" s="1010" t="s">
        <v>517</v>
      </c>
      <c r="E6" s="1010" t="s">
        <v>517</v>
      </c>
      <c r="F6" s="1011">
        <f>SUM(C6:E6)</f>
        <v>0</v>
      </c>
    </row>
    <row r="7" spans="1:7" x14ac:dyDescent="0.25">
      <c r="A7" s="85" t="s">
        <v>19</v>
      </c>
      <c r="B7" s="96"/>
      <c r="C7" s="1012"/>
      <c r="D7" s="1012"/>
      <c r="E7" s="1012"/>
      <c r="F7" s="1013">
        <f>SUM(C7:E7)</f>
        <v>0</v>
      </c>
    </row>
    <row r="8" spans="1:7" x14ac:dyDescent="0.25">
      <c r="A8" s="85" t="s">
        <v>20</v>
      </c>
      <c r="B8" s="96"/>
      <c r="C8" s="1012"/>
      <c r="D8" s="1012"/>
      <c r="E8" s="1012"/>
      <c r="F8" s="1013">
        <f>SUM(C8:E8)</f>
        <v>0</v>
      </c>
    </row>
    <row r="9" spans="1:7" x14ac:dyDescent="0.25">
      <c r="A9" s="85" t="s">
        <v>21</v>
      </c>
      <c r="B9" s="96"/>
      <c r="C9" s="1012"/>
      <c r="D9" s="1012"/>
      <c r="E9" s="1012"/>
      <c r="F9" s="1013">
        <f>SUM(C9:E9)</f>
        <v>0</v>
      </c>
    </row>
    <row r="10" spans="1:7" ht="15.75" thickBot="1" x14ac:dyDescent="0.3">
      <c r="A10" s="91" t="s">
        <v>22</v>
      </c>
      <c r="B10" s="97"/>
      <c r="C10" s="1014"/>
      <c r="D10" s="1014"/>
      <c r="E10" s="1014"/>
      <c r="F10" s="1013">
        <f>SUM(C10:E10)</f>
        <v>0</v>
      </c>
    </row>
    <row r="11" spans="1:7" s="231" customFormat="1" thickBot="1" x14ac:dyDescent="0.25">
      <c r="A11" s="230" t="s">
        <v>23</v>
      </c>
      <c r="B11" s="92" t="s">
        <v>174</v>
      </c>
      <c r="C11" s="1015">
        <f>SUM(C6:C10)</f>
        <v>0</v>
      </c>
      <c r="D11" s="1015">
        <f>SUM(D6:D10)</f>
        <v>0</v>
      </c>
      <c r="E11" s="1015">
        <f>SUM(E6:E10)</f>
        <v>0</v>
      </c>
      <c r="F11" s="101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7" orientation="portrait" r:id="rId1"/>
  <headerFooter alignWithMargins="0">
    <oddHeader>&amp;R&amp;"Times New Roman CE,Félkövér dőlt"&amp;11 3. melléklet az 2/2021. (II.04.)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2"/>
  <sheetViews>
    <sheetView view="pageBreakPreview" zoomScale="60" zoomScaleNormal="120" workbookViewId="0">
      <selection activeCell="B8" sqref="B8"/>
    </sheetView>
  </sheetViews>
  <sheetFormatPr defaultRowHeight="15" x14ac:dyDescent="0.25"/>
  <cols>
    <col min="1" max="1" width="5.6640625" style="83" customWidth="1"/>
    <col min="2" max="2" width="68.6640625" style="83" customWidth="1"/>
    <col min="3" max="3" width="19.5" style="83" customWidth="1"/>
    <col min="4" max="16384" width="9.33203125" style="83"/>
  </cols>
  <sheetData>
    <row r="1" spans="1:5" ht="33" customHeight="1" x14ac:dyDescent="0.25">
      <c r="A1" s="1448" t="s">
        <v>552</v>
      </c>
      <c r="B1" s="1448"/>
      <c r="C1" s="1448"/>
    </row>
    <row r="2" spans="1:5" ht="15.95" customHeight="1" thickBot="1" x14ac:dyDescent="0.3">
      <c r="A2" s="84"/>
      <c r="B2" s="84"/>
      <c r="C2" s="93" t="s">
        <v>563</v>
      </c>
      <c r="D2" s="90"/>
    </row>
    <row r="3" spans="1:5" ht="26.25" customHeight="1" thickBot="1" x14ac:dyDescent="0.3">
      <c r="A3" s="98" t="s">
        <v>16</v>
      </c>
      <c r="B3" s="99" t="s">
        <v>172</v>
      </c>
      <c r="C3" s="100" t="s">
        <v>751</v>
      </c>
    </row>
    <row r="4" spans="1:5" ht="15.75" thickBot="1" x14ac:dyDescent="0.3">
      <c r="A4" s="101" t="s">
        <v>452</v>
      </c>
      <c r="B4" s="102" t="s">
        <v>453</v>
      </c>
      <c r="C4" s="103" t="s">
        <v>454</v>
      </c>
    </row>
    <row r="5" spans="1:5" x14ac:dyDescent="0.25">
      <c r="A5" s="104" t="s">
        <v>18</v>
      </c>
      <c r="B5" s="442" t="s">
        <v>463</v>
      </c>
      <c r="C5" s="1017">
        <v>56000000</v>
      </c>
    </row>
    <row r="6" spans="1:5" ht="26.25" x14ac:dyDescent="0.25">
      <c r="A6" s="105" t="s">
        <v>19</v>
      </c>
      <c r="B6" s="443" t="s">
        <v>212</v>
      </c>
      <c r="C6" s="1018">
        <v>26649606</v>
      </c>
    </row>
    <row r="7" spans="1:5" x14ac:dyDescent="0.25">
      <c r="A7" s="105" t="s">
        <v>20</v>
      </c>
      <c r="B7" s="444" t="s">
        <v>464</v>
      </c>
      <c r="C7" s="1018"/>
    </row>
    <row r="8" spans="1:5" ht="26.25" x14ac:dyDescent="0.25">
      <c r="A8" s="105" t="s">
        <v>21</v>
      </c>
      <c r="B8" s="444" t="s">
        <v>214</v>
      </c>
      <c r="C8" s="1018">
        <v>4000000</v>
      </c>
    </row>
    <row r="9" spans="1:5" x14ac:dyDescent="0.25">
      <c r="A9" s="106" t="s">
        <v>22</v>
      </c>
      <c r="B9" s="444" t="s">
        <v>213</v>
      </c>
      <c r="C9" s="1019">
        <v>4000000</v>
      </c>
      <c r="E9" s="83" t="s">
        <v>517</v>
      </c>
    </row>
    <row r="10" spans="1:5" ht="15.75" thickBot="1" x14ac:dyDescent="0.3">
      <c r="A10" s="105" t="s">
        <v>23</v>
      </c>
      <c r="B10" s="445" t="s">
        <v>465</v>
      </c>
      <c r="C10" s="1018"/>
    </row>
    <row r="11" spans="1:5" ht="15.75" thickBot="1" x14ac:dyDescent="0.3">
      <c r="A11" s="1457" t="s">
        <v>175</v>
      </c>
      <c r="B11" s="1458"/>
      <c r="C11" s="1020">
        <f>SUM(C5:C10)</f>
        <v>90649606</v>
      </c>
    </row>
    <row r="12" spans="1:5" ht="23.25" customHeight="1" x14ac:dyDescent="0.25">
      <c r="A12" s="1459" t="s">
        <v>187</v>
      </c>
      <c r="B12" s="1459"/>
      <c r="C12" s="1459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4" orientation="portrait" r:id="rId1"/>
  <headerFooter alignWithMargins="0">
    <oddHeader>&amp;R&amp;"Times New Roman CE,Félkövér dőlt"&amp;11 4. melléklet az 2/2021. (II.04.)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D8"/>
  <sheetViews>
    <sheetView view="pageBreakPreview" zoomScale="60" zoomScaleNormal="120" workbookViewId="0">
      <selection activeCell="B17" sqref="B17"/>
    </sheetView>
  </sheetViews>
  <sheetFormatPr defaultRowHeight="15" x14ac:dyDescent="0.25"/>
  <cols>
    <col min="1" max="1" width="5.6640625" style="83" customWidth="1"/>
    <col min="2" max="2" width="66.83203125" style="83" customWidth="1"/>
    <col min="3" max="3" width="27" style="83" customWidth="1"/>
    <col min="4" max="16384" width="9.33203125" style="83"/>
  </cols>
  <sheetData>
    <row r="1" spans="1:4" ht="33" customHeight="1" x14ac:dyDescent="0.25">
      <c r="A1" s="1448" t="str">
        <f>+CONCATENATE(" Putnok Város Önkormányzat ",CONCATENATE(LEFT(ÖSSZEFÜGGÉSEK!A5,4),". évi adósságot keletkeztető fejlesztési céljai"))</f>
        <v xml:space="preserve"> Putnok Város Önkormányzat 2021. évi adósságot keletkeztető fejlesztési céljai</v>
      </c>
      <c r="B1" s="1448"/>
      <c r="C1" s="1448"/>
    </row>
    <row r="2" spans="1:4" ht="15.95" customHeight="1" thickBot="1" x14ac:dyDescent="0.3">
      <c r="A2" s="84"/>
      <c r="B2" s="84"/>
      <c r="C2" s="93" t="s">
        <v>563</v>
      </c>
      <c r="D2" s="90"/>
    </row>
    <row r="3" spans="1:4" ht="26.25" customHeight="1" thickBot="1" x14ac:dyDescent="0.3">
      <c r="A3" s="98" t="s">
        <v>16</v>
      </c>
      <c r="B3" s="99" t="s">
        <v>176</v>
      </c>
      <c r="C3" s="100" t="s">
        <v>186</v>
      </c>
    </row>
    <row r="4" spans="1:4" ht="15.75" thickBot="1" x14ac:dyDescent="0.3">
      <c r="A4" s="101" t="s">
        <v>452</v>
      </c>
      <c r="B4" s="102" t="s">
        <v>453</v>
      </c>
      <c r="C4" s="103" t="s">
        <v>454</v>
      </c>
    </row>
    <row r="5" spans="1:4" x14ac:dyDescent="0.25">
      <c r="A5" s="104" t="s">
        <v>18</v>
      </c>
      <c r="B5" s="95" t="s">
        <v>616</v>
      </c>
      <c r="C5" s="108" t="s">
        <v>517</v>
      </c>
    </row>
    <row r="6" spans="1:4" x14ac:dyDescent="0.25">
      <c r="A6" s="105" t="s">
        <v>19</v>
      </c>
      <c r="B6" s="111"/>
      <c r="C6" s="109"/>
    </row>
    <row r="7" spans="1:4" ht="15.75" thickBot="1" x14ac:dyDescent="0.3">
      <c r="A7" s="106" t="s">
        <v>20</v>
      </c>
      <c r="B7" s="112"/>
      <c r="C7" s="110"/>
    </row>
    <row r="8" spans="1:4" s="231" customFormat="1" ht="17.25" customHeight="1" thickBot="1" x14ac:dyDescent="0.25">
      <c r="A8" s="232" t="s">
        <v>21</v>
      </c>
      <c r="B8" s="73" t="s">
        <v>177</v>
      </c>
      <c r="C8" s="107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2/2021. (II.04.)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19</vt:i4>
      </vt:variant>
    </vt:vector>
  </HeadingPairs>
  <TitlesOfParts>
    <vt:vector size="50" baseType="lpstr">
      <vt:lpstr>ÖSSZEFÜGGÉSEK</vt:lpstr>
      <vt:lpstr>1.1.sz.mell.</vt:lpstr>
      <vt:lpstr>1.2.sz.mell.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6.sz.mell.Ber</vt:lpstr>
      <vt:lpstr>7.sz.mell. Felúj</vt:lpstr>
      <vt:lpstr>8.sz.mell.EU 2020</vt:lpstr>
      <vt:lpstr>9.1. sz. mell</vt:lpstr>
      <vt:lpstr>9.1.1. sz. mell </vt:lpstr>
      <vt:lpstr>9.1.2.sz. mell</vt:lpstr>
      <vt:lpstr>9.1.3. szoc tábla</vt:lpstr>
      <vt:lpstr>9.2. sz. mell KH</vt:lpstr>
      <vt:lpstr>9.2.1. sz. mell</vt:lpstr>
      <vt:lpstr>9.3. sz. mell VG</vt:lpstr>
      <vt:lpstr>9.3.1. sz. mell</vt:lpstr>
      <vt:lpstr>9.4. sz. mell S</vt:lpstr>
      <vt:lpstr>9.4.1. sz. mell</vt:lpstr>
      <vt:lpstr>9.5. sz. mell H</vt:lpstr>
      <vt:lpstr>9.5.1. sz. mell</vt:lpstr>
      <vt:lpstr>9.6. céljell.tám</vt:lpstr>
      <vt:lpstr>1. sz tájékoztató t.</vt:lpstr>
      <vt:lpstr>2. sz tájékoztató t</vt:lpstr>
      <vt:lpstr>3. sz tájékoztató t.</vt:lpstr>
      <vt:lpstr>4.sz tájékoztató t.</vt:lpstr>
      <vt:lpstr>5.sz.állami támogatások</vt:lpstr>
      <vt:lpstr>6. sz tájékoztató t.</vt:lpstr>
      <vt:lpstr>'9.1. sz. mell'!Nyomtatási_cím</vt:lpstr>
      <vt:lpstr>'9.1.1. sz. mell '!Nyomtatási_cím</vt:lpstr>
      <vt:lpstr>'9.2. sz. mell KH'!Nyomtatási_cím</vt:lpstr>
      <vt:lpstr>'9.2.1. sz. mell'!Nyomtatási_cím</vt:lpstr>
      <vt:lpstr>'9.3. sz. mell VG'!Nyomtatási_cím</vt:lpstr>
      <vt:lpstr>'9.3.1. sz. mell'!Nyomtatási_cím</vt:lpstr>
      <vt:lpstr>'9.4. sz. mell S'!Nyomtatási_cím</vt:lpstr>
      <vt:lpstr>'9.4.1. sz. mell'!Nyomtatási_cím</vt:lpstr>
      <vt:lpstr>'9.5. sz. mell H'!Nyomtatási_cím</vt:lpstr>
      <vt:lpstr>'9.5.1. sz. mell'!Nyomtatási_cím</vt:lpstr>
      <vt:lpstr>'1. sz tájékoztató t.'!Nyomtatási_terület</vt:lpstr>
      <vt:lpstr>'1.1.sz.mell.'!Nyomtatási_terület</vt:lpstr>
      <vt:lpstr>'1.2.sz.mell.'!Nyomtatási_terület</vt:lpstr>
      <vt:lpstr>'2. sz tájékoztató t'!Nyomtatási_terület</vt:lpstr>
      <vt:lpstr>'3. sz tájékoztató t.'!Nyomtatási_terület</vt:lpstr>
      <vt:lpstr>'5.sz.állami támogatások'!Nyomtatási_terület</vt:lpstr>
      <vt:lpstr>'6. sz tájékoztató t.'!Nyomtatási_terület</vt:lpstr>
      <vt:lpstr>'8.sz.mell.EU 2020'!Nyomtatási_terület</vt:lpstr>
      <vt:lpstr>'9.1.2.sz. mell'!Nyomtatási_terület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2021-01-28T12:11:49Z</cp:lastPrinted>
  <dcterms:created xsi:type="dcterms:W3CDTF">1999-10-30T10:30:45Z</dcterms:created>
  <dcterms:modified xsi:type="dcterms:W3CDTF">2021-05-12T09:53:16Z</dcterms:modified>
</cp:coreProperties>
</file>