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32760" windowWidth="12660" windowHeight="12900" tabRatio="727" activeTab="8"/>
  </bookViews>
  <sheets>
    <sheet name="1.sz.mell." sheetId="1" r:id="rId1"/>
    <sheet name="2.1.sz.mell  " sheetId="73" r:id="rId2"/>
    <sheet name="2.2.sz.mell  " sheetId="61" r:id="rId3"/>
    <sheet name="3.sz.mell.Ber" sheetId="152" r:id="rId4"/>
    <sheet name="4.1 sz. mell ÖNK" sheetId="3" r:id="rId5"/>
    <sheet name="4.2. sz. mell KH" sheetId="150" r:id="rId6"/>
    <sheet name="4.3. sz. mell VG" sheetId="105" r:id="rId7"/>
    <sheet name="4.4. sz. mell  S" sheetId="151" r:id="rId8"/>
    <sheet name="4.5. sz. mell  H" sheetId="146" r:id="rId9"/>
  </sheets>
  <externalReferences>
    <externalReference r:id="rId10"/>
  </externalReferences>
  <definedNames>
    <definedName name="_xlnm.Print_Titles" localSheetId="4">'4.1 sz. mell ÖNK'!$8:$13</definedName>
    <definedName name="_xlnm.Print_Titles" localSheetId="5">'4.2. sz. mell KH'!$1:$6</definedName>
    <definedName name="_xlnm.Print_Titles" localSheetId="6">'4.3. sz. mell VG'!$1:$6</definedName>
    <definedName name="_xlnm.Print_Titles" localSheetId="7">'4.4. sz. mell  S'!$1:$6</definedName>
    <definedName name="_xlnm.Print_Titles" localSheetId="8">'4.5. sz. mell  H'!$1:$6</definedName>
    <definedName name="_xlnm.Print_Area" localSheetId="0">'1.sz.mell.'!$A$1:$C$163</definedName>
    <definedName name="_xlnm.Print_Area" localSheetId="4">'4.1 sz. mell ÖNK'!$A$1:$C$157</definedName>
  </definedNames>
  <calcPr calcId="145621" fullCalcOnLoad="1"/>
</workbook>
</file>

<file path=xl/calcChain.xml><?xml version="1.0" encoding="utf-8"?>
<calcChain xmlns="http://schemas.openxmlformats.org/spreadsheetml/2006/main">
  <c r="E12" i="152" l="1"/>
  <c r="B12" i="152"/>
  <c r="E16" i="152"/>
  <c r="E18" i="152"/>
  <c r="B18" i="152"/>
  <c r="F6" i="152"/>
  <c r="F5" i="152"/>
  <c r="F24" i="152"/>
  <c r="F16" i="152"/>
  <c r="F8" i="152"/>
  <c r="B16" i="152"/>
  <c r="B5" i="152"/>
  <c r="B24" i="152"/>
  <c r="D5" i="152"/>
  <c r="E5" i="152"/>
  <c r="E24" i="152"/>
  <c r="F10" i="152"/>
  <c r="F13" i="152"/>
  <c r="D24" i="152"/>
  <c r="C51" i="151"/>
  <c r="C50" i="151"/>
  <c r="C9" i="151"/>
  <c r="C8" i="151"/>
  <c r="C37" i="151"/>
  <c r="C42" i="151"/>
  <c r="C11" i="151"/>
  <c r="C12" i="151"/>
  <c r="C15" i="151"/>
  <c r="C16" i="151"/>
  <c r="C17" i="151"/>
  <c r="C18" i="151"/>
  <c r="C20" i="151"/>
  <c r="C21" i="151"/>
  <c r="C22" i="151"/>
  <c r="C25" i="151"/>
  <c r="C26" i="151"/>
  <c r="C27" i="151"/>
  <c r="C28" i="151"/>
  <c r="C29" i="151"/>
  <c r="C30" i="151"/>
  <c r="C31" i="151"/>
  <c r="C32" i="151"/>
  <c r="C33" i="151"/>
  <c r="C34" i="151"/>
  <c r="C36" i="151"/>
  <c r="C40" i="151"/>
  <c r="C38" i="151"/>
  <c r="C48" i="151"/>
  <c r="C44" i="151"/>
  <c r="C56" i="151"/>
  <c r="C49" i="151"/>
  <c r="C52" i="151"/>
  <c r="C53" i="151"/>
  <c r="C54" i="151"/>
  <c r="C55" i="151"/>
  <c r="C8" i="150"/>
  <c r="C37" i="150"/>
  <c r="C42" i="150"/>
  <c r="C20" i="150"/>
  <c r="C26" i="150"/>
  <c r="C31" i="150"/>
  <c r="C38" i="150"/>
  <c r="C44" i="150"/>
  <c r="C56" i="150"/>
  <c r="C50" i="150"/>
  <c r="C52" i="146"/>
  <c r="C40" i="146"/>
  <c r="C38" i="146"/>
  <c r="C9" i="146"/>
  <c r="C11" i="146"/>
  <c r="C12" i="146"/>
  <c r="C8" i="146"/>
  <c r="C37" i="146"/>
  <c r="C42" i="146"/>
  <c r="C15" i="146"/>
  <c r="C16" i="146"/>
  <c r="C17" i="146"/>
  <c r="C18" i="146"/>
  <c r="C22" i="146"/>
  <c r="C20" i="146"/>
  <c r="C25" i="146"/>
  <c r="C26" i="146"/>
  <c r="C31" i="146"/>
  <c r="C36" i="146"/>
  <c r="C26" i="105"/>
  <c r="C36" i="3"/>
  <c r="E22" i="61"/>
  <c r="C50" i="105"/>
  <c r="C63" i="1"/>
  <c r="C67" i="1"/>
  <c r="C72" i="1"/>
  <c r="C75" i="1"/>
  <c r="C79" i="1"/>
  <c r="C86" i="1"/>
  <c r="C160" i="1"/>
  <c r="C130" i="1"/>
  <c r="C134" i="1"/>
  <c r="C141" i="1"/>
  <c r="C154" i="1"/>
  <c r="C146" i="1"/>
  <c r="C6" i="1"/>
  <c r="C13" i="1"/>
  <c r="C7" i="73"/>
  <c r="C20" i="1"/>
  <c r="C27" i="1"/>
  <c r="C46" i="1"/>
  <c r="C52" i="1"/>
  <c r="C11" i="73"/>
  <c r="C57" i="1"/>
  <c r="C94" i="1"/>
  <c r="C115" i="1"/>
  <c r="C129" i="1"/>
  <c r="C91" i="1"/>
  <c r="C48" i="146"/>
  <c r="C44" i="146"/>
  <c r="C56" i="146"/>
  <c r="C49" i="146"/>
  <c r="C53" i="146"/>
  <c r="C50" i="146"/>
  <c r="C55" i="146"/>
  <c r="C54" i="146"/>
  <c r="C34" i="146"/>
  <c r="C33" i="146"/>
  <c r="C32" i="146"/>
  <c r="C30" i="146"/>
  <c r="C29" i="146"/>
  <c r="C28" i="146"/>
  <c r="C27" i="146"/>
  <c r="C21" i="146"/>
  <c r="C44" i="105"/>
  <c r="C56" i="105"/>
  <c r="C8" i="105"/>
  <c r="C20" i="105"/>
  <c r="C31" i="105"/>
  <c r="C37" i="105"/>
  <c r="C42" i="105"/>
  <c r="C38" i="105"/>
  <c r="C92" i="3"/>
  <c r="C127" i="3"/>
  <c r="C113" i="3"/>
  <c r="C128" i="3"/>
  <c r="C153" i="3"/>
  <c r="C132" i="3"/>
  <c r="C139" i="3"/>
  <c r="C145" i="3"/>
  <c r="C8" i="3"/>
  <c r="C64" i="3"/>
  <c r="C89" i="3"/>
  <c r="C15" i="3"/>
  <c r="C22" i="3"/>
  <c r="C29" i="3"/>
  <c r="C48" i="3"/>
  <c r="C54" i="3"/>
  <c r="C59" i="3"/>
  <c r="C65" i="3"/>
  <c r="C88" i="3"/>
  <c r="C69" i="3"/>
  <c r="C74" i="3"/>
  <c r="C77" i="3"/>
  <c r="C81" i="3"/>
  <c r="E11" i="73"/>
  <c r="E6" i="61"/>
  <c r="E17" i="61"/>
  <c r="E31" i="61"/>
  <c r="E7" i="61"/>
  <c r="E8" i="61"/>
  <c r="E9" i="61"/>
  <c r="E10" i="61"/>
  <c r="C6" i="61"/>
  <c r="C7" i="61"/>
  <c r="C8" i="61"/>
  <c r="C9" i="61"/>
  <c r="E28" i="73"/>
  <c r="E6" i="73"/>
  <c r="E7" i="73"/>
  <c r="E8" i="73"/>
  <c r="E18" i="73"/>
  <c r="E30" i="73"/>
  <c r="E9" i="73"/>
  <c r="E10" i="73"/>
  <c r="C8" i="73"/>
  <c r="C9" i="73"/>
  <c r="C17" i="61"/>
  <c r="E30" i="61"/>
  <c r="C18" i="61"/>
  <c r="C30" i="61"/>
  <c r="C33" i="61"/>
  <c r="E29" i="73"/>
  <c r="C19" i="73"/>
  <c r="C24" i="73"/>
  <c r="C29" i="73"/>
  <c r="C34" i="1"/>
  <c r="C10" i="73"/>
  <c r="C62" i="1"/>
  <c r="C159" i="1"/>
  <c r="C6" i="73"/>
  <c r="E32" i="61"/>
  <c r="C155" i="1"/>
  <c r="C18" i="73"/>
  <c r="C154" i="3"/>
  <c r="C87" i="1"/>
  <c r="F12" i="152"/>
  <c r="E33" i="61"/>
  <c r="C32" i="61"/>
  <c r="C31" i="61"/>
  <c r="C31" i="73"/>
  <c r="E31" i="73"/>
  <c r="E32" i="73"/>
  <c r="C32" i="73"/>
  <c r="C30" i="73"/>
</calcChain>
</file>

<file path=xl/sharedStrings.xml><?xml version="1.0" encoding="utf-8"?>
<sst xmlns="http://schemas.openxmlformats.org/spreadsheetml/2006/main" count="1309" uniqueCount="459">
  <si>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</si>
  <si>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</si>
  <si>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</si>
  <si>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</si>
  <si>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</si>
  <si>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</si>
  <si>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</si>
  <si>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</si>
  <si>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</si>
  <si>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</si>
  <si>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</si>
  <si>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</si>
  <si>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</si>
  <si>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</si>
  <si>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</si>
  <si>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</si>
  <si>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</si>
  <si>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</si>
  <si>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</si>
  <si>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</si>
  <si>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</si>
  <si>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</si>
  <si>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</si>
  <si>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</si>
  <si>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</si>
  <si>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</si>
  <si>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</si>
  <si>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</si>
  <si>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</si>
  <si>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</si>
  <si>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</si>
  <si>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</si>
  <si>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</si>
  <si>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</si>
  <si>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</si>
  <si>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</si>
  <si>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</si>
  <si>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</si>
  <si>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</si>
  <si>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</si>
  <si>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03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</si>
  <si>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</si>
  <si>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</si>
  <si>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</si>
  <si>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</si>
  <si>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</si>
  <si>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</si>
  <si>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</si>
  <si>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</si>
  <si>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</si>
  <si>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</si>
  <si>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</si>
  <si>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</si>
  <si>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</si>
  <si>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</si>
  <si>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</si>
  <si>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</si>
  <si>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</si>
  <si>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</si>
  <si>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</si>
  <si>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</si>
  <si>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</si>
  <si>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</si>
  <si>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</si>
  <si>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</si>
  <si>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</si>
  <si>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</si>
  <si>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</si>
  <si>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</si>
  <si>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</si>
  <si>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</si>
  <si>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</si>
  <si>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</si>
  <si>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</si>
  <si>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</si>
  <si>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</si>
  <si>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</si>
  <si>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</si>
  <si>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</si>
  <si>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</si>
  <si>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</si>
  <si>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</si>
  <si>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</si>
  <si>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</si>
  <si>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</si>
  <si>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</si>
  <si>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</si>
  <si>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</si>
  <si>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</si>
  <si>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</si>
  <si>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</si>
  <si>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</si>
  <si>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</si>
  <si>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</si>
  <si>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</si>
  <si>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</si>
  <si>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</si>
  <si>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</si>
  <si>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</si>
  <si>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</si>
  <si>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</si>
  <si>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</si>
  <si>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</si>
  <si>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</si>
  <si>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</si>
  <si>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</si>
  <si>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</si>
  <si>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</si>
  <si>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</si>
  <si>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</si>
  <si>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</si>
  <si>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</si>
  <si>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</si>
  <si>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</si>
  <si>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</si>
  <si>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</si>
  <si>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</si>
  <si>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</si>
  <si>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</si>
  <si>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</si>
  <si>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</si>
  <si>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</si>
  <si>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</si>
  <si>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</si>
  <si>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</si>
  <si>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</si>
  <si>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</si>
  <si>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</si>
  <si>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</si>
  <si>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</si>
  <si>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</si>
  <si>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</si>
  <si>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</si>
  <si>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</si>
  <si>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</si>
  <si>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</si>
  <si>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</si>
  <si>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</si>
  <si>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</si>
  <si>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</si>
  <si>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</si>
  <si>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</si>
  <si>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</si>
  <si>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</si>
  <si>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</si>
  <si>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</si>
  <si>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</si>
  <si>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</si>
  <si>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</si>
  <si>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</si>
  <si>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</si>
  <si>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</si>
  <si>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</si>
  <si>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</si>
  <si>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</si>
  <si>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</si>
  <si>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</si>
  <si>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</si>
  <si>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</si>
  <si>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</si>
  <si>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</si>
  <si>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</si>
  <si>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</si>
  <si>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</si>
  <si>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</si>
  <si>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</si>
  <si>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</si>
  <si>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</si>
  <si>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</si>
  <si>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</si>
  <si>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</si>
  <si>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</si>
  <si>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</si>
  <si>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</si>
  <si>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</si>
  <si>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</si>
  <si>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</si>
  <si>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</si>
  <si>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</si>
  <si>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</si>
  <si>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</si>
  <si>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</si>
  <si>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</si>
  <si>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</si>
  <si>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</si>
  <si>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</si>
  <si>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</si>
  <si>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</si>
  <si>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</si>
  <si>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</si>
  <si>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</si>
  <si>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</si>
  <si>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</si>
  <si>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</si>
  <si>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</si>
  <si>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</si>
  <si>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</si>
  <si>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</si>
  <si>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</si>
  <si>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</si>
  <si>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</si>
  <si>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</si>
  <si>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</si>
  <si>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</si>
  <si>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</si>
  <si>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</si>
  <si>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</si>
  <si>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</si>
  <si>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</si>
  <si>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</si>
  <si>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</si>
  <si>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</si>
  <si>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</si>
  <si>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</si>
  <si>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</si>
  <si>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</si>
  <si>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</si>
  <si>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</si>
  <si>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</si>
  <si>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</si>
  <si>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</si>
  <si>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</si>
  <si>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</si>
  <si>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</si>
  <si>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</si>
  <si>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</si>
  <si>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</si>
  <si>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</si>
  <si>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</si>
  <si>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</si>
  <si>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</si>
  <si>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</si>
  <si>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</si>
  <si>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</si>
  <si>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</si>
  <si>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</si>
  <si>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</si>
  <si>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</si>
  <si>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</si>
  <si>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</si>
  <si>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</si>
  <si>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</si>
  <si>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</si>
  <si>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</si>
  <si>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</si>
  <si>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</si>
  <si>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</si>
  <si>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</si>
  <si>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</si>
  <si>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</si>
  <si>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</si>
  <si>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</si>
  <si>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</si>
  <si>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</si>
  <si>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</si>
  <si>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</si>
  <si>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</si>
  <si>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</si>
  <si>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</si>
  <si>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</si>
  <si>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</si>
  <si>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</si>
  <si>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</si>
  <si>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</si>
  <si>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</si>
  <si>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</si>
  <si>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</si>
  <si>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</si>
  <si>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</si>
  <si>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</si>
  <si>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</si>
  <si>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</si>
  <si>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</si>
  <si>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</si>
  <si>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</si>
  <si>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</si>
  <si>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</si>
  <si>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</si>
  <si>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</si>
  <si>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</si>
  <si>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</si>
  <si>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</si>
  <si>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</si>
  <si>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</si>
  <si>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</si>
  <si>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</si>
  <si>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</si>
  <si>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</si>
  <si>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</si>
  <si>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</si>
  <si>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</si>
  <si>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</si>
  <si>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</si>
  <si>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</si>
  <si>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</si>
  <si>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</si>
  <si>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</si>
  <si>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</si>
  <si>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</si>
  <si>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</si>
  <si>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</si>
  <si>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</si>
  <si>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</si>
  <si>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</si>
  <si>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</si>
  <si>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</si>
  <si>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</si>
  <si>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</si>
  <si>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</si>
  <si>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</si>
  <si>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</si>
  <si>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</si>
  <si>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</si>
  <si>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</si>
  <si>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</si>
  <si>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</si>
  <si>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</si>
  <si>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</si>
  <si>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</si>
  <si>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</si>
  <si>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</si>
  <si>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</si>
  <si>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</si>
  <si>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</si>
  <si>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</si>
  <si>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</si>
  <si>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</si>
  <si>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</si>
  <si>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</si>
  <si>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</si>
  <si>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</si>
  <si>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</si>
  <si>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</si>
  <si>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</si>
  <si>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</si>
  <si>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</si>
  <si>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</si>
  <si>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</si>
  <si>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</si>
  <si>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</si>
  <si>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</si>
  <si>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</si>
  <si>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</si>
  <si>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</si>
  <si>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</si>
  <si>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</si>
  <si>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</si>
  <si>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</si>
  <si>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</si>
  <si>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</si>
  <si>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</si>
  <si>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</si>
  <si>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</si>
  <si>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</si>
  <si>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</si>
  <si>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</si>
  <si>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</si>
  <si>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</si>
  <si>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</si>
  <si>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</si>
  <si>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</si>
  <si>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</si>
  <si>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</si>
  <si>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</si>
  <si>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</si>
  <si>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</si>
  <si>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</si>
  <si>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</si>
  <si>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</si>
  <si>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</si>
  <si>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</si>
  <si>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G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</si>
  <si>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</si>
  <si>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</si>
  <si>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</si>
  <si>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</si>
  <si>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</si>
  <si>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</si>
  <si>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</si>
  <si>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</si>
  <si>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</si>
  <si>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</si>
  <si>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</si>
  <si>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</si>
  <si>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</si>
  <si>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</si>
  <si>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</si>
  <si>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</si>
  <si>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</si>
  <si>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</si>
  <si>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</si>
  <si>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</si>
  <si>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</si>
  <si>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</si>
  <si>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Kiadási jogcím</t>
  </si>
  <si>
    <t>Hitel-, kölcsöntörlesztés államházt-on kívülre (4.1. + … + 4.3.)</t>
  </si>
  <si>
    <t>Idegenforgalmi adó</t>
  </si>
  <si>
    <t>Iparűzési adó</t>
  </si>
  <si>
    <t>Talajterhelési díj</t>
  </si>
  <si>
    <t>4.5.</t>
  </si>
  <si>
    <t>4.6.</t>
  </si>
  <si>
    <t>Közhatalmi bevételek (4.1.+...+4.7.)</t>
  </si>
  <si>
    <t>Kamatbevételek és más nyereségjellegű bevételek</t>
  </si>
  <si>
    <t xml:space="preserve">   Váltóbevételek</t>
  </si>
  <si>
    <t>Kiemelt előirányzat, előirányzat megnevezése</t>
  </si>
  <si>
    <t>Putnoki Városgondnokság</t>
  </si>
  <si>
    <t>Forintban</t>
  </si>
  <si>
    <t xml:space="preserve">E </t>
  </si>
  <si>
    <t>Putnoki Humán Szolgáltató Központ</t>
  </si>
  <si>
    <t>Magánszemélyek kommunális adója</t>
  </si>
  <si>
    <t xml:space="preserve"> Forintban</t>
  </si>
  <si>
    <t xml:space="preserve">   - Visszatérítendő tám., kölcsönök törlesztése ÁH-n belülre</t>
  </si>
  <si>
    <t xml:space="preserve">   -Visszatérítendő tám., kölcsönök nyújtása ÁH-n belülre</t>
  </si>
  <si>
    <t xml:space="preserve">   - Visszatérítendő tám., kölcsönök nyújtása ÁH-n kívülre</t>
  </si>
  <si>
    <t xml:space="preserve"> </t>
  </si>
  <si>
    <t>Előirányzat-csoport, kiemelt előirányzat megnevezése</t>
  </si>
  <si>
    <t>Költségvetési szerv megnevezése</t>
  </si>
  <si>
    <r>
      <t xml:space="preserve">Működési költségvetés kiadásai </t>
    </r>
    <r>
      <rPr>
        <sz val="8"/>
        <rFont val="Times New Roman CE"/>
        <charset val="238"/>
      </rPr>
      <t>(1.1+…+1.5.+1.18.)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</si>
  <si>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</si>
  <si>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2021. évi módosított előirányzat</t>
  </si>
  <si>
    <t>Putnoki Közös Önkormányzati Hivatal</t>
  </si>
  <si>
    <t>Putnoki Soldos Emília Óvoda és Bölcsőde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</si>
  <si>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</si>
  <si>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</si>
  <si>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</si>
  <si>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</si>
  <si>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Felhasználás 2020.XII.31-ig</t>
  </si>
  <si>
    <t>2021. évi előirányzat</t>
  </si>
  <si>
    <t>2021. utáni szükséglet        (F=B - D - E)</t>
  </si>
  <si>
    <t>F=(B-D-E)</t>
  </si>
  <si>
    <t>I. Önkormányzat</t>
  </si>
  <si>
    <t>Társadalmi és környezeti szempontból fenntartható turizmusfejlesztés Putnokon, TOP-1.2.1-16-BO1-2017-00015</t>
  </si>
  <si>
    <t>2018-2021</t>
  </si>
  <si>
    <t xml:space="preserve"> - Ebből: eszközbeszerzés (kávézó, sétaút)</t>
  </si>
  <si>
    <t>Soldos Emília Óvoda tálalókonyha felújítása</t>
  </si>
  <si>
    <t>2021</t>
  </si>
  <si>
    <t xml:space="preserve"> - Ebből: eszközbeszerzés</t>
  </si>
  <si>
    <t>Muzeális intézmények szakmai programja</t>
  </si>
  <si>
    <t>2020-2021</t>
  </si>
  <si>
    <t>II. Putnoki Városgondnokság</t>
  </si>
  <si>
    <t>ÖSSZESEN:</t>
  </si>
  <si>
    <t>III. Putnoki Közös Önkormányzati Hivatal</t>
  </si>
  <si>
    <t>IV. Putnoki Humán Szolgáltató Központ</t>
  </si>
  <si>
    <t xml:space="preserve">Tolókapu készlet </t>
  </si>
  <si>
    <t>Windows 10 szoftver (7 db)</t>
  </si>
  <si>
    <t>Switch + elosztó (2+2 db)</t>
  </si>
  <si>
    <t>Számítógép (3 db)</t>
  </si>
  <si>
    <t>Könyv (5 db)</t>
  </si>
  <si>
    <t>Porszívó (2 db)</t>
  </si>
  <si>
    <t>Rázóasztal beszerzése (1 db)</t>
  </si>
  <si>
    <t>Számítógép beszerzése (1 db)</t>
  </si>
  <si>
    <t>Fénymásológép beszerzése (1 db)</t>
  </si>
  <si>
    <t>2.1. melléklet a 11/2021. (V.07.) önkormányzati rendelethez</t>
  </si>
  <si>
    <t>2.2. melléklet a 11/2021. (V.07.) önkormányzati rendelethez</t>
  </si>
  <si>
    <t>4.1. melléklet a 11/2021. (V.07.)önkormányzati rendelethez</t>
  </si>
  <si>
    <t>4.2. melléklet a 11/2021. (V.07.)önkormányzati rendelethez</t>
  </si>
  <si>
    <t>4.3. melléklet a 11/2021. (V.07.) önkormányzati rendelethez</t>
  </si>
  <si>
    <t>4.4.. melléklet a 11/2021. (V.07.) önkormányzati rendelethez</t>
  </si>
  <si>
    <t>4.5.. melléklet a 11/2021. (V.07.)önkormányzati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</si>
</sst>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6" formatCode="#,###"/>
    <numFmt numFmtId="177" formatCode="#,##0\ _F_t"/>
  </numFmts>
  <fonts count="4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sz val="7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.5"/>
      <name val="Times New Roman CE"/>
      <charset val="238"/>
    </font>
    <font>
      <b/>
      <sz val="10.5"/>
      <name val="Times New Roman CE"/>
      <charset val="238"/>
    </font>
    <font>
      <b/>
      <sz val="10"/>
      <name val="Times New Roman"/>
      <family val="1"/>
      <charset val="238"/>
    </font>
    <font>
      <b/>
      <sz val="10.5"/>
      <name val="Times New Roman CE"/>
      <family val="1"/>
      <charset val="238"/>
    </font>
    <font>
      <sz val="10.5"/>
      <name val="Times New Roman CE"/>
      <family val="1"/>
      <charset val="238"/>
    </font>
    <font>
      <b/>
      <sz val="10.5"/>
      <color indexed="8"/>
      <name val="Times New Roman"/>
      <family val="1"/>
      <charset val="238"/>
    </font>
    <font>
      <sz val="10"/>
      <name val="Times New Roman CE"/>
      <charset val="238"/>
    </font>
    <font>
      <i/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398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49" fontId="18" fillId="0" borderId="7" xfId="6" applyNumberFormat="1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3" xfId="6" applyFont="1" applyFill="1" applyBorder="1" applyAlignment="1" applyProtection="1">
      <alignment horizontal="left" vertical="center" wrapText="1" indent="1"/>
    </xf>
    <xf numFmtId="0" fontId="17" fillId="0" borderId="14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vertical="center" wrapText="1"/>
    </xf>
    <xf numFmtId="0" fontId="17" fillId="0" borderId="16" xfId="6" applyFont="1" applyFill="1" applyBorder="1" applyAlignment="1" applyProtection="1">
      <alignment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166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0" fillId="0" borderId="0" xfId="0" applyNumberFormat="1" applyFill="1" applyAlignment="1" applyProtection="1">
      <alignment vertical="center" wrapText="1"/>
    </xf>
    <xf numFmtId="166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5" xfId="6" applyFont="1" applyFill="1" applyBorder="1" applyAlignment="1" applyProtection="1">
      <alignment horizontal="left" vertical="center" wrapText="1" indent="1"/>
    </xf>
    <xf numFmtId="166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17" xfId="0" applyFont="1" applyFill="1" applyBorder="1" applyAlignment="1" applyProtection="1">
      <alignment horizontal="right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6" xfId="6" applyFont="1" applyFill="1" applyBorder="1" applyAlignment="1" applyProtection="1">
      <alignment horizontal="left" vertical="center" wrapText="1" indent="6"/>
    </xf>
    <xf numFmtId="0" fontId="18" fillId="0" borderId="18" xfId="6" applyFont="1" applyFill="1" applyBorder="1" applyAlignment="1" applyProtection="1">
      <alignment horizontal="left" vertical="center" wrapText="1" indent="6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Alignment="1" applyProtection="1">
      <alignment horizontal="left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166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16" fontId="0" fillId="0" borderId="0" xfId="0" applyNumberFormat="1" applyFill="1" applyAlignment="1">
      <alignment vertical="center" wrapTex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9" xfId="0" applyFont="1" applyBorder="1" applyAlignment="1" applyProtection="1">
      <alignment horizontal="left" vertical="center" wrapText="1" indent="1"/>
    </xf>
    <xf numFmtId="166" fontId="6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5" fillId="0" borderId="0" xfId="0" applyNumberFormat="1" applyFont="1" applyFill="1" applyAlignment="1" applyProtection="1">
      <alignment horizontal="right" vertical="center"/>
    </xf>
    <xf numFmtId="166" fontId="7" fillId="0" borderId="13" xfId="0" applyNumberFormat="1" applyFont="1" applyFill="1" applyBorder="1" applyAlignment="1" applyProtection="1">
      <alignment horizontal="centerContinuous" vertical="center" wrapTex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4" fillId="0" borderId="20" xfId="0" applyNumberFormat="1" applyFont="1" applyFill="1" applyBorder="1" applyAlignment="1" applyProtection="1">
      <alignment horizontal="center" vertical="center" wrapText="1"/>
    </xf>
    <xf numFmtId="166" fontId="24" fillId="0" borderId="13" xfId="0" applyNumberFormat="1" applyFont="1" applyFill="1" applyBorder="1" applyAlignment="1" applyProtection="1">
      <alignment horizontal="center" vertical="center" wrapText="1"/>
    </xf>
    <xf numFmtId="166" fontId="24" fillId="0" borderId="0" xfId="0" applyNumberFormat="1" applyFont="1" applyFill="1" applyAlignment="1" applyProtection="1">
      <alignment horizontal="center" vertical="center" wrapText="1"/>
    </xf>
    <xf numFmtId="166" fontId="0" fillId="0" borderId="21" xfId="0" applyNumberFormat="1" applyFill="1" applyBorder="1" applyAlignment="1" applyProtection="1">
      <alignment horizontal="left" vertical="center" wrapText="1" indent="1"/>
    </xf>
    <xf numFmtId="166" fontId="18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22" xfId="0" applyNumberFormat="1" applyFill="1" applyBorder="1" applyAlignment="1" applyProtection="1">
      <alignment horizontal="left" vertical="center" wrapText="1" indent="1"/>
    </xf>
    <xf numFmtId="166" fontId="18" fillId="0" borderId="8" xfId="0" applyNumberFormat="1" applyFont="1" applyFill="1" applyBorder="1" applyAlignment="1" applyProtection="1">
      <alignment horizontal="left" vertical="center" wrapText="1" indent="1"/>
    </xf>
    <xf numFmtId="166" fontId="18" fillId="0" borderId="23" xfId="0" applyNumberFormat="1" applyFont="1" applyFill="1" applyBorder="1" applyAlignment="1" applyProtection="1">
      <alignment horizontal="left" vertical="center" wrapText="1" indent="1"/>
    </xf>
    <xf numFmtId="166" fontId="27" fillId="0" borderId="20" xfId="0" applyNumberFormat="1" applyFont="1" applyFill="1" applyBorder="1" applyAlignment="1" applyProtection="1">
      <alignment horizontal="left" vertical="center" wrapText="1" indent="1"/>
    </xf>
    <xf numFmtId="166" fontId="1" fillId="0" borderId="24" xfId="0" applyNumberFormat="1" applyFont="1" applyFill="1" applyBorder="1" applyAlignment="1" applyProtection="1">
      <alignment horizontal="left" vertical="center" wrapText="1" indent="1"/>
    </xf>
    <xf numFmtId="166" fontId="25" fillId="0" borderId="7" xfId="0" applyNumberFormat="1" applyFont="1" applyFill="1" applyBorder="1" applyAlignment="1" applyProtection="1">
      <alignment horizontal="left" vertical="center" wrapText="1" indent="1"/>
    </xf>
    <xf numFmtId="166" fontId="25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22" xfId="0" applyNumberFormat="1" applyFont="1" applyFill="1" applyBorder="1" applyAlignment="1" applyProtection="1">
      <alignment horizontal="left" vertical="center" wrapText="1" indent="1"/>
    </xf>
    <xf numFmtId="166" fontId="27" fillId="0" borderId="13" xfId="0" applyNumberFormat="1" applyFont="1" applyFill="1" applyBorder="1" applyAlignment="1" applyProtection="1">
      <alignment horizontal="left" vertical="center" wrapText="1" indent="1"/>
    </xf>
    <xf numFmtId="166" fontId="27" fillId="0" borderId="25" xfId="0" applyNumberFormat="1" applyFont="1" applyFill="1" applyBorder="1" applyAlignment="1" applyProtection="1">
      <alignment horizontal="right" vertical="center" wrapText="1" indent="1"/>
    </xf>
    <xf numFmtId="166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7" xfId="0" applyNumberFormat="1" applyFont="1" applyFill="1" applyBorder="1" applyAlignment="1" applyProtection="1">
      <alignment horizontal="left" vertical="center" wrapText="1" indent="1"/>
    </xf>
    <xf numFmtId="166" fontId="25" fillId="0" borderId="8" xfId="0" applyNumberFormat="1" applyFont="1" applyFill="1" applyBorder="1" applyAlignment="1" applyProtection="1">
      <alignment horizontal="left" vertical="center" wrapText="1" indent="2"/>
    </xf>
    <xf numFmtId="166" fontId="25" fillId="0" borderId="2" xfId="0" applyNumberFormat="1" applyFont="1" applyFill="1" applyBorder="1" applyAlignment="1" applyProtection="1">
      <alignment horizontal="left" vertical="center" wrapText="1" indent="2"/>
    </xf>
    <xf numFmtId="166" fontId="28" fillId="0" borderId="2" xfId="0" applyNumberFormat="1" applyFont="1" applyFill="1" applyBorder="1" applyAlignment="1" applyProtection="1">
      <alignment horizontal="left" vertical="center" wrapText="1" indent="1"/>
    </xf>
    <xf numFmtId="166" fontId="25" fillId="0" borderId="9" xfId="0" applyNumberFormat="1" applyFont="1" applyFill="1" applyBorder="1" applyAlignment="1" applyProtection="1">
      <alignment horizontal="left" vertical="center" wrapText="1" indent="1"/>
    </xf>
    <xf numFmtId="166" fontId="18" fillId="0" borderId="9" xfId="0" applyNumberFormat="1" applyFont="1" applyFill="1" applyBorder="1" applyAlignment="1" applyProtection="1">
      <alignment horizontal="left" vertical="center" wrapText="1" indent="2"/>
    </xf>
    <xf numFmtId="166" fontId="18" fillId="0" borderId="10" xfId="0" applyNumberFormat="1" applyFont="1" applyFill="1" applyBorder="1" applyAlignment="1" applyProtection="1">
      <alignment horizontal="left" vertical="center" wrapText="1" indent="2"/>
    </xf>
    <xf numFmtId="0" fontId="9" fillId="0" borderId="0" xfId="0" applyFont="1" applyFill="1" applyAlignment="1" applyProtection="1">
      <alignment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166" fontId="0" fillId="0" borderId="24" xfId="0" applyNumberFormat="1" applyFill="1" applyBorder="1" applyAlignment="1" applyProtection="1">
      <alignment horizontal="left" vertical="center" wrapText="1" indent="1"/>
    </xf>
    <xf numFmtId="166" fontId="18" fillId="0" borderId="7" xfId="0" applyNumberFormat="1" applyFont="1" applyFill="1" applyBorder="1" applyAlignment="1" applyProtection="1">
      <alignment horizontal="lef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0" fontId="17" fillId="0" borderId="14" xfId="6" applyFont="1" applyFill="1" applyBorder="1" applyAlignment="1" applyProtection="1">
      <alignment horizontal="center" vertical="center" wrapText="1"/>
    </xf>
    <xf numFmtId="0" fontId="17" fillId="0" borderId="16" xfId="6" applyFont="1" applyFill="1" applyBorder="1" applyAlignment="1" applyProtection="1">
      <alignment horizontal="center" vertical="center" wrapText="1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10" fillId="0" borderId="0" xfId="6" applyFill="1" applyAlignment="1" applyProtection="1"/>
    <xf numFmtId="0" fontId="20" fillId="0" borderId="0" xfId="6" applyFont="1" applyFill="1" applyProtection="1"/>
    <xf numFmtId="0" fontId="19" fillId="0" borderId="0" xfId="6" applyFont="1" applyFill="1" applyProtection="1"/>
    <xf numFmtId="166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6" applyNumberFormat="1" applyFont="1" applyFill="1" applyBorder="1" applyAlignment="1" applyProtection="1">
      <alignment horizontal="center" vertical="center" wrapText="1"/>
    </xf>
    <xf numFmtId="49" fontId="18" fillId="0" borderId="8" xfId="6" applyNumberFormat="1" applyFont="1" applyFill="1" applyBorder="1" applyAlignment="1" applyProtection="1">
      <alignment horizontal="center" vertical="center" wrapText="1"/>
    </xf>
    <xf numFmtId="49" fontId="18" fillId="0" borderId="10" xfId="6" applyNumberFormat="1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horizontal="center" vertical="center" wrapText="1"/>
    </xf>
    <xf numFmtId="49" fontId="18" fillId="0" borderId="7" xfId="6" applyNumberFormat="1" applyFont="1" applyFill="1" applyBorder="1" applyAlignment="1" applyProtection="1">
      <alignment horizontal="center" vertical="center" wrapText="1"/>
    </xf>
    <xf numFmtId="49" fontId="18" fillId="0" borderId="12" xfId="6" applyNumberFormat="1" applyFont="1" applyFill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23" fillId="0" borderId="13" xfId="0" applyFont="1" applyBorder="1" applyAlignment="1" applyProtection="1">
      <alignment vertical="center" wrapText="1"/>
    </xf>
    <xf numFmtId="0" fontId="23" fillId="0" borderId="19" xfId="0" applyFont="1" applyBorder="1" applyAlignment="1" applyProtection="1">
      <alignment vertical="center" wrapText="1"/>
    </xf>
    <xf numFmtId="0" fontId="22" fillId="0" borderId="6" xfId="0" applyFont="1" applyBorder="1" applyAlignment="1" applyProtection="1">
      <alignment vertical="center" wrapText="1"/>
    </xf>
    <xf numFmtId="0" fontId="17" fillId="0" borderId="19" xfId="6" applyFont="1" applyFill="1" applyBorder="1" applyAlignment="1" applyProtection="1">
      <alignment horizontal="left" vertical="center" wrapText="1" indent="1"/>
    </xf>
    <xf numFmtId="0" fontId="17" fillId="0" borderId="26" xfId="6" applyFont="1" applyFill="1" applyBorder="1" applyAlignment="1" applyProtection="1">
      <alignment vertical="center" wrapText="1"/>
    </xf>
    <xf numFmtId="0" fontId="17" fillId="0" borderId="13" xfId="6" applyFont="1" applyFill="1" applyBorder="1" applyAlignment="1" applyProtection="1">
      <alignment horizontal="left" vertical="center" wrapText="1"/>
    </xf>
    <xf numFmtId="49" fontId="24" fillId="0" borderId="13" xfId="6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166" fontId="7" fillId="0" borderId="28" xfId="0" applyNumberFormat="1" applyFont="1" applyFill="1" applyBorder="1" applyAlignment="1" applyProtection="1">
      <alignment horizontal="centerContinuous" vertical="center" wrapText="1"/>
    </xf>
    <xf numFmtId="166" fontId="24" fillId="0" borderId="28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Continuous" vertical="center" wrapText="1"/>
    </xf>
    <xf numFmtId="0" fontId="30" fillId="0" borderId="0" xfId="0" applyFont="1" applyAlignment="1" applyProtection="1">
      <alignment horizontal="right" vertical="top"/>
      <protection locked="0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0" xfId="0" quotePrefix="1" applyFont="1" applyFill="1" applyBorder="1" applyAlignment="1" applyProtection="1">
      <alignment horizontal="right" vertical="center" indent="1"/>
    </xf>
    <xf numFmtId="49" fontId="7" fillId="0" borderId="20" xfId="0" applyNumberFormat="1" applyFont="1" applyFill="1" applyBorder="1" applyAlignment="1" applyProtection="1">
      <alignment horizontal="right" vertical="center" indent="1"/>
    </xf>
    <xf numFmtId="166" fontId="24" fillId="0" borderId="30" xfId="0" applyNumberFormat="1" applyFont="1" applyBorder="1" applyAlignment="1">
      <alignment horizontal="center" vertical="center" wrapText="1"/>
    </xf>
    <xf numFmtId="166" fontId="24" fillId="0" borderId="30" xfId="0" applyNumberFormat="1" applyFont="1" applyFill="1" applyBorder="1" applyAlignment="1" applyProtection="1">
      <alignment horizontal="center" vertical="center" wrapText="1"/>
    </xf>
    <xf numFmtId="0" fontId="18" fillId="0" borderId="23" xfId="6" applyFont="1" applyFill="1" applyBorder="1" applyProtection="1"/>
    <xf numFmtId="0" fontId="13" fillId="0" borderId="23" xfId="6" applyFont="1" applyFill="1" applyBorder="1" applyProtection="1"/>
    <xf numFmtId="166" fontId="13" fillId="0" borderId="3" xfId="0" applyNumberFormat="1" applyFont="1" applyFill="1" applyBorder="1" applyAlignment="1" applyProtection="1">
      <alignment horizontal="right" vertical="center" wrapText="1" indent="1"/>
    </xf>
    <xf numFmtId="166" fontId="4" fillId="0" borderId="15" xfId="0" applyNumberFormat="1" applyFont="1" applyFill="1" applyBorder="1" applyAlignment="1" applyProtection="1">
      <alignment horizontal="right" vertical="center" wrapText="1" indent="1"/>
    </xf>
    <xf numFmtId="166" fontId="8" fillId="0" borderId="3" xfId="0" applyNumberFormat="1" applyFont="1" applyFill="1" applyBorder="1" applyAlignment="1" applyProtection="1">
      <alignment horizontal="right" vertical="center" wrapText="1" indent="1"/>
    </xf>
    <xf numFmtId="166" fontId="13" fillId="0" borderId="2" xfId="0" applyNumberFormat="1" applyFont="1" applyFill="1" applyBorder="1" applyAlignment="1" applyProtection="1">
      <alignment horizontal="right" vertical="center" wrapText="1" indent="1"/>
    </xf>
    <xf numFmtId="166" fontId="8" fillId="0" borderId="2" xfId="0" applyNumberFormat="1" applyFont="1" applyFill="1" applyBorder="1" applyAlignment="1" applyProtection="1">
      <alignment horizontal="right" vertical="center" wrapText="1" indent="1"/>
    </xf>
    <xf numFmtId="166" fontId="4" fillId="0" borderId="25" xfId="0" applyNumberFormat="1" applyFont="1" applyFill="1" applyBorder="1" applyAlignment="1" applyProtection="1">
      <alignment horizontal="right" vertical="center" wrapText="1" indent="1"/>
    </xf>
    <xf numFmtId="166" fontId="13" fillId="0" borderId="31" xfId="0" applyNumberFormat="1" applyFont="1" applyFill="1" applyBorder="1" applyAlignment="1" applyProtection="1">
      <alignment horizontal="right" vertical="center" wrapText="1" indent="1"/>
    </xf>
    <xf numFmtId="166" fontId="13" fillId="0" borderId="32" xfId="0" applyNumberFormat="1" applyFont="1" applyFill="1" applyBorder="1" applyAlignment="1" applyProtection="1">
      <alignment horizontal="right" vertical="center" wrapText="1" indent="1"/>
    </xf>
    <xf numFmtId="166" fontId="13" fillId="0" borderId="33" xfId="0" applyNumberFormat="1" applyFont="1" applyFill="1" applyBorder="1" applyAlignment="1" applyProtection="1">
      <alignment horizontal="right" vertical="center" wrapText="1" indent="1"/>
    </xf>
    <xf numFmtId="166" fontId="13" fillId="0" borderId="34" xfId="0" applyNumberFormat="1" applyFont="1" applyFill="1" applyBorder="1" applyAlignment="1" applyProtection="1">
      <alignment horizontal="right" vertical="center" wrapText="1" indent="1"/>
    </xf>
    <xf numFmtId="166" fontId="4" fillId="0" borderId="30" xfId="6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0" fontId="18" fillId="0" borderId="2" xfId="6" applyFont="1" applyFill="1" applyBorder="1" applyAlignment="1" applyProtection="1">
      <alignment horizontal="left" wrapText="1" indent="6"/>
    </xf>
    <xf numFmtId="166" fontId="4" fillId="0" borderId="25" xfId="6" applyNumberFormat="1" applyFont="1" applyFill="1" applyBorder="1" applyAlignment="1" applyProtection="1">
      <alignment horizontal="right" vertical="center" wrapText="1" indent="1"/>
    </xf>
    <xf numFmtId="166" fontId="24" fillId="0" borderId="25" xfId="0" applyNumberFormat="1" applyFont="1" applyBorder="1" applyAlignment="1">
      <alignment horizontal="center" vertical="center" wrapText="1"/>
    </xf>
    <xf numFmtId="0" fontId="10" fillId="0" borderId="0" xfId="6" applyFont="1" applyFill="1" applyBorder="1" applyProtection="1"/>
    <xf numFmtId="0" fontId="10" fillId="0" borderId="33" xfId="6" applyFill="1" applyBorder="1" applyProtection="1"/>
    <xf numFmtId="0" fontId="5" fillId="0" borderId="36" xfId="0" applyFont="1" applyFill="1" applyBorder="1" applyAlignment="1" applyProtection="1">
      <alignment horizontal="right" vertical="center"/>
    </xf>
    <xf numFmtId="166" fontId="13" fillId="0" borderId="6" xfId="0" applyNumberFormat="1" applyFont="1" applyFill="1" applyBorder="1" applyAlignment="1" applyProtection="1">
      <alignment horizontal="right" vertical="center" wrapText="1" indent="1"/>
    </xf>
    <xf numFmtId="166" fontId="8" fillId="0" borderId="1" xfId="0" applyNumberFormat="1" applyFont="1" applyFill="1" applyBorder="1" applyAlignment="1" applyProtection="1">
      <alignment horizontal="right" vertical="center" wrapText="1" indent="1"/>
    </xf>
    <xf numFmtId="166" fontId="13" fillId="0" borderId="1" xfId="0" applyNumberFormat="1" applyFont="1" applyFill="1" applyBorder="1" applyAlignment="1" applyProtection="1">
      <alignment horizontal="right" vertical="center" wrapText="1" indent="1"/>
    </xf>
    <xf numFmtId="166" fontId="4" fillId="0" borderId="28" xfId="0" applyNumberFormat="1" applyFont="1" applyFill="1" applyBorder="1" applyAlignment="1" applyProtection="1">
      <alignment horizontal="right" vertical="center" wrapText="1" indent="1"/>
    </xf>
    <xf numFmtId="166" fontId="5" fillId="0" borderId="17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0" fontId="39" fillId="0" borderId="4" xfId="0" applyFont="1" applyFill="1" applyBorder="1" applyAlignment="1" applyProtection="1">
      <alignment horizontal="center" vertical="center"/>
    </xf>
    <xf numFmtId="0" fontId="39" fillId="0" borderId="18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vertical="center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center" vertical="center" wrapText="1"/>
    </xf>
    <xf numFmtId="0" fontId="17" fillId="0" borderId="30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39" fillId="0" borderId="38" xfId="0" applyFont="1" applyFill="1" applyBorder="1" applyAlignment="1" applyProtection="1">
      <alignment horizontal="center" vertical="center" wrapText="1"/>
    </xf>
    <xf numFmtId="0" fontId="17" fillId="0" borderId="27" xfId="0" applyFont="1" applyFill="1" applyBorder="1" applyAlignment="1" applyProtection="1">
      <alignment horizontal="center" vertical="center" wrapText="1"/>
    </xf>
    <xf numFmtId="0" fontId="39" fillId="0" borderId="39" xfId="0" applyFont="1" applyFill="1" applyBorder="1" applyAlignment="1" applyProtection="1">
      <alignment horizontal="center" vertical="center" wrapText="1"/>
    </xf>
    <xf numFmtId="166" fontId="33" fillId="0" borderId="25" xfId="0" applyNumberFormat="1" applyFont="1" applyFill="1" applyBorder="1" applyAlignment="1" applyProtection="1">
      <alignment horizontal="right" vertical="center" wrapText="1" indent="1"/>
    </xf>
    <xf numFmtId="0" fontId="40" fillId="0" borderId="4" xfId="6" applyFont="1" applyFill="1" applyBorder="1" applyAlignment="1" applyProtection="1">
      <alignment horizontal="left" vertical="center" wrapText="1" indent="1"/>
    </xf>
    <xf numFmtId="0" fontId="40" fillId="0" borderId="2" xfId="6" applyFont="1" applyFill="1" applyBorder="1" applyAlignment="1" applyProtection="1">
      <alignment horizontal="left" vertical="center" wrapText="1" indent="1"/>
    </xf>
    <xf numFmtId="0" fontId="37" fillId="0" borderId="15" xfId="6" applyFont="1" applyFill="1" applyBorder="1" applyAlignment="1" applyProtection="1">
      <alignment horizontal="left" vertical="center" wrapText="1" indent="1"/>
    </xf>
    <xf numFmtId="0" fontId="40" fillId="0" borderId="3" xfId="6" applyFont="1" applyFill="1" applyBorder="1" applyAlignment="1" applyProtection="1">
      <alignment horizontal="left" vertical="center" wrapText="1" indent="1"/>
    </xf>
    <xf numFmtId="0" fontId="40" fillId="0" borderId="1" xfId="6" applyFont="1" applyFill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9" fillId="0" borderId="28" xfId="0" applyFont="1" applyFill="1" applyBorder="1" applyAlignment="1" applyProtection="1">
      <alignment vertical="center" wrapText="1"/>
    </xf>
    <xf numFmtId="49" fontId="7" fillId="0" borderId="31" xfId="0" applyNumberFormat="1" applyFont="1" applyFill="1" applyBorder="1" applyAlignment="1" applyProtection="1">
      <alignment horizontal="right" vertical="center"/>
    </xf>
    <xf numFmtId="0" fontId="7" fillId="0" borderId="40" xfId="0" applyFont="1" applyFill="1" applyBorder="1" applyAlignment="1" applyProtection="1">
      <alignment horizontal="center" vertical="center" wrapText="1"/>
    </xf>
    <xf numFmtId="49" fontId="7" fillId="0" borderId="36" xfId="0" applyNumberFormat="1" applyFont="1" applyFill="1" applyBorder="1" applyAlignment="1" applyProtection="1">
      <alignment horizontal="right" vertical="center"/>
    </xf>
    <xf numFmtId="0" fontId="7" fillId="0" borderId="41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left" vertical="center" wrapText="1" indent="1"/>
    </xf>
    <xf numFmtId="166" fontId="27" fillId="0" borderId="30" xfId="0" applyNumberFormat="1" applyFont="1" applyFill="1" applyBorder="1" applyAlignment="1" applyProtection="1">
      <alignment horizontal="right" vertical="center" wrapText="1" indent="1"/>
    </xf>
    <xf numFmtId="166" fontId="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45" xfId="6" applyFont="1" applyFill="1" applyBorder="1" applyAlignment="1" applyProtection="1">
      <alignment horizontal="left" vertical="center" wrapText="1" indent="1"/>
    </xf>
    <xf numFmtId="0" fontId="36" fillId="0" borderId="3" xfId="6" applyFont="1" applyFill="1" applyBorder="1" applyAlignment="1" applyProtection="1">
      <alignment horizontal="left" vertical="center" wrapText="1" indent="1"/>
    </xf>
    <xf numFmtId="166" fontId="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2" xfId="6" applyFont="1" applyFill="1" applyBorder="1" applyAlignment="1" applyProtection="1">
      <alignment horizontal="left" vertical="center" wrapText="1" indent="1"/>
    </xf>
    <xf numFmtId="0" fontId="36" fillId="0" borderId="26" xfId="6" applyFont="1" applyFill="1" applyBorder="1" applyAlignment="1" applyProtection="1">
      <alignment horizontal="left" vertical="center" wrapText="1" indent="1"/>
    </xf>
    <xf numFmtId="166" fontId="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8" xfId="0" applyFont="1" applyBorder="1" applyAlignment="1" applyProtection="1">
      <alignment horizontal="left" wrapText="1" indent="1"/>
    </xf>
    <xf numFmtId="0" fontId="17" fillId="0" borderId="48" xfId="0" applyFont="1" applyFill="1" applyBorder="1" applyAlignment="1" applyProtection="1">
      <alignment horizontal="center" vertical="center" wrapText="1"/>
    </xf>
    <xf numFmtId="166" fontId="33" fillId="0" borderId="49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6" fontId="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50" xfId="6" applyFont="1" applyFill="1" applyBorder="1" applyAlignment="1" applyProtection="1">
      <alignment horizontal="left" vertical="center" wrapText="1" inden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166" fontId="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3" xfId="0" applyFont="1" applyBorder="1" applyAlignment="1" applyProtection="1">
      <alignment horizontal="center" vertical="center" wrapText="1"/>
    </xf>
    <xf numFmtId="1" fontId="4" fillId="0" borderId="30" xfId="0" applyNumberFormat="1" applyFont="1" applyFill="1" applyBorder="1" applyAlignment="1" applyProtection="1">
      <alignment horizontal="right" vertical="center" wrapText="1"/>
    </xf>
    <xf numFmtId="0" fontId="36" fillId="0" borderId="52" xfId="6" applyFont="1" applyFill="1" applyBorder="1" applyAlignment="1" applyProtection="1">
      <alignment horizontal="left" vertical="center" wrapText="1" indent="1"/>
    </xf>
    <xf numFmtId="0" fontId="36" fillId="0" borderId="53" xfId="6" applyFont="1" applyFill="1" applyBorder="1" applyAlignment="1" applyProtection="1">
      <alignment horizontal="left" vertical="center" wrapText="1" indent="1"/>
    </xf>
    <xf numFmtId="0" fontId="17" fillId="0" borderId="13" xfId="0" applyFont="1" applyFill="1" applyBorder="1" applyAlignment="1" applyProtection="1">
      <alignment horizontal="left" vertical="center"/>
    </xf>
    <xf numFmtId="0" fontId="17" fillId="0" borderId="28" xfId="0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3" fontId="35" fillId="0" borderId="25" xfId="0" applyNumberFormat="1" applyFont="1" applyFill="1" applyBorder="1" applyAlignment="1" applyProtection="1">
      <alignment vertical="center" wrapText="1"/>
    </xf>
    <xf numFmtId="3" fontId="13" fillId="0" borderId="0" xfId="6" applyNumberFormat="1" applyFont="1" applyFill="1" applyProtection="1"/>
    <xf numFmtId="0" fontId="22" fillId="0" borderId="9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17" fillId="0" borderId="15" xfId="6" applyFont="1" applyFill="1" applyBorder="1" applyAlignment="1" applyProtection="1">
      <alignment horizontal="left" vertical="center" wrapText="1"/>
    </xf>
    <xf numFmtId="166" fontId="17" fillId="0" borderId="25" xfId="6" applyNumberFormat="1" applyFont="1" applyFill="1" applyBorder="1" applyAlignment="1" applyProtection="1">
      <alignment horizontal="right" vertical="center" wrapText="1"/>
    </xf>
    <xf numFmtId="0" fontId="22" fillId="0" borderId="3" xfId="0" applyFont="1" applyBorder="1" applyAlignment="1" applyProtection="1">
      <alignment horizontal="left" vertical="center" wrapText="1"/>
    </xf>
    <xf numFmtId="166" fontId="18" fillId="0" borderId="34" xfId="6" applyNumberFormat="1" applyFont="1" applyFill="1" applyBorder="1" applyAlignment="1" applyProtection="1">
      <alignment horizontal="righ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6" fontId="18" fillId="0" borderId="32" xfId="6" applyNumberFormat="1" applyFont="1" applyFill="1" applyBorder="1" applyAlignment="1" applyProtection="1">
      <alignment horizontal="right" vertical="center" wrapText="1"/>
    </xf>
    <xf numFmtId="0" fontId="22" fillId="0" borderId="6" xfId="0" applyFont="1" applyBorder="1" applyAlignment="1" applyProtection="1">
      <alignment horizontal="left" vertical="center" wrapText="1"/>
    </xf>
    <xf numFmtId="0" fontId="23" fillId="0" borderId="15" xfId="0" applyFont="1" applyBorder="1" applyAlignment="1" applyProtection="1">
      <alignment horizontal="left" vertical="center" wrapText="1"/>
    </xf>
    <xf numFmtId="166" fontId="18" fillId="0" borderId="49" xfId="6" applyNumberFormat="1" applyFont="1" applyFill="1" applyBorder="1" applyAlignment="1" applyProtection="1">
      <alignment horizontal="right" vertical="center" wrapText="1"/>
    </xf>
    <xf numFmtId="166" fontId="24" fillId="0" borderId="30" xfId="6" applyNumberFormat="1" applyFont="1" applyFill="1" applyBorder="1" applyAlignment="1" applyProtection="1">
      <alignment horizontal="right" vertical="center" wrapText="1"/>
    </xf>
    <xf numFmtId="166" fontId="17" fillId="0" borderId="30" xfId="6" applyNumberFormat="1" applyFont="1" applyFill="1" applyBorder="1" applyAlignment="1" applyProtection="1">
      <alignment horizontal="right" vertical="center" wrapText="1"/>
    </xf>
    <xf numFmtId="166" fontId="25" fillId="0" borderId="32" xfId="6" applyNumberFormat="1" applyFont="1" applyFill="1" applyBorder="1" applyAlignment="1" applyProtection="1">
      <alignment horizontal="right" vertical="center" wrapText="1"/>
    </xf>
    <xf numFmtId="166" fontId="25" fillId="0" borderId="49" xfId="6" applyNumberFormat="1" applyFont="1" applyFill="1" applyBorder="1" applyAlignment="1" applyProtection="1">
      <alignment horizontal="right" vertical="center" wrapText="1"/>
    </xf>
    <xf numFmtId="166" fontId="25" fillId="0" borderId="34" xfId="6" applyNumberFormat="1" applyFont="1" applyFill="1" applyBorder="1" applyAlignment="1" applyProtection="1">
      <alignment horizontal="right" vertical="center" wrapText="1"/>
    </xf>
    <xf numFmtId="166" fontId="18" fillId="0" borderId="31" xfId="6" applyNumberFormat="1" applyFont="1" applyFill="1" applyBorder="1" applyAlignment="1" applyProtection="1">
      <alignment horizontal="right" vertical="center" wrapText="1"/>
    </xf>
    <xf numFmtId="166" fontId="18" fillId="0" borderId="42" xfId="6" applyNumberFormat="1" applyFont="1" applyFill="1" applyBorder="1" applyAlignment="1" applyProtection="1">
      <alignment horizontal="right" vertical="center" wrapText="1"/>
    </xf>
    <xf numFmtId="166" fontId="18" fillId="0" borderId="44" xfId="6" applyNumberFormat="1" applyFont="1" applyFill="1" applyBorder="1" applyAlignment="1" applyProtection="1">
      <alignment horizontal="right" vertical="center" wrapText="1"/>
    </xf>
    <xf numFmtId="166" fontId="25" fillId="0" borderId="42" xfId="6" applyNumberFormat="1" applyFont="1" applyFill="1" applyBorder="1" applyAlignment="1" applyProtection="1">
      <alignment horizontal="right" vertical="center" wrapText="1"/>
    </xf>
    <xf numFmtId="0" fontId="23" fillId="0" borderId="15" xfId="0" applyFont="1" applyBorder="1" applyAlignment="1" applyProtection="1">
      <alignment vertical="center" wrapText="1"/>
    </xf>
    <xf numFmtId="0" fontId="23" fillId="0" borderId="26" xfId="0" applyFont="1" applyBorder="1" applyAlignment="1" applyProtection="1">
      <alignment vertical="center" wrapText="1"/>
    </xf>
    <xf numFmtId="166" fontId="24" fillId="0" borderId="25" xfId="6" applyNumberFormat="1" applyFont="1" applyFill="1" applyBorder="1" applyAlignment="1" applyProtection="1">
      <alignment horizontal="right" vertical="center" wrapText="1"/>
    </xf>
    <xf numFmtId="3" fontId="27" fillId="0" borderId="25" xfId="0" applyNumberFormat="1" applyFont="1" applyFill="1" applyBorder="1" applyAlignment="1" applyProtection="1">
      <alignment vertical="center" wrapText="1"/>
    </xf>
    <xf numFmtId="3" fontId="42" fillId="0" borderId="32" xfId="0" applyNumberFormat="1" applyFont="1" applyFill="1" applyBorder="1" applyAlignment="1" applyProtection="1">
      <alignment vertical="center" wrapText="1"/>
      <protection locked="0"/>
    </xf>
    <xf numFmtId="3" fontId="27" fillId="0" borderId="30" xfId="0" applyNumberFormat="1" applyFont="1" applyFill="1" applyBorder="1" applyAlignment="1" applyProtection="1">
      <alignment vertical="center" wrapText="1"/>
      <protection locked="0"/>
    </xf>
    <xf numFmtId="3" fontId="42" fillId="0" borderId="34" xfId="0" applyNumberFormat="1" applyFont="1" applyFill="1" applyBorder="1" applyAlignment="1" applyProtection="1">
      <alignment vertical="center" wrapText="1"/>
      <protection locked="0"/>
    </xf>
    <xf numFmtId="3" fontId="27" fillId="0" borderId="25" xfId="0" applyNumberFormat="1" applyFont="1" applyFill="1" applyBorder="1" applyAlignment="1" applyProtection="1">
      <alignment vertical="center" wrapText="1"/>
      <protection locked="0"/>
    </xf>
    <xf numFmtId="3" fontId="42" fillId="0" borderId="36" xfId="0" applyNumberFormat="1" applyFont="1" applyFill="1" applyBorder="1" applyAlignment="1" applyProtection="1">
      <alignment vertical="center" wrapText="1"/>
    </xf>
    <xf numFmtId="166" fontId="4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4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4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 applyProtection="1">
      <alignment horizontal="right" vertical="center" wrapText="1" indent="1"/>
    </xf>
    <xf numFmtId="177" fontId="27" fillId="0" borderId="25" xfId="0" applyNumberFormat="1" applyFont="1" applyFill="1" applyBorder="1" applyAlignment="1" applyProtection="1">
      <alignment horizontal="right" vertical="center" wrapText="1"/>
    </xf>
    <xf numFmtId="177" fontId="42" fillId="0" borderId="54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32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33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49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42" xfId="0" applyNumberFormat="1" applyFont="1" applyFill="1" applyBorder="1" applyAlignment="1" applyProtection="1">
      <alignment horizontal="right" vertical="center" wrapText="1"/>
      <protection locked="0"/>
    </xf>
    <xf numFmtId="177" fontId="27" fillId="0" borderId="30" xfId="0" applyNumberFormat="1" applyFont="1" applyFill="1" applyBorder="1" applyAlignment="1" applyProtection="1">
      <alignment horizontal="right" vertical="center" wrapText="1"/>
      <protection locked="0"/>
    </xf>
    <xf numFmtId="177" fontId="27" fillId="0" borderId="30" xfId="0" applyNumberFormat="1" applyFont="1" applyFill="1" applyBorder="1" applyAlignment="1" applyProtection="1">
      <alignment horizontal="right" vertical="center" wrapText="1"/>
    </xf>
    <xf numFmtId="177" fontId="42" fillId="0" borderId="46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47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34" xfId="0" applyNumberFormat="1" applyFont="1" applyFill="1" applyBorder="1" applyAlignment="1" applyProtection="1">
      <alignment horizontal="right" vertical="center" wrapText="1"/>
      <protection locked="0"/>
    </xf>
    <xf numFmtId="177" fontId="42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7" fillId="0" borderId="25" xfId="0" applyNumberFormat="1" applyFont="1" applyFill="1" applyBorder="1" applyAlignment="1" applyProtection="1">
      <alignment horizontal="right" vertical="center" wrapText="1"/>
      <protection locked="0"/>
    </xf>
    <xf numFmtId="166" fontId="4" fillId="0" borderId="25" xfId="6" applyNumberFormat="1" applyFont="1" applyFill="1" applyBorder="1" applyAlignment="1" applyProtection="1">
      <alignment horizontal="right" vertical="center" wrapText="1"/>
    </xf>
    <xf numFmtId="166" fontId="13" fillId="0" borderId="31" xfId="6" applyNumberFormat="1" applyFont="1" applyFill="1" applyBorder="1" applyAlignment="1" applyProtection="1">
      <alignment horizontal="right" vertical="center" wrapText="1"/>
      <protection locked="0"/>
    </xf>
    <xf numFmtId="166" fontId="13" fillId="0" borderId="46" xfId="6" applyNumberFormat="1" applyFont="1" applyFill="1" applyBorder="1" applyAlignment="1" applyProtection="1">
      <alignment horizontal="right" vertical="center" wrapText="1"/>
      <protection locked="0"/>
    </xf>
    <xf numFmtId="166" fontId="4" fillId="0" borderId="30" xfId="6" applyNumberFormat="1" applyFont="1" applyFill="1" applyBorder="1" applyAlignment="1" applyProtection="1">
      <alignment horizontal="right" vertical="center" wrapText="1"/>
    </xf>
    <xf numFmtId="166" fontId="13" fillId="0" borderId="46" xfId="6" applyNumberFormat="1" applyFont="1" applyFill="1" applyBorder="1" applyAlignment="1" applyProtection="1">
      <alignment horizontal="right" vertical="center" wrapText="1"/>
    </xf>
    <xf numFmtId="166" fontId="13" fillId="0" borderId="42" xfId="6" applyNumberFormat="1" applyFont="1" applyFill="1" applyBorder="1" applyAlignment="1" applyProtection="1">
      <alignment horizontal="righ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</xf>
    <xf numFmtId="166" fontId="13" fillId="0" borderId="42" xfId="6" applyNumberFormat="1" applyFont="1" applyFill="1" applyBorder="1" applyAlignment="1" applyProtection="1">
      <alignment horizontal="right" vertical="center" wrapText="1"/>
    </xf>
    <xf numFmtId="0" fontId="22" fillId="0" borderId="18" xfId="0" applyFont="1" applyBorder="1" applyAlignment="1" applyProtection="1">
      <alignment horizontal="left" vertical="center" wrapText="1"/>
    </xf>
    <xf numFmtId="166" fontId="13" fillId="0" borderId="47" xfId="6" applyNumberFormat="1" applyFont="1" applyFill="1" applyBorder="1" applyAlignment="1" applyProtection="1">
      <alignment horizontal="right" vertical="center" wrapText="1"/>
      <protection locked="0"/>
    </xf>
    <xf numFmtId="166" fontId="4" fillId="0" borderId="41" xfId="6" applyNumberFormat="1" applyFont="1" applyFill="1" applyBorder="1" applyAlignment="1" applyProtection="1">
      <alignment horizontal="right" vertical="center" wrapText="1"/>
    </xf>
    <xf numFmtId="0" fontId="18" fillId="0" borderId="4" xfId="6" applyFont="1" applyFill="1" applyBorder="1" applyAlignment="1" applyProtection="1">
      <alignment horizontal="left" vertical="center" wrapText="1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5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6" xfId="6" applyFont="1" applyFill="1" applyBorder="1" applyAlignment="1" applyProtection="1">
      <alignment horizontal="left" vertical="center" wrapText="1"/>
    </xf>
    <xf numFmtId="0" fontId="18" fillId="0" borderId="2" xfId="6" applyFont="1" applyFill="1" applyBorder="1" applyAlignment="1" applyProtection="1">
      <alignment horizontal="left" vertical="center"/>
    </xf>
    <xf numFmtId="0" fontId="18" fillId="0" borderId="18" xfId="6" applyFont="1" applyFill="1" applyBorder="1" applyAlignment="1" applyProtection="1">
      <alignment horizontal="left" vertical="center" wrapText="1"/>
    </xf>
    <xf numFmtId="166" fontId="4" fillId="0" borderId="51" xfId="6" applyNumberFormat="1" applyFont="1" applyFill="1" applyBorder="1" applyAlignment="1" applyProtection="1">
      <alignment horizontal="right" vertical="center" wrapText="1"/>
    </xf>
    <xf numFmtId="0" fontId="18" fillId="0" borderId="3" xfId="6" applyFont="1" applyFill="1" applyBorder="1" applyAlignment="1" applyProtection="1">
      <alignment horizontal="left" vertical="center" wrapText="1"/>
    </xf>
    <xf numFmtId="0" fontId="24" fillId="0" borderId="15" xfId="6" applyFont="1" applyFill="1" applyBorder="1" applyAlignment="1" applyProtection="1">
      <alignment horizontal="left" vertical="center" wrapText="1"/>
    </xf>
    <xf numFmtId="166" fontId="27" fillId="0" borderId="30" xfId="6" applyNumberFormat="1" applyFont="1" applyFill="1" applyBorder="1" applyAlignment="1" applyProtection="1">
      <alignment horizontal="righ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166" fontId="38" fillId="0" borderId="30" xfId="0" applyNumberFormat="1" applyFont="1" applyBorder="1" applyAlignment="1" applyProtection="1">
      <alignment horizontal="right" vertical="center" wrapText="1"/>
    </xf>
    <xf numFmtId="166" fontId="38" fillId="0" borderId="30" xfId="0" applyNumberFormat="1" applyFont="1" applyBorder="1" applyAlignment="1" applyProtection="1">
      <alignment horizontal="right" vertical="center" wrapText="1"/>
      <protection locked="0"/>
    </xf>
    <xf numFmtId="166" fontId="38" fillId="0" borderId="30" xfId="0" quotePrefix="1" applyNumberFormat="1" applyFont="1" applyBorder="1" applyAlignment="1" applyProtection="1">
      <alignment horizontal="right" vertical="center" wrapText="1"/>
    </xf>
    <xf numFmtId="0" fontId="21" fillId="0" borderId="26" xfId="0" applyFont="1" applyBorder="1" applyAlignment="1" applyProtection="1">
      <alignment horizontal="left" vertical="center" wrapText="1"/>
    </xf>
    <xf numFmtId="166" fontId="4" fillId="0" borderId="25" xfId="6" applyNumberFormat="1" applyFont="1" applyFill="1" applyBorder="1" applyAlignment="1" applyProtection="1">
      <alignment vertical="center" wrapText="1"/>
    </xf>
    <xf numFmtId="0" fontId="17" fillId="0" borderId="16" xfId="6" applyFont="1" applyFill="1" applyBorder="1" applyAlignment="1" applyProtection="1">
      <alignment horizontal="left" vertical="center" wrapText="1"/>
    </xf>
    <xf numFmtId="3" fontId="17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0" applyFont="1" applyFill="1" applyBorder="1" applyAlignment="1" applyProtection="1">
      <alignment horizontal="right" vertical="center" wrapText="1"/>
    </xf>
    <xf numFmtId="166" fontId="17" fillId="0" borderId="29" xfId="6" applyNumberFormat="1" applyFont="1" applyFill="1" applyBorder="1" applyAlignment="1" applyProtection="1">
      <alignment vertical="center" wrapText="1"/>
    </xf>
    <xf numFmtId="166" fontId="18" fillId="0" borderId="54" xfId="6" applyNumberFormat="1" applyFont="1" applyFill="1" applyBorder="1" applyAlignment="1" applyProtection="1">
      <alignment vertical="center" wrapText="1"/>
    </xf>
    <xf numFmtId="166" fontId="18" fillId="0" borderId="32" xfId="6" applyNumberFormat="1" applyFont="1" applyFill="1" applyBorder="1" applyAlignment="1" applyProtection="1">
      <alignment vertical="center" wrapText="1"/>
    </xf>
    <xf numFmtId="166" fontId="18" fillId="0" borderId="49" xfId="6" applyNumberFormat="1" applyFont="1" applyFill="1" applyBorder="1" applyAlignment="1" applyProtection="1">
      <alignment vertical="center" wrapText="1"/>
    </xf>
    <xf numFmtId="166" fontId="18" fillId="0" borderId="42" xfId="6" applyNumberFormat="1" applyFont="1" applyFill="1" applyBorder="1" applyAlignment="1" applyProtection="1">
      <alignment vertical="center" wrapText="1"/>
    </xf>
    <xf numFmtId="166" fontId="17" fillId="0" borderId="30" xfId="6" applyNumberFormat="1" applyFont="1" applyFill="1" applyBorder="1" applyAlignment="1" applyProtection="1">
      <alignment vertical="center" wrapText="1"/>
    </xf>
    <xf numFmtId="166" fontId="18" fillId="0" borderId="34" xfId="6" applyNumberFormat="1" applyFont="1" applyFill="1" applyBorder="1" applyAlignment="1" applyProtection="1">
      <alignment vertical="center" wrapText="1"/>
    </xf>
    <xf numFmtId="166" fontId="17" fillId="0" borderId="25" xfId="6" applyNumberFormat="1" applyFont="1" applyFill="1" applyBorder="1" applyAlignment="1" applyProtection="1">
      <alignment vertical="center" wrapText="1"/>
    </xf>
    <xf numFmtId="166" fontId="24" fillId="0" borderId="30" xfId="6" applyNumberFormat="1" applyFont="1" applyFill="1" applyBorder="1" applyAlignment="1" applyProtection="1">
      <alignment vertical="center" wrapText="1"/>
    </xf>
    <xf numFmtId="166" fontId="23" fillId="0" borderId="25" xfId="0" applyNumberFormat="1" applyFont="1" applyBorder="1" applyAlignment="1" applyProtection="1">
      <alignment vertical="center" wrapText="1"/>
    </xf>
    <xf numFmtId="166" fontId="23" fillId="0" borderId="30" xfId="0" quotePrefix="1" applyNumberFormat="1" applyFont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</xf>
    <xf numFmtId="166" fontId="13" fillId="0" borderId="47" xfId="6" applyNumberFormat="1" applyFont="1" applyFill="1" applyBorder="1" applyAlignment="1" applyProtection="1">
      <alignment horizontal="right" vertical="center" wrapText="1"/>
    </xf>
    <xf numFmtId="166" fontId="1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30" xfId="0" applyNumberFormat="1" applyFont="1" applyFill="1" applyBorder="1" applyAlignment="1" applyProtection="1">
      <alignment horizontal="right" vertical="center" wrapText="1" indent="1"/>
    </xf>
    <xf numFmtId="166" fontId="1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0" xfId="0" applyNumberFormat="1" applyFont="1" applyFill="1" applyBorder="1" applyAlignment="1" applyProtection="1">
      <alignment horizontal="right" vertical="center" wrapText="1"/>
    </xf>
    <xf numFmtId="3" fontId="4" fillId="0" borderId="30" xfId="0" applyNumberFormat="1" applyFont="1" applyFill="1" applyBorder="1" applyAlignment="1" applyProtection="1">
      <alignment vertical="center" wrapText="1"/>
      <protection locked="0"/>
    </xf>
    <xf numFmtId="177" fontId="1" fillId="0" borderId="32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33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49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42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46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47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34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34" xfId="0" applyNumberFormat="1" applyFont="1" applyFill="1" applyBorder="1" applyAlignment="1" applyProtection="1">
      <alignment vertical="center" wrapText="1"/>
      <protection locked="0"/>
    </xf>
    <xf numFmtId="3" fontId="1" fillId="0" borderId="32" xfId="0" applyNumberFormat="1" applyFont="1" applyFill="1" applyBorder="1" applyAlignment="1" applyProtection="1">
      <alignment vertical="center" wrapText="1"/>
      <protection locked="0"/>
    </xf>
    <xf numFmtId="3" fontId="1" fillId="0" borderId="3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6" fontId="0" fillId="0" borderId="0" xfId="0" applyNumberFormat="1" applyFill="1" applyAlignment="1">
      <alignment vertical="center" wrapText="1"/>
    </xf>
    <xf numFmtId="166" fontId="5" fillId="0" borderId="0" xfId="0" applyNumberFormat="1" applyFont="1" applyFill="1" applyAlignment="1" applyProtection="1">
      <alignment horizontal="right" wrapText="1"/>
    </xf>
    <xf numFmtId="166" fontId="33" fillId="0" borderId="13" xfId="0" applyNumberFormat="1" applyFont="1" applyFill="1" applyBorder="1" applyAlignment="1" applyProtection="1">
      <alignment horizontal="center" vertical="center" wrapText="1"/>
    </xf>
    <xf numFmtId="166" fontId="3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15" xfId="0" applyNumberFormat="1" applyFont="1" applyFill="1" applyBorder="1" applyAlignment="1" applyProtection="1">
      <alignment horizontal="center" vertical="center" wrapText="1"/>
    </xf>
    <xf numFmtId="166" fontId="33" fillId="0" borderId="30" xfId="0" applyNumberFormat="1" applyFont="1" applyFill="1" applyBorder="1" applyAlignment="1" applyProtection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33" fillId="0" borderId="19" xfId="0" applyNumberFormat="1" applyFont="1" applyFill="1" applyBorder="1" applyAlignment="1" applyProtection="1">
      <alignment horizontal="center" vertical="center" wrapText="1"/>
    </xf>
    <xf numFmtId="166" fontId="33" fillId="0" borderId="26" xfId="0" applyNumberFormat="1" applyFont="1" applyFill="1" applyBorder="1" applyAlignment="1" applyProtection="1">
      <alignment horizontal="center" vertical="center" wrapText="1"/>
    </xf>
    <xf numFmtId="166" fontId="33" fillId="0" borderId="51" xfId="0" applyNumberFormat="1" applyFont="1" applyFill="1" applyBorder="1" applyAlignment="1" applyProtection="1">
      <alignment horizontal="center" vertical="center" wrapText="1"/>
    </xf>
    <xf numFmtId="166" fontId="33" fillId="0" borderId="7" xfId="0" applyNumberFormat="1" applyFont="1" applyFill="1" applyBorder="1" applyAlignment="1" applyProtection="1">
      <alignment horizontal="center" vertical="center" wrapText="1"/>
    </xf>
    <xf numFmtId="166" fontId="33" fillId="0" borderId="1" xfId="0" applyNumberFormat="1" applyFont="1" applyFill="1" applyBorder="1" applyAlignment="1" applyProtection="1">
      <alignment horizontal="right" vertical="center" wrapText="1"/>
    </xf>
    <xf numFmtId="166" fontId="33" fillId="0" borderId="43" xfId="0" applyNumberFormat="1" applyFont="1" applyFill="1" applyBorder="1" applyAlignment="1" applyProtection="1">
      <alignment horizontal="right" vertical="center" wrapText="1"/>
    </xf>
    <xf numFmtId="166" fontId="2" fillId="2" borderId="8" xfId="0" applyNumberFormat="1" applyFont="1" applyFill="1" applyBorder="1" applyAlignment="1" applyProtection="1">
      <alignment horizontal="left" vertical="center" wrapText="1"/>
      <protection locked="0"/>
    </xf>
    <xf numFmtId="166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2" xfId="0" applyNumberFormat="1" applyFont="1" applyFill="1" applyBorder="1" applyAlignment="1" applyProtection="1">
      <alignment vertical="center" wrapText="1"/>
    </xf>
    <xf numFmtId="166" fontId="43" fillId="2" borderId="2" xfId="0" applyNumberFormat="1" applyFont="1" applyFill="1" applyBorder="1" applyAlignment="1" applyProtection="1">
      <alignment vertical="center" wrapText="1"/>
      <protection locked="0"/>
    </xf>
    <xf numFmtId="49" fontId="43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43" fillId="2" borderId="52" xfId="0" applyNumberFormat="1" applyFont="1" applyFill="1" applyBorder="1" applyAlignment="1" applyProtection="1">
      <alignment vertical="center" wrapText="1"/>
      <protection locked="0"/>
    </xf>
    <xf numFmtId="166" fontId="2" fillId="2" borderId="44" xfId="0" applyNumberFormat="1" applyFont="1" applyFill="1" applyBorder="1" applyAlignment="1" applyProtection="1">
      <alignment vertical="center" wrapText="1"/>
    </xf>
    <xf numFmtId="166" fontId="33" fillId="0" borderId="13" xfId="0" applyNumberFormat="1" applyFont="1" applyFill="1" applyBorder="1" applyAlignment="1" applyProtection="1">
      <alignment horizontal="left" vertical="center" wrapText="1"/>
    </xf>
    <xf numFmtId="166" fontId="33" fillId="0" borderId="15" xfId="0" applyNumberFormat="1" applyFont="1" applyFill="1" applyBorder="1" applyAlignment="1" applyProtection="1">
      <alignment vertical="center" wrapText="1"/>
    </xf>
    <xf numFmtId="166" fontId="33" fillId="3" borderId="15" xfId="0" applyNumberFormat="1" applyFont="1" applyFill="1" applyBorder="1" applyAlignment="1" applyProtection="1">
      <alignment vertical="center" wrapText="1"/>
    </xf>
    <xf numFmtId="166" fontId="33" fillId="0" borderId="30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2" fillId="0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vertical="center" wrapText="1"/>
    </xf>
    <xf numFmtId="166" fontId="2" fillId="0" borderId="0" xfId="0" applyNumberFormat="1" applyFont="1" applyFill="1" applyAlignment="1" applyProtection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2" fillId="2" borderId="12" xfId="0" applyNumberFormat="1" applyFont="1" applyFill="1" applyBorder="1" applyAlignment="1" applyProtection="1">
      <alignment horizontal="left" vertical="center" wrapText="1"/>
      <protection locked="0"/>
    </xf>
    <xf numFmtId="166" fontId="2" fillId="2" borderId="18" xfId="0" applyNumberFormat="1" applyFont="1" applyFill="1" applyBorder="1" applyAlignment="1" applyProtection="1">
      <alignment vertical="center" wrapText="1"/>
      <protection locked="0"/>
    </xf>
    <xf numFmtId="49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7" xfId="0" applyNumberFormat="1" applyFont="1" applyFill="1" applyBorder="1" applyAlignment="1" applyProtection="1">
      <alignment vertical="center" wrapText="1"/>
    </xf>
    <xf numFmtId="166" fontId="33" fillId="0" borderId="42" xfId="0" applyNumberFormat="1" applyFont="1" applyFill="1" applyBorder="1" applyAlignment="1" applyProtection="1">
      <alignment horizontal="right" vertical="center" wrapText="1"/>
    </xf>
    <xf numFmtId="166" fontId="6" fillId="0" borderId="0" xfId="6" applyNumberFormat="1" applyFont="1" applyFill="1" applyBorder="1" applyAlignment="1" applyProtection="1">
      <alignment horizontal="center" vertical="center"/>
    </xf>
    <xf numFmtId="166" fontId="29" fillId="0" borderId="17" xfId="6" applyNumberFormat="1" applyFont="1" applyFill="1" applyBorder="1" applyAlignment="1" applyProtection="1">
      <alignment horizontal="left" vertical="center"/>
    </xf>
    <xf numFmtId="166" fontId="29" fillId="0" borderId="17" xfId="6" applyNumberFormat="1" applyFont="1" applyFill="1" applyBorder="1" applyAlignment="1" applyProtection="1">
      <alignment horizontal="left"/>
    </xf>
    <xf numFmtId="166" fontId="7" fillId="0" borderId="41" xfId="0" applyNumberFormat="1" applyFont="1" applyFill="1" applyBorder="1" applyAlignment="1" applyProtection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4" fillId="0" borderId="27" xfId="0" applyFont="1" applyFill="1" applyBorder="1" applyAlignment="1" applyProtection="1">
      <alignment horizontal="left" vertical="center"/>
    </xf>
    <xf numFmtId="0" fontId="0" fillId="0" borderId="28" xfId="0" applyBorder="1" applyAlignment="1">
      <alignment vertical="center"/>
    </xf>
    <xf numFmtId="0" fontId="7" fillId="0" borderId="14" xfId="6" applyFont="1" applyFill="1" applyBorder="1" applyAlignment="1" applyProtection="1">
      <alignment horizontal="center" vertical="center" wrapText="1"/>
    </xf>
    <xf numFmtId="0" fontId="7" fillId="0" borderId="19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26" xfId="6" applyFont="1" applyFill="1" applyBorder="1" applyAlignment="1" applyProtection="1">
      <alignment horizontal="center" vertical="center" wrapText="1"/>
    </xf>
    <xf numFmtId="0" fontId="27" fillId="0" borderId="0" xfId="6" applyFont="1" applyFill="1" applyBorder="1" applyAlignment="1" applyProtection="1">
      <alignment horizontal="center"/>
    </xf>
    <xf numFmtId="0" fontId="27" fillId="0" borderId="33" xfId="6" applyFont="1" applyFill="1" applyBorder="1" applyAlignment="1" applyProtection="1">
      <alignment horizontal="center"/>
    </xf>
    <xf numFmtId="166" fontId="7" fillId="0" borderId="41" xfId="6" applyNumberFormat="1" applyFont="1" applyFill="1" applyBorder="1" applyAlignment="1" applyProtection="1">
      <alignment horizontal="center" vertical="center" wrapText="1"/>
    </xf>
    <xf numFmtId="166" fontId="26" fillId="0" borderId="56" xfId="0" applyNumberFormat="1" applyFont="1" applyFill="1" applyBorder="1" applyAlignment="1" applyProtection="1">
      <alignment horizontal="center" vertical="center" wrapText="1"/>
    </xf>
    <xf numFmtId="166" fontId="26" fillId="0" borderId="57" xfId="0" applyNumberFormat="1" applyFont="1" applyFill="1" applyBorder="1" applyAlignment="1" applyProtection="1">
      <alignment horizontal="center" vertical="center" wrapText="1"/>
    </xf>
    <xf numFmtId="166" fontId="15" fillId="0" borderId="0" xfId="0" applyNumberFormat="1" applyFont="1" applyFill="1" applyAlignment="1" applyProtection="1">
      <alignment horizontal="center" textRotation="180" wrapText="1"/>
    </xf>
    <xf numFmtId="166" fontId="31" fillId="0" borderId="35" xfId="0" applyNumberFormat="1" applyFont="1" applyFill="1" applyBorder="1" applyAlignment="1" applyProtection="1">
      <alignment horizontal="center" vertical="center" wrapText="1"/>
    </xf>
    <xf numFmtId="166" fontId="19" fillId="0" borderId="0" xfId="0" applyNumberFormat="1" applyFont="1" applyFill="1" applyAlignment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17" fillId="0" borderId="27" xfId="0" applyFont="1" applyFill="1" applyBorder="1" applyAlignment="1" applyProtection="1">
      <alignment horizontal="left" vertical="center"/>
    </xf>
    <xf numFmtId="0" fontId="17" fillId="0" borderId="28" xfId="0" applyFont="1" applyFill="1" applyBorder="1" applyAlignment="1" applyProtection="1">
      <alignment horizontal="left" vertical="center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_KVRENMUNKA" xfId="6"/>
    <cellStyle name="Százalék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/2019/K&#246;lts&#233;gvet&#233;s-2019/&#214;nkorm&#225;nyzat/K&#246;lts&#233;gvet&#233;si%20rendelet%20t&#225;bl&#225;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Ber"/>
      <sheetName val="7.sz.mell. Felúj"/>
      <sheetName val="8.sz.mell.EU"/>
      <sheetName val="9.1. sz. mell"/>
      <sheetName val="9.1.1. sz. mell "/>
      <sheetName val="9.1.2.sz. mell"/>
      <sheetName val="9.1.3. szoc tábla"/>
      <sheetName val="9.2. sz. mell KH"/>
      <sheetName val="9.2.1. sz. mell"/>
      <sheetName val="9.3. sz. mell VG"/>
      <sheetName val="9.3.1. sz. mell"/>
      <sheetName val="9.4. sz. mell S"/>
      <sheetName val="9.4.1. sz. mell"/>
      <sheetName val="9.5. sz. mell H"/>
      <sheetName val="9.5.1. sz. mell"/>
      <sheetName val="9.6. céljell.tám"/>
      <sheetName val="1. sz tájékoztató t."/>
      <sheetName val="2. sz tájékoztató t"/>
      <sheetName val="3. sz tájékoztató t."/>
      <sheetName val="4.sz tájékoztató t."/>
      <sheetName val="5.sz.állami támogatások"/>
      <sheetName val="6. sz tájékoztató 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9">
          <cell r="C9">
            <v>0</v>
          </cell>
        </row>
        <row r="11">
          <cell r="C11">
            <v>0</v>
          </cell>
        </row>
        <row r="12">
          <cell r="C12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6">
          <cell r="C36">
            <v>0</v>
          </cell>
        </row>
        <row r="40">
          <cell r="C40">
            <v>0</v>
          </cell>
        </row>
        <row r="50">
          <cell r="C50">
            <v>0</v>
          </cell>
        </row>
        <row r="51">
          <cell r="C51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G164"/>
  <sheetViews>
    <sheetView view="pageBreakPreview" zoomScaleNormal="130" zoomScaleSheetLayoutView="100" workbookViewId="0">
      <selection activeCell="G8" sqref="G8"/>
    </sheetView>
  </sheetViews>
  <sheetFormatPr defaultRowHeight="15.75" x14ac:dyDescent="0.25"/>
  <cols>
    <col min="1" max="1" width="9.5" style="91" customWidth="1"/>
    <col min="2" max="2" width="59.6640625" style="91" customWidth="1"/>
    <col min="3" max="3" width="17.33203125" style="99" customWidth="1"/>
    <col min="4" max="5" width="9.33203125" style="99"/>
    <col min="6" max="6" width="14.33203125" style="99" bestFit="1" customWidth="1"/>
    <col min="7" max="16384" width="9.33203125" style="99"/>
  </cols>
  <sheetData>
    <row r="1" spans="1:4" ht="15.95" customHeight="1" x14ac:dyDescent="0.25">
      <c r="A1" s="374" t="s">
        <v>3</v>
      </c>
      <c r="B1" s="374"/>
      <c r="C1" s="374"/>
    </row>
    <row r="2" spans="1:4" ht="15.95" customHeight="1" thickBot="1" x14ac:dyDescent="0.3">
      <c r="A2" s="375" t="s">
        <v>78</v>
      </c>
      <c r="B2" s="375"/>
      <c r="C2" s="133" t="s">
        <v>406</v>
      </c>
    </row>
    <row r="3" spans="1:4" ht="15.75" customHeight="1" x14ac:dyDescent="0.25">
      <c r="A3" s="381" t="s">
        <v>43</v>
      </c>
      <c r="B3" s="383" t="s">
        <v>4</v>
      </c>
      <c r="C3" s="377" t="s">
        <v>419</v>
      </c>
    </row>
    <row r="4" spans="1:4" ht="21" customHeight="1" thickBot="1" x14ac:dyDescent="0.3">
      <c r="A4" s="382"/>
      <c r="B4" s="384"/>
      <c r="C4" s="378"/>
    </row>
    <row r="5" spans="1:4" s="100" customFormat="1" ht="12" customHeight="1" thickBot="1" x14ac:dyDescent="0.25">
      <c r="A5" s="97" t="s">
        <v>366</v>
      </c>
      <c r="B5" s="98" t="s">
        <v>367</v>
      </c>
      <c r="C5" s="159" t="s">
        <v>370</v>
      </c>
      <c r="D5" s="143"/>
    </row>
    <row r="6" spans="1:4" s="101" customFormat="1" ht="12" customHeight="1" thickBot="1" x14ac:dyDescent="0.25">
      <c r="A6" s="18" t="s">
        <v>5</v>
      </c>
      <c r="B6" s="231" t="s">
        <v>139</v>
      </c>
      <c r="C6" s="275">
        <f>+C7+C8+C9+C10+C11+C12</f>
        <v>1040606071</v>
      </c>
    </row>
    <row r="7" spans="1:4" s="101" customFormat="1" ht="12" customHeight="1" x14ac:dyDescent="0.2">
      <c r="A7" s="13" t="s">
        <v>55</v>
      </c>
      <c r="B7" s="233" t="s">
        <v>140</v>
      </c>
      <c r="C7" s="276">
        <v>269383389</v>
      </c>
    </row>
    <row r="8" spans="1:4" s="101" customFormat="1" ht="12" customHeight="1" x14ac:dyDescent="0.2">
      <c r="A8" s="12" t="s">
        <v>56</v>
      </c>
      <c r="B8" s="235" t="s">
        <v>141</v>
      </c>
      <c r="C8" s="277">
        <v>210456630</v>
      </c>
    </row>
    <row r="9" spans="1:4" s="101" customFormat="1" ht="12" customHeight="1" x14ac:dyDescent="0.2">
      <c r="A9" s="12" t="s">
        <v>57</v>
      </c>
      <c r="B9" s="235" t="s">
        <v>142</v>
      </c>
      <c r="C9" s="277">
        <v>533773522</v>
      </c>
    </row>
    <row r="10" spans="1:4" s="101" customFormat="1" ht="12" customHeight="1" x14ac:dyDescent="0.2">
      <c r="A10" s="12" t="s">
        <v>58</v>
      </c>
      <c r="B10" s="235" t="s">
        <v>143</v>
      </c>
      <c r="C10" s="277">
        <v>26992530</v>
      </c>
    </row>
    <row r="11" spans="1:4" s="101" customFormat="1" ht="12" customHeight="1" x14ac:dyDescent="0.2">
      <c r="A11" s="12" t="s">
        <v>75</v>
      </c>
      <c r="B11" s="235" t="s">
        <v>313</v>
      </c>
      <c r="C11" s="279">
        <v>0</v>
      </c>
    </row>
    <row r="12" spans="1:4" s="101" customFormat="1" ht="12" customHeight="1" thickBot="1" x14ac:dyDescent="0.25">
      <c r="A12" s="14" t="s">
        <v>59</v>
      </c>
      <c r="B12" s="237" t="s">
        <v>314</v>
      </c>
      <c r="C12" s="279">
        <v>0</v>
      </c>
    </row>
    <row r="13" spans="1:4" s="101" customFormat="1" ht="12" customHeight="1" thickBot="1" x14ac:dyDescent="0.25">
      <c r="A13" s="18" t="s">
        <v>6</v>
      </c>
      <c r="B13" s="238" t="s">
        <v>144</v>
      </c>
      <c r="C13" s="278">
        <f>+C14+C15+C16+C17+C18</f>
        <v>875268776</v>
      </c>
    </row>
    <row r="14" spans="1:4" s="101" customFormat="1" ht="12" customHeight="1" x14ac:dyDescent="0.2">
      <c r="A14" s="13" t="s">
        <v>61</v>
      </c>
      <c r="B14" s="233" t="s">
        <v>145</v>
      </c>
      <c r="C14" s="279">
        <v>0</v>
      </c>
    </row>
    <row r="15" spans="1:4" s="101" customFormat="1" ht="12" customHeight="1" x14ac:dyDescent="0.2">
      <c r="A15" s="12" t="s">
        <v>62</v>
      </c>
      <c r="B15" s="235" t="s">
        <v>146</v>
      </c>
      <c r="C15" s="279">
        <v>0</v>
      </c>
    </row>
    <row r="16" spans="1:4" s="101" customFormat="1" ht="12" customHeight="1" x14ac:dyDescent="0.2">
      <c r="A16" s="12" t="s">
        <v>63</v>
      </c>
      <c r="B16" s="235" t="s">
        <v>306</v>
      </c>
      <c r="C16" s="279">
        <v>0</v>
      </c>
    </row>
    <row r="17" spans="1:4" s="101" customFormat="1" ht="12" customHeight="1" x14ac:dyDescent="0.2">
      <c r="A17" s="12" t="s">
        <v>64</v>
      </c>
      <c r="B17" s="235" t="s">
        <v>307</v>
      </c>
      <c r="C17" s="279">
        <v>0</v>
      </c>
    </row>
    <row r="18" spans="1:4" s="101" customFormat="1" ht="12" customHeight="1" x14ac:dyDescent="0.2">
      <c r="A18" s="12" t="s">
        <v>65</v>
      </c>
      <c r="B18" s="235" t="s">
        <v>147</v>
      </c>
      <c r="C18" s="280">
        <v>875268776</v>
      </c>
    </row>
    <row r="19" spans="1:4" s="101" customFormat="1" ht="12" customHeight="1" thickBot="1" x14ac:dyDescent="0.25">
      <c r="A19" s="14" t="s">
        <v>71</v>
      </c>
      <c r="B19" s="237" t="s">
        <v>148</v>
      </c>
      <c r="C19" s="280">
        <v>183881446</v>
      </c>
    </row>
    <row r="20" spans="1:4" s="101" customFormat="1" ht="12" customHeight="1" thickBot="1" x14ac:dyDescent="0.25">
      <c r="A20" s="18" t="s">
        <v>7</v>
      </c>
      <c r="B20" s="231" t="s">
        <v>149</v>
      </c>
      <c r="C20" s="278">
        <f>+C21+C22+C23+C24+C25</f>
        <v>1619594</v>
      </c>
    </row>
    <row r="21" spans="1:4" s="101" customFormat="1" ht="12" customHeight="1" x14ac:dyDescent="0.2">
      <c r="A21" s="13" t="s">
        <v>44</v>
      </c>
      <c r="B21" s="233" t="s">
        <v>150</v>
      </c>
      <c r="C21" s="279">
        <v>0</v>
      </c>
    </row>
    <row r="22" spans="1:4" s="101" customFormat="1" ht="12" customHeight="1" x14ac:dyDescent="0.2">
      <c r="A22" s="12" t="s">
        <v>45</v>
      </c>
      <c r="B22" s="235" t="s">
        <v>151</v>
      </c>
      <c r="C22" s="279">
        <v>0</v>
      </c>
    </row>
    <row r="23" spans="1:4" s="101" customFormat="1" ht="12" customHeight="1" x14ac:dyDescent="0.2">
      <c r="A23" s="12" t="s">
        <v>46</v>
      </c>
      <c r="B23" s="235" t="s">
        <v>308</v>
      </c>
      <c r="C23" s="279">
        <v>0</v>
      </c>
    </row>
    <row r="24" spans="1:4" s="101" customFormat="1" ht="12" customHeight="1" x14ac:dyDescent="0.2">
      <c r="A24" s="12" t="s">
        <v>47</v>
      </c>
      <c r="B24" s="235" t="s">
        <v>309</v>
      </c>
      <c r="C24" s="279">
        <v>0</v>
      </c>
    </row>
    <row r="25" spans="1:4" s="101" customFormat="1" ht="12" customHeight="1" x14ac:dyDescent="0.2">
      <c r="A25" s="12" t="s">
        <v>87</v>
      </c>
      <c r="B25" s="235" t="s">
        <v>152</v>
      </c>
      <c r="C25" s="277">
        <v>1619594</v>
      </c>
    </row>
    <row r="26" spans="1:4" s="101" customFormat="1" ht="12" customHeight="1" thickBot="1" x14ac:dyDescent="0.25">
      <c r="A26" s="14" t="s">
        <v>88</v>
      </c>
      <c r="B26" s="237" t="s">
        <v>153</v>
      </c>
      <c r="C26" s="277">
        <v>1619594</v>
      </c>
    </row>
    <row r="27" spans="1:4" s="101" customFormat="1" ht="12" customHeight="1" thickBot="1" x14ac:dyDescent="0.25">
      <c r="A27" s="18" t="s">
        <v>89</v>
      </c>
      <c r="B27" s="231" t="s">
        <v>401</v>
      </c>
      <c r="C27" s="278">
        <f>+C28+C29+C30+C31+C32+C33</f>
        <v>60000000</v>
      </c>
      <c r="D27" s="144"/>
    </row>
    <row r="28" spans="1:4" s="101" customFormat="1" ht="12" customHeight="1" x14ac:dyDescent="0.2">
      <c r="A28" s="13" t="s">
        <v>154</v>
      </c>
      <c r="B28" s="233" t="s">
        <v>409</v>
      </c>
      <c r="C28" s="279">
        <v>22000000</v>
      </c>
    </row>
    <row r="29" spans="1:4" s="101" customFormat="1" ht="12" customHeight="1" x14ac:dyDescent="0.2">
      <c r="A29" s="12" t="s">
        <v>155</v>
      </c>
      <c r="B29" s="235" t="s">
        <v>397</v>
      </c>
      <c r="C29" s="279">
        <v>34000000</v>
      </c>
    </row>
    <row r="30" spans="1:4" s="101" customFormat="1" ht="12" customHeight="1" x14ac:dyDescent="0.2">
      <c r="A30" s="12" t="s">
        <v>156</v>
      </c>
      <c r="B30" s="235" t="s">
        <v>396</v>
      </c>
      <c r="C30" s="279">
        <v>100000</v>
      </c>
    </row>
    <row r="31" spans="1:4" s="101" customFormat="1" ht="12" customHeight="1" x14ac:dyDescent="0.2">
      <c r="A31" s="12" t="s">
        <v>157</v>
      </c>
      <c r="B31" s="235" t="s">
        <v>398</v>
      </c>
      <c r="C31" s="279">
        <v>1800000</v>
      </c>
    </row>
    <row r="32" spans="1:4" s="101" customFormat="1" ht="12" customHeight="1" x14ac:dyDescent="0.2">
      <c r="A32" s="12" t="s">
        <v>399</v>
      </c>
      <c r="B32" s="235" t="s">
        <v>158</v>
      </c>
      <c r="C32" s="279">
        <v>0</v>
      </c>
    </row>
    <row r="33" spans="1:3" s="101" customFormat="1" ht="12" customHeight="1" thickBot="1" x14ac:dyDescent="0.25">
      <c r="A33" s="12" t="s">
        <v>400</v>
      </c>
      <c r="B33" s="235" t="s">
        <v>159</v>
      </c>
      <c r="C33" s="279">
        <v>2100000</v>
      </c>
    </row>
    <row r="34" spans="1:3" s="101" customFormat="1" ht="12" customHeight="1" thickBot="1" x14ac:dyDescent="0.25">
      <c r="A34" s="18" t="s">
        <v>9</v>
      </c>
      <c r="B34" s="231" t="s">
        <v>315</v>
      </c>
      <c r="C34" s="278">
        <f>SUM(C35:C45)</f>
        <v>326884818</v>
      </c>
    </row>
    <row r="35" spans="1:3" s="101" customFormat="1" ht="12" customHeight="1" x14ac:dyDescent="0.2">
      <c r="A35" s="13" t="s">
        <v>48</v>
      </c>
      <c r="B35" s="233" t="s">
        <v>162</v>
      </c>
      <c r="C35" s="279">
        <v>30700000</v>
      </c>
    </row>
    <row r="36" spans="1:3" s="101" customFormat="1" ht="12" customHeight="1" x14ac:dyDescent="0.2">
      <c r="A36" s="12" t="s">
        <v>49</v>
      </c>
      <c r="B36" s="235" t="s">
        <v>163</v>
      </c>
      <c r="C36" s="277">
        <v>159060712</v>
      </c>
    </row>
    <row r="37" spans="1:3" s="101" customFormat="1" ht="12" customHeight="1" x14ac:dyDescent="0.2">
      <c r="A37" s="12" t="s">
        <v>50</v>
      </c>
      <c r="B37" s="235" t="s">
        <v>164</v>
      </c>
      <c r="C37" s="277">
        <v>5009476</v>
      </c>
    </row>
    <row r="38" spans="1:3" s="101" customFormat="1" ht="12" customHeight="1" x14ac:dyDescent="0.2">
      <c r="A38" s="12" t="s">
        <v>91</v>
      </c>
      <c r="B38" s="235" t="s">
        <v>165</v>
      </c>
      <c r="C38" s="277">
        <v>26649606</v>
      </c>
    </row>
    <row r="39" spans="1:3" s="101" customFormat="1" ht="12" customHeight="1" x14ac:dyDescent="0.2">
      <c r="A39" s="12" t="s">
        <v>92</v>
      </c>
      <c r="B39" s="235" t="s">
        <v>166</v>
      </c>
      <c r="C39" s="277">
        <v>62394000</v>
      </c>
    </row>
    <row r="40" spans="1:3" s="101" customFormat="1" ht="12" customHeight="1" x14ac:dyDescent="0.2">
      <c r="A40" s="12" t="s">
        <v>93</v>
      </c>
      <c r="B40" s="235" t="s">
        <v>167</v>
      </c>
      <c r="C40" s="277">
        <v>38720889</v>
      </c>
    </row>
    <row r="41" spans="1:3" s="101" customFormat="1" ht="12" customHeight="1" x14ac:dyDescent="0.2">
      <c r="A41" s="12" t="s">
        <v>94</v>
      </c>
      <c r="B41" s="235" t="s">
        <v>168</v>
      </c>
      <c r="C41" s="277">
        <v>1000000</v>
      </c>
    </row>
    <row r="42" spans="1:3" s="101" customFormat="1" ht="12" customHeight="1" x14ac:dyDescent="0.2">
      <c r="A42" s="12" t="s">
        <v>95</v>
      </c>
      <c r="B42" s="235" t="s">
        <v>402</v>
      </c>
      <c r="C42" s="279">
        <v>0</v>
      </c>
    </row>
    <row r="43" spans="1:3" s="101" customFormat="1" ht="12" customHeight="1" x14ac:dyDescent="0.2">
      <c r="A43" s="12" t="s">
        <v>160</v>
      </c>
      <c r="B43" s="235" t="s">
        <v>170</v>
      </c>
      <c r="C43" s="279">
        <v>0</v>
      </c>
    </row>
    <row r="44" spans="1:3" s="101" customFormat="1" ht="12" customHeight="1" x14ac:dyDescent="0.2">
      <c r="A44" s="14" t="s">
        <v>161</v>
      </c>
      <c r="B44" s="237" t="s">
        <v>317</v>
      </c>
      <c r="C44" s="279">
        <v>0</v>
      </c>
    </row>
    <row r="45" spans="1:3" s="101" customFormat="1" ht="12" customHeight="1" thickBot="1" x14ac:dyDescent="0.25">
      <c r="A45" s="14" t="s">
        <v>316</v>
      </c>
      <c r="B45" s="237" t="s">
        <v>171</v>
      </c>
      <c r="C45" s="277">
        <v>3350135</v>
      </c>
    </row>
    <row r="46" spans="1:3" s="101" customFormat="1" ht="12" customHeight="1" thickBot="1" x14ac:dyDescent="0.25">
      <c r="A46" s="18" t="s">
        <v>10</v>
      </c>
      <c r="B46" s="231" t="s">
        <v>172</v>
      </c>
      <c r="C46" s="278">
        <f>SUM(C47:C51)</f>
        <v>4000000</v>
      </c>
    </row>
    <row r="47" spans="1:3" s="101" customFormat="1" ht="12" customHeight="1" x14ac:dyDescent="0.2">
      <c r="A47" s="13" t="s">
        <v>51</v>
      </c>
      <c r="B47" s="233" t="s">
        <v>176</v>
      </c>
      <c r="C47" s="279">
        <v>0</v>
      </c>
    </row>
    <row r="48" spans="1:3" s="101" customFormat="1" ht="12" customHeight="1" x14ac:dyDescent="0.2">
      <c r="A48" s="12" t="s">
        <v>52</v>
      </c>
      <c r="B48" s="235" t="s">
        <v>177</v>
      </c>
      <c r="C48" s="277">
        <v>3000000</v>
      </c>
    </row>
    <row r="49" spans="1:4" s="101" customFormat="1" ht="12" customHeight="1" x14ac:dyDescent="0.2">
      <c r="A49" s="12" t="s">
        <v>173</v>
      </c>
      <c r="B49" s="235" t="s">
        <v>178</v>
      </c>
      <c r="C49" s="277">
        <v>1000000</v>
      </c>
    </row>
    <row r="50" spans="1:4" s="101" customFormat="1" ht="12" customHeight="1" x14ac:dyDescent="0.2">
      <c r="A50" s="12" t="s">
        <v>174</v>
      </c>
      <c r="B50" s="235" t="s">
        <v>179</v>
      </c>
      <c r="C50" s="279">
        <v>0</v>
      </c>
    </row>
    <row r="51" spans="1:4" s="101" customFormat="1" ht="12" customHeight="1" thickBot="1" x14ac:dyDescent="0.25">
      <c r="A51" s="14" t="s">
        <v>175</v>
      </c>
      <c r="B51" s="237" t="s">
        <v>180</v>
      </c>
      <c r="C51" s="279">
        <v>0</v>
      </c>
    </row>
    <row r="52" spans="1:4" s="101" customFormat="1" ht="12" customHeight="1" thickBot="1" x14ac:dyDescent="0.25">
      <c r="A52" s="18" t="s">
        <v>96</v>
      </c>
      <c r="B52" s="231" t="s">
        <v>181</v>
      </c>
      <c r="C52" s="278">
        <f>SUM(C53:C55)</f>
        <v>100000</v>
      </c>
    </row>
    <row r="53" spans="1:4" s="101" customFormat="1" ht="12" customHeight="1" x14ac:dyDescent="0.2">
      <c r="A53" s="13" t="s">
        <v>53</v>
      </c>
      <c r="B53" s="233" t="s">
        <v>182</v>
      </c>
      <c r="C53" s="279">
        <v>0</v>
      </c>
    </row>
    <row r="54" spans="1:4" s="101" customFormat="1" ht="12" customHeight="1" x14ac:dyDescent="0.2">
      <c r="A54" s="12" t="s">
        <v>54</v>
      </c>
      <c r="B54" s="281" t="s">
        <v>310</v>
      </c>
      <c r="C54" s="279">
        <v>0</v>
      </c>
    </row>
    <row r="55" spans="1:4" s="101" customFormat="1" ht="12" customHeight="1" x14ac:dyDescent="0.2">
      <c r="A55" s="12" t="s">
        <v>185</v>
      </c>
      <c r="B55" s="235" t="s">
        <v>183</v>
      </c>
      <c r="C55" s="279">
        <v>100000</v>
      </c>
      <c r="D55" s="144"/>
    </row>
    <row r="56" spans="1:4" s="101" customFormat="1" ht="12" customHeight="1" thickBot="1" x14ac:dyDescent="0.25">
      <c r="A56" s="14" t="s">
        <v>186</v>
      </c>
      <c r="B56" s="237" t="s">
        <v>184</v>
      </c>
      <c r="C56" s="279">
        <v>0</v>
      </c>
    </row>
    <row r="57" spans="1:4" s="101" customFormat="1" ht="12" customHeight="1" thickBot="1" x14ac:dyDescent="0.25">
      <c r="A57" s="18" t="s">
        <v>12</v>
      </c>
      <c r="B57" s="238" t="s">
        <v>187</v>
      </c>
      <c r="C57" s="278">
        <f>SUM(C58:C60)</f>
        <v>0</v>
      </c>
    </row>
    <row r="58" spans="1:4" s="101" customFormat="1" ht="12" customHeight="1" x14ac:dyDescent="0.2">
      <c r="A58" s="13" t="s">
        <v>97</v>
      </c>
      <c r="B58" s="233" t="s">
        <v>189</v>
      </c>
      <c r="C58" s="279">
        <v>0</v>
      </c>
    </row>
    <row r="59" spans="1:4" s="101" customFormat="1" ht="12" customHeight="1" x14ac:dyDescent="0.2">
      <c r="A59" s="12" t="s">
        <v>98</v>
      </c>
      <c r="B59" s="235" t="s">
        <v>311</v>
      </c>
      <c r="C59" s="279">
        <v>0</v>
      </c>
      <c r="D59" s="144"/>
    </row>
    <row r="60" spans="1:4" s="101" customFormat="1" ht="12" customHeight="1" x14ac:dyDescent="0.2">
      <c r="A60" s="12" t="s">
        <v>119</v>
      </c>
      <c r="B60" s="235" t="s">
        <v>190</v>
      </c>
      <c r="C60" s="279">
        <v>0</v>
      </c>
    </row>
    <row r="61" spans="1:4" s="101" customFormat="1" ht="12" customHeight="1" thickBot="1" x14ac:dyDescent="0.25">
      <c r="A61" s="14" t="s">
        <v>188</v>
      </c>
      <c r="B61" s="237" t="s">
        <v>191</v>
      </c>
      <c r="C61" s="279">
        <v>0</v>
      </c>
    </row>
    <row r="62" spans="1:4" s="101" customFormat="1" ht="12" customHeight="1" thickBot="1" x14ac:dyDescent="0.25">
      <c r="A62" s="131" t="s">
        <v>355</v>
      </c>
      <c r="B62" s="231" t="s">
        <v>192</v>
      </c>
      <c r="C62" s="278">
        <f>+C6+C13+C20+C27+C34+C46+C52+C57</f>
        <v>2308479259</v>
      </c>
    </row>
    <row r="63" spans="1:4" s="101" customFormat="1" ht="12" customHeight="1" thickBot="1" x14ac:dyDescent="0.25">
      <c r="A63" s="126" t="s">
        <v>193</v>
      </c>
      <c r="B63" s="238" t="s">
        <v>194</v>
      </c>
      <c r="C63" s="278">
        <f>SUM(C64:C66)</f>
        <v>0</v>
      </c>
    </row>
    <row r="64" spans="1:4" s="101" customFormat="1" ht="12" customHeight="1" x14ac:dyDescent="0.2">
      <c r="A64" s="13" t="s">
        <v>225</v>
      </c>
      <c r="B64" s="233" t="s">
        <v>195</v>
      </c>
      <c r="C64" s="279">
        <v>0</v>
      </c>
    </row>
    <row r="65" spans="1:4" s="101" customFormat="1" ht="12" customHeight="1" x14ac:dyDescent="0.2">
      <c r="A65" s="12" t="s">
        <v>234</v>
      </c>
      <c r="B65" s="235" t="s">
        <v>196</v>
      </c>
      <c r="C65" s="279">
        <v>0</v>
      </c>
    </row>
    <row r="66" spans="1:4" s="101" customFormat="1" ht="12" customHeight="1" thickBot="1" x14ac:dyDescent="0.25">
      <c r="A66" s="14" t="s">
        <v>235</v>
      </c>
      <c r="B66" s="128" t="s">
        <v>197</v>
      </c>
      <c r="C66" s="279">
        <v>0</v>
      </c>
    </row>
    <row r="67" spans="1:4" s="101" customFormat="1" ht="12" customHeight="1" thickBot="1" x14ac:dyDescent="0.25">
      <c r="A67" s="126" t="s">
        <v>198</v>
      </c>
      <c r="B67" s="238" t="s">
        <v>199</v>
      </c>
      <c r="C67" s="275">
        <f>SUM(C68:C71)</f>
        <v>0</v>
      </c>
    </row>
    <row r="68" spans="1:4" s="101" customFormat="1" ht="12" customHeight="1" x14ac:dyDescent="0.2">
      <c r="A68" s="13" t="s">
        <v>76</v>
      </c>
      <c r="B68" s="233" t="s">
        <v>200</v>
      </c>
      <c r="C68" s="279">
        <v>0</v>
      </c>
    </row>
    <row r="69" spans="1:4" s="101" customFormat="1" ht="12" customHeight="1" x14ac:dyDescent="0.2">
      <c r="A69" s="12" t="s">
        <v>77</v>
      </c>
      <c r="B69" s="235" t="s">
        <v>201</v>
      </c>
      <c r="C69" s="279">
        <v>0</v>
      </c>
    </row>
    <row r="70" spans="1:4" s="101" customFormat="1" ht="12" customHeight="1" x14ac:dyDescent="0.2">
      <c r="A70" s="12" t="s">
        <v>226</v>
      </c>
      <c r="B70" s="235" t="s">
        <v>202</v>
      </c>
      <c r="C70" s="279">
        <v>0</v>
      </c>
    </row>
    <row r="71" spans="1:4" s="101" customFormat="1" ht="12" customHeight="1" thickBot="1" x14ac:dyDescent="0.25">
      <c r="A71" s="14" t="s">
        <v>227</v>
      </c>
      <c r="B71" s="237" t="s">
        <v>203</v>
      </c>
      <c r="C71" s="279">
        <v>0</v>
      </c>
    </row>
    <row r="72" spans="1:4" s="101" customFormat="1" ht="12" customHeight="1" thickBot="1" x14ac:dyDescent="0.25">
      <c r="A72" s="126" t="s">
        <v>204</v>
      </c>
      <c r="B72" s="238" t="s">
        <v>205</v>
      </c>
      <c r="C72" s="278">
        <f>SUM(C73:C74)</f>
        <v>825073545</v>
      </c>
    </row>
    <row r="73" spans="1:4" s="101" customFormat="1" ht="12" customHeight="1" x14ac:dyDescent="0.2">
      <c r="A73" s="13" t="s">
        <v>228</v>
      </c>
      <c r="B73" s="233" t="s">
        <v>206</v>
      </c>
      <c r="C73" s="280">
        <v>819346457</v>
      </c>
      <c r="D73" s="144"/>
    </row>
    <row r="74" spans="1:4" s="101" customFormat="1" ht="12" customHeight="1" thickBot="1" x14ac:dyDescent="0.25">
      <c r="A74" s="16" t="s">
        <v>229</v>
      </c>
      <c r="B74" s="283" t="s">
        <v>207</v>
      </c>
      <c r="C74" s="279">
        <v>5727088</v>
      </c>
    </row>
    <row r="75" spans="1:4" s="101" customFormat="1" ht="12" customHeight="1" thickBot="1" x14ac:dyDescent="0.25">
      <c r="A75" s="126" t="s">
        <v>208</v>
      </c>
      <c r="B75" s="238" t="s">
        <v>209</v>
      </c>
      <c r="C75" s="278">
        <f>SUM(C76:C78)</f>
        <v>0</v>
      </c>
    </row>
    <row r="76" spans="1:4" s="101" customFormat="1" ht="12" customHeight="1" x14ac:dyDescent="0.2">
      <c r="A76" s="13" t="s">
        <v>230</v>
      </c>
      <c r="B76" s="233" t="s">
        <v>210</v>
      </c>
      <c r="C76" s="279">
        <v>0</v>
      </c>
    </row>
    <row r="77" spans="1:4" s="101" customFormat="1" ht="12" customHeight="1" x14ac:dyDescent="0.2">
      <c r="A77" s="12" t="s">
        <v>231</v>
      </c>
      <c r="B77" s="235" t="s">
        <v>211</v>
      </c>
      <c r="C77" s="279">
        <v>0</v>
      </c>
    </row>
    <row r="78" spans="1:4" s="101" customFormat="1" ht="12" customHeight="1" thickBot="1" x14ac:dyDescent="0.25">
      <c r="A78" s="14" t="s">
        <v>232</v>
      </c>
      <c r="B78" s="237" t="s">
        <v>212</v>
      </c>
      <c r="C78" s="279">
        <v>0</v>
      </c>
    </row>
    <row r="79" spans="1:4" s="101" customFormat="1" ht="12" customHeight="1" thickBot="1" x14ac:dyDescent="0.25">
      <c r="A79" s="126" t="s">
        <v>213</v>
      </c>
      <c r="B79" s="238" t="s">
        <v>233</v>
      </c>
      <c r="C79" s="275">
        <f>SUM(C80:C83)</f>
        <v>0</v>
      </c>
    </row>
    <row r="80" spans="1:4" s="101" customFormat="1" ht="12" customHeight="1" x14ac:dyDescent="0.2">
      <c r="A80" s="102" t="s">
        <v>214</v>
      </c>
      <c r="B80" s="233" t="s">
        <v>215</v>
      </c>
      <c r="C80" s="279">
        <v>0</v>
      </c>
    </row>
    <row r="81" spans="1:6" s="101" customFormat="1" ht="12" customHeight="1" x14ac:dyDescent="0.2">
      <c r="A81" s="103" t="s">
        <v>216</v>
      </c>
      <c r="B81" s="235" t="s">
        <v>217</v>
      </c>
      <c r="C81" s="279">
        <v>0</v>
      </c>
    </row>
    <row r="82" spans="1:6" s="101" customFormat="1" ht="12" customHeight="1" x14ac:dyDescent="0.2">
      <c r="A82" s="103" t="s">
        <v>218</v>
      </c>
      <c r="B82" s="235" t="s">
        <v>219</v>
      </c>
      <c r="C82" s="279">
        <v>0</v>
      </c>
    </row>
    <row r="83" spans="1:6" s="101" customFormat="1" ht="12" customHeight="1" thickBot="1" x14ac:dyDescent="0.25">
      <c r="A83" s="104" t="s">
        <v>220</v>
      </c>
      <c r="B83" s="237" t="s">
        <v>221</v>
      </c>
      <c r="C83" s="279">
        <v>0</v>
      </c>
    </row>
    <row r="84" spans="1:6" s="101" customFormat="1" ht="12" customHeight="1" thickBot="1" x14ac:dyDescent="0.25">
      <c r="A84" s="126" t="s">
        <v>222</v>
      </c>
      <c r="B84" s="238" t="s">
        <v>354</v>
      </c>
      <c r="C84" s="275"/>
    </row>
    <row r="85" spans="1:6" s="101" customFormat="1" ht="12" customHeight="1" thickBot="1" x14ac:dyDescent="0.25">
      <c r="A85" s="126" t="s">
        <v>224</v>
      </c>
      <c r="B85" s="238" t="s">
        <v>223</v>
      </c>
      <c r="C85" s="275"/>
    </row>
    <row r="86" spans="1:6" s="101" customFormat="1" ht="12" customHeight="1" thickBot="1" x14ac:dyDescent="0.25">
      <c r="A86" s="126" t="s">
        <v>236</v>
      </c>
      <c r="B86" s="249" t="s">
        <v>357</v>
      </c>
      <c r="C86" s="275">
        <f>+C63+C67+C72+C75+C79+C85+C84</f>
        <v>825073545</v>
      </c>
    </row>
    <row r="87" spans="1:6" s="101" customFormat="1" ht="12" customHeight="1" thickBot="1" x14ac:dyDescent="0.25">
      <c r="A87" s="127" t="s">
        <v>356</v>
      </c>
      <c r="B87" s="250" t="s">
        <v>358</v>
      </c>
      <c r="C87" s="302">
        <f>+C62+C86</f>
        <v>3133552804</v>
      </c>
      <c r="F87" s="227" t="s">
        <v>414</v>
      </c>
    </row>
    <row r="88" spans="1:6" s="101" customFormat="1" ht="30.75" customHeight="1" x14ac:dyDescent="0.2">
      <c r="A88" s="3"/>
      <c r="B88" s="4"/>
    </row>
    <row r="89" spans="1:6" ht="16.5" customHeight="1" x14ac:dyDescent="0.25">
      <c r="A89" s="374" t="s">
        <v>33</v>
      </c>
      <c r="B89" s="374"/>
      <c r="C89" s="374"/>
    </row>
    <row r="90" spans="1:6" s="105" customFormat="1" ht="16.5" customHeight="1" thickBot="1" x14ac:dyDescent="0.3">
      <c r="A90" s="376" t="s">
        <v>79</v>
      </c>
      <c r="B90" s="376"/>
      <c r="C90" s="36" t="s">
        <v>406</v>
      </c>
    </row>
    <row r="91" spans="1:6" ht="12" customHeight="1" x14ac:dyDescent="0.25">
      <c r="A91" s="381" t="s">
        <v>43</v>
      </c>
      <c r="B91" s="383" t="s">
        <v>394</v>
      </c>
      <c r="C91" s="387" t="str">
        <f>C3</f>
        <v>2021. évi módosított előirányzat</v>
      </c>
    </row>
    <row r="92" spans="1:6" ht="12" customHeight="1" thickBot="1" x14ac:dyDescent="0.3">
      <c r="A92" s="382"/>
      <c r="B92" s="384"/>
      <c r="C92" s="378"/>
    </row>
    <row r="93" spans="1:6" s="100" customFormat="1" ht="12" customHeight="1" thickBot="1" x14ac:dyDescent="0.25">
      <c r="A93" s="22" t="s">
        <v>366</v>
      </c>
      <c r="B93" s="23" t="s">
        <v>367</v>
      </c>
      <c r="C93" s="141" t="s">
        <v>370</v>
      </c>
    </row>
    <row r="94" spans="1:6" ht="12" customHeight="1" thickBot="1" x14ac:dyDescent="0.3">
      <c r="A94" s="19" t="s">
        <v>5</v>
      </c>
      <c r="B94" s="303" t="s">
        <v>417</v>
      </c>
      <c r="C94" s="285">
        <f>C95+C96+C97+C98+C99+C112</f>
        <v>2481212252</v>
      </c>
    </row>
    <row r="95" spans="1:6" ht="12" customHeight="1" x14ac:dyDescent="0.25">
      <c r="A95" s="15" t="s">
        <v>55</v>
      </c>
      <c r="B95" s="286" t="s">
        <v>34</v>
      </c>
      <c r="C95" s="276">
        <v>1255349690</v>
      </c>
    </row>
    <row r="96" spans="1:6" ht="12" customHeight="1" x14ac:dyDescent="0.25">
      <c r="A96" s="12" t="s">
        <v>56</v>
      </c>
      <c r="B96" s="287" t="s">
        <v>99</v>
      </c>
      <c r="C96" s="280">
        <v>178154387</v>
      </c>
    </row>
    <row r="97" spans="1:3" ht="12" customHeight="1" x14ac:dyDescent="0.25">
      <c r="A97" s="12" t="s">
        <v>57</v>
      </c>
      <c r="B97" s="287" t="s">
        <v>74</v>
      </c>
      <c r="C97" s="280">
        <v>764257545</v>
      </c>
    </row>
    <row r="98" spans="1:3" ht="12" customHeight="1" x14ac:dyDescent="0.25">
      <c r="A98" s="12" t="s">
        <v>58</v>
      </c>
      <c r="B98" s="288" t="s">
        <v>100</v>
      </c>
      <c r="C98" s="280">
        <v>10400000</v>
      </c>
    </row>
    <row r="99" spans="1:3" ht="12" customHeight="1" x14ac:dyDescent="0.25">
      <c r="A99" s="12" t="s">
        <v>66</v>
      </c>
      <c r="B99" s="289" t="s">
        <v>101</v>
      </c>
      <c r="C99" s="280">
        <v>273050630</v>
      </c>
    </row>
    <row r="100" spans="1:3" ht="12" customHeight="1" x14ac:dyDescent="0.25">
      <c r="A100" s="12" t="s">
        <v>59</v>
      </c>
      <c r="B100" s="287" t="s">
        <v>322</v>
      </c>
      <c r="C100" s="279">
        <v>2663098</v>
      </c>
    </row>
    <row r="101" spans="1:3" ht="12" customHeight="1" x14ac:dyDescent="0.25">
      <c r="A101" s="12" t="s">
        <v>60</v>
      </c>
      <c r="B101" s="290" t="s">
        <v>321</v>
      </c>
      <c r="C101" s="279">
        <v>0</v>
      </c>
    </row>
    <row r="102" spans="1:3" ht="12" customHeight="1" x14ac:dyDescent="0.25">
      <c r="A102" s="12" t="s">
        <v>67</v>
      </c>
      <c r="B102" s="290" t="s">
        <v>320</v>
      </c>
      <c r="C102" s="279">
        <v>0</v>
      </c>
    </row>
    <row r="103" spans="1:3" ht="12" customHeight="1" x14ac:dyDescent="0.25">
      <c r="A103" s="12" t="s">
        <v>68</v>
      </c>
      <c r="B103" s="291" t="s">
        <v>239</v>
      </c>
      <c r="C103" s="279">
        <v>0</v>
      </c>
    </row>
    <row r="104" spans="1:3" ht="12" customHeight="1" x14ac:dyDescent="0.25">
      <c r="A104" s="12" t="s">
        <v>69</v>
      </c>
      <c r="B104" s="287" t="s">
        <v>412</v>
      </c>
      <c r="C104" s="282">
        <v>0</v>
      </c>
    </row>
    <row r="105" spans="1:3" ht="12" customHeight="1" x14ac:dyDescent="0.25">
      <c r="A105" s="12" t="s">
        <v>70</v>
      </c>
      <c r="B105" s="287" t="s">
        <v>411</v>
      </c>
      <c r="C105" s="282">
        <v>0</v>
      </c>
    </row>
    <row r="106" spans="1:3" ht="12" customHeight="1" x14ac:dyDescent="0.25">
      <c r="A106" s="12" t="s">
        <v>72</v>
      </c>
      <c r="B106" s="291" t="s">
        <v>242</v>
      </c>
      <c r="C106" s="280">
        <v>219887532</v>
      </c>
    </row>
    <row r="107" spans="1:3" ht="12" customHeight="1" x14ac:dyDescent="0.25">
      <c r="A107" s="12" t="s">
        <v>102</v>
      </c>
      <c r="B107" s="291" t="s">
        <v>243</v>
      </c>
      <c r="C107" s="282">
        <v>0</v>
      </c>
    </row>
    <row r="108" spans="1:3" ht="12" customHeight="1" x14ac:dyDescent="0.25">
      <c r="A108" s="12" t="s">
        <v>237</v>
      </c>
      <c r="B108" s="287" t="s">
        <v>413</v>
      </c>
      <c r="C108" s="282">
        <v>0</v>
      </c>
    </row>
    <row r="109" spans="1:3" ht="12" customHeight="1" x14ac:dyDescent="0.25">
      <c r="A109" s="11" t="s">
        <v>238</v>
      </c>
      <c r="B109" s="290" t="s">
        <v>245</v>
      </c>
      <c r="C109" s="282">
        <v>0</v>
      </c>
    </row>
    <row r="110" spans="1:3" ht="12" customHeight="1" x14ac:dyDescent="0.25">
      <c r="A110" s="12" t="s">
        <v>318</v>
      </c>
      <c r="B110" s="290" t="s">
        <v>246</v>
      </c>
      <c r="C110" s="282">
        <v>0</v>
      </c>
    </row>
    <row r="111" spans="1:3" ht="12" customHeight="1" x14ac:dyDescent="0.25">
      <c r="A111" s="14" t="s">
        <v>319</v>
      </c>
      <c r="B111" s="290" t="s">
        <v>247</v>
      </c>
      <c r="C111" s="280">
        <v>50500000</v>
      </c>
    </row>
    <row r="112" spans="1:3" ht="12" customHeight="1" x14ac:dyDescent="0.25">
      <c r="A112" s="12" t="s">
        <v>323</v>
      </c>
      <c r="B112" s="288" t="s">
        <v>35</v>
      </c>
      <c r="C112" s="282">
        <v>0</v>
      </c>
    </row>
    <row r="113" spans="1:3" ht="12" customHeight="1" x14ac:dyDescent="0.25">
      <c r="A113" s="12" t="s">
        <v>324</v>
      </c>
      <c r="B113" s="287" t="s">
        <v>326</v>
      </c>
      <c r="C113" s="282">
        <v>0</v>
      </c>
    </row>
    <row r="114" spans="1:3" ht="12" customHeight="1" thickBot="1" x14ac:dyDescent="0.3">
      <c r="A114" s="16" t="s">
        <v>325</v>
      </c>
      <c r="B114" s="292" t="s">
        <v>327</v>
      </c>
      <c r="C114" s="318">
        <v>0</v>
      </c>
    </row>
    <row r="115" spans="1:3" ht="12" customHeight="1" thickBot="1" x14ac:dyDescent="0.3">
      <c r="A115" s="129" t="s">
        <v>6</v>
      </c>
      <c r="B115" s="130" t="s">
        <v>418</v>
      </c>
      <c r="C115" s="293">
        <f>+C116+C118+C120</f>
        <v>611262595</v>
      </c>
    </row>
    <row r="116" spans="1:3" ht="12" customHeight="1" x14ac:dyDescent="0.25">
      <c r="A116" s="13" t="s">
        <v>61</v>
      </c>
      <c r="B116" s="287" t="s">
        <v>118</v>
      </c>
      <c r="C116" s="277">
        <v>42629109</v>
      </c>
    </row>
    <row r="117" spans="1:3" ht="12" customHeight="1" x14ac:dyDescent="0.25">
      <c r="A117" s="13" t="s">
        <v>62</v>
      </c>
      <c r="B117" s="290" t="s">
        <v>252</v>
      </c>
      <c r="C117" s="277">
        <v>32057770</v>
      </c>
    </row>
    <row r="118" spans="1:3" ht="12" customHeight="1" x14ac:dyDescent="0.25">
      <c r="A118" s="13" t="s">
        <v>63</v>
      </c>
      <c r="B118" s="290" t="s">
        <v>103</v>
      </c>
      <c r="C118" s="277">
        <v>565056030</v>
      </c>
    </row>
    <row r="119" spans="1:3" ht="12" customHeight="1" x14ac:dyDescent="0.25">
      <c r="A119" s="13" t="s">
        <v>64</v>
      </c>
      <c r="B119" s="290" t="s">
        <v>253</v>
      </c>
      <c r="C119" s="280">
        <v>559819872</v>
      </c>
    </row>
    <row r="120" spans="1:3" ht="12" customHeight="1" x14ac:dyDescent="0.25">
      <c r="A120" s="13" t="s">
        <v>65</v>
      </c>
      <c r="B120" s="237" t="s">
        <v>120</v>
      </c>
      <c r="C120" s="280">
        <v>3577456</v>
      </c>
    </row>
    <row r="121" spans="1:3" ht="12" customHeight="1" x14ac:dyDescent="0.25">
      <c r="A121" s="13" t="s">
        <v>71</v>
      </c>
      <c r="B121" s="235" t="s">
        <v>312</v>
      </c>
      <c r="C121" s="282">
        <v>0</v>
      </c>
    </row>
    <row r="122" spans="1:3" ht="12" customHeight="1" x14ac:dyDescent="0.25">
      <c r="A122" s="13" t="s">
        <v>73</v>
      </c>
      <c r="B122" s="294" t="s">
        <v>258</v>
      </c>
      <c r="C122" s="282">
        <v>0</v>
      </c>
    </row>
    <row r="123" spans="1:3" ht="12" customHeight="1" x14ac:dyDescent="0.25">
      <c r="A123" s="13" t="s">
        <v>104</v>
      </c>
      <c r="B123" s="287" t="s">
        <v>241</v>
      </c>
      <c r="C123" s="282">
        <v>0</v>
      </c>
    </row>
    <row r="124" spans="1:3" ht="12" customHeight="1" x14ac:dyDescent="0.25">
      <c r="A124" s="13" t="s">
        <v>105</v>
      </c>
      <c r="B124" s="287" t="s">
        <v>257</v>
      </c>
      <c r="C124" s="282">
        <v>0</v>
      </c>
    </row>
    <row r="125" spans="1:3" ht="12" customHeight="1" x14ac:dyDescent="0.25">
      <c r="A125" s="13" t="s">
        <v>106</v>
      </c>
      <c r="B125" s="287" t="s">
        <v>256</v>
      </c>
      <c r="C125" s="282">
        <v>0</v>
      </c>
    </row>
    <row r="126" spans="1:3" ht="12" customHeight="1" x14ac:dyDescent="0.25">
      <c r="A126" s="13" t="s">
        <v>249</v>
      </c>
      <c r="B126" s="287" t="s">
        <v>244</v>
      </c>
      <c r="C126" s="282">
        <v>0</v>
      </c>
    </row>
    <row r="127" spans="1:3" ht="12" customHeight="1" x14ac:dyDescent="0.25">
      <c r="A127" s="13" t="s">
        <v>250</v>
      </c>
      <c r="B127" s="287" t="s">
        <v>255</v>
      </c>
      <c r="C127" s="282">
        <v>0</v>
      </c>
    </row>
    <row r="128" spans="1:3" ht="12" customHeight="1" thickBot="1" x14ac:dyDescent="0.3">
      <c r="A128" s="11" t="s">
        <v>251</v>
      </c>
      <c r="B128" s="287" t="s">
        <v>254</v>
      </c>
      <c r="C128" s="284">
        <v>3577456</v>
      </c>
    </row>
    <row r="129" spans="1:3" ht="12" customHeight="1" thickBot="1" x14ac:dyDescent="0.3">
      <c r="A129" s="18" t="s">
        <v>7</v>
      </c>
      <c r="B129" s="295" t="s">
        <v>328</v>
      </c>
      <c r="C129" s="278">
        <f>+C94+C115</f>
        <v>3092474847</v>
      </c>
    </row>
    <row r="130" spans="1:3" ht="12" customHeight="1" thickBot="1" x14ac:dyDescent="0.3">
      <c r="A130" s="18" t="s">
        <v>8</v>
      </c>
      <c r="B130" s="295" t="s">
        <v>395</v>
      </c>
      <c r="C130" s="278">
        <f>+C131+C132+C133</f>
        <v>0</v>
      </c>
    </row>
    <row r="131" spans="1:3" ht="12" customHeight="1" x14ac:dyDescent="0.25">
      <c r="A131" s="13" t="s">
        <v>154</v>
      </c>
      <c r="B131" s="290" t="s">
        <v>336</v>
      </c>
      <c r="C131" s="282">
        <v>0</v>
      </c>
    </row>
    <row r="132" spans="1:3" ht="12" customHeight="1" x14ac:dyDescent="0.25">
      <c r="A132" s="13" t="s">
        <v>155</v>
      </c>
      <c r="B132" s="290" t="s">
        <v>337</v>
      </c>
      <c r="C132" s="282">
        <v>0</v>
      </c>
    </row>
    <row r="133" spans="1:3" ht="12" customHeight="1" thickBot="1" x14ac:dyDescent="0.3">
      <c r="A133" s="11" t="s">
        <v>156</v>
      </c>
      <c r="B133" s="290" t="s">
        <v>338</v>
      </c>
      <c r="C133" s="282">
        <v>0</v>
      </c>
    </row>
    <row r="134" spans="1:3" ht="12" customHeight="1" thickBot="1" x14ac:dyDescent="0.3">
      <c r="A134" s="18" t="s">
        <v>9</v>
      </c>
      <c r="B134" s="295" t="s">
        <v>330</v>
      </c>
      <c r="C134" s="278">
        <f>SUM(C135:C140)</f>
        <v>0</v>
      </c>
    </row>
    <row r="135" spans="1:3" ht="12" customHeight="1" x14ac:dyDescent="0.25">
      <c r="A135" s="13" t="s">
        <v>48</v>
      </c>
      <c r="B135" s="294" t="s">
        <v>339</v>
      </c>
      <c r="C135" s="282">
        <v>0</v>
      </c>
    </row>
    <row r="136" spans="1:3" ht="12" customHeight="1" x14ac:dyDescent="0.25">
      <c r="A136" s="13" t="s">
        <v>49</v>
      </c>
      <c r="B136" s="294" t="s">
        <v>331</v>
      </c>
      <c r="C136" s="282">
        <v>0</v>
      </c>
    </row>
    <row r="137" spans="1:3" ht="12" customHeight="1" x14ac:dyDescent="0.25">
      <c r="A137" s="13" t="s">
        <v>50</v>
      </c>
      <c r="B137" s="294" t="s">
        <v>332</v>
      </c>
      <c r="C137" s="282">
        <v>0</v>
      </c>
    </row>
    <row r="138" spans="1:3" ht="12" customHeight="1" x14ac:dyDescent="0.25">
      <c r="A138" s="13" t="s">
        <v>91</v>
      </c>
      <c r="B138" s="294" t="s">
        <v>333</v>
      </c>
      <c r="C138" s="282">
        <v>0</v>
      </c>
    </row>
    <row r="139" spans="1:3" ht="12" customHeight="1" x14ac:dyDescent="0.25">
      <c r="A139" s="13" t="s">
        <v>92</v>
      </c>
      <c r="B139" s="294" t="s">
        <v>334</v>
      </c>
      <c r="C139" s="282">
        <v>0</v>
      </c>
    </row>
    <row r="140" spans="1:3" ht="12" customHeight="1" thickBot="1" x14ac:dyDescent="0.3">
      <c r="A140" s="11" t="s">
        <v>93</v>
      </c>
      <c r="B140" s="294" t="s">
        <v>335</v>
      </c>
      <c r="C140" s="282">
        <v>0</v>
      </c>
    </row>
    <row r="141" spans="1:3" ht="12" customHeight="1" thickBot="1" x14ac:dyDescent="0.3">
      <c r="A141" s="18" t="s">
        <v>10</v>
      </c>
      <c r="B141" s="295" t="s">
        <v>342</v>
      </c>
      <c r="C141" s="296">
        <f>+C142+C143+C144+C145</f>
        <v>41077957</v>
      </c>
    </row>
    <row r="142" spans="1:3" ht="12" customHeight="1" x14ac:dyDescent="0.25">
      <c r="A142" s="13" t="s">
        <v>51</v>
      </c>
      <c r="B142" s="294" t="s">
        <v>259</v>
      </c>
      <c r="C142" s="282">
        <v>0</v>
      </c>
    </row>
    <row r="143" spans="1:3" ht="12" customHeight="1" x14ac:dyDescent="0.25">
      <c r="A143" s="13" t="s">
        <v>52</v>
      </c>
      <c r="B143" s="294" t="s">
        <v>260</v>
      </c>
      <c r="C143" s="282">
        <v>41077957</v>
      </c>
    </row>
    <row r="144" spans="1:3" ht="12" customHeight="1" x14ac:dyDescent="0.25">
      <c r="A144" s="13" t="s">
        <v>173</v>
      </c>
      <c r="B144" s="294" t="s">
        <v>343</v>
      </c>
      <c r="C144" s="282">
        <v>0</v>
      </c>
    </row>
    <row r="145" spans="1:7" ht="12" customHeight="1" thickBot="1" x14ac:dyDescent="0.3">
      <c r="A145" s="11" t="s">
        <v>174</v>
      </c>
      <c r="B145" s="297" t="s">
        <v>279</v>
      </c>
      <c r="C145" s="282">
        <v>0</v>
      </c>
    </row>
    <row r="146" spans="1:7" ht="12" customHeight="1" thickBot="1" x14ac:dyDescent="0.3">
      <c r="A146" s="18" t="s">
        <v>11</v>
      </c>
      <c r="B146" s="295" t="s">
        <v>344</v>
      </c>
      <c r="C146" s="298">
        <f>SUM(C147:C151)</f>
        <v>0</v>
      </c>
    </row>
    <row r="147" spans="1:7" ht="12" customHeight="1" x14ac:dyDescent="0.25">
      <c r="A147" s="13" t="s">
        <v>53</v>
      </c>
      <c r="B147" s="294" t="s">
        <v>340</v>
      </c>
      <c r="C147" s="282">
        <v>0</v>
      </c>
    </row>
    <row r="148" spans="1:7" ht="12" customHeight="1" x14ac:dyDescent="0.25">
      <c r="A148" s="13" t="s">
        <v>54</v>
      </c>
      <c r="B148" s="294" t="s">
        <v>346</v>
      </c>
      <c r="C148" s="282">
        <v>0</v>
      </c>
    </row>
    <row r="149" spans="1:7" ht="12" customHeight="1" x14ac:dyDescent="0.25">
      <c r="A149" s="13" t="s">
        <v>185</v>
      </c>
      <c r="B149" s="294" t="s">
        <v>341</v>
      </c>
      <c r="C149" s="282">
        <v>0</v>
      </c>
    </row>
    <row r="150" spans="1:7" ht="12" customHeight="1" x14ac:dyDescent="0.25">
      <c r="A150" s="13" t="s">
        <v>186</v>
      </c>
      <c r="B150" s="294" t="s">
        <v>347</v>
      </c>
      <c r="C150" s="282">
        <v>0</v>
      </c>
    </row>
    <row r="151" spans="1:7" ht="12" customHeight="1" thickBot="1" x14ac:dyDescent="0.3">
      <c r="A151" s="13" t="s">
        <v>345</v>
      </c>
      <c r="B151" s="294" t="s">
        <v>348</v>
      </c>
      <c r="C151" s="282">
        <v>0</v>
      </c>
    </row>
    <row r="152" spans="1:7" ht="12" customHeight="1" thickBot="1" x14ac:dyDescent="0.3">
      <c r="A152" s="18" t="s">
        <v>12</v>
      </c>
      <c r="B152" s="295" t="s">
        <v>349</v>
      </c>
      <c r="C152" s="299"/>
    </row>
    <row r="153" spans="1:7" ht="12" customHeight="1" thickBot="1" x14ac:dyDescent="0.3">
      <c r="A153" s="18" t="s">
        <v>13</v>
      </c>
      <c r="B153" s="295" t="s">
        <v>350</v>
      </c>
      <c r="C153" s="299"/>
    </row>
    <row r="154" spans="1:7" ht="12" customHeight="1" thickBot="1" x14ac:dyDescent="0.3">
      <c r="A154" s="18" t="s">
        <v>14</v>
      </c>
      <c r="B154" s="295" t="s">
        <v>352</v>
      </c>
      <c r="C154" s="300">
        <f>+C130+C134+C141+C146+C152+C153</f>
        <v>41077957</v>
      </c>
      <c r="D154" s="106"/>
      <c r="E154" s="107"/>
      <c r="F154" s="107"/>
      <c r="G154" s="107"/>
    </row>
    <row r="155" spans="1:7" s="101" customFormat="1" ht="12" customHeight="1" thickBot="1" x14ac:dyDescent="0.25">
      <c r="A155" s="60" t="s">
        <v>15</v>
      </c>
      <c r="B155" s="301" t="s">
        <v>351</v>
      </c>
      <c r="C155" s="300">
        <f>+C129+C154</f>
        <v>3133552804</v>
      </c>
    </row>
    <row r="156" spans="1:7" ht="7.5" customHeight="1" x14ac:dyDescent="0.25">
      <c r="A156" s="160"/>
      <c r="B156" s="160"/>
      <c r="C156" s="161"/>
    </row>
    <row r="157" spans="1:7" x14ac:dyDescent="0.25">
      <c r="A157" s="385" t="s">
        <v>261</v>
      </c>
      <c r="B157" s="385"/>
      <c r="C157" s="386"/>
    </row>
    <row r="158" spans="1:7" ht="15" customHeight="1" thickBot="1" x14ac:dyDescent="0.3">
      <c r="A158" s="375" t="s">
        <v>80</v>
      </c>
      <c r="B158" s="375"/>
      <c r="C158" s="162" t="s">
        <v>406</v>
      </c>
    </row>
    <row r="159" spans="1:7" ht="25.5" customHeight="1" thickBot="1" x14ac:dyDescent="0.3">
      <c r="A159" s="18">
        <v>1</v>
      </c>
      <c r="B159" s="20" t="s">
        <v>353</v>
      </c>
      <c r="C159" s="155">
        <f>+C62-C129</f>
        <v>-783995588</v>
      </c>
    </row>
    <row r="160" spans="1:7" ht="32.25" customHeight="1" thickBot="1" x14ac:dyDescent="0.3">
      <c r="A160" s="18" t="s">
        <v>6</v>
      </c>
      <c r="B160" s="20" t="s">
        <v>359</v>
      </c>
      <c r="C160" s="158">
        <f>+C86-C154</f>
        <v>783995588</v>
      </c>
    </row>
    <row r="161" spans="1:3" ht="16.5" thickBot="1" x14ac:dyDescent="0.3"/>
    <row r="162" spans="1:3" ht="12" customHeight="1" thickBot="1" x14ac:dyDescent="0.3">
      <c r="A162" s="56" t="s">
        <v>385</v>
      </c>
      <c r="B162" s="187"/>
      <c r="C162" s="324">
        <v>643</v>
      </c>
    </row>
    <row r="163" spans="1:3" ht="12" customHeight="1" thickBot="1" x14ac:dyDescent="0.3">
      <c r="A163" s="379" t="s">
        <v>114</v>
      </c>
      <c r="B163" s="380"/>
      <c r="C163" s="325">
        <v>353</v>
      </c>
    </row>
    <row r="164" spans="1:3" x14ac:dyDescent="0.25">
      <c r="C164" s="100"/>
    </row>
  </sheetData>
  <mergeCells count="13">
    <mergeCell ref="B91:B92"/>
    <mergeCell ref="A157:C157"/>
    <mergeCell ref="C91:C92"/>
    <mergeCell ref="A1:C1"/>
    <mergeCell ref="A89:C89"/>
    <mergeCell ref="A2:B2"/>
    <mergeCell ref="A90:B90"/>
    <mergeCell ref="C3:C4"/>
    <mergeCell ref="A163:B163"/>
    <mergeCell ref="A158:B158"/>
    <mergeCell ref="A3:A4"/>
    <mergeCell ref="B3:B4"/>
    <mergeCell ref="A91:A9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Putnok Város Önkormányzat
2021. ÉVI KÖLTSÉGVETÉSÉNEK ÖSSZEVONT MÓDOSÍTOTT MÉRLEGE&amp;10
&amp;R&amp;"Times New Roman CE,Félkövér dőlt"&amp;11 1. melléklet  a 11/2021. (V.07.) önkormányzati rendelethez</oddHeader>
  </headerFooter>
  <rowBreaks count="1" manualBreakCount="1">
    <brk id="88" max="2" man="1"/>
  </rowBreaks>
  <ignoredErrors>
    <ignoredError sqref="C57 C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BreakPreview" zoomScaleNormal="115" zoomScaleSheetLayoutView="100" workbookViewId="0">
      <selection activeCell="D13" sqref="D13"/>
    </sheetView>
  </sheetViews>
  <sheetFormatPr defaultRowHeight="12.75" x14ac:dyDescent="0.2"/>
  <cols>
    <col min="1" max="1" width="6.83203125" style="25" customWidth="1"/>
    <col min="2" max="2" width="48" style="41" customWidth="1"/>
    <col min="3" max="3" width="16.33203125" style="25" customWidth="1"/>
    <col min="4" max="4" width="55.1640625" style="25" customWidth="1"/>
    <col min="5" max="5" width="16.33203125" style="25" customWidth="1"/>
    <col min="6" max="6" width="4.83203125" style="25" customWidth="1"/>
    <col min="7" max="16384" width="9.33203125" style="25"/>
  </cols>
  <sheetData>
    <row r="1" spans="1:6" ht="39.75" customHeight="1" x14ac:dyDescent="0.2">
      <c r="B1" s="61" t="s">
        <v>83</v>
      </c>
      <c r="C1" s="62"/>
      <c r="D1" s="62"/>
      <c r="E1" s="62"/>
      <c r="F1" s="390" t="s">
        <v>452</v>
      </c>
    </row>
    <row r="2" spans="1:6" ht="14.25" thickBot="1" x14ac:dyDescent="0.25">
      <c r="E2" s="63" t="s">
        <v>410</v>
      </c>
      <c r="F2" s="390"/>
    </row>
    <row r="3" spans="1:6" ht="18" customHeight="1" thickBot="1" x14ac:dyDescent="0.25">
      <c r="A3" s="388" t="s">
        <v>43</v>
      </c>
      <c r="B3" s="64" t="s">
        <v>37</v>
      </c>
      <c r="C3" s="134"/>
      <c r="D3" s="64" t="s">
        <v>38</v>
      </c>
      <c r="E3" s="136"/>
      <c r="F3" s="390"/>
    </row>
    <row r="4" spans="1:6" s="65" customFormat="1" ht="35.25" customHeight="1" thickBot="1" x14ac:dyDescent="0.25">
      <c r="A4" s="389"/>
      <c r="B4" s="42" t="s">
        <v>41</v>
      </c>
      <c r="C4" s="191" t="s">
        <v>419</v>
      </c>
      <c r="D4" s="42" t="s">
        <v>41</v>
      </c>
      <c r="E4" s="191" t="s">
        <v>419</v>
      </c>
      <c r="F4" s="390"/>
    </row>
    <row r="5" spans="1:6" s="68" customFormat="1" ht="12" customHeight="1" thickBot="1" x14ac:dyDescent="0.25">
      <c r="A5" s="66" t="s">
        <v>366</v>
      </c>
      <c r="B5" s="67" t="s">
        <v>367</v>
      </c>
      <c r="C5" s="135" t="s">
        <v>370</v>
      </c>
      <c r="D5" s="67" t="s">
        <v>369</v>
      </c>
      <c r="E5" s="142" t="s">
        <v>371</v>
      </c>
      <c r="F5" s="390"/>
    </row>
    <row r="6" spans="1:6" ht="12.95" customHeight="1" x14ac:dyDescent="0.2">
      <c r="A6" s="69" t="s">
        <v>5</v>
      </c>
      <c r="B6" s="70" t="s">
        <v>262</v>
      </c>
      <c r="C6" s="145">
        <f>'1.sz.mell.'!C6</f>
        <v>1040606071</v>
      </c>
      <c r="D6" s="70" t="s">
        <v>42</v>
      </c>
      <c r="E6" s="319">
        <f>'1.sz.mell.'!C95</f>
        <v>1255349690</v>
      </c>
      <c r="F6" s="390"/>
    </row>
    <row r="7" spans="1:6" ht="12.95" customHeight="1" x14ac:dyDescent="0.2">
      <c r="A7" s="71" t="s">
        <v>6</v>
      </c>
      <c r="B7" s="72" t="s">
        <v>263</v>
      </c>
      <c r="C7" s="145">
        <f>'1.sz.mell.'!C13</f>
        <v>875268776</v>
      </c>
      <c r="D7" s="72" t="s">
        <v>99</v>
      </c>
      <c r="E7" s="320">
        <f>'1.sz.mell.'!C96</f>
        <v>178154387</v>
      </c>
      <c r="F7" s="390"/>
    </row>
    <row r="8" spans="1:6" ht="12.95" customHeight="1" x14ac:dyDescent="0.2">
      <c r="A8" s="71" t="s">
        <v>7</v>
      </c>
      <c r="B8" s="72" t="s">
        <v>284</v>
      </c>
      <c r="C8" s="145">
        <f>'1.sz.mell.'!C19</f>
        <v>183881446</v>
      </c>
      <c r="D8" s="72" t="s">
        <v>123</v>
      </c>
      <c r="E8" s="320">
        <f>'1.sz.mell.'!C97</f>
        <v>764257545</v>
      </c>
      <c r="F8" s="390"/>
    </row>
    <row r="9" spans="1:6" ht="12.95" customHeight="1" x14ac:dyDescent="0.2">
      <c r="A9" s="71" t="s">
        <v>8</v>
      </c>
      <c r="B9" s="72" t="s">
        <v>90</v>
      </c>
      <c r="C9" s="145">
        <f>'1.sz.mell.'!C27</f>
        <v>60000000</v>
      </c>
      <c r="D9" s="72" t="s">
        <v>100</v>
      </c>
      <c r="E9" s="320">
        <f>'1.sz.mell.'!C98</f>
        <v>10400000</v>
      </c>
      <c r="F9" s="390"/>
    </row>
    <row r="10" spans="1:6" ht="12.95" customHeight="1" x14ac:dyDescent="0.2">
      <c r="A10" s="71" t="s">
        <v>9</v>
      </c>
      <c r="B10" s="73" t="s">
        <v>305</v>
      </c>
      <c r="C10" s="145">
        <f>'1.sz.mell.'!C34</f>
        <v>326884818</v>
      </c>
      <c r="D10" s="72" t="s">
        <v>101</v>
      </c>
      <c r="E10" s="320">
        <f>'1.sz.mell.'!C99</f>
        <v>273050630</v>
      </c>
      <c r="F10" s="390"/>
    </row>
    <row r="11" spans="1:6" ht="12.95" customHeight="1" x14ac:dyDescent="0.2">
      <c r="A11" s="71" t="s">
        <v>10</v>
      </c>
      <c r="B11" s="72" t="s">
        <v>264</v>
      </c>
      <c r="C11" s="145">
        <f>'1.sz.mell.'!C52</f>
        <v>100000</v>
      </c>
      <c r="D11" s="72" t="s">
        <v>35</v>
      </c>
      <c r="E11" s="320">
        <f>'1.sz.mell.'!C112</f>
        <v>0</v>
      </c>
      <c r="F11" s="390"/>
    </row>
    <row r="12" spans="1:6" ht="12.95" customHeight="1" x14ac:dyDescent="0.2">
      <c r="A12" s="71" t="s">
        <v>11</v>
      </c>
      <c r="B12" s="72" t="s">
        <v>360</v>
      </c>
      <c r="C12" s="145"/>
      <c r="D12" s="24"/>
      <c r="E12" s="320"/>
      <c r="F12" s="390"/>
    </row>
    <row r="13" spans="1:6" ht="12.95" customHeight="1" x14ac:dyDescent="0.2">
      <c r="A13" s="71" t="s">
        <v>12</v>
      </c>
      <c r="B13" s="24"/>
      <c r="C13" s="145"/>
      <c r="D13" s="24"/>
      <c r="E13" s="320"/>
      <c r="F13" s="390"/>
    </row>
    <row r="14" spans="1:6" ht="12.95" customHeight="1" x14ac:dyDescent="0.2">
      <c r="A14" s="71" t="s">
        <v>13</v>
      </c>
      <c r="B14" s="108"/>
      <c r="C14" s="145"/>
      <c r="D14" s="24"/>
      <c r="E14" s="320"/>
      <c r="F14" s="390"/>
    </row>
    <row r="15" spans="1:6" ht="12.95" customHeight="1" x14ac:dyDescent="0.2">
      <c r="A15" s="71" t="s">
        <v>14</v>
      </c>
      <c r="B15" s="24"/>
      <c r="C15" s="145"/>
      <c r="D15" s="24"/>
      <c r="E15" s="320"/>
      <c r="F15" s="390"/>
    </row>
    <row r="16" spans="1:6" ht="12.95" customHeight="1" x14ac:dyDescent="0.2">
      <c r="A16" s="71" t="s">
        <v>15</v>
      </c>
      <c r="B16" s="24"/>
      <c r="C16" s="145"/>
      <c r="D16" s="24"/>
      <c r="E16" s="320"/>
      <c r="F16" s="390"/>
    </row>
    <row r="17" spans="1:6" ht="12.95" customHeight="1" thickBot="1" x14ac:dyDescent="0.25">
      <c r="A17" s="71" t="s">
        <v>16</v>
      </c>
      <c r="B17" s="26"/>
      <c r="C17" s="163"/>
      <c r="D17" s="24"/>
      <c r="E17" s="321"/>
      <c r="F17" s="390"/>
    </row>
    <row r="18" spans="1:6" ht="21.75" thickBot="1" x14ac:dyDescent="0.25">
      <c r="A18" s="74" t="s">
        <v>17</v>
      </c>
      <c r="B18" s="35" t="s">
        <v>361</v>
      </c>
      <c r="C18" s="146">
        <f>SUM(C6+C7+C9+C10+C11)</f>
        <v>2302859665</v>
      </c>
      <c r="D18" s="35" t="s">
        <v>270</v>
      </c>
      <c r="E18" s="322">
        <f>SUM(E6:E17)</f>
        <v>2481212252</v>
      </c>
      <c r="F18" s="390"/>
    </row>
    <row r="19" spans="1:6" ht="12.95" customHeight="1" x14ac:dyDescent="0.2">
      <c r="A19" s="75" t="s">
        <v>18</v>
      </c>
      <c r="B19" s="76" t="s">
        <v>267</v>
      </c>
      <c r="C19" s="164">
        <f>+C20+C21+C22+C23</f>
        <v>219430544</v>
      </c>
      <c r="D19" s="77" t="s">
        <v>107</v>
      </c>
      <c r="E19" s="323"/>
      <c r="F19" s="390"/>
    </row>
    <row r="20" spans="1:6" ht="12.95" customHeight="1" x14ac:dyDescent="0.2">
      <c r="A20" s="78" t="s">
        <v>19</v>
      </c>
      <c r="B20" s="77" t="s">
        <v>116</v>
      </c>
      <c r="C20" s="148">
        <v>213703456</v>
      </c>
      <c r="D20" s="77" t="s">
        <v>269</v>
      </c>
      <c r="E20" s="320"/>
      <c r="F20" s="390"/>
    </row>
    <row r="21" spans="1:6" ht="12.95" customHeight="1" x14ac:dyDescent="0.2">
      <c r="A21" s="78" t="s">
        <v>20</v>
      </c>
      <c r="B21" s="77" t="s">
        <v>117</v>
      </c>
      <c r="C21" s="148">
        <v>5727088</v>
      </c>
      <c r="D21" s="77" t="s">
        <v>81</v>
      </c>
      <c r="E21" s="320"/>
      <c r="F21" s="390"/>
    </row>
    <row r="22" spans="1:6" ht="12.95" customHeight="1" x14ac:dyDescent="0.2">
      <c r="A22" s="78" t="s">
        <v>21</v>
      </c>
      <c r="B22" s="77" t="s">
        <v>121</v>
      </c>
      <c r="C22" s="148"/>
      <c r="D22" s="77" t="s">
        <v>82</v>
      </c>
      <c r="E22" s="320"/>
      <c r="F22" s="390"/>
    </row>
    <row r="23" spans="1:6" ht="12.95" customHeight="1" x14ac:dyDescent="0.2">
      <c r="A23" s="78" t="s">
        <v>22</v>
      </c>
      <c r="B23" s="77" t="s">
        <v>122</v>
      </c>
      <c r="C23" s="148"/>
      <c r="D23" s="76" t="s">
        <v>124</v>
      </c>
      <c r="E23" s="320"/>
      <c r="F23" s="390"/>
    </row>
    <row r="24" spans="1:6" ht="12.95" customHeight="1" x14ac:dyDescent="0.2">
      <c r="A24" s="78" t="s">
        <v>23</v>
      </c>
      <c r="B24" s="77" t="s">
        <v>268</v>
      </c>
      <c r="C24" s="149">
        <f>+C25+C26</f>
        <v>0</v>
      </c>
      <c r="D24" s="77" t="s">
        <v>108</v>
      </c>
      <c r="E24" s="320"/>
      <c r="F24" s="390"/>
    </row>
    <row r="25" spans="1:6" ht="12.95" customHeight="1" x14ac:dyDescent="0.2">
      <c r="A25" s="75" t="s">
        <v>24</v>
      </c>
      <c r="B25" s="76" t="s">
        <v>265</v>
      </c>
      <c r="C25" s="165"/>
      <c r="D25" s="70" t="s">
        <v>343</v>
      </c>
      <c r="E25" s="323"/>
      <c r="F25" s="390"/>
    </row>
    <row r="26" spans="1:6" ht="12.95" customHeight="1" x14ac:dyDescent="0.2">
      <c r="A26" s="78" t="s">
        <v>25</v>
      </c>
      <c r="B26" s="77" t="s">
        <v>266</v>
      </c>
      <c r="C26" s="148"/>
      <c r="D26" s="72" t="s">
        <v>349</v>
      </c>
      <c r="E26" s="320"/>
      <c r="F26" s="390"/>
    </row>
    <row r="27" spans="1:6" ht="12.95" customHeight="1" x14ac:dyDescent="0.2">
      <c r="A27" s="71" t="s">
        <v>26</v>
      </c>
      <c r="B27" s="77" t="s">
        <v>403</v>
      </c>
      <c r="C27" s="148"/>
      <c r="D27" s="72" t="s">
        <v>350</v>
      </c>
      <c r="E27" s="320"/>
      <c r="F27" s="390"/>
    </row>
    <row r="28" spans="1:6" ht="12.95" customHeight="1" thickBot="1" x14ac:dyDescent="0.25">
      <c r="A28" s="94" t="s">
        <v>27</v>
      </c>
      <c r="B28" s="76" t="s">
        <v>223</v>
      </c>
      <c r="C28" s="165"/>
      <c r="D28" s="110" t="s">
        <v>260</v>
      </c>
      <c r="E28" s="323">
        <f>'1.sz.mell.'!C143</f>
        <v>41077957</v>
      </c>
      <c r="F28" s="390"/>
    </row>
    <row r="29" spans="1:6" ht="24" customHeight="1" thickBot="1" x14ac:dyDescent="0.25">
      <c r="A29" s="74" t="s">
        <v>28</v>
      </c>
      <c r="B29" s="35" t="s">
        <v>362</v>
      </c>
      <c r="C29" s="166">
        <f>+C19+C24+C27+C28</f>
        <v>219430544</v>
      </c>
      <c r="D29" s="35" t="s">
        <v>364</v>
      </c>
      <c r="E29" s="322">
        <f>SUM(E19:E28)</f>
        <v>41077957</v>
      </c>
      <c r="F29" s="390"/>
    </row>
    <row r="30" spans="1:6" ht="19.5" customHeight="1" thickBot="1" x14ac:dyDescent="0.25">
      <c r="A30" s="74" t="s">
        <v>29</v>
      </c>
      <c r="B30" s="79" t="s">
        <v>363</v>
      </c>
      <c r="C30" s="80">
        <f>+C18+C29</f>
        <v>2522290209</v>
      </c>
      <c r="D30" s="79" t="s">
        <v>365</v>
      </c>
      <c r="E30" s="193">
        <f>+E18+E29</f>
        <v>2522290209</v>
      </c>
      <c r="F30" s="390"/>
    </row>
    <row r="31" spans="1:6" ht="13.5" thickBot="1" x14ac:dyDescent="0.25">
      <c r="A31" s="74" t="s">
        <v>30</v>
      </c>
      <c r="B31" s="79" t="s">
        <v>85</v>
      </c>
      <c r="C31" s="80">
        <f>IF(C18-E18&lt;0,E18-C18,"-")</f>
        <v>178352587</v>
      </c>
      <c r="D31" s="79" t="s">
        <v>86</v>
      </c>
      <c r="E31" s="193" t="str">
        <f>IF(C18-E18&gt;0,C18-E18,"-")</f>
        <v>-</v>
      </c>
      <c r="F31" s="390"/>
    </row>
    <row r="32" spans="1:6" ht="13.5" thickBot="1" x14ac:dyDescent="0.25">
      <c r="A32" s="74" t="s">
        <v>31</v>
      </c>
      <c r="B32" s="79" t="s">
        <v>125</v>
      </c>
      <c r="C32" s="80" t="str">
        <f>IF(C18+C29-E30&lt;0,E30-(C18+C29),"-")</f>
        <v>-</v>
      </c>
      <c r="D32" s="79" t="s">
        <v>126</v>
      </c>
      <c r="E32" s="193" t="str">
        <f>IF(C18+C29-E30&gt;0,C18+C29-E30,"-")</f>
        <v>-</v>
      </c>
      <c r="F32" s="390"/>
    </row>
    <row r="33" spans="2:4" ht="18.75" x14ac:dyDescent="0.2">
      <c r="B33" s="391"/>
      <c r="C33" s="391"/>
      <c r="D33" s="39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  <ignoredErrors>
    <ignoredError sqref="E6:E11 E2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BreakPreview" zoomScale="115" zoomScaleNormal="100" zoomScaleSheetLayoutView="115" workbookViewId="0">
      <selection activeCell="D17" sqref="D17"/>
    </sheetView>
  </sheetViews>
  <sheetFormatPr defaultRowHeight="12.75" x14ac:dyDescent="0.2"/>
  <cols>
    <col min="1" max="1" width="6.83203125" style="25" customWidth="1"/>
    <col min="2" max="2" width="49.83203125" style="41" customWidth="1"/>
    <col min="3" max="3" width="17.6640625" style="25" customWidth="1"/>
    <col min="4" max="4" width="49.83203125" style="25" customWidth="1"/>
    <col min="5" max="5" width="17.6640625" style="25" customWidth="1"/>
    <col min="6" max="6" width="4.83203125" style="25" customWidth="1"/>
    <col min="7" max="16384" width="9.33203125" style="25"/>
  </cols>
  <sheetData>
    <row r="1" spans="1:6" ht="31.5" x14ac:dyDescent="0.2">
      <c r="B1" s="61" t="s">
        <v>84</v>
      </c>
      <c r="C1" s="62"/>
      <c r="D1" s="62"/>
      <c r="E1" s="62"/>
      <c r="F1" s="390" t="s">
        <v>453</v>
      </c>
    </row>
    <row r="2" spans="1:6" ht="14.25" thickBot="1" x14ac:dyDescent="0.25">
      <c r="E2" s="167"/>
      <c r="F2" s="390"/>
    </row>
    <row r="3" spans="1:6" ht="13.5" customHeight="1" thickBot="1" x14ac:dyDescent="0.25">
      <c r="A3" s="388" t="s">
        <v>43</v>
      </c>
      <c r="B3" s="64" t="s">
        <v>37</v>
      </c>
      <c r="C3" s="134"/>
      <c r="D3" s="64" t="s">
        <v>38</v>
      </c>
      <c r="E3" s="136"/>
      <c r="F3" s="390"/>
    </row>
    <row r="4" spans="1:6" s="65" customFormat="1" ht="36.75" thickBot="1" x14ac:dyDescent="0.25">
      <c r="A4" s="389"/>
      <c r="B4" s="42" t="s">
        <v>41</v>
      </c>
      <c r="C4" s="191" t="s">
        <v>419</v>
      </c>
      <c r="D4" s="42" t="s">
        <v>41</v>
      </c>
      <c r="E4" s="191" t="s">
        <v>419</v>
      </c>
      <c r="F4" s="390"/>
    </row>
    <row r="5" spans="1:6" s="65" customFormat="1" ht="13.5" thickBot="1" x14ac:dyDescent="0.25">
      <c r="A5" s="66" t="s">
        <v>366</v>
      </c>
      <c r="B5" s="67" t="s">
        <v>367</v>
      </c>
      <c r="C5" s="135" t="s">
        <v>370</v>
      </c>
      <c r="D5" s="67" t="s">
        <v>407</v>
      </c>
      <c r="E5" s="142" t="s">
        <v>371</v>
      </c>
      <c r="F5" s="390"/>
    </row>
    <row r="6" spans="1:6" ht="12.95" customHeight="1" x14ac:dyDescent="0.2">
      <c r="A6" s="69" t="s">
        <v>5</v>
      </c>
      <c r="B6" s="70" t="s">
        <v>271</v>
      </c>
      <c r="C6" s="145">
        <f>'1.sz.mell.'!C20</f>
        <v>1619594</v>
      </c>
      <c r="D6" s="70" t="s">
        <v>118</v>
      </c>
      <c r="E6" s="151">
        <f>'1.sz.mell.'!C116</f>
        <v>42629109</v>
      </c>
      <c r="F6" s="390"/>
    </row>
    <row r="7" spans="1:6" x14ac:dyDescent="0.2">
      <c r="A7" s="71" t="s">
        <v>6</v>
      </c>
      <c r="B7" s="72" t="s">
        <v>272</v>
      </c>
      <c r="C7" s="145">
        <f>'1.sz.mell.'!C26</f>
        <v>1619594</v>
      </c>
      <c r="D7" s="72" t="s">
        <v>277</v>
      </c>
      <c r="E7" s="152">
        <f>'1.sz.mell.'!C117</f>
        <v>32057770</v>
      </c>
      <c r="F7" s="390"/>
    </row>
    <row r="8" spans="1:6" ht="12.95" customHeight="1" x14ac:dyDescent="0.2">
      <c r="A8" s="71" t="s">
        <v>7</v>
      </c>
      <c r="B8" s="72" t="s">
        <v>1</v>
      </c>
      <c r="C8" s="145">
        <f>'1.sz.mell.'!C46</f>
        <v>4000000</v>
      </c>
      <c r="D8" s="72" t="s">
        <v>103</v>
      </c>
      <c r="E8" s="152">
        <f>'1.sz.mell.'!C118</f>
        <v>565056030</v>
      </c>
      <c r="F8" s="390"/>
    </row>
    <row r="9" spans="1:6" ht="12.95" customHeight="1" x14ac:dyDescent="0.2">
      <c r="A9" s="71" t="s">
        <v>8</v>
      </c>
      <c r="B9" s="72" t="s">
        <v>273</v>
      </c>
      <c r="C9" s="145">
        <f>'1.sz.mell.'!C57</f>
        <v>0</v>
      </c>
      <c r="D9" s="72" t="s">
        <v>278</v>
      </c>
      <c r="E9" s="152">
        <f>'1.sz.mell.'!C119</f>
        <v>559819872</v>
      </c>
      <c r="F9" s="390"/>
    </row>
    <row r="10" spans="1:6" ht="12.75" customHeight="1" x14ac:dyDescent="0.2">
      <c r="A10" s="71" t="s">
        <v>9</v>
      </c>
      <c r="B10" s="72" t="s">
        <v>274</v>
      </c>
      <c r="C10" s="145"/>
      <c r="D10" s="72" t="s">
        <v>120</v>
      </c>
      <c r="E10" s="152">
        <f>'1.sz.mell.'!C120</f>
        <v>3577456</v>
      </c>
      <c r="F10" s="390"/>
    </row>
    <row r="11" spans="1:6" ht="12.95" customHeight="1" x14ac:dyDescent="0.2">
      <c r="A11" s="71" t="s">
        <v>10</v>
      </c>
      <c r="B11" s="72" t="s">
        <v>275</v>
      </c>
      <c r="C11" s="145"/>
      <c r="D11" s="111"/>
      <c r="E11" s="152"/>
      <c r="F11" s="390"/>
    </row>
    <row r="12" spans="1:6" ht="12.95" customHeight="1" x14ac:dyDescent="0.2">
      <c r="A12" s="71" t="s">
        <v>11</v>
      </c>
      <c r="B12" s="24"/>
      <c r="C12" s="145"/>
      <c r="D12" s="111"/>
      <c r="E12" s="152"/>
      <c r="F12" s="390"/>
    </row>
    <row r="13" spans="1:6" ht="12.95" customHeight="1" x14ac:dyDescent="0.2">
      <c r="A13" s="71" t="s">
        <v>12</v>
      </c>
      <c r="B13" s="24"/>
      <c r="C13" s="145"/>
      <c r="D13" s="112"/>
      <c r="E13" s="152"/>
      <c r="F13" s="390"/>
    </row>
    <row r="14" spans="1:6" ht="12.95" customHeight="1" x14ac:dyDescent="0.2">
      <c r="A14" s="71" t="s">
        <v>13</v>
      </c>
      <c r="B14" s="109"/>
      <c r="C14" s="145"/>
      <c r="D14" s="111"/>
      <c r="E14" s="152"/>
      <c r="F14" s="390"/>
    </row>
    <row r="15" spans="1:6" x14ac:dyDescent="0.2">
      <c r="A15" s="71" t="s">
        <v>14</v>
      </c>
      <c r="B15" s="24"/>
      <c r="C15" s="145"/>
      <c r="D15" s="111"/>
      <c r="E15" s="152"/>
      <c r="F15" s="390"/>
    </row>
    <row r="16" spans="1:6" ht="12.95" customHeight="1" thickBot="1" x14ac:dyDescent="0.25">
      <c r="A16" s="94" t="s">
        <v>15</v>
      </c>
      <c r="B16" s="110"/>
      <c r="C16" s="145"/>
      <c r="D16" s="95" t="s">
        <v>35</v>
      </c>
      <c r="E16" s="153"/>
      <c r="F16" s="390"/>
    </row>
    <row r="17" spans="1:6" ht="25.5" customHeight="1" thickBot="1" x14ac:dyDescent="0.25">
      <c r="A17" s="74" t="s">
        <v>16</v>
      </c>
      <c r="B17" s="35" t="s">
        <v>285</v>
      </c>
      <c r="C17" s="146">
        <f>+C6+C8+C9+C11+C12+C13+C14+C15+C16</f>
        <v>5619594</v>
      </c>
      <c r="D17" s="35" t="s">
        <v>286</v>
      </c>
      <c r="E17" s="150">
        <f>+E6+E8+E10+E11+E12+E13+E14+E15+E16</f>
        <v>611262595</v>
      </c>
      <c r="F17" s="390"/>
    </row>
    <row r="18" spans="1:6" ht="12.95" customHeight="1" x14ac:dyDescent="0.2">
      <c r="A18" s="69" t="s">
        <v>17</v>
      </c>
      <c r="B18" s="82" t="s">
        <v>138</v>
      </c>
      <c r="C18" s="147">
        <f>+C19+C20+C21+C22+C23</f>
        <v>605643001</v>
      </c>
      <c r="D18" s="77" t="s">
        <v>107</v>
      </c>
      <c r="E18" s="154"/>
      <c r="F18" s="390"/>
    </row>
    <row r="19" spans="1:6" ht="12.95" customHeight="1" x14ac:dyDescent="0.2">
      <c r="A19" s="71" t="s">
        <v>18</v>
      </c>
      <c r="B19" s="83" t="s">
        <v>127</v>
      </c>
      <c r="C19" s="148">
        <v>605643001</v>
      </c>
      <c r="D19" s="77" t="s">
        <v>110</v>
      </c>
      <c r="E19" s="152"/>
      <c r="F19" s="390"/>
    </row>
    <row r="20" spans="1:6" ht="12.95" customHeight="1" x14ac:dyDescent="0.2">
      <c r="A20" s="69" t="s">
        <v>19</v>
      </c>
      <c r="B20" s="83" t="s">
        <v>128</v>
      </c>
      <c r="C20" s="148"/>
      <c r="D20" s="77" t="s">
        <v>81</v>
      </c>
      <c r="E20" s="152"/>
      <c r="F20" s="390"/>
    </row>
    <row r="21" spans="1:6" ht="12.95" customHeight="1" x14ac:dyDescent="0.2">
      <c r="A21" s="71" t="s">
        <v>20</v>
      </c>
      <c r="B21" s="83" t="s">
        <v>129</v>
      </c>
      <c r="C21" s="148"/>
      <c r="D21" s="77" t="s">
        <v>82</v>
      </c>
      <c r="E21" s="152"/>
      <c r="F21" s="390"/>
    </row>
    <row r="22" spans="1:6" ht="12.95" customHeight="1" x14ac:dyDescent="0.2">
      <c r="A22" s="69" t="s">
        <v>21</v>
      </c>
      <c r="B22" s="83" t="s">
        <v>130</v>
      </c>
      <c r="C22" s="148"/>
      <c r="D22" s="76" t="s">
        <v>124</v>
      </c>
      <c r="E22" s="152">
        <f>SUM('1.sz.mell.'!C131)</f>
        <v>0</v>
      </c>
      <c r="F22" s="390"/>
    </row>
    <row r="23" spans="1:6" ht="12.95" customHeight="1" x14ac:dyDescent="0.2">
      <c r="A23" s="71" t="s">
        <v>22</v>
      </c>
      <c r="B23" s="84" t="s">
        <v>131</v>
      </c>
      <c r="C23" s="148"/>
      <c r="D23" s="77" t="s">
        <v>111</v>
      </c>
      <c r="E23" s="152"/>
      <c r="F23" s="390"/>
    </row>
    <row r="24" spans="1:6" ht="12.95" customHeight="1" x14ac:dyDescent="0.2">
      <c r="A24" s="69" t="s">
        <v>23</v>
      </c>
      <c r="B24" s="85" t="s">
        <v>132</v>
      </c>
      <c r="C24" s="148"/>
      <c r="D24" s="86" t="s">
        <v>109</v>
      </c>
      <c r="E24" s="152"/>
      <c r="F24" s="390"/>
    </row>
    <row r="25" spans="1:6" ht="12.95" customHeight="1" x14ac:dyDescent="0.2">
      <c r="A25" s="71" t="s">
        <v>24</v>
      </c>
      <c r="B25" s="84" t="s">
        <v>133</v>
      </c>
      <c r="C25" s="148"/>
      <c r="D25" s="86" t="s">
        <v>279</v>
      </c>
      <c r="E25" s="152"/>
      <c r="F25" s="390"/>
    </row>
    <row r="26" spans="1:6" ht="12.95" customHeight="1" x14ac:dyDescent="0.2">
      <c r="A26" s="69" t="s">
        <v>25</v>
      </c>
      <c r="B26" s="84" t="s">
        <v>134</v>
      </c>
      <c r="C26" s="148"/>
      <c r="D26" s="81"/>
      <c r="E26" s="152"/>
      <c r="F26" s="390"/>
    </row>
    <row r="27" spans="1:6" ht="12.95" customHeight="1" x14ac:dyDescent="0.2">
      <c r="A27" s="71" t="s">
        <v>26</v>
      </c>
      <c r="B27" s="83" t="s">
        <v>135</v>
      </c>
      <c r="C27" s="148"/>
      <c r="D27" s="33"/>
      <c r="E27" s="152"/>
      <c r="F27" s="390"/>
    </row>
    <row r="28" spans="1:6" ht="12.95" customHeight="1" x14ac:dyDescent="0.2">
      <c r="A28" s="69" t="s">
        <v>27</v>
      </c>
      <c r="B28" s="87" t="s">
        <v>136</v>
      </c>
      <c r="C28" s="148"/>
      <c r="D28" s="24"/>
      <c r="E28" s="152"/>
      <c r="F28" s="390"/>
    </row>
    <row r="29" spans="1:6" ht="12.95" customHeight="1" thickBot="1" x14ac:dyDescent="0.25">
      <c r="A29" s="71" t="s">
        <v>28</v>
      </c>
      <c r="B29" s="88" t="s">
        <v>137</v>
      </c>
      <c r="C29" s="148"/>
      <c r="D29" s="33"/>
      <c r="E29" s="152"/>
      <c r="F29" s="390"/>
    </row>
    <row r="30" spans="1:6" ht="21.75" customHeight="1" thickBot="1" x14ac:dyDescent="0.25">
      <c r="A30" s="74" t="s">
        <v>29</v>
      </c>
      <c r="B30" s="35" t="s">
        <v>276</v>
      </c>
      <c r="C30" s="146">
        <f>+C18+C24</f>
        <v>605643001</v>
      </c>
      <c r="D30" s="35" t="s">
        <v>280</v>
      </c>
      <c r="E30" s="150">
        <f>SUM(E18:E29)</f>
        <v>0</v>
      </c>
      <c r="F30" s="390"/>
    </row>
    <row r="31" spans="1:6" ht="13.5" thickBot="1" x14ac:dyDescent="0.25">
      <c r="A31" s="74" t="s">
        <v>30</v>
      </c>
      <c r="B31" s="79" t="s">
        <v>281</v>
      </c>
      <c r="C31" s="150">
        <f>+C17+C30</f>
        <v>611262595</v>
      </c>
      <c r="D31" s="79" t="s">
        <v>282</v>
      </c>
      <c r="E31" s="150">
        <f>+E17+E30</f>
        <v>611262595</v>
      </c>
      <c r="F31" s="390"/>
    </row>
    <row r="32" spans="1:6" ht="13.5" thickBot="1" x14ac:dyDescent="0.25">
      <c r="A32" s="74" t="s">
        <v>31</v>
      </c>
      <c r="B32" s="79" t="s">
        <v>85</v>
      </c>
      <c r="C32" s="150">
        <f>IF(C17-E17&lt;0,E17-C17,"-")</f>
        <v>605643001</v>
      </c>
      <c r="D32" s="79" t="s">
        <v>86</v>
      </c>
      <c r="E32" s="150" t="str">
        <f>IF(C17-E17&gt;0,C17-E17,"-")</f>
        <v>-</v>
      </c>
      <c r="F32" s="390"/>
    </row>
    <row r="33" spans="1:6" ht="13.5" thickBot="1" x14ac:dyDescent="0.25">
      <c r="A33" s="74" t="s">
        <v>32</v>
      </c>
      <c r="B33" s="79" t="s">
        <v>125</v>
      </c>
      <c r="C33" s="80" t="str">
        <f>IF(C17+C30-E26&lt;0,E26-(C17+C30),"-")</f>
        <v>-</v>
      </c>
      <c r="D33" s="79" t="s">
        <v>126</v>
      </c>
      <c r="E33" s="150" t="str">
        <f>IF(C17+C30-E31&gt;0,C17+C30-E31,"-")</f>
        <v>-</v>
      </c>
      <c r="F33" s="39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28"/>
  <sheetViews>
    <sheetView view="pageBreakPreview" zoomScale="60" zoomScaleNormal="100" workbookViewId="0">
      <selection activeCell="D10" sqref="D10"/>
    </sheetView>
  </sheetViews>
  <sheetFormatPr defaultRowHeight="12.75" x14ac:dyDescent="0.2"/>
  <cols>
    <col min="1" max="1" width="65.33203125" style="368" customWidth="1"/>
    <col min="2" max="2" width="22.83203125" style="339" customWidth="1"/>
    <col min="3" max="3" width="16.33203125" style="339" customWidth="1"/>
    <col min="4" max="4" width="18" style="339" customWidth="1"/>
    <col min="5" max="5" width="22" style="339" customWidth="1"/>
    <col min="6" max="6" width="18.83203125" style="25" customWidth="1"/>
    <col min="7" max="8" width="12.83203125" style="339" customWidth="1"/>
    <col min="9" max="9" width="13.83203125" style="339" customWidth="1"/>
    <col min="10" max="16384" width="9.33203125" style="339"/>
  </cols>
  <sheetData>
    <row r="1" spans="1:6" ht="21.75" customHeight="1" x14ac:dyDescent="0.2">
      <c r="A1" s="392" t="s">
        <v>422</v>
      </c>
      <c r="B1" s="392"/>
      <c r="C1" s="392"/>
      <c r="D1" s="392"/>
      <c r="E1" s="392"/>
      <c r="F1" s="392"/>
    </row>
    <row r="2" spans="1:6" ht="15" customHeight="1" thickBot="1" x14ac:dyDescent="0.3">
      <c r="A2" s="41"/>
      <c r="B2" s="25"/>
      <c r="C2" s="25"/>
      <c r="D2" s="25"/>
      <c r="E2" s="25"/>
      <c r="F2" s="340" t="s">
        <v>410</v>
      </c>
    </row>
    <row r="3" spans="1:6" s="345" customFormat="1" ht="44.25" customHeight="1" thickBot="1" x14ac:dyDescent="0.25">
      <c r="A3" s="341" t="s">
        <v>423</v>
      </c>
      <c r="B3" s="342" t="s">
        <v>424</v>
      </c>
      <c r="C3" s="343" t="s">
        <v>425</v>
      </c>
      <c r="D3" s="343" t="s">
        <v>426</v>
      </c>
      <c r="E3" s="343" t="s">
        <v>427</v>
      </c>
      <c r="F3" s="344" t="s">
        <v>428</v>
      </c>
    </row>
    <row r="4" spans="1:6" s="25" customFormat="1" ht="16.5" customHeight="1" thickBot="1" x14ac:dyDescent="0.25">
      <c r="A4" s="346" t="s">
        <v>366</v>
      </c>
      <c r="B4" s="347" t="s">
        <v>367</v>
      </c>
      <c r="C4" s="347" t="s">
        <v>368</v>
      </c>
      <c r="D4" s="347" t="s">
        <v>370</v>
      </c>
      <c r="E4" s="347" t="s">
        <v>369</v>
      </c>
      <c r="F4" s="348" t="s">
        <v>429</v>
      </c>
    </row>
    <row r="5" spans="1:6" s="25" customFormat="1" ht="24.75" customHeight="1" x14ac:dyDescent="0.2">
      <c r="A5" s="349" t="s">
        <v>430</v>
      </c>
      <c r="B5" s="350">
        <f>SUM(B6+B8+B10)</f>
        <v>171903077</v>
      </c>
      <c r="C5" s="350"/>
      <c r="D5" s="350">
        <f>SUM(D6+D8+D10)</f>
        <v>131978593</v>
      </c>
      <c r="E5" s="350">
        <f>SUM(E6+E8+E10)</f>
        <v>39924484</v>
      </c>
      <c r="F5" s="351">
        <f>SUM(F6:F8)</f>
        <v>0</v>
      </c>
    </row>
    <row r="6" spans="1:6" ht="30" x14ac:dyDescent="0.2">
      <c r="A6" s="352" t="s">
        <v>431</v>
      </c>
      <c r="B6" s="353">
        <v>162501363</v>
      </c>
      <c r="C6" s="354" t="s">
        <v>432</v>
      </c>
      <c r="D6" s="353">
        <v>130443593</v>
      </c>
      <c r="E6" s="353">
        <v>32057770</v>
      </c>
      <c r="F6" s="355">
        <f>B6-D6-E6</f>
        <v>0</v>
      </c>
    </row>
    <row r="7" spans="1:6" ht="15" x14ac:dyDescent="0.2">
      <c r="A7" s="352" t="s">
        <v>433</v>
      </c>
      <c r="B7" s="356">
        <v>20000000</v>
      </c>
      <c r="C7" s="357"/>
      <c r="D7" s="356">
        <v>12700000</v>
      </c>
      <c r="E7" s="356">
        <v>7300000</v>
      </c>
      <c r="F7" s="355"/>
    </row>
    <row r="8" spans="1:6" ht="15" x14ac:dyDescent="0.2">
      <c r="A8" s="352" t="s">
        <v>434</v>
      </c>
      <c r="B8" s="353">
        <v>5236158</v>
      </c>
      <c r="C8" s="354" t="s">
        <v>435</v>
      </c>
      <c r="D8" s="353">
        <v>0</v>
      </c>
      <c r="E8" s="353">
        <v>5236158</v>
      </c>
      <c r="F8" s="355">
        <f>B8-D8-E8</f>
        <v>0</v>
      </c>
    </row>
    <row r="9" spans="1:6" ht="15.75" customHeight="1" x14ac:dyDescent="0.2">
      <c r="A9" s="352" t="s">
        <v>436</v>
      </c>
      <c r="B9" s="358">
        <v>5236158</v>
      </c>
      <c r="C9" s="354"/>
      <c r="D9" s="353"/>
      <c r="E9" s="356">
        <v>5236158</v>
      </c>
      <c r="F9" s="359"/>
    </row>
    <row r="10" spans="1:6" ht="15.95" customHeight="1" x14ac:dyDescent="0.2">
      <c r="A10" s="352" t="s">
        <v>437</v>
      </c>
      <c r="B10" s="353">
        <v>4165556</v>
      </c>
      <c r="C10" s="354" t="s">
        <v>438</v>
      </c>
      <c r="D10" s="353">
        <v>1535000</v>
      </c>
      <c r="E10" s="353">
        <v>2630556</v>
      </c>
      <c r="F10" s="355">
        <f>B10-D10-E10</f>
        <v>0</v>
      </c>
    </row>
    <row r="11" spans="1:6" ht="15.95" customHeight="1" x14ac:dyDescent="0.2">
      <c r="A11" s="352" t="s">
        <v>436</v>
      </c>
      <c r="B11" s="358">
        <v>2460187</v>
      </c>
      <c r="C11" s="354"/>
      <c r="D11" s="353"/>
      <c r="E11" s="356">
        <v>2460187</v>
      </c>
      <c r="F11" s="359"/>
    </row>
    <row r="12" spans="1:6" ht="15.95" customHeight="1" x14ac:dyDescent="0.2">
      <c r="A12" s="349" t="s">
        <v>439</v>
      </c>
      <c r="B12" s="350">
        <f>SUM(B13:B15)</f>
        <v>1709901</v>
      </c>
      <c r="C12" s="350"/>
      <c r="D12" s="353">
        <v>0</v>
      </c>
      <c r="E12" s="350">
        <f>SUM(E13:E15)</f>
        <v>1709901</v>
      </c>
      <c r="F12" s="373">
        <f>SUM(F13:F25)</f>
        <v>0</v>
      </c>
    </row>
    <row r="13" spans="1:6" ht="15.95" customHeight="1" x14ac:dyDescent="0.2">
      <c r="A13" s="352" t="s">
        <v>451</v>
      </c>
      <c r="B13" s="353">
        <v>591751</v>
      </c>
      <c r="C13" s="354" t="s">
        <v>435</v>
      </c>
      <c r="D13" s="353">
        <v>0</v>
      </c>
      <c r="E13" s="353">
        <v>591751</v>
      </c>
      <c r="F13" s="355">
        <f>B13-D13-E13</f>
        <v>0</v>
      </c>
    </row>
    <row r="14" spans="1:6" ht="15.95" customHeight="1" x14ac:dyDescent="0.2">
      <c r="A14" s="352" t="s">
        <v>449</v>
      </c>
      <c r="B14" s="353">
        <v>958850</v>
      </c>
      <c r="C14" s="354" t="s">
        <v>435</v>
      </c>
      <c r="D14" s="353"/>
      <c r="E14" s="353">
        <v>958850</v>
      </c>
      <c r="F14" s="355"/>
    </row>
    <row r="15" spans="1:6" ht="15.95" customHeight="1" x14ac:dyDescent="0.2">
      <c r="A15" s="352" t="s">
        <v>450</v>
      </c>
      <c r="B15" s="353">
        <v>159300</v>
      </c>
      <c r="C15" s="354" t="s">
        <v>435</v>
      </c>
      <c r="D15" s="353"/>
      <c r="E15" s="353">
        <v>159300</v>
      </c>
      <c r="F15" s="355"/>
    </row>
    <row r="16" spans="1:6" ht="15.95" customHeight="1" x14ac:dyDescent="0.2">
      <c r="A16" s="349" t="s">
        <v>441</v>
      </c>
      <c r="B16" s="350">
        <f>SUM(B17+B28+B30)</f>
        <v>40597</v>
      </c>
      <c r="C16" s="350"/>
      <c r="D16" s="353">
        <v>0</v>
      </c>
      <c r="E16" s="350">
        <f>SUM(E17+E28+E30)</f>
        <v>40597</v>
      </c>
      <c r="F16" s="351">
        <f>SUM(F17:F28)</f>
        <v>0</v>
      </c>
    </row>
    <row r="17" spans="1:6" ht="15.95" customHeight="1" x14ac:dyDescent="0.2">
      <c r="A17" s="352" t="s">
        <v>448</v>
      </c>
      <c r="B17" s="353">
        <v>40597</v>
      </c>
      <c r="C17" s="354" t="s">
        <v>435</v>
      </c>
      <c r="D17" s="353"/>
      <c r="E17" s="353">
        <v>40597</v>
      </c>
      <c r="F17" s="355"/>
    </row>
    <row r="18" spans="1:6" ht="15.95" customHeight="1" x14ac:dyDescent="0.2">
      <c r="A18" s="349" t="s">
        <v>442</v>
      </c>
      <c r="B18" s="350">
        <f>SUM(B19:B23)</f>
        <v>954127</v>
      </c>
      <c r="C18" s="350"/>
      <c r="D18" s="353">
        <v>0</v>
      </c>
      <c r="E18" s="350">
        <f>SUM(E19:E23)</f>
        <v>954127</v>
      </c>
      <c r="F18" s="355"/>
    </row>
    <row r="19" spans="1:6" ht="15.95" customHeight="1" x14ac:dyDescent="0.2">
      <c r="A19" s="352" t="s">
        <v>443</v>
      </c>
      <c r="B19" s="353">
        <v>283083</v>
      </c>
      <c r="C19" s="354" t="s">
        <v>435</v>
      </c>
      <c r="D19" s="353"/>
      <c r="E19" s="353">
        <v>283083</v>
      </c>
      <c r="F19" s="355"/>
    </row>
    <row r="20" spans="1:6" ht="15.95" customHeight="1" x14ac:dyDescent="0.2">
      <c r="A20" s="352" t="s">
        <v>444</v>
      </c>
      <c r="B20" s="353">
        <v>164993</v>
      </c>
      <c r="C20" s="354" t="s">
        <v>435</v>
      </c>
      <c r="D20" s="353"/>
      <c r="E20" s="353">
        <v>164993</v>
      </c>
      <c r="F20" s="355"/>
    </row>
    <row r="21" spans="1:6" ht="15.95" customHeight="1" x14ac:dyDescent="0.2">
      <c r="A21" s="352" t="s">
        <v>445</v>
      </c>
      <c r="B21" s="353">
        <v>12000</v>
      </c>
      <c r="C21" s="354" t="s">
        <v>435</v>
      </c>
      <c r="D21" s="353"/>
      <c r="E21" s="353">
        <v>12000</v>
      </c>
      <c r="F21" s="355"/>
    </row>
    <row r="22" spans="1:6" ht="15.95" customHeight="1" x14ac:dyDescent="0.2">
      <c r="A22" s="352" t="s">
        <v>446</v>
      </c>
      <c r="B22" s="353">
        <v>476640</v>
      </c>
      <c r="C22" s="354" t="s">
        <v>435</v>
      </c>
      <c r="D22" s="353"/>
      <c r="E22" s="353">
        <v>476640</v>
      </c>
      <c r="F22" s="355"/>
    </row>
    <row r="23" spans="1:6" ht="15.95" customHeight="1" thickBot="1" x14ac:dyDescent="0.25">
      <c r="A23" s="369" t="s">
        <v>447</v>
      </c>
      <c r="B23" s="370">
        <v>17411</v>
      </c>
      <c r="C23" s="371" t="s">
        <v>435</v>
      </c>
      <c r="D23" s="370"/>
      <c r="E23" s="370">
        <v>17411</v>
      </c>
      <c r="F23" s="372"/>
    </row>
    <row r="24" spans="1:6" s="364" customFormat="1" ht="18" customHeight="1" thickBot="1" x14ac:dyDescent="0.25">
      <c r="A24" s="360" t="s">
        <v>440</v>
      </c>
      <c r="B24" s="361">
        <f>SUM(B5+B12+B16+B18)</f>
        <v>174607702</v>
      </c>
      <c r="C24" s="362"/>
      <c r="D24" s="361">
        <f>SUM(D6:D11)</f>
        <v>144678593</v>
      </c>
      <c r="E24" s="361">
        <f>SUM(E5+E12+E16+E18)</f>
        <v>42629109</v>
      </c>
      <c r="F24" s="363">
        <f>SUM(F5)</f>
        <v>0</v>
      </c>
    </row>
    <row r="25" spans="1:6" ht="15" x14ac:dyDescent="0.2">
      <c r="A25" s="365"/>
      <c r="B25" s="366"/>
      <c r="C25" s="366"/>
      <c r="D25" s="366"/>
      <c r="E25" s="366"/>
      <c r="F25" s="367"/>
    </row>
    <row r="27" spans="1:6" x14ac:dyDescent="0.2">
      <c r="A27" s="368" t="s">
        <v>414</v>
      </c>
    </row>
    <row r="28" spans="1:6" x14ac:dyDescent="0.2">
      <c r="A28" s="368" t="s">
        <v>414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63" fitToHeight="2" orientation="landscape" verticalDpi="300" r:id="rId1"/>
  <headerFooter alignWithMargins="0">
    <oddHeader>&amp;R&amp;"Times New Roman CE,Félkövér dőlt"&amp;11 3. melléklet a 11/2021. (V.07.)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F157"/>
  <sheetViews>
    <sheetView view="pageBreakPreview" zoomScaleNormal="130" zoomScaleSheetLayoutView="100" workbookViewId="0">
      <selection activeCell="B8" sqref="B8"/>
    </sheetView>
  </sheetViews>
  <sheetFormatPr defaultRowHeight="12.75" x14ac:dyDescent="0.2"/>
  <cols>
    <col min="1" max="1" width="16.1640625" style="92" customWidth="1"/>
    <col min="2" max="2" width="62" style="93" customWidth="1"/>
    <col min="3" max="3" width="17.5" style="2" customWidth="1"/>
    <col min="4" max="4" width="9.33203125" style="2"/>
    <col min="5" max="5" width="11.6640625" style="2" bestFit="1" customWidth="1"/>
    <col min="6" max="6" width="10.1640625" style="2" bestFit="1" customWidth="1"/>
    <col min="7" max="16384" width="9.33203125" style="2"/>
  </cols>
  <sheetData>
    <row r="1" spans="1:3" ht="16.5" thickBot="1" x14ac:dyDescent="0.25">
      <c r="A1" s="45"/>
      <c r="B1" s="47"/>
      <c r="C1" s="137" t="s">
        <v>454</v>
      </c>
    </row>
    <row r="2" spans="1:3" ht="13.5" thickBot="1" x14ac:dyDescent="0.25">
      <c r="A2" s="138" t="s">
        <v>41</v>
      </c>
      <c r="B2" s="168" t="s">
        <v>115</v>
      </c>
      <c r="C2" s="139" t="s">
        <v>36</v>
      </c>
    </row>
    <row r="3" spans="1:3" ht="24.75" thickBot="1" x14ac:dyDescent="0.25">
      <c r="A3" s="138" t="s">
        <v>112</v>
      </c>
      <c r="B3" s="168" t="s">
        <v>287</v>
      </c>
      <c r="C3" s="140" t="s">
        <v>36</v>
      </c>
    </row>
    <row r="4" spans="1:3" ht="14.25" thickBot="1" x14ac:dyDescent="0.3">
      <c r="A4" s="48"/>
      <c r="B4" s="48"/>
      <c r="C4" s="156" t="s">
        <v>406</v>
      </c>
    </row>
    <row r="5" spans="1:3" ht="36.75" thickBot="1" x14ac:dyDescent="0.25">
      <c r="A5" s="96" t="s">
        <v>113</v>
      </c>
      <c r="B5" s="50" t="s">
        <v>404</v>
      </c>
      <c r="C5" s="191" t="s">
        <v>419</v>
      </c>
    </row>
    <row r="6" spans="1:3" ht="13.5" thickBot="1" x14ac:dyDescent="0.25">
      <c r="A6" s="43" t="s">
        <v>366</v>
      </c>
      <c r="B6" s="44" t="s">
        <v>367</v>
      </c>
      <c r="C6" s="141" t="s">
        <v>370</v>
      </c>
    </row>
    <row r="7" spans="1:3" ht="13.5" thickBot="1" x14ac:dyDescent="0.25">
      <c r="A7" s="393" t="s">
        <v>37</v>
      </c>
      <c r="B7" s="394"/>
      <c r="C7" s="395"/>
    </row>
    <row r="8" spans="1:3" s="1" customFormat="1" ht="12" customHeight="1" thickBot="1" x14ac:dyDescent="0.25">
      <c r="A8" s="22" t="s">
        <v>5</v>
      </c>
      <c r="B8" s="231" t="s">
        <v>139</v>
      </c>
      <c r="C8" s="232">
        <f>+C9+C10+C11+C12+C13+C14</f>
        <v>1005376243</v>
      </c>
    </row>
    <row r="9" spans="1:3" s="28" customFormat="1" ht="12" customHeight="1" x14ac:dyDescent="0.2">
      <c r="A9" s="113" t="s">
        <v>55</v>
      </c>
      <c r="B9" s="233" t="s">
        <v>140</v>
      </c>
      <c r="C9" s="234">
        <v>269383389</v>
      </c>
    </row>
    <row r="10" spans="1:3" s="28" customFormat="1" ht="12" customHeight="1" x14ac:dyDescent="0.2">
      <c r="A10" s="114" t="s">
        <v>56</v>
      </c>
      <c r="B10" s="235" t="s">
        <v>141</v>
      </c>
      <c r="C10" s="236">
        <v>210456630</v>
      </c>
    </row>
    <row r="11" spans="1:3" s="29" customFormat="1" ht="12" customHeight="1" x14ac:dyDescent="0.2">
      <c r="A11" s="114" t="s">
        <v>57</v>
      </c>
      <c r="B11" s="235" t="s">
        <v>142</v>
      </c>
      <c r="C11" s="236">
        <v>510543694</v>
      </c>
    </row>
    <row r="12" spans="1:3" ht="12" customHeight="1" x14ac:dyDescent="0.2">
      <c r="A12" s="114" t="s">
        <v>58</v>
      </c>
      <c r="B12" s="235" t="s">
        <v>143</v>
      </c>
      <c r="C12" s="236">
        <v>14992530</v>
      </c>
    </row>
    <row r="13" spans="1:3" s="27" customFormat="1" ht="12" customHeight="1" x14ac:dyDescent="0.2">
      <c r="A13" s="114" t="s">
        <v>75</v>
      </c>
      <c r="B13" s="235" t="s">
        <v>372</v>
      </c>
      <c r="C13" s="236"/>
    </row>
    <row r="14" spans="1:3" s="27" customFormat="1" ht="12" customHeight="1" thickBot="1" x14ac:dyDescent="0.25">
      <c r="A14" s="115" t="s">
        <v>59</v>
      </c>
      <c r="B14" s="237" t="s">
        <v>314</v>
      </c>
      <c r="C14" s="236"/>
    </row>
    <row r="15" spans="1:3" s="27" customFormat="1" ht="12" customHeight="1" thickBot="1" x14ac:dyDescent="0.25">
      <c r="A15" s="22" t="s">
        <v>6</v>
      </c>
      <c r="B15" s="238" t="s">
        <v>144</v>
      </c>
      <c r="C15" s="232">
        <f>+C16+C17+C18+C19+C20</f>
        <v>433083446</v>
      </c>
    </row>
    <row r="16" spans="1:3" s="30" customFormat="1" ht="12" customHeight="1" x14ac:dyDescent="0.2">
      <c r="A16" s="113" t="s">
        <v>61</v>
      </c>
      <c r="B16" s="233" t="s">
        <v>145</v>
      </c>
      <c r="C16" s="236"/>
    </row>
    <row r="17" spans="1:6" s="31" customFormat="1" ht="12" customHeight="1" x14ac:dyDescent="0.2">
      <c r="A17" s="114" t="s">
        <v>62</v>
      </c>
      <c r="B17" s="235" t="s">
        <v>146</v>
      </c>
      <c r="C17" s="236"/>
    </row>
    <row r="18" spans="1:6" s="31" customFormat="1" ht="12" customHeight="1" x14ac:dyDescent="0.2">
      <c r="A18" s="114" t="s">
        <v>63</v>
      </c>
      <c r="B18" s="235" t="s">
        <v>306</v>
      </c>
      <c r="C18" s="236"/>
      <c r="E18" s="31" t="s">
        <v>414</v>
      </c>
      <c r="F18" s="31" t="s">
        <v>414</v>
      </c>
    </row>
    <row r="19" spans="1:6" s="31" customFormat="1" ht="12" customHeight="1" x14ac:dyDescent="0.2">
      <c r="A19" s="114" t="s">
        <v>64</v>
      </c>
      <c r="B19" s="235" t="s">
        <v>307</v>
      </c>
      <c r="C19" s="236"/>
    </row>
    <row r="20" spans="1:6" s="31" customFormat="1" ht="12" customHeight="1" x14ac:dyDescent="0.2">
      <c r="A20" s="114" t="s">
        <v>65</v>
      </c>
      <c r="B20" s="235" t="s">
        <v>147</v>
      </c>
      <c r="C20" s="236">
        <v>433083446</v>
      </c>
    </row>
    <row r="21" spans="1:6" s="30" customFormat="1" ht="12" customHeight="1" thickBot="1" x14ac:dyDescent="0.25">
      <c r="A21" s="115" t="s">
        <v>71</v>
      </c>
      <c r="B21" s="237" t="s">
        <v>148</v>
      </c>
      <c r="C21" s="239">
        <v>164416074</v>
      </c>
    </row>
    <row r="22" spans="1:6" s="30" customFormat="1" ht="12" customHeight="1" thickBot="1" x14ac:dyDescent="0.25">
      <c r="A22" s="22" t="s">
        <v>7</v>
      </c>
      <c r="B22" s="231" t="s">
        <v>149</v>
      </c>
      <c r="C22" s="232">
        <f>+C23+C24+C25+C26+C27</f>
        <v>1619594</v>
      </c>
    </row>
    <row r="23" spans="1:6" s="30" customFormat="1" ht="12" customHeight="1" x14ac:dyDescent="0.2">
      <c r="A23" s="113" t="s">
        <v>44</v>
      </c>
      <c r="B23" s="233" t="s">
        <v>150</v>
      </c>
      <c r="C23" s="236"/>
    </row>
    <row r="24" spans="1:6" s="30" customFormat="1" ht="12" customHeight="1" x14ac:dyDescent="0.2">
      <c r="A24" s="114" t="s">
        <v>45</v>
      </c>
      <c r="B24" s="235" t="s">
        <v>151</v>
      </c>
      <c r="C24" s="236"/>
    </row>
    <row r="25" spans="1:6" s="30" customFormat="1" ht="12" customHeight="1" x14ac:dyDescent="0.2">
      <c r="A25" s="114" t="s">
        <v>46</v>
      </c>
      <c r="B25" s="235" t="s">
        <v>308</v>
      </c>
      <c r="C25" s="236"/>
    </row>
    <row r="26" spans="1:6" s="30" customFormat="1" ht="12" customHeight="1" x14ac:dyDescent="0.2">
      <c r="A26" s="114" t="s">
        <v>47</v>
      </c>
      <c r="B26" s="235" t="s">
        <v>309</v>
      </c>
      <c r="C26" s="236"/>
    </row>
    <row r="27" spans="1:6" s="30" customFormat="1" ht="12" customHeight="1" x14ac:dyDescent="0.2">
      <c r="A27" s="114" t="s">
        <v>87</v>
      </c>
      <c r="B27" s="235" t="s">
        <v>152</v>
      </c>
      <c r="C27" s="236">
        <v>1619594</v>
      </c>
    </row>
    <row r="28" spans="1:6" s="31" customFormat="1" ht="12" customHeight="1" thickBot="1" x14ac:dyDescent="0.25">
      <c r="A28" s="115" t="s">
        <v>88</v>
      </c>
      <c r="B28" s="237" t="s">
        <v>153</v>
      </c>
      <c r="C28" s="239">
        <v>1619594</v>
      </c>
    </row>
    <row r="29" spans="1:6" s="31" customFormat="1" ht="12" customHeight="1" thickBot="1" x14ac:dyDescent="0.25">
      <c r="A29" s="22" t="s">
        <v>89</v>
      </c>
      <c r="B29" s="231" t="s">
        <v>401</v>
      </c>
      <c r="C29" s="240">
        <f>SUM(C30:C35)</f>
        <v>60000000</v>
      </c>
    </row>
    <row r="30" spans="1:6" s="31" customFormat="1" ht="12" customHeight="1" x14ac:dyDescent="0.2">
      <c r="A30" s="113" t="s">
        <v>154</v>
      </c>
      <c r="B30" s="233" t="s">
        <v>409</v>
      </c>
      <c r="C30" s="234">
        <v>22000000</v>
      </c>
      <c r="E30" s="31" t="s">
        <v>414</v>
      </c>
    </row>
    <row r="31" spans="1:6" s="30" customFormat="1" ht="12" customHeight="1" x14ac:dyDescent="0.2">
      <c r="A31" s="114" t="s">
        <v>155</v>
      </c>
      <c r="B31" s="235" t="s">
        <v>397</v>
      </c>
      <c r="C31" s="236">
        <v>34000000</v>
      </c>
    </row>
    <row r="32" spans="1:6" s="31" customFormat="1" ht="12" customHeight="1" x14ac:dyDescent="0.2">
      <c r="A32" s="114" t="s">
        <v>156</v>
      </c>
      <c r="B32" s="235" t="s">
        <v>396</v>
      </c>
      <c r="C32" s="236">
        <v>100000</v>
      </c>
    </row>
    <row r="33" spans="1:3" s="31" customFormat="1" ht="12" customHeight="1" x14ac:dyDescent="0.2">
      <c r="A33" s="114" t="s">
        <v>157</v>
      </c>
      <c r="B33" s="235" t="s">
        <v>398</v>
      </c>
      <c r="C33" s="236">
        <v>1800000</v>
      </c>
    </row>
    <row r="34" spans="1:3" s="31" customFormat="1" ht="12" customHeight="1" x14ac:dyDescent="0.2">
      <c r="A34" s="114" t="s">
        <v>399</v>
      </c>
      <c r="B34" s="235" t="s">
        <v>158</v>
      </c>
      <c r="C34" s="236">
        <v>0</v>
      </c>
    </row>
    <row r="35" spans="1:3" s="31" customFormat="1" ht="12" customHeight="1" thickBot="1" x14ac:dyDescent="0.25">
      <c r="A35" s="114" t="s">
        <v>400</v>
      </c>
      <c r="B35" s="235" t="s">
        <v>159</v>
      </c>
      <c r="C35" s="236">
        <v>2100000</v>
      </c>
    </row>
    <row r="36" spans="1:3" s="31" customFormat="1" ht="12" customHeight="1" thickBot="1" x14ac:dyDescent="0.25">
      <c r="A36" s="22" t="s">
        <v>9</v>
      </c>
      <c r="B36" s="231" t="s">
        <v>315</v>
      </c>
      <c r="C36" s="240">
        <f>SUM(C37:C47)</f>
        <v>34480000</v>
      </c>
    </row>
    <row r="37" spans="1:3" s="31" customFormat="1" ht="12" customHeight="1" x14ac:dyDescent="0.2">
      <c r="A37" s="113" t="s">
        <v>48</v>
      </c>
      <c r="B37" s="233" t="s">
        <v>162</v>
      </c>
      <c r="C37" s="234"/>
    </row>
    <row r="38" spans="1:3" s="31" customFormat="1" ht="12" customHeight="1" x14ac:dyDescent="0.2">
      <c r="A38" s="114" t="s">
        <v>49</v>
      </c>
      <c r="B38" s="235" t="s">
        <v>163</v>
      </c>
      <c r="C38" s="236">
        <v>500000</v>
      </c>
    </row>
    <row r="39" spans="1:3" s="31" customFormat="1" ht="12" customHeight="1" x14ac:dyDescent="0.2">
      <c r="A39" s="114" t="s">
        <v>50</v>
      </c>
      <c r="B39" s="235" t="s">
        <v>164</v>
      </c>
      <c r="C39" s="236">
        <v>0</v>
      </c>
    </row>
    <row r="40" spans="1:3" s="31" customFormat="1" ht="12" customHeight="1" x14ac:dyDescent="0.2">
      <c r="A40" s="114" t="s">
        <v>91</v>
      </c>
      <c r="B40" s="235" t="s">
        <v>165</v>
      </c>
      <c r="C40" s="236">
        <v>26649606</v>
      </c>
    </row>
    <row r="41" spans="1:3" s="31" customFormat="1" ht="12" customHeight="1" x14ac:dyDescent="0.2">
      <c r="A41" s="114" t="s">
        <v>92</v>
      </c>
      <c r="B41" s="235" t="s">
        <v>166</v>
      </c>
      <c r="C41" s="236"/>
    </row>
    <row r="42" spans="1:3" s="31" customFormat="1" ht="12" customHeight="1" x14ac:dyDescent="0.2">
      <c r="A42" s="114" t="s">
        <v>93</v>
      </c>
      <c r="B42" s="235" t="s">
        <v>167</v>
      </c>
      <c r="C42" s="236">
        <v>7330394</v>
      </c>
    </row>
    <row r="43" spans="1:3" s="31" customFormat="1" ht="12" customHeight="1" x14ac:dyDescent="0.2">
      <c r="A43" s="114" t="s">
        <v>94</v>
      </c>
      <c r="B43" s="235" t="s">
        <v>168</v>
      </c>
      <c r="C43" s="236"/>
    </row>
    <row r="44" spans="1:3" s="31" customFormat="1" ht="12" customHeight="1" x14ac:dyDescent="0.2">
      <c r="A44" s="114" t="s">
        <v>95</v>
      </c>
      <c r="B44" s="235" t="s">
        <v>169</v>
      </c>
      <c r="C44" s="236"/>
    </row>
    <row r="45" spans="1:3" s="31" customFormat="1" ht="12" customHeight="1" x14ac:dyDescent="0.2">
      <c r="A45" s="114" t="s">
        <v>160</v>
      </c>
      <c r="B45" s="235" t="s">
        <v>170</v>
      </c>
      <c r="C45" s="242"/>
    </row>
    <row r="46" spans="1:3" s="31" customFormat="1" ht="12" customHeight="1" x14ac:dyDescent="0.2">
      <c r="A46" s="115" t="s">
        <v>161</v>
      </c>
      <c r="B46" s="237" t="s">
        <v>317</v>
      </c>
      <c r="C46" s="243">
        <v>0</v>
      </c>
    </row>
    <row r="47" spans="1:3" s="31" customFormat="1" ht="12" customHeight="1" thickBot="1" x14ac:dyDescent="0.25">
      <c r="A47" s="115" t="s">
        <v>316</v>
      </c>
      <c r="B47" s="237" t="s">
        <v>171</v>
      </c>
      <c r="C47" s="243">
        <v>0</v>
      </c>
    </row>
    <row r="48" spans="1:3" s="31" customFormat="1" ht="12" customHeight="1" thickBot="1" x14ac:dyDescent="0.25">
      <c r="A48" s="22" t="s">
        <v>10</v>
      </c>
      <c r="B48" s="231" t="s">
        <v>172</v>
      </c>
      <c r="C48" s="241">
        <f>SUM(C49:C53)</f>
        <v>4000000</v>
      </c>
    </row>
    <row r="49" spans="1:3" s="31" customFormat="1" ht="12" customHeight="1" x14ac:dyDescent="0.2">
      <c r="A49" s="113" t="s">
        <v>51</v>
      </c>
      <c r="B49" s="233" t="s">
        <v>176</v>
      </c>
      <c r="C49" s="244">
        <v>0</v>
      </c>
    </row>
    <row r="50" spans="1:3" s="31" customFormat="1" ht="12" customHeight="1" x14ac:dyDescent="0.2">
      <c r="A50" s="114" t="s">
        <v>52</v>
      </c>
      <c r="B50" s="235" t="s">
        <v>177</v>
      </c>
      <c r="C50" s="242">
        <v>3000000</v>
      </c>
    </row>
    <row r="51" spans="1:3" s="31" customFormat="1" ht="12" customHeight="1" x14ac:dyDescent="0.2">
      <c r="A51" s="114" t="s">
        <v>173</v>
      </c>
      <c r="B51" s="235" t="s">
        <v>178</v>
      </c>
      <c r="C51" s="242">
        <v>1000000</v>
      </c>
    </row>
    <row r="52" spans="1:3" s="31" customFormat="1" ht="12" customHeight="1" x14ac:dyDescent="0.2">
      <c r="A52" s="114" t="s">
        <v>174</v>
      </c>
      <c r="B52" s="235" t="s">
        <v>179</v>
      </c>
      <c r="C52" s="242"/>
    </row>
    <row r="53" spans="1:3" s="31" customFormat="1" ht="12" customHeight="1" thickBot="1" x14ac:dyDescent="0.25">
      <c r="A53" s="115" t="s">
        <v>175</v>
      </c>
      <c r="B53" s="237" t="s">
        <v>180</v>
      </c>
      <c r="C53" s="243"/>
    </row>
    <row r="54" spans="1:3" s="31" customFormat="1" ht="12" customHeight="1" thickBot="1" x14ac:dyDescent="0.25">
      <c r="A54" s="22" t="s">
        <v>96</v>
      </c>
      <c r="B54" s="231" t="s">
        <v>181</v>
      </c>
      <c r="C54" s="232">
        <f>SUM(C55:C57)</f>
        <v>0</v>
      </c>
    </row>
    <row r="55" spans="1:3" s="31" customFormat="1" ht="12" customHeight="1" x14ac:dyDescent="0.2">
      <c r="A55" s="113" t="s">
        <v>53</v>
      </c>
      <c r="B55" s="233" t="s">
        <v>182</v>
      </c>
      <c r="C55" s="245"/>
    </row>
    <row r="56" spans="1:3" s="31" customFormat="1" ht="12" customHeight="1" x14ac:dyDescent="0.2">
      <c r="A56" s="114" t="s">
        <v>54</v>
      </c>
      <c r="B56" s="235" t="s">
        <v>310</v>
      </c>
      <c r="C56" s="246" t="s">
        <v>414</v>
      </c>
    </row>
    <row r="57" spans="1:3" s="31" customFormat="1" ht="12" customHeight="1" x14ac:dyDescent="0.2">
      <c r="A57" s="114" t="s">
        <v>185</v>
      </c>
      <c r="B57" s="235" t="s">
        <v>183</v>
      </c>
      <c r="C57" s="246" t="s">
        <v>414</v>
      </c>
    </row>
    <row r="58" spans="1:3" s="31" customFormat="1" ht="12" customHeight="1" thickBot="1" x14ac:dyDescent="0.25">
      <c r="A58" s="115" t="s">
        <v>186</v>
      </c>
      <c r="B58" s="237" t="s">
        <v>184</v>
      </c>
      <c r="C58" s="247"/>
    </row>
    <row r="59" spans="1:3" s="31" customFormat="1" ht="12" customHeight="1" thickBot="1" x14ac:dyDescent="0.25">
      <c r="A59" s="22" t="s">
        <v>12</v>
      </c>
      <c r="B59" s="238" t="s">
        <v>187</v>
      </c>
      <c r="C59" s="241">
        <f>SUM(C60:C62)</f>
        <v>0</v>
      </c>
    </row>
    <row r="60" spans="1:3" s="31" customFormat="1" ht="12" customHeight="1" x14ac:dyDescent="0.2">
      <c r="A60" s="113" t="s">
        <v>97</v>
      </c>
      <c r="B60" s="233" t="s">
        <v>189</v>
      </c>
      <c r="C60" s="248"/>
    </row>
    <row r="61" spans="1:3" s="31" customFormat="1" ht="12" customHeight="1" x14ac:dyDescent="0.2">
      <c r="A61" s="114" t="s">
        <v>98</v>
      </c>
      <c r="B61" s="235" t="s">
        <v>311</v>
      </c>
      <c r="C61" s="248">
        <v>0</v>
      </c>
    </row>
    <row r="62" spans="1:3" s="31" customFormat="1" ht="12" customHeight="1" x14ac:dyDescent="0.2">
      <c r="A62" s="114" t="s">
        <v>119</v>
      </c>
      <c r="B62" s="235" t="s">
        <v>190</v>
      </c>
      <c r="C62" s="246">
        <v>0</v>
      </c>
    </row>
    <row r="63" spans="1:3" s="31" customFormat="1" ht="12" customHeight="1" thickBot="1" x14ac:dyDescent="0.25">
      <c r="A63" s="115" t="s">
        <v>188</v>
      </c>
      <c r="B63" s="237" t="s">
        <v>191</v>
      </c>
      <c r="C63" s="248"/>
    </row>
    <row r="64" spans="1:3" s="31" customFormat="1" ht="12" customHeight="1" thickBot="1" x14ac:dyDescent="0.25">
      <c r="A64" s="22" t="s">
        <v>13</v>
      </c>
      <c r="B64" s="231" t="s">
        <v>192</v>
      </c>
      <c r="C64" s="240">
        <f>+C8+C15+C22+C29+C36+C48+C54+C59</f>
        <v>1538559283</v>
      </c>
    </row>
    <row r="65" spans="1:3" s="31" customFormat="1" ht="12" customHeight="1" thickBot="1" x14ac:dyDescent="0.25">
      <c r="A65" s="51" t="s">
        <v>283</v>
      </c>
      <c r="B65" s="238" t="s">
        <v>194</v>
      </c>
      <c r="C65" s="241">
        <f>SUM(C66:C68)</f>
        <v>0</v>
      </c>
    </row>
    <row r="66" spans="1:3" s="31" customFormat="1" ht="12" customHeight="1" x14ac:dyDescent="0.2">
      <c r="A66" s="113" t="s">
        <v>225</v>
      </c>
      <c r="B66" s="233" t="s">
        <v>195</v>
      </c>
      <c r="C66" s="248" t="s">
        <v>414</v>
      </c>
    </row>
    <row r="67" spans="1:3" s="31" customFormat="1" ht="12" customHeight="1" x14ac:dyDescent="0.2">
      <c r="A67" s="114" t="s">
        <v>234</v>
      </c>
      <c r="B67" s="235" t="s">
        <v>196</v>
      </c>
      <c r="C67" s="248"/>
    </row>
    <row r="68" spans="1:3" s="31" customFormat="1" ht="12" customHeight="1" thickBot="1" x14ac:dyDescent="0.25">
      <c r="A68" s="115" t="s">
        <v>235</v>
      </c>
      <c r="B68" s="128" t="s">
        <v>197</v>
      </c>
      <c r="C68" s="248"/>
    </row>
    <row r="69" spans="1:3" s="31" customFormat="1" ht="12" customHeight="1" thickBot="1" x14ac:dyDescent="0.25">
      <c r="A69" s="51" t="s">
        <v>198</v>
      </c>
      <c r="B69" s="238" t="s">
        <v>199</v>
      </c>
      <c r="C69" s="241">
        <f>SUM(C70:C73)</f>
        <v>0</v>
      </c>
    </row>
    <row r="70" spans="1:3" s="31" customFormat="1" ht="12" customHeight="1" x14ac:dyDescent="0.2">
      <c r="A70" s="113" t="s">
        <v>76</v>
      </c>
      <c r="B70" s="233" t="s">
        <v>200</v>
      </c>
      <c r="C70" s="248"/>
    </row>
    <row r="71" spans="1:3" s="31" customFormat="1" ht="12" customHeight="1" x14ac:dyDescent="0.2">
      <c r="A71" s="114" t="s">
        <v>77</v>
      </c>
      <c r="B71" s="235" t="s">
        <v>201</v>
      </c>
      <c r="C71" s="248"/>
    </row>
    <row r="72" spans="1:3" s="31" customFormat="1" ht="12" customHeight="1" x14ac:dyDescent="0.2">
      <c r="A72" s="114" t="s">
        <v>226</v>
      </c>
      <c r="B72" s="235" t="s">
        <v>202</v>
      </c>
      <c r="C72" s="248"/>
    </row>
    <row r="73" spans="1:3" s="31" customFormat="1" ht="12" customHeight="1" thickBot="1" x14ac:dyDescent="0.25">
      <c r="A73" s="115" t="s">
        <v>227</v>
      </c>
      <c r="B73" s="237" t="s">
        <v>203</v>
      </c>
      <c r="C73" s="248"/>
    </row>
    <row r="74" spans="1:3" s="31" customFormat="1" ht="12" customHeight="1" thickBot="1" x14ac:dyDescent="0.25">
      <c r="A74" s="51" t="s">
        <v>204</v>
      </c>
      <c r="B74" s="238" t="s">
        <v>205</v>
      </c>
      <c r="C74" s="241">
        <f>SUM(C75:C76)</f>
        <v>814675410</v>
      </c>
    </row>
    <row r="75" spans="1:3" s="31" customFormat="1" ht="12" customHeight="1" x14ac:dyDescent="0.2">
      <c r="A75" s="113" t="s">
        <v>228</v>
      </c>
      <c r="B75" s="233" t="s">
        <v>206</v>
      </c>
      <c r="C75" s="248">
        <v>814675410</v>
      </c>
    </row>
    <row r="76" spans="1:3" s="31" customFormat="1" ht="12" customHeight="1" thickBot="1" x14ac:dyDescent="0.25">
      <c r="A76" s="115" t="s">
        <v>229</v>
      </c>
      <c r="B76" s="237" t="s">
        <v>207</v>
      </c>
      <c r="C76" s="248"/>
    </row>
    <row r="77" spans="1:3" s="31" customFormat="1" ht="12" customHeight="1" thickBot="1" x14ac:dyDescent="0.25">
      <c r="A77" s="51" t="s">
        <v>208</v>
      </c>
      <c r="B77" s="238" t="s">
        <v>209</v>
      </c>
      <c r="C77" s="241">
        <f>SUM(C78:C80)</f>
        <v>0</v>
      </c>
    </row>
    <row r="78" spans="1:3" s="31" customFormat="1" ht="12" customHeight="1" x14ac:dyDescent="0.2">
      <c r="A78" s="113" t="s">
        <v>230</v>
      </c>
      <c r="B78" s="233" t="s">
        <v>210</v>
      </c>
      <c r="C78" s="242"/>
    </row>
    <row r="79" spans="1:3" s="31" customFormat="1" ht="12" customHeight="1" x14ac:dyDescent="0.2">
      <c r="A79" s="114" t="s">
        <v>231</v>
      </c>
      <c r="B79" s="235" t="s">
        <v>211</v>
      </c>
      <c r="C79" s="242"/>
    </row>
    <row r="80" spans="1:3" s="31" customFormat="1" ht="12" customHeight="1" thickBot="1" x14ac:dyDescent="0.25">
      <c r="A80" s="115" t="s">
        <v>232</v>
      </c>
      <c r="B80" s="237" t="s">
        <v>212</v>
      </c>
      <c r="C80" s="242"/>
    </row>
    <row r="81" spans="1:3" s="31" customFormat="1" ht="12" customHeight="1" thickBot="1" x14ac:dyDescent="0.25">
      <c r="A81" s="51" t="s">
        <v>213</v>
      </c>
      <c r="B81" s="238" t="s">
        <v>233</v>
      </c>
      <c r="C81" s="232">
        <f>SUM(C82:C85)</f>
        <v>0</v>
      </c>
    </row>
    <row r="82" spans="1:3" s="31" customFormat="1" ht="12" customHeight="1" x14ac:dyDescent="0.2">
      <c r="A82" s="228" t="s">
        <v>214</v>
      </c>
      <c r="B82" s="233" t="s">
        <v>215</v>
      </c>
      <c r="C82" s="242"/>
    </row>
    <row r="83" spans="1:3" s="31" customFormat="1" ht="12" customHeight="1" x14ac:dyDescent="0.2">
      <c r="A83" s="229" t="s">
        <v>216</v>
      </c>
      <c r="B83" s="235" t="s">
        <v>217</v>
      </c>
      <c r="C83" s="242"/>
    </row>
    <row r="84" spans="1:3" s="30" customFormat="1" ht="12" customHeight="1" x14ac:dyDescent="0.2">
      <c r="A84" s="229" t="s">
        <v>218</v>
      </c>
      <c r="B84" s="235" t="s">
        <v>219</v>
      </c>
      <c r="C84" s="242"/>
    </row>
    <row r="85" spans="1:3" s="31" customFormat="1" ht="12" customHeight="1" thickBot="1" x14ac:dyDescent="0.25">
      <c r="A85" s="230" t="s">
        <v>220</v>
      </c>
      <c r="B85" s="237" t="s">
        <v>221</v>
      </c>
      <c r="C85" s="242"/>
    </row>
    <row r="86" spans="1:3" s="31" customFormat="1" ht="12" customHeight="1" thickBot="1" x14ac:dyDescent="0.25">
      <c r="A86" s="51" t="s">
        <v>222</v>
      </c>
      <c r="B86" s="238" t="s">
        <v>354</v>
      </c>
      <c r="C86" s="232"/>
    </row>
    <row r="87" spans="1:3" s="31" customFormat="1" ht="12" customHeight="1" thickBot="1" x14ac:dyDescent="0.25">
      <c r="A87" s="51" t="s">
        <v>373</v>
      </c>
      <c r="B87" s="238" t="s">
        <v>223</v>
      </c>
      <c r="C87" s="232"/>
    </row>
    <row r="88" spans="1:3" s="31" customFormat="1" ht="12" customHeight="1" thickBot="1" x14ac:dyDescent="0.25">
      <c r="A88" s="51" t="s">
        <v>374</v>
      </c>
      <c r="B88" s="249" t="s">
        <v>357</v>
      </c>
      <c r="C88" s="240">
        <f>+C65+C69+C74+C77+C81+C87+C86</f>
        <v>814675410</v>
      </c>
    </row>
    <row r="89" spans="1:3" s="31" customFormat="1" ht="12" customHeight="1" thickBot="1" x14ac:dyDescent="0.25">
      <c r="A89" s="119" t="s">
        <v>375</v>
      </c>
      <c r="B89" s="250" t="s">
        <v>376</v>
      </c>
      <c r="C89" s="251">
        <f>+C64+C88</f>
        <v>2353234693</v>
      </c>
    </row>
    <row r="90" spans="1:3" s="31" customFormat="1" ht="12" customHeight="1" thickBot="1" x14ac:dyDescent="0.25">
      <c r="A90" s="52"/>
      <c r="B90" s="53"/>
    </row>
    <row r="91" spans="1:3" s="31" customFormat="1" ht="12" customHeight="1" thickBot="1" x14ac:dyDescent="0.25">
      <c r="A91" s="393" t="s">
        <v>38</v>
      </c>
      <c r="B91" s="394"/>
      <c r="C91" s="395"/>
    </row>
    <row r="92" spans="1:3" s="30" customFormat="1" ht="12" customHeight="1" thickBot="1" x14ac:dyDescent="0.25">
      <c r="A92" s="97" t="s">
        <v>5</v>
      </c>
      <c r="B92" s="21" t="s">
        <v>380</v>
      </c>
      <c r="C92" s="306">
        <f>+C93+C94+C95+C96+C97+C110</f>
        <v>693827674</v>
      </c>
    </row>
    <row r="93" spans="1:3" s="30" customFormat="1" ht="12" customHeight="1" x14ac:dyDescent="0.2">
      <c r="A93" s="116" t="s">
        <v>55</v>
      </c>
      <c r="B93" s="8" t="s">
        <v>34</v>
      </c>
      <c r="C93" s="307">
        <v>88763846</v>
      </c>
    </row>
    <row r="94" spans="1:3" s="30" customFormat="1" ht="12" customHeight="1" x14ac:dyDescent="0.2">
      <c r="A94" s="114" t="s">
        <v>56</v>
      </c>
      <c r="B94" s="6" t="s">
        <v>99</v>
      </c>
      <c r="C94" s="308">
        <v>13518566</v>
      </c>
    </row>
    <row r="95" spans="1:3" s="30" customFormat="1" ht="12" customHeight="1" x14ac:dyDescent="0.2">
      <c r="A95" s="114" t="s">
        <v>57</v>
      </c>
      <c r="B95" s="6" t="s">
        <v>74</v>
      </c>
      <c r="C95" s="309">
        <v>308094632</v>
      </c>
    </row>
    <row r="96" spans="1:3" s="30" customFormat="1" ht="12" customHeight="1" x14ac:dyDescent="0.2">
      <c r="A96" s="114" t="s">
        <v>58</v>
      </c>
      <c r="B96" s="9" t="s">
        <v>100</v>
      </c>
      <c r="C96" s="309">
        <v>10400000</v>
      </c>
    </row>
    <row r="97" spans="1:3" s="31" customFormat="1" ht="12" customHeight="1" x14ac:dyDescent="0.2">
      <c r="A97" s="114" t="s">
        <v>66</v>
      </c>
      <c r="B97" s="17" t="s">
        <v>101</v>
      </c>
      <c r="C97" s="310">
        <v>273050630</v>
      </c>
    </row>
    <row r="98" spans="1:3" s="27" customFormat="1" ht="12" customHeight="1" x14ac:dyDescent="0.2">
      <c r="A98" s="114" t="s">
        <v>59</v>
      </c>
      <c r="B98" s="6" t="s">
        <v>377</v>
      </c>
      <c r="C98" s="309">
        <v>2663098</v>
      </c>
    </row>
    <row r="99" spans="1:3" s="32" customFormat="1" ht="12" customHeight="1" x14ac:dyDescent="0.2">
      <c r="A99" s="114" t="s">
        <v>60</v>
      </c>
      <c r="B99" s="37" t="s">
        <v>321</v>
      </c>
      <c r="C99" s="309"/>
    </row>
    <row r="100" spans="1:3" ht="12" customHeight="1" x14ac:dyDescent="0.2">
      <c r="A100" s="114" t="s">
        <v>67</v>
      </c>
      <c r="B100" s="37" t="s">
        <v>320</v>
      </c>
      <c r="C100" s="309"/>
    </row>
    <row r="101" spans="1:3" ht="12" customHeight="1" x14ac:dyDescent="0.2">
      <c r="A101" s="114" t="s">
        <v>68</v>
      </c>
      <c r="B101" s="37" t="s">
        <v>239</v>
      </c>
      <c r="C101" s="309"/>
    </row>
    <row r="102" spans="1:3" ht="12" customHeight="1" x14ac:dyDescent="0.2">
      <c r="A102" s="114" t="s">
        <v>69</v>
      </c>
      <c r="B102" s="38" t="s">
        <v>240</v>
      </c>
      <c r="C102" s="309"/>
    </row>
    <row r="103" spans="1:3" ht="12" customHeight="1" x14ac:dyDescent="0.2">
      <c r="A103" s="114" t="s">
        <v>70</v>
      </c>
      <c r="B103" s="157" t="s">
        <v>411</v>
      </c>
      <c r="C103" s="309"/>
    </row>
    <row r="104" spans="1:3" ht="12" customHeight="1" x14ac:dyDescent="0.2">
      <c r="A104" s="114" t="s">
        <v>72</v>
      </c>
      <c r="B104" s="37" t="s">
        <v>242</v>
      </c>
      <c r="C104" s="309">
        <v>219887532</v>
      </c>
    </row>
    <row r="105" spans="1:3" ht="12" customHeight="1" x14ac:dyDescent="0.2">
      <c r="A105" s="114" t="s">
        <v>102</v>
      </c>
      <c r="B105" s="37" t="s">
        <v>243</v>
      </c>
      <c r="C105" s="309"/>
    </row>
    <row r="106" spans="1:3" ht="12" customHeight="1" x14ac:dyDescent="0.2">
      <c r="A106" s="114" t="s">
        <v>237</v>
      </c>
      <c r="B106" s="38" t="s">
        <v>244</v>
      </c>
      <c r="C106" s="309"/>
    </row>
    <row r="107" spans="1:3" ht="12" customHeight="1" x14ac:dyDescent="0.2">
      <c r="A107" s="117" t="s">
        <v>238</v>
      </c>
      <c r="B107" s="39" t="s">
        <v>245</v>
      </c>
      <c r="C107" s="309"/>
    </row>
    <row r="108" spans="1:3" ht="12" customHeight="1" x14ac:dyDescent="0.2">
      <c r="A108" s="114" t="s">
        <v>318</v>
      </c>
      <c r="B108" s="39" t="s">
        <v>246</v>
      </c>
      <c r="C108" s="309"/>
    </row>
    <row r="109" spans="1:3" ht="12" customHeight="1" x14ac:dyDescent="0.2">
      <c r="A109" s="114" t="s">
        <v>319</v>
      </c>
      <c r="B109" s="38" t="s">
        <v>247</v>
      </c>
      <c r="C109" s="308">
        <v>50500000</v>
      </c>
    </row>
    <row r="110" spans="1:3" ht="12" customHeight="1" x14ac:dyDescent="0.2">
      <c r="A110" s="114" t="s">
        <v>323</v>
      </c>
      <c r="B110" s="9" t="s">
        <v>35</v>
      </c>
      <c r="C110" s="309"/>
    </row>
    <row r="111" spans="1:3" ht="12" customHeight="1" x14ac:dyDescent="0.2">
      <c r="A111" s="115" t="s">
        <v>324</v>
      </c>
      <c r="B111" s="6" t="s">
        <v>378</v>
      </c>
      <c r="C111" s="309"/>
    </row>
    <row r="112" spans="1:3" ht="12" customHeight="1" thickBot="1" x14ac:dyDescent="0.25">
      <c r="A112" s="118" t="s">
        <v>325</v>
      </c>
      <c r="B112" s="40" t="s">
        <v>379</v>
      </c>
      <c r="C112" s="309"/>
    </row>
    <row r="113" spans="1:5" ht="12" customHeight="1" thickBot="1" x14ac:dyDescent="0.25">
      <c r="A113" s="22" t="s">
        <v>6</v>
      </c>
      <c r="B113" s="20" t="s">
        <v>248</v>
      </c>
      <c r="C113" s="311">
        <f>+C114+C116+C118</f>
        <v>608557970</v>
      </c>
    </row>
    <row r="114" spans="1:5" ht="12" customHeight="1" x14ac:dyDescent="0.2">
      <c r="A114" s="113" t="s">
        <v>61</v>
      </c>
      <c r="B114" s="6" t="s">
        <v>118</v>
      </c>
      <c r="C114" s="312">
        <v>39924484</v>
      </c>
    </row>
    <row r="115" spans="1:5" ht="12" customHeight="1" x14ac:dyDescent="0.2">
      <c r="A115" s="113" t="s">
        <v>62</v>
      </c>
      <c r="B115" s="10" t="s">
        <v>252</v>
      </c>
      <c r="C115" s="312">
        <v>32057770</v>
      </c>
    </row>
    <row r="116" spans="1:5" ht="12" customHeight="1" x14ac:dyDescent="0.2">
      <c r="A116" s="113" t="s">
        <v>63</v>
      </c>
      <c r="B116" s="10" t="s">
        <v>103</v>
      </c>
      <c r="C116" s="308">
        <v>565056030</v>
      </c>
      <c r="E116" s="2" t="s">
        <v>414</v>
      </c>
    </row>
    <row r="117" spans="1:5" ht="12" customHeight="1" x14ac:dyDescent="0.2">
      <c r="A117" s="113" t="s">
        <v>64</v>
      </c>
      <c r="B117" s="10" t="s">
        <v>253</v>
      </c>
      <c r="C117" s="308">
        <v>559819872</v>
      </c>
    </row>
    <row r="118" spans="1:5" ht="12" customHeight="1" x14ac:dyDescent="0.2">
      <c r="A118" s="113" t="s">
        <v>65</v>
      </c>
      <c r="B118" s="59" t="s">
        <v>120</v>
      </c>
      <c r="C118" s="308">
        <v>3577456</v>
      </c>
    </row>
    <row r="119" spans="1:5" ht="12" customHeight="1" x14ac:dyDescent="0.2">
      <c r="A119" s="113" t="s">
        <v>71</v>
      </c>
      <c r="B119" s="58" t="s">
        <v>312</v>
      </c>
      <c r="C119" s="308"/>
    </row>
    <row r="120" spans="1:5" ht="12" customHeight="1" x14ac:dyDescent="0.2">
      <c r="A120" s="113" t="s">
        <v>73</v>
      </c>
      <c r="B120" s="7" t="s">
        <v>258</v>
      </c>
      <c r="C120" s="308"/>
    </row>
    <row r="121" spans="1:5" ht="12" customHeight="1" x14ac:dyDescent="0.2">
      <c r="A121" s="113" t="s">
        <v>104</v>
      </c>
      <c r="B121" s="6" t="s">
        <v>241</v>
      </c>
      <c r="C121" s="308"/>
    </row>
    <row r="122" spans="1:5" ht="12" customHeight="1" x14ac:dyDescent="0.2">
      <c r="A122" s="113" t="s">
        <v>105</v>
      </c>
      <c r="B122" s="6" t="s">
        <v>257</v>
      </c>
      <c r="C122" s="308"/>
    </row>
    <row r="123" spans="1:5" ht="12" customHeight="1" x14ac:dyDescent="0.2">
      <c r="A123" s="113" t="s">
        <v>106</v>
      </c>
      <c r="B123" s="6" t="s">
        <v>256</v>
      </c>
      <c r="C123" s="308"/>
    </row>
    <row r="124" spans="1:5" ht="12" customHeight="1" x14ac:dyDescent="0.2">
      <c r="A124" s="113" t="s">
        <v>249</v>
      </c>
      <c r="B124" s="6" t="s">
        <v>244</v>
      </c>
      <c r="C124" s="308"/>
    </row>
    <row r="125" spans="1:5" ht="12" customHeight="1" x14ac:dyDescent="0.2">
      <c r="A125" s="113" t="s">
        <v>250</v>
      </c>
      <c r="B125" s="6" t="s">
        <v>255</v>
      </c>
      <c r="C125" s="308"/>
    </row>
    <row r="126" spans="1:5" ht="12" customHeight="1" thickBot="1" x14ac:dyDescent="0.25">
      <c r="A126" s="117" t="s">
        <v>251</v>
      </c>
      <c r="B126" s="6" t="s">
        <v>254</v>
      </c>
      <c r="C126" s="309">
        <v>3577456</v>
      </c>
    </row>
    <row r="127" spans="1:5" ht="12" customHeight="1" thickBot="1" x14ac:dyDescent="0.25">
      <c r="A127" s="22" t="s">
        <v>7</v>
      </c>
      <c r="B127" s="34" t="s">
        <v>328</v>
      </c>
      <c r="C127" s="311">
        <f>+C92+C113</f>
        <v>1302385644</v>
      </c>
    </row>
    <row r="128" spans="1:5" ht="12" customHeight="1" thickBot="1" x14ac:dyDescent="0.25">
      <c r="A128" s="22" t="s">
        <v>8</v>
      </c>
      <c r="B128" s="34" t="s">
        <v>329</v>
      </c>
      <c r="C128" s="313">
        <f>+C129+C130+C131</f>
        <v>0</v>
      </c>
    </row>
    <row r="129" spans="1:3" ht="12" customHeight="1" x14ac:dyDescent="0.2">
      <c r="A129" s="113" t="s">
        <v>154</v>
      </c>
      <c r="B129" s="7" t="s">
        <v>383</v>
      </c>
      <c r="C129" s="308"/>
    </row>
    <row r="130" spans="1:3" ht="12" customHeight="1" x14ac:dyDescent="0.2">
      <c r="A130" s="113" t="s">
        <v>155</v>
      </c>
      <c r="B130" s="7" t="s">
        <v>337</v>
      </c>
      <c r="C130" s="308"/>
    </row>
    <row r="131" spans="1:3" ht="12" customHeight="1" thickBot="1" x14ac:dyDescent="0.25">
      <c r="A131" s="117" t="s">
        <v>156</v>
      </c>
      <c r="B131" s="5" t="s">
        <v>382</v>
      </c>
      <c r="C131" s="308"/>
    </row>
    <row r="132" spans="1:3" ht="12" customHeight="1" thickBot="1" x14ac:dyDescent="0.25">
      <c r="A132" s="22" t="s">
        <v>9</v>
      </c>
      <c r="B132" s="34" t="s">
        <v>330</v>
      </c>
      <c r="C132" s="313">
        <f>+C133+C134+C135+C136+C137+C138</f>
        <v>0</v>
      </c>
    </row>
    <row r="133" spans="1:3" ht="12" customHeight="1" x14ac:dyDescent="0.2">
      <c r="A133" s="113" t="s">
        <v>48</v>
      </c>
      <c r="B133" s="7" t="s">
        <v>339</v>
      </c>
      <c r="C133" s="308"/>
    </row>
    <row r="134" spans="1:3" ht="12" customHeight="1" x14ac:dyDescent="0.2">
      <c r="A134" s="113" t="s">
        <v>49</v>
      </c>
      <c r="B134" s="7" t="s">
        <v>331</v>
      </c>
      <c r="C134" s="308"/>
    </row>
    <row r="135" spans="1:3" ht="12" customHeight="1" x14ac:dyDescent="0.2">
      <c r="A135" s="113" t="s">
        <v>50</v>
      </c>
      <c r="B135" s="7" t="s">
        <v>332</v>
      </c>
      <c r="C135" s="308"/>
    </row>
    <row r="136" spans="1:3" s="32" customFormat="1" ht="12" customHeight="1" x14ac:dyDescent="0.2">
      <c r="A136" s="113" t="s">
        <v>91</v>
      </c>
      <c r="B136" s="7" t="s">
        <v>381</v>
      </c>
      <c r="C136" s="308"/>
    </row>
    <row r="137" spans="1:3" ht="12" customHeight="1" x14ac:dyDescent="0.2">
      <c r="A137" s="113" t="s">
        <v>92</v>
      </c>
      <c r="B137" s="7" t="s">
        <v>334</v>
      </c>
      <c r="C137" s="308"/>
    </row>
    <row r="138" spans="1:3" ht="12" customHeight="1" thickBot="1" x14ac:dyDescent="0.25">
      <c r="A138" s="117" t="s">
        <v>93</v>
      </c>
      <c r="B138" s="5" t="s">
        <v>335</v>
      </c>
      <c r="C138" s="308"/>
    </row>
    <row r="139" spans="1:3" ht="12" customHeight="1" thickBot="1" x14ac:dyDescent="0.25">
      <c r="A139" s="22" t="s">
        <v>10</v>
      </c>
      <c r="B139" s="34" t="s">
        <v>393</v>
      </c>
      <c r="C139" s="314">
        <f>+C140+C141+C143+C144+C142</f>
        <v>1050849049</v>
      </c>
    </row>
    <row r="140" spans="1:3" ht="12" customHeight="1" x14ac:dyDescent="0.2">
      <c r="A140" s="113" t="s">
        <v>51</v>
      </c>
      <c r="B140" s="7" t="s">
        <v>259</v>
      </c>
      <c r="C140" s="308"/>
    </row>
    <row r="141" spans="1:3" ht="12" customHeight="1" x14ac:dyDescent="0.2">
      <c r="A141" s="113" t="s">
        <v>52</v>
      </c>
      <c r="B141" s="7" t="s">
        <v>260</v>
      </c>
      <c r="C141" s="308">
        <v>41077957</v>
      </c>
    </row>
    <row r="142" spans="1:3" ht="12" customHeight="1" x14ac:dyDescent="0.2">
      <c r="A142" s="113" t="s">
        <v>173</v>
      </c>
      <c r="B142" s="7" t="s">
        <v>392</v>
      </c>
      <c r="C142" s="308">
        <v>1009771092</v>
      </c>
    </row>
    <row r="143" spans="1:3" ht="12" customHeight="1" x14ac:dyDescent="0.2">
      <c r="A143" s="113" t="s">
        <v>174</v>
      </c>
      <c r="B143" s="7" t="s">
        <v>343</v>
      </c>
      <c r="C143" s="308"/>
    </row>
    <row r="144" spans="1:3" ht="12" customHeight="1" thickBot="1" x14ac:dyDescent="0.25">
      <c r="A144" s="117" t="s">
        <v>175</v>
      </c>
      <c r="B144" s="5" t="s">
        <v>279</v>
      </c>
      <c r="C144" s="308"/>
    </row>
    <row r="145" spans="1:4" s="32" customFormat="1" ht="12" customHeight="1" thickBot="1" x14ac:dyDescent="0.25">
      <c r="A145" s="22" t="s">
        <v>11</v>
      </c>
      <c r="B145" s="34" t="s">
        <v>344</v>
      </c>
      <c r="C145" s="315">
        <f>+C146+C147+C148+C149+C150</f>
        <v>0</v>
      </c>
    </row>
    <row r="146" spans="1:4" ht="12" customHeight="1" x14ac:dyDescent="0.2">
      <c r="A146" s="113" t="s">
        <v>53</v>
      </c>
      <c r="B146" s="7" t="s">
        <v>340</v>
      </c>
      <c r="C146" s="308"/>
      <c r="D146" s="57"/>
    </row>
    <row r="147" spans="1:4" ht="12" customHeight="1" x14ac:dyDescent="0.2">
      <c r="A147" s="113" t="s">
        <v>54</v>
      </c>
      <c r="B147" s="7" t="s">
        <v>346</v>
      </c>
      <c r="C147" s="308"/>
    </row>
    <row r="148" spans="1:4" ht="12" customHeight="1" x14ac:dyDescent="0.2">
      <c r="A148" s="113" t="s">
        <v>185</v>
      </c>
      <c r="B148" s="7" t="s">
        <v>341</v>
      </c>
      <c r="C148" s="308"/>
    </row>
    <row r="149" spans="1:4" ht="12" customHeight="1" x14ac:dyDescent="0.2">
      <c r="A149" s="113" t="s">
        <v>186</v>
      </c>
      <c r="B149" s="7" t="s">
        <v>384</v>
      </c>
      <c r="C149" s="308"/>
    </row>
    <row r="150" spans="1:4" s="32" customFormat="1" ht="12" customHeight="1" thickBot="1" x14ac:dyDescent="0.25">
      <c r="A150" s="117" t="s">
        <v>345</v>
      </c>
      <c r="B150" s="5" t="s">
        <v>348</v>
      </c>
      <c r="C150" s="309"/>
    </row>
    <row r="151" spans="1:4" s="32" customFormat="1" ht="12" customHeight="1" thickBot="1" x14ac:dyDescent="0.25">
      <c r="A151" s="132" t="s">
        <v>12</v>
      </c>
      <c r="B151" s="34" t="s">
        <v>349</v>
      </c>
      <c r="C151" s="315"/>
    </row>
    <row r="152" spans="1:4" s="32" customFormat="1" ht="12" customHeight="1" thickBot="1" x14ac:dyDescent="0.25">
      <c r="A152" s="132" t="s">
        <v>13</v>
      </c>
      <c r="B152" s="34" t="s">
        <v>350</v>
      </c>
      <c r="C152" s="315"/>
    </row>
    <row r="153" spans="1:4" s="32" customFormat="1" ht="12" customHeight="1" thickBot="1" x14ac:dyDescent="0.25">
      <c r="A153" s="22" t="s">
        <v>14</v>
      </c>
      <c r="B153" s="34" t="s">
        <v>352</v>
      </c>
      <c r="C153" s="316">
        <f>+C128+C132+C139+C145+C151+C152</f>
        <v>1050849049</v>
      </c>
    </row>
    <row r="154" spans="1:4" s="32" customFormat="1" ht="12" customHeight="1" thickBot="1" x14ac:dyDescent="0.25">
      <c r="A154" s="119" t="s">
        <v>15</v>
      </c>
      <c r="B154" s="90" t="s">
        <v>351</v>
      </c>
      <c r="C154" s="316">
        <f>+C127+C153</f>
        <v>2353234693</v>
      </c>
    </row>
    <row r="155" spans="1:4" ht="15.75" thickBot="1" x14ac:dyDescent="0.25">
      <c r="A155" s="185"/>
      <c r="B155" s="186"/>
      <c r="C155" s="317"/>
    </row>
    <row r="156" spans="1:4" s="223" customFormat="1" ht="15" customHeight="1" thickBot="1" x14ac:dyDescent="0.25">
      <c r="A156" s="221" t="s">
        <v>385</v>
      </c>
      <c r="B156" s="222"/>
      <c r="C156" s="304">
        <v>36</v>
      </c>
    </row>
    <row r="157" spans="1:4" s="223" customFormat="1" ht="12" thickBot="1" x14ac:dyDescent="0.25">
      <c r="A157" s="396" t="s">
        <v>114</v>
      </c>
      <c r="B157" s="397"/>
      <c r="C157" s="305"/>
    </row>
  </sheetData>
  <sheetProtection formatCells="0"/>
  <mergeCells count="3">
    <mergeCell ref="A7:C7"/>
    <mergeCell ref="A157:B157"/>
    <mergeCell ref="A91:C9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/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4"/>
  <sheetViews>
    <sheetView view="pageBreakPreview" zoomScale="60" zoomScaleNormal="100" workbookViewId="0">
      <selection activeCell="G69" sqref="G69"/>
    </sheetView>
  </sheetViews>
  <sheetFormatPr defaultRowHeight="12.75" x14ac:dyDescent="0.2"/>
  <cols>
    <col min="1" max="1" width="13.83203125" style="54" customWidth="1"/>
    <col min="2" max="2" width="54.5" style="55" customWidth="1"/>
    <col min="3" max="3" width="18.1640625" style="55" customWidth="1"/>
    <col min="4" max="16384" width="9.33203125" style="55"/>
  </cols>
  <sheetData>
    <row r="1" spans="1:4" s="46" customFormat="1" ht="16.5" thickBot="1" x14ac:dyDescent="0.25">
      <c r="A1" s="45"/>
      <c r="B1" s="47"/>
      <c r="C1" s="137" t="s">
        <v>455</v>
      </c>
    </row>
    <row r="2" spans="1:4" s="121" customFormat="1" ht="41.25" customHeight="1" x14ac:dyDescent="0.2">
      <c r="A2" s="207" t="s">
        <v>416</v>
      </c>
      <c r="B2" s="169" t="s">
        <v>420</v>
      </c>
      <c r="C2" s="188" t="s">
        <v>40</v>
      </c>
    </row>
    <row r="3" spans="1:4" s="121" customFormat="1" ht="24.75" thickBot="1" x14ac:dyDescent="0.25">
      <c r="A3" s="189" t="s">
        <v>112</v>
      </c>
      <c r="B3" s="170" t="s">
        <v>287</v>
      </c>
      <c r="C3" s="190" t="s">
        <v>36</v>
      </c>
    </row>
    <row r="4" spans="1:4" s="122" customFormat="1" ht="15.95" customHeight="1" thickBot="1" x14ac:dyDescent="0.3">
      <c r="A4" s="48"/>
      <c r="B4" s="171"/>
      <c r="C4" s="49" t="s">
        <v>406</v>
      </c>
    </row>
    <row r="5" spans="1:4" ht="36.75" thickBot="1" x14ac:dyDescent="0.25">
      <c r="A5" s="96" t="s">
        <v>113</v>
      </c>
      <c r="B5" s="172" t="s">
        <v>415</v>
      </c>
      <c r="C5" s="191" t="s">
        <v>419</v>
      </c>
    </row>
    <row r="6" spans="1:4" s="123" customFormat="1" ht="12.95" customHeight="1" thickBot="1" x14ac:dyDescent="0.25">
      <c r="A6" s="43" t="s">
        <v>366</v>
      </c>
      <c r="B6" s="173" t="s">
        <v>367</v>
      </c>
      <c r="C6" s="174" t="s">
        <v>368</v>
      </c>
    </row>
    <row r="7" spans="1:4" s="123" customFormat="1" ht="15.95" customHeight="1" thickBot="1" x14ac:dyDescent="0.25">
      <c r="A7" s="175"/>
      <c r="B7" s="176" t="s">
        <v>37</v>
      </c>
      <c r="C7" s="208"/>
    </row>
    <row r="8" spans="1:4" s="89" customFormat="1" ht="12" customHeight="1" thickBot="1" x14ac:dyDescent="0.25">
      <c r="A8" s="209" t="s">
        <v>5</v>
      </c>
      <c r="B8" s="192" t="s">
        <v>386</v>
      </c>
      <c r="C8" s="262">
        <f>SUM(C9:C19)</f>
        <v>430000</v>
      </c>
      <c r="D8" s="224"/>
    </row>
    <row r="9" spans="1:4" s="89" customFormat="1" ht="12" customHeight="1" x14ac:dyDescent="0.2">
      <c r="A9" s="210" t="s">
        <v>55</v>
      </c>
      <c r="B9" s="180" t="s">
        <v>162</v>
      </c>
      <c r="C9" s="327"/>
    </row>
    <row r="10" spans="1:4" s="89" customFormat="1" ht="12" customHeight="1" x14ac:dyDescent="0.2">
      <c r="A10" s="211" t="s">
        <v>56</v>
      </c>
      <c r="B10" s="181" t="s">
        <v>163</v>
      </c>
      <c r="C10" s="327">
        <v>100000</v>
      </c>
    </row>
    <row r="11" spans="1:4" s="89" customFormat="1" ht="12" customHeight="1" x14ac:dyDescent="0.2">
      <c r="A11" s="211" t="s">
        <v>57</v>
      </c>
      <c r="B11" s="181" t="s">
        <v>164</v>
      </c>
      <c r="C11" s="327"/>
    </row>
    <row r="12" spans="1:4" s="89" customFormat="1" ht="12" customHeight="1" x14ac:dyDescent="0.2">
      <c r="A12" s="211" t="s">
        <v>58</v>
      </c>
      <c r="B12" s="181" t="s">
        <v>165</v>
      </c>
      <c r="C12" s="327"/>
    </row>
    <row r="13" spans="1:4" s="89" customFormat="1" ht="12" customHeight="1" x14ac:dyDescent="0.2">
      <c r="A13" s="211" t="s">
        <v>75</v>
      </c>
      <c r="B13" s="181" t="s">
        <v>166</v>
      </c>
      <c r="C13" s="327"/>
    </row>
    <row r="14" spans="1:4" s="89" customFormat="1" ht="12" customHeight="1" x14ac:dyDescent="0.2">
      <c r="A14" s="211" t="s">
        <v>59</v>
      </c>
      <c r="B14" s="181" t="s">
        <v>288</v>
      </c>
      <c r="C14" s="327">
        <v>30000</v>
      </c>
    </row>
    <row r="15" spans="1:4" s="89" customFormat="1" ht="12" customHeight="1" x14ac:dyDescent="0.2">
      <c r="A15" s="211" t="s">
        <v>60</v>
      </c>
      <c r="B15" s="184" t="s">
        <v>289</v>
      </c>
      <c r="C15" s="327"/>
    </row>
    <row r="16" spans="1:4" s="89" customFormat="1" ht="12" customHeight="1" x14ac:dyDescent="0.2">
      <c r="A16" s="211" t="s">
        <v>67</v>
      </c>
      <c r="B16" s="181" t="s">
        <v>169</v>
      </c>
      <c r="C16" s="327"/>
    </row>
    <row r="17" spans="1:3" s="124" customFormat="1" ht="12" customHeight="1" x14ac:dyDescent="0.2">
      <c r="A17" s="211" t="s">
        <v>68</v>
      </c>
      <c r="B17" s="181" t="s">
        <v>170</v>
      </c>
      <c r="C17" s="327"/>
    </row>
    <row r="18" spans="1:3" s="124" customFormat="1" ht="12" customHeight="1" x14ac:dyDescent="0.2">
      <c r="A18" s="211" t="s">
        <v>69</v>
      </c>
      <c r="B18" s="181" t="s">
        <v>317</v>
      </c>
      <c r="C18" s="327"/>
    </row>
    <row r="19" spans="1:3" s="124" customFormat="1" ht="12" customHeight="1" thickBot="1" x14ac:dyDescent="0.25">
      <c r="A19" s="211" t="s">
        <v>70</v>
      </c>
      <c r="B19" s="184" t="s">
        <v>171</v>
      </c>
      <c r="C19" s="327">
        <v>300000</v>
      </c>
    </row>
    <row r="20" spans="1:3" s="89" customFormat="1" ht="12" customHeight="1" thickBot="1" x14ac:dyDescent="0.25">
      <c r="A20" s="209" t="s">
        <v>6</v>
      </c>
      <c r="B20" s="192" t="s">
        <v>290</v>
      </c>
      <c r="C20" s="262">
        <f>SUM(C21:C23)</f>
        <v>5154580</v>
      </c>
    </row>
    <row r="21" spans="1:3" s="124" customFormat="1" ht="12" customHeight="1" x14ac:dyDescent="0.2">
      <c r="A21" s="211" t="s">
        <v>61</v>
      </c>
      <c r="B21" s="183" t="s">
        <v>145</v>
      </c>
      <c r="C21" s="327"/>
    </row>
    <row r="22" spans="1:3" s="124" customFormat="1" ht="12" customHeight="1" x14ac:dyDescent="0.2">
      <c r="A22" s="211" t="s">
        <v>62</v>
      </c>
      <c r="B22" s="181" t="s">
        <v>291</v>
      </c>
      <c r="C22" s="327"/>
    </row>
    <row r="23" spans="1:3" s="124" customFormat="1" ht="12" customHeight="1" x14ac:dyDescent="0.2">
      <c r="A23" s="211" t="s">
        <v>63</v>
      </c>
      <c r="B23" s="181" t="s">
        <v>292</v>
      </c>
      <c r="C23" s="330">
        <v>5154580</v>
      </c>
    </row>
    <row r="24" spans="1:3" s="124" customFormat="1" ht="12" customHeight="1" thickBot="1" x14ac:dyDescent="0.25">
      <c r="A24" s="211" t="s">
        <v>64</v>
      </c>
      <c r="B24" s="181" t="s">
        <v>388</v>
      </c>
      <c r="C24" s="327">
        <v>5154580</v>
      </c>
    </row>
    <row r="25" spans="1:3" s="124" customFormat="1" ht="12" customHeight="1" thickBot="1" x14ac:dyDescent="0.25">
      <c r="A25" s="212" t="s">
        <v>7</v>
      </c>
      <c r="B25" s="198" t="s">
        <v>90</v>
      </c>
      <c r="C25" s="268"/>
    </row>
    <row r="26" spans="1:3" s="124" customFormat="1" ht="12" customHeight="1" thickBot="1" x14ac:dyDescent="0.25">
      <c r="A26" s="212" t="s">
        <v>8</v>
      </c>
      <c r="B26" s="198" t="s">
        <v>293</v>
      </c>
      <c r="C26" s="269">
        <f>+C27+C28+C29</f>
        <v>0</v>
      </c>
    </row>
    <row r="27" spans="1:3" s="124" customFormat="1" ht="12" customHeight="1" x14ac:dyDescent="0.2">
      <c r="A27" s="120" t="s">
        <v>154</v>
      </c>
      <c r="B27" s="214" t="s">
        <v>150</v>
      </c>
      <c r="C27" s="331"/>
    </row>
    <row r="28" spans="1:3" s="124" customFormat="1" ht="12" customHeight="1" x14ac:dyDescent="0.2">
      <c r="A28" s="215" t="s">
        <v>155</v>
      </c>
      <c r="B28" s="214" t="s">
        <v>291</v>
      </c>
      <c r="C28" s="330"/>
    </row>
    <row r="29" spans="1:3" s="124" customFormat="1" ht="12" customHeight="1" x14ac:dyDescent="0.2">
      <c r="A29" s="215" t="s">
        <v>156</v>
      </c>
      <c r="B29" s="219" t="s">
        <v>294</v>
      </c>
      <c r="C29" s="330"/>
    </row>
    <row r="30" spans="1:3" s="124" customFormat="1" ht="12" customHeight="1" thickBot="1" x14ac:dyDescent="0.25">
      <c r="A30" s="211" t="s">
        <v>157</v>
      </c>
      <c r="B30" s="220" t="s">
        <v>389</v>
      </c>
      <c r="C30" s="332"/>
    </row>
    <row r="31" spans="1:3" s="124" customFormat="1" ht="12" customHeight="1" thickBot="1" x14ac:dyDescent="0.25">
      <c r="A31" s="212" t="s">
        <v>9</v>
      </c>
      <c r="B31" s="198" t="s">
        <v>295</v>
      </c>
      <c r="C31" s="269">
        <f>+C32+C33+C34</f>
        <v>0</v>
      </c>
    </row>
    <row r="32" spans="1:3" s="124" customFormat="1" ht="12" customHeight="1" x14ac:dyDescent="0.2">
      <c r="A32" s="215" t="s">
        <v>48</v>
      </c>
      <c r="B32" s="199" t="s">
        <v>176</v>
      </c>
      <c r="C32" s="333"/>
    </row>
    <row r="33" spans="1:4" s="124" customFormat="1" ht="12" customHeight="1" x14ac:dyDescent="0.2">
      <c r="A33" s="215" t="s">
        <v>49</v>
      </c>
      <c r="B33" s="201" t="s">
        <v>177</v>
      </c>
      <c r="C33" s="328"/>
    </row>
    <row r="34" spans="1:4" s="89" customFormat="1" ht="12" customHeight="1" thickBot="1" x14ac:dyDescent="0.25">
      <c r="A34" s="211" t="s">
        <v>50</v>
      </c>
      <c r="B34" s="202" t="s">
        <v>178</v>
      </c>
      <c r="C34" s="334"/>
    </row>
    <row r="35" spans="1:4" s="89" customFormat="1" ht="12" customHeight="1" thickBot="1" x14ac:dyDescent="0.25">
      <c r="A35" s="212" t="s">
        <v>10</v>
      </c>
      <c r="B35" s="182" t="s">
        <v>264</v>
      </c>
      <c r="C35" s="274"/>
    </row>
    <row r="36" spans="1:4" s="89" customFormat="1" ht="12" customHeight="1" thickBot="1" x14ac:dyDescent="0.25">
      <c r="A36" s="212" t="s">
        <v>11</v>
      </c>
      <c r="B36" s="182" t="s">
        <v>296</v>
      </c>
      <c r="C36" s="274"/>
    </row>
    <row r="37" spans="1:4" s="89" customFormat="1" ht="12" customHeight="1" thickBot="1" x14ac:dyDescent="0.25">
      <c r="A37" s="209" t="s">
        <v>12</v>
      </c>
      <c r="B37" s="182" t="s">
        <v>390</v>
      </c>
      <c r="C37" s="262">
        <f>+C8+C20+C25+C26+C31+C35+C36</f>
        <v>5584580</v>
      </c>
    </row>
    <row r="38" spans="1:4" s="89" customFormat="1" ht="12" customHeight="1" thickBot="1" x14ac:dyDescent="0.25">
      <c r="A38" s="217" t="s">
        <v>13</v>
      </c>
      <c r="B38" s="182" t="s">
        <v>297</v>
      </c>
      <c r="C38" s="262">
        <f>+C39+C40+C41</f>
        <v>160012037</v>
      </c>
    </row>
    <row r="39" spans="1:4" s="89" customFormat="1" ht="12" customHeight="1" x14ac:dyDescent="0.2">
      <c r="A39" s="215" t="s">
        <v>298</v>
      </c>
      <c r="B39" s="199" t="s">
        <v>127</v>
      </c>
      <c r="C39" s="333">
        <v>283390</v>
      </c>
    </row>
    <row r="40" spans="1:4" s="124" customFormat="1" ht="12" customHeight="1" x14ac:dyDescent="0.2">
      <c r="A40" s="215" t="s">
        <v>299</v>
      </c>
      <c r="B40" s="201" t="s">
        <v>0</v>
      </c>
      <c r="C40" s="328"/>
    </row>
    <row r="41" spans="1:4" s="124" customFormat="1" ht="25.5" customHeight="1" thickBot="1" x14ac:dyDescent="0.25">
      <c r="A41" s="211" t="s">
        <v>300</v>
      </c>
      <c r="B41" s="202" t="s">
        <v>301</v>
      </c>
      <c r="C41" s="329">
        <v>159728647</v>
      </c>
      <c r="D41" s="225"/>
    </row>
    <row r="42" spans="1:4" s="124" customFormat="1" ht="15" customHeight="1" thickBot="1" x14ac:dyDescent="0.25">
      <c r="A42" s="217" t="s">
        <v>14</v>
      </c>
      <c r="B42" s="206" t="s">
        <v>302</v>
      </c>
      <c r="C42" s="262">
        <f>+C37+C38</f>
        <v>165596617</v>
      </c>
    </row>
    <row r="43" spans="1:4" ht="15" thickBot="1" x14ac:dyDescent="0.25">
      <c r="A43" s="177"/>
      <c r="B43" s="178" t="s">
        <v>38</v>
      </c>
      <c r="C43" s="226"/>
    </row>
    <row r="44" spans="1:4" ht="14.25" thickBot="1" x14ac:dyDescent="0.25">
      <c r="A44" s="212" t="s">
        <v>5</v>
      </c>
      <c r="B44" s="182" t="s">
        <v>303</v>
      </c>
      <c r="C44" s="252">
        <f>SUM(C45:C49)</f>
        <v>165556020</v>
      </c>
    </row>
    <row r="45" spans="1:4" ht="13.5" x14ac:dyDescent="0.2">
      <c r="A45" s="211" t="s">
        <v>55</v>
      </c>
      <c r="B45" s="199" t="s">
        <v>34</v>
      </c>
      <c r="C45" s="335">
        <v>114107560</v>
      </c>
    </row>
    <row r="46" spans="1:4" ht="27" x14ac:dyDescent="0.2">
      <c r="A46" s="211" t="s">
        <v>56</v>
      </c>
      <c r="B46" s="201" t="s">
        <v>99</v>
      </c>
      <c r="C46" s="336">
        <v>17774057</v>
      </c>
    </row>
    <row r="47" spans="1:4" ht="13.5" x14ac:dyDescent="0.2">
      <c r="A47" s="211" t="s">
        <v>57</v>
      </c>
      <c r="B47" s="201" t="s">
        <v>74</v>
      </c>
      <c r="C47" s="336">
        <v>33674403</v>
      </c>
    </row>
    <row r="48" spans="1:4" ht="13.5" x14ac:dyDescent="0.2">
      <c r="A48" s="211" t="s">
        <v>58</v>
      </c>
      <c r="B48" s="201" t="s">
        <v>100</v>
      </c>
      <c r="C48" s="336"/>
    </row>
    <row r="49" spans="1:3" s="123" customFormat="1" ht="16.5" customHeight="1" thickBot="1" x14ac:dyDescent="0.25">
      <c r="A49" s="211" t="s">
        <v>75</v>
      </c>
      <c r="B49" s="201" t="s">
        <v>101</v>
      </c>
      <c r="C49" s="336"/>
    </row>
    <row r="50" spans="1:3" s="125" customFormat="1" ht="12" customHeight="1" thickBot="1" x14ac:dyDescent="0.25">
      <c r="A50" s="212" t="s">
        <v>6</v>
      </c>
      <c r="B50" s="182" t="s">
        <v>304</v>
      </c>
      <c r="C50" s="252">
        <f>SUM(C51:C53)</f>
        <v>40597</v>
      </c>
    </row>
    <row r="51" spans="1:3" ht="12" customHeight="1" x14ac:dyDescent="0.2">
      <c r="A51" s="211" t="s">
        <v>61</v>
      </c>
      <c r="B51" s="199" t="s">
        <v>118</v>
      </c>
      <c r="C51" s="336">
        <v>40597</v>
      </c>
    </row>
    <row r="52" spans="1:3" ht="12" customHeight="1" x14ac:dyDescent="0.2">
      <c r="A52" s="211" t="s">
        <v>62</v>
      </c>
      <c r="B52" s="201" t="s">
        <v>103</v>
      </c>
      <c r="C52" s="336"/>
    </row>
    <row r="53" spans="1:3" ht="12" customHeight="1" x14ac:dyDescent="0.2">
      <c r="A53" s="211" t="s">
        <v>63</v>
      </c>
      <c r="B53" s="201" t="s">
        <v>39</v>
      </c>
      <c r="C53" s="336"/>
    </row>
    <row r="54" spans="1:3" ht="12" customHeight="1" thickBot="1" x14ac:dyDescent="0.25">
      <c r="A54" s="211" t="s">
        <v>64</v>
      </c>
      <c r="B54" s="201" t="s">
        <v>387</v>
      </c>
      <c r="C54" s="336"/>
    </row>
    <row r="55" spans="1:3" ht="12" customHeight="1" thickBot="1" x14ac:dyDescent="0.25">
      <c r="A55" s="212" t="s">
        <v>7</v>
      </c>
      <c r="B55" s="182" t="s">
        <v>2</v>
      </c>
      <c r="C55" s="256"/>
    </row>
    <row r="56" spans="1:3" ht="12" customHeight="1" thickBot="1" x14ac:dyDescent="0.25">
      <c r="A56" s="212" t="s">
        <v>8</v>
      </c>
      <c r="B56" s="192" t="s">
        <v>391</v>
      </c>
      <c r="C56" s="252">
        <f>+C44+C50+C55</f>
        <v>165596617</v>
      </c>
    </row>
    <row r="57" spans="1:3" s="125" customFormat="1" ht="12" customHeight="1" thickBot="1" x14ac:dyDescent="0.25">
      <c r="A57" s="54"/>
      <c r="B57" s="186"/>
      <c r="C57" s="337"/>
    </row>
    <row r="58" spans="1:3" ht="12" customHeight="1" thickBot="1" x14ac:dyDescent="0.25">
      <c r="A58" s="56" t="s">
        <v>385</v>
      </c>
      <c r="B58" s="187"/>
      <c r="C58" s="254">
        <v>35</v>
      </c>
    </row>
    <row r="59" spans="1:3" ht="12" customHeight="1" thickBot="1" x14ac:dyDescent="0.25">
      <c r="A59" s="379" t="s">
        <v>114</v>
      </c>
      <c r="B59" s="380"/>
      <c r="C59" s="256">
        <v>0</v>
      </c>
    </row>
    <row r="60" spans="1:3" ht="12" customHeight="1" x14ac:dyDescent="0.2"/>
    <row r="61" spans="1:3" ht="25.5" customHeight="1" x14ac:dyDescent="0.2"/>
    <row r="63" spans="1:3" ht="15" customHeight="1" x14ac:dyDescent="0.2"/>
    <row r="64" spans="1:3" ht="14.25" customHeight="1" x14ac:dyDescent="0.2"/>
  </sheetData>
  <sheetProtection formatCells="0"/>
  <mergeCells count="1">
    <mergeCell ref="A59:B59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  <ignoredErrors>
    <ignoredError sqref="C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4"/>
  <sheetViews>
    <sheetView view="pageBreakPreview" zoomScale="60" zoomScaleNormal="100" workbookViewId="0">
      <selection activeCell="B33" sqref="B33"/>
    </sheetView>
  </sheetViews>
  <sheetFormatPr defaultRowHeight="12.75" x14ac:dyDescent="0.2"/>
  <cols>
    <col min="1" max="1" width="13.83203125" style="54" customWidth="1"/>
    <col min="2" max="2" width="54.5" style="55" customWidth="1"/>
    <col min="3" max="3" width="18.1640625" style="55" customWidth="1"/>
    <col min="4" max="16384" width="9.33203125" style="55"/>
  </cols>
  <sheetData>
    <row r="1" spans="1:4" s="46" customFormat="1" ht="16.5" thickBot="1" x14ac:dyDescent="0.25">
      <c r="A1" s="45"/>
      <c r="B1" s="47"/>
      <c r="C1" s="137" t="s">
        <v>456</v>
      </c>
    </row>
    <row r="2" spans="1:4" s="121" customFormat="1" ht="41.25" customHeight="1" x14ac:dyDescent="0.2">
      <c r="A2" s="207" t="s">
        <v>416</v>
      </c>
      <c r="B2" s="169" t="s">
        <v>405</v>
      </c>
      <c r="C2" s="188" t="s">
        <v>40</v>
      </c>
    </row>
    <row r="3" spans="1:4" s="121" customFormat="1" ht="24.75" thickBot="1" x14ac:dyDescent="0.25">
      <c r="A3" s="189" t="s">
        <v>112</v>
      </c>
      <c r="B3" s="170" t="s">
        <v>287</v>
      </c>
      <c r="C3" s="190" t="s">
        <v>36</v>
      </c>
    </row>
    <row r="4" spans="1:4" s="122" customFormat="1" ht="15.95" customHeight="1" thickBot="1" x14ac:dyDescent="0.3">
      <c r="A4" s="48"/>
      <c r="B4" s="171"/>
      <c r="C4" s="49" t="s">
        <v>406</v>
      </c>
    </row>
    <row r="5" spans="1:4" ht="36.75" thickBot="1" x14ac:dyDescent="0.25">
      <c r="A5" s="96" t="s">
        <v>113</v>
      </c>
      <c r="B5" s="172" t="s">
        <v>415</v>
      </c>
      <c r="C5" s="191" t="s">
        <v>419</v>
      </c>
    </row>
    <row r="6" spans="1:4" s="123" customFormat="1" ht="12.95" customHeight="1" thickBot="1" x14ac:dyDescent="0.25">
      <c r="A6" s="43" t="s">
        <v>366</v>
      </c>
      <c r="B6" s="173" t="s">
        <v>367</v>
      </c>
      <c r="C6" s="174" t="s">
        <v>368</v>
      </c>
    </row>
    <row r="7" spans="1:4" s="123" customFormat="1" ht="15.95" customHeight="1" thickBot="1" x14ac:dyDescent="0.25">
      <c r="A7" s="175"/>
      <c r="B7" s="176" t="s">
        <v>37</v>
      </c>
      <c r="C7" s="208"/>
    </row>
    <row r="8" spans="1:4" s="89" customFormat="1" ht="12" customHeight="1" thickBot="1" x14ac:dyDescent="0.25">
      <c r="A8" s="209" t="s">
        <v>5</v>
      </c>
      <c r="B8" s="192" t="s">
        <v>386</v>
      </c>
      <c r="C8" s="262">
        <f>SUM(C9:C19)</f>
        <v>207905944</v>
      </c>
      <c r="D8" s="224"/>
    </row>
    <row r="9" spans="1:4" s="89" customFormat="1" ht="12" customHeight="1" x14ac:dyDescent="0.2">
      <c r="A9" s="210" t="s">
        <v>55</v>
      </c>
      <c r="B9" s="180" t="s">
        <v>162</v>
      </c>
      <c r="C9" s="263">
        <v>30700000</v>
      </c>
    </row>
    <row r="10" spans="1:4" s="89" customFormat="1" ht="12" customHeight="1" x14ac:dyDescent="0.2">
      <c r="A10" s="211" t="s">
        <v>56</v>
      </c>
      <c r="B10" s="181" t="s">
        <v>163</v>
      </c>
      <c r="C10" s="264">
        <v>142303540</v>
      </c>
    </row>
    <row r="11" spans="1:4" s="89" customFormat="1" ht="12" customHeight="1" x14ac:dyDescent="0.2">
      <c r="A11" s="211" t="s">
        <v>57</v>
      </c>
      <c r="B11" s="181" t="s">
        <v>164</v>
      </c>
      <c r="C11" s="264">
        <v>5009476</v>
      </c>
    </row>
    <row r="12" spans="1:4" s="89" customFormat="1" ht="12" customHeight="1" x14ac:dyDescent="0.2">
      <c r="A12" s="211" t="s">
        <v>58</v>
      </c>
      <c r="B12" s="181" t="s">
        <v>165</v>
      </c>
      <c r="C12" s="264"/>
    </row>
    <row r="13" spans="1:4" s="89" customFormat="1" ht="12" customHeight="1" x14ac:dyDescent="0.2">
      <c r="A13" s="211" t="s">
        <v>75</v>
      </c>
      <c r="B13" s="181" t="s">
        <v>166</v>
      </c>
      <c r="C13" s="264"/>
    </row>
    <row r="14" spans="1:4" s="89" customFormat="1" ht="12" customHeight="1" x14ac:dyDescent="0.2">
      <c r="A14" s="211" t="s">
        <v>59</v>
      </c>
      <c r="B14" s="181" t="s">
        <v>288</v>
      </c>
      <c r="C14" s="264">
        <v>25842928</v>
      </c>
    </row>
    <row r="15" spans="1:4" s="89" customFormat="1" ht="12" customHeight="1" x14ac:dyDescent="0.2">
      <c r="A15" s="211" t="s">
        <v>60</v>
      </c>
      <c r="B15" s="184" t="s">
        <v>289</v>
      </c>
      <c r="C15" s="264">
        <v>1000000</v>
      </c>
    </row>
    <row r="16" spans="1:4" s="89" customFormat="1" ht="12" customHeight="1" x14ac:dyDescent="0.2">
      <c r="A16" s="211" t="s">
        <v>67</v>
      </c>
      <c r="B16" s="181" t="s">
        <v>169</v>
      </c>
      <c r="C16" s="265"/>
    </row>
    <row r="17" spans="1:3" s="124" customFormat="1" ht="12" customHeight="1" x14ac:dyDescent="0.2">
      <c r="A17" s="211" t="s">
        <v>68</v>
      </c>
      <c r="B17" s="181" t="s">
        <v>170</v>
      </c>
      <c r="C17" s="264"/>
    </row>
    <row r="18" spans="1:3" s="124" customFormat="1" ht="12" customHeight="1" x14ac:dyDescent="0.2">
      <c r="A18" s="211" t="s">
        <v>69</v>
      </c>
      <c r="B18" s="181" t="s">
        <v>317</v>
      </c>
      <c r="C18" s="266"/>
    </row>
    <row r="19" spans="1:3" s="124" customFormat="1" ht="12" customHeight="1" thickBot="1" x14ac:dyDescent="0.25">
      <c r="A19" s="211" t="s">
        <v>70</v>
      </c>
      <c r="B19" s="184" t="s">
        <v>171</v>
      </c>
      <c r="C19" s="266">
        <v>3050000</v>
      </c>
    </row>
    <row r="20" spans="1:3" s="89" customFormat="1" ht="12" customHeight="1" thickBot="1" x14ac:dyDescent="0.25">
      <c r="A20" s="209" t="s">
        <v>6</v>
      </c>
      <c r="B20" s="192" t="s">
        <v>290</v>
      </c>
      <c r="C20" s="262">
        <f>SUM(C21:C23)</f>
        <v>457949786</v>
      </c>
    </row>
    <row r="21" spans="1:3" s="124" customFormat="1" ht="12" customHeight="1" x14ac:dyDescent="0.2">
      <c r="A21" s="211" t="s">
        <v>61</v>
      </c>
      <c r="B21" s="183" t="s">
        <v>145</v>
      </c>
      <c r="C21" s="264"/>
    </row>
    <row r="22" spans="1:3" s="124" customFormat="1" ht="12" customHeight="1" x14ac:dyDescent="0.2">
      <c r="A22" s="211" t="s">
        <v>62</v>
      </c>
      <c r="B22" s="181" t="s">
        <v>291</v>
      </c>
      <c r="C22" s="264"/>
    </row>
    <row r="23" spans="1:3" s="124" customFormat="1" ht="12" customHeight="1" x14ac:dyDescent="0.2">
      <c r="A23" s="211" t="s">
        <v>63</v>
      </c>
      <c r="B23" s="181" t="s">
        <v>292</v>
      </c>
      <c r="C23" s="267">
        <v>457949786</v>
      </c>
    </row>
    <row r="24" spans="1:3" s="124" customFormat="1" ht="12" customHeight="1" thickBot="1" x14ac:dyDescent="0.25">
      <c r="A24" s="211" t="s">
        <v>64</v>
      </c>
      <c r="B24" s="181" t="s">
        <v>388</v>
      </c>
      <c r="C24" s="264">
        <v>0</v>
      </c>
    </row>
    <row r="25" spans="1:3" s="124" customFormat="1" ht="12" customHeight="1" thickBot="1" x14ac:dyDescent="0.25">
      <c r="A25" s="212" t="s">
        <v>7</v>
      </c>
      <c r="B25" s="198" t="s">
        <v>90</v>
      </c>
      <c r="C25" s="268"/>
    </row>
    <row r="26" spans="1:3" s="124" customFormat="1" ht="12" customHeight="1" thickBot="1" x14ac:dyDescent="0.25">
      <c r="A26" s="212" t="s">
        <v>8</v>
      </c>
      <c r="B26" s="198" t="s">
        <v>293</v>
      </c>
      <c r="C26" s="269">
        <f>+C27+C28+C29</f>
        <v>0</v>
      </c>
    </row>
    <row r="27" spans="1:3" s="124" customFormat="1" ht="12" customHeight="1" x14ac:dyDescent="0.2">
      <c r="A27" s="120" t="s">
        <v>154</v>
      </c>
      <c r="B27" s="214" t="s">
        <v>150</v>
      </c>
      <c r="C27" s="270"/>
    </row>
    <row r="28" spans="1:3" s="124" customFormat="1" ht="12" customHeight="1" x14ac:dyDescent="0.2">
      <c r="A28" s="215" t="s">
        <v>155</v>
      </c>
      <c r="B28" s="214" t="s">
        <v>291</v>
      </c>
      <c r="C28" s="267"/>
    </row>
    <row r="29" spans="1:3" s="124" customFormat="1" ht="12" customHeight="1" x14ac:dyDescent="0.2">
      <c r="A29" s="215" t="s">
        <v>156</v>
      </c>
      <c r="B29" s="219" t="s">
        <v>294</v>
      </c>
      <c r="C29" s="267"/>
    </row>
    <row r="30" spans="1:3" s="124" customFormat="1" ht="12" customHeight="1" thickBot="1" x14ac:dyDescent="0.25">
      <c r="A30" s="211" t="s">
        <v>157</v>
      </c>
      <c r="B30" s="220" t="s">
        <v>389</v>
      </c>
      <c r="C30" s="271"/>
    </row>
    <row r="31" spans="1:3" s="124" customFormat="1" ht="12" customHeight="1" thickBot="1" x14ac:dyDescent="0.25">
      <c r="A31" s="212" t="s">
        <v>9</v>
      </c>
      <c r="B31" s="198" t="s">
        <v>295</v>
      </c>
      <c r="C31" s="269">
        <f>+C32+C33+C34</f>
        <v>0</v>
      </c>
    </row>
    <row r="32" spans="1:3" s="124" customFormat="1" ht="12" customHeight="1" x14ac:dyDescent="0.2">
      <c r="A32" s="215" t="s">
        <v>48</v>
      </c>
      <c r="B32" s="199" t="s">
        <v>176</v>
      </c>
      <c r="C32" s="272"/>
    </row>
    <row r="33" spans="1:4" s="124" customFormat="1" ht="12" customHeight="1" x14ac:dyDescent="0.2">
      <c r="A33" s="215" t="s">
        <v>49</v>
      </c>
      <c r="B33" s="201" t="s">
        <v>177</v>
      </c>
      <c r="C33" s="265"/>
    </row>
    <row r="34" spans="1:4" s="89" customFormat="1" ht="12" customHeight="1" thickBot="1" x14ac:dyDescent="0.25">
      <c r="A34" s="211" t="s">
        <v>50</v>
      </c>
      <c r="B34" s="202" t="s">
        <v>178</v>
      </c>
      <c r="C34" s="273"/>
    </row>
    <row r="35" spans="1:4" s="89" customFormat="1" ht="12" customHeight="1" thickBot="1" x14ac:dyDescent="0.25">
      <c r="A35" s="212" t="s">
        <v>10</v>
      </c>
      <c r="B35" s="182" t="s">
        <v>264</v>
      </c>
      <c r="C35" s="274"/>
    </row>
    <row r="36" spans="1:4" s="89" customFormat="1" ht="12" customHeight="1" thickBot="1" x14ac:dyDescent="0.25">
      <c r="A36" s="212" t="s">
        <v>11</v>
      </c>
      <c r="B36" s="182" t="s">
        <v>296</v>
      </c>
      <c r="C36" s="274"/>
    </row>
    <row r="37" spans="1:4" s="89" customFormat="1" ht="12" customHeight="1" thickBot="1" x14ac:dyDescent="0.25">
      <c r="A37" s="209" t="s">
        <v>12</v>
      </c>
      <c r="B37" s="182" t="s">
        <v>390</v>
      </c>
      <c r="C37" s="262">
        <f>+C8+C20+C25+C26+C31+C35+C36</f>
        <v>665855730</v>
      </c>
    </row>
    <row r="38" spans="1:4" s="89" customFormat="1" ht="12" customHeight="1" thickBot="1" x14ac:dyDescent="0.25">
      <c r="A38" s="217" t="s">
        <v>13</v>
      </c>
      <c r="B38" s="182" t="s">
        <v>297</v>
      </c>
      <c r="C38" s="262">
        <f>+C39+C40+C41</f>
        <v>120420688</v>
      </c>
    </row>
    <row r="39" spans="1:4" s="89" customFormat="1" ht="12" customHeight="1" x14ac:dyDescent="0.2">
      <c r="A39" s="215" t="s">
        <v>298</v>
      </c>
      <c r="B39" s="199" t="s">
        <v>127</v>
      </c>
      <c r="C39" s="272">
        <v>1241419</v>
      </c>
    </row>
    <row r="40" spans="1:4" s="124" customFormat="1" ht="12" customHeight="1" x14ac:dyDescent="0.2">
      <c r="A40" s="215" t="s">
        <v>299</v>
      </c>
      <c r="B40" s="201" t="s">
        <v>0</v>
      </c>
      <c r="C40" s="265">
        <v>5727088</v>
      </c>
    </row>
    <row r="41" spans="1:4" s="124" customFormat="1" ht="25.5" customHeight="1" thickBot="1" x14ac:dyDescent="0.25">
      <c r="A41" s="211" t="s">
        <v>300</v>
      </c>
      <c r="B41" s="202" t="s">
        <v>301</v>
      </c>
      <c r="C41" s="266">
        <v>113452181</v>
      </c>
      <c r="D41" s="225"/>
    </row>
    <row r="42" spans="1:4" s="124" customFormat="1" ht="15" customHeight="1" thickBot="1" x14ac:dyDescent="0.25">
      <c r="A42" s="217" t="s">
        <v>14</v>
      </c>
      <c r="B42" s="206" t="s">
        <v>302</v>
      </c>
      <c r="C42" s="262">
        <f>+C37+C38</f>
        <v>786276418</v>
      </c>
    </row>
    <row r="43" spans="1:4" ht="15" thickBot="1" x14ac:dyDescent="0.25">
      <c r="A43" s="177"/>
      <c r="B43" s="178" t="s">
        <v>38</v>
      </c>
      <c r="C43" s="226"/>
    </row>
    <row r="44" spans="1:4" ht="14.25" thickBot="1" x14ac:dyDescent="0.25">
      <c r="A44" s="212" t="s">
        <v>5</v>
      </c>
      <c r="B44" s="182" t="s">
        <v>303</v>
      </c>
      <c r="C44" s="252">
        <f>SUM(C45:C49)</f>
        <v>784566517</v>
      </c>
    </row>
    <row r="45" spans="1:4" ht="13.5" x14ac:dyDescent="0.2">
      <c r="A45" s="211" t="s">
        <v>55</v>
      </c>
      <c r="B45" s="199" t="s">
        <v>34</v>
      </c>
      <c r="C45" s="255">
        <v>521675876</v>
      </c>
    </row>
    <row r="46" spans="1:4" ht="27" x14ac:dyDescent="0.2">
      <c r="A46" s="211" t="s">
        <v>56</v>
      </c>
      <c r="B46" s="201" t="s">
        <v>99</v>
      </c>
      <c r="C46" s="253">
        <v>52247105</v>
      </c>
    </row>
    <row r="47" spans="1:4" ht="13.5" x14ac:dyDescent="0.2">
      <c r="A47" s="211" t="s">
        <v>57</v>
      </c>
      <c r="B47" s="201" t="s">
        <v>74</v>
      </c>
      <c r="C47" s="253">
        <v>210643536</v>
      </c>
    </row>
    <row r="48" spans="1:4" ht="13.5" x14ac:dyDescent="0.2">
      <c r="A48" s="211" t="s">
        <v>58</v>
      </c>
      <c r="B48" s="201" t="s">
        <v>100</v>
      </c>
      <c r="C48" s="253"/>
    </row>
    <row r="49" spans="1:3" s="123" customFormat="1" ht="16.5" customHeight="1" thickBot="1" x14ac:dyDescent="0.25">
      <c r="A49" s="211" t="s">
        <v>75</v>
      </c>
      <c r="B49" s="201" t="s">
        <v>101</v>
      </c>
      <c r="C49" s="253"/>
    </row>
    <row r="50" spans="1:3" s="125" customFormat="1" ht="12" customHeight="1" thickBot="1" x14ac:dyDescent="0.25">
      <c r="A50" s="212" t="s">
        <v>6</v>
      </c>
      <c r="B50" s="182" t="s">
        <v>304</v>
      </c>
      <c r="C50" s="252">
        <f>SUM(C51:C53)</f>
        <v>1709901</v>
      </c>
    </row>
    <row r="51" spans="1:3" ht="12" customHeight="1" x14ac:dyDescent="0.2">
      <c r="A51" s="211" t="s">
        <v>61</v>
      </c>
      <c r="B51" s="199" t="s">
        <v>118</v>
      </c>
      <c r="C51" s="253">
        <v>1709901</v>
      </c>
    </row>
    <row r="52" spans="1:3" ht="12" customHeight="1" x14ac:dyDescent="0.2">
      <c r="A52" s="211" t="s">
        <v>62</v>
      </c>
      <c r="B52" s="201" t="s">
        <v>103</v>
      </c>
      <c r="C52" s="253"/>
    </row>
    <row r="53" spans="1:3" ht="12" customHeight="1" x14ac:dyDescent="0.2">
      <c r="A53" s="211" t="s">
        <v>63</v>
      </c>
      <c r="B53" s="201" t="s">
        <v>39</v>
      </c>
      <c r="C53" s="253"/>
    </row>
    <row r="54" spans="1:3" ht="12" customHeight="1" thickBot="1" x14ac:dyDescent="0.25">
      <c r="A54" s="211" t="s">
        <v>64</v>
      </c>
      <c r="B54" s="201" t="s">
        <v>387</v>
      </c>
      <c r="C54" s="253"/>
    </row>
    <row r="55" spans="1:3" ht="12" customHeight="1" thickBot="1" x14ac:dyDescent="0.25">
      <c r="A55" s="212" t="s">
        <v>7</v>
      </c>
      <c r="B55" s="182" t="s">
        <v>2</v>
      </c>
      <c r="C55" s="256"/>
    </row>
    <row r="56" spans="1:3" ht="12" customHeight="1" thickBot="1" x14ac:dyDescent="0.25">
      <c r="A56" s="212" t="s">
        <v>8</v>
      </c>
      <c r="B56" s="192" t="s">
        <v>391</v>
      </c>
      <c r="C56" s="252">
        <f>+C44+C50+C55</f>
        <v>786276418</v>
      </c>
    </row>
    <row r="57" spans="1:3" s="125" customFormat="1" ht="12" customHeight="1" thickBot="1" x14ac:dyDescent="0.25">
      <c r="A57" s="54"/>
      <c r="B57" s="186"/>
      <c r="C57" s="257"/>
    </row>
    <row r="58" spans="1:3" ht="12" customHeight="1" thickBot="1" x14ac:dyDescent="0.25">
      <c r="A58" s="56" t="s">
        <v>385</v>
      </c>
      <c r="B58" s="187"/>
      <c r="C58" s="254">
        <v>403</v>
      </c>
    </row>
    <row r="59" spans="1:3" ht="12" customHeight="1" thickBot="1" x14ac:dyDescent="0.25">
      <c r="A59" s="379" t="s">
        <v>114</v>
      </c>
      <c r="B59" s="380"/>
      <c r="C59" s="256">
        <v>353</v>
      </c>
    </row>
    <row r="60" spans="1:3" ht="12" customHeight="1" x14ac:dyDescent="0.2"/>
    <row r="61" spans="1:3" ht="25.5" customHeight="1" x14ac:dyDescent="0.2"/>
    <row r="63" spans="1:3" ht="15" customHeight="1" x14ac:dyDescent="0.2"/>
    <row r="64" spans="1:3" ht="14.25" customHeight="1" x14ac:dyDescent="0.2"/>
  </sheetData>
  <sheetProtection formatCells="0"/>
  <mergeCells count="1">
    <mergeCell ref="A59:B59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  <ignoredErrors>
    <ignoredError sqref="C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BreakPreview" zoomScale="60" zoomScaleNormal="100" workbookViewId="0">
      <selection activeCell="B1" sqref="B1"/>
    </sheetView>
  </sheetViews>
  <sheetFormatPr defaultRowHeight="12.75" x14ac:dyDescent="0.2"/>
  <cols>
    <col min="1" max="1" width="13.83203125" style="54" customWidth="1"/>
    <col min="2" max="2" width="54.5" style="55" customWidth="1"/>
    <col min="3" max="3" width="17" style="55" customWidth="1"/>
    <col min="4" max="16384" width="9.33203125" style="55"/>
  </cols>
  <sheetData>
    <row r="1" spans="1:3" s="46" customFormat="1" ht="16.5" thickBot="1" x14ac:dyDescent="0.25">
      <c r="A1" s="45"/>
      <c r="B1" s="47"/>
      <c r="C1" s="137" t="s">
        <v>457</v>
      </c>
    </row>
    <row r="2" spans="1:3" s="121" customFormat="1" ht="25.5" customHeight="1" x14ac:dyDescent="0.2">
      <c r="A2" s="207" t="s">
        <v>416</v>
      </c>
      <c r="B2" s="169" t="s">
        <v>421</v>
      </c>
      <c r="C2" s="188" t="s">
        <v>40</v>
      </c>
    </row>
    <row r="3" spans="1:3" s="121" customFormat="1" ht="24.75" thickBot="1" x14ac:dyDescent="0.25">
      <c r="A3" s="189" t="s">
        <v>112</v>
      </c>
      <c r="B3" s="170" t="s">
        <v>287</v>
      </c>
      <c r="C3" s="190" t="s">
        <v>36</v>
      </c>
    </row>
    <row r="4" spans="1:3" s="122" customFormat="1" ht="15.95" customHeight="1" thickBot="1" x14ac:dyDescent="0.3">
      <c r="A4" s="48"/>
      <c r="B4" s="171"/>
      <c r="C4" s="49" t="s">
        <v>406</v>
      </c>
    </row>
    <row r="5" spans="1:3" ht="36.75" thickBot="1" x14ac:dyDescent="0.25">
      <c r="A5" s="96" t="s">
        <v>113</v>
      </c>
      <c r="B5" s="172" t="s">
        <v>415</v>
      </c>
      <c r="C5" s="191" t="s">
        <v>419</v>
      </c>
    </row>
    <row r="6" spans="1:3" s="123" customFormat="1" ht="12.95" customHeight="1" thickBot="1" x14ac:dyDescent="0.25">
      <c r="A6" s="43" t="s">
        <v>366</v>
      </c>
      <c r="B6" s="173" t="s">
        <v>367</v>
      </c>
      <c r="C6" s="174" t="s">
        <v>368</v>
      </c>
    </row>
    <row r="7" spans="1:3" s="123" customFormat="1" ht="15.95" customHeight="1" thickBot="1" x14ac:dyDescent="0.25">
      <c r="A7" s="175"/>
      <c r="B7" s="176" t="s">
        <v>37</v>
      </c>
      <c r="C7" s="208"/>
    </row>
    <row r="8" spans="1:3" s="89" customFormat="1" ht="12" customHeight="1" thickBot="1" x14ac:dyDescent="0.25">
      <c r="A8" s="209" t="s">
        <v>5</v>
      </c>
      <c r="B8" s="192" t="s">
        <v>386</v>
      </c>
      <c r="C8" s="193">
        <f>SUM(C9:C19)</f>
        <v>0</v>
      </c>
    </row>
    <row r="9" spans="1:3" s="89" customFormat="1" ht="12" customHeight="1" x14ac:dyDescent="0.2">
      <c r="A9" s="210" t="s">
        <v>55</v>
      </c>
      <c r="B9" s="180" t="s">
        <v>162</v>
      </c>
      <c r="C9" s="194">
        <f>'[1]9.5.1. sz. mell'!C9</f>
        <v>0</v>
      </c>
    </row>
    <row r="10" spans="1:3" s="89" customFormat="1" ht="12" customHeight="1" x14ac:dyDescent="0.2">
      <c r="A10" s="211" t="s">
        <v>56</v>
      </c>
      <c r="B10" s="181" t="s">
        <v>163</v>
      </c>
      <c r="C10" s="195" t="s">
        <v>414</v>
      </c>
    </row>
    <row r="11" spans="1:3" s="89" customFormat="1" ht="12" customHeight="1" x14ac:dyDescent="0.2">
      <c r="A11" s="211" t="s">
        <v>57</v>
      </c>
      <c r="B11" s="181" t="s">
        <v>164</v>
      </c>
      <c r="C11" s="195">
        <f>'[1]9.5.1. sz. mell'!C11</f>
        <v>0</v>
      </c>
    </row>
    <row r="12" spans="1:3" s="89" customFormat="1" ht="12" customHeight="1" x14ac:dyDescent="0.2">
      <c r="A12" s="211" t="s">
        <v>58</v>
      </c>
      <c r="B12" s="181" t="s">
        <v>165</v>
      </c>
      <c r="C12" s="195">
        <f>'[1]9.5.1. sz. mell'!C12</f>
        <v>0</v>
      </c>
    </row>
    <row r="13" spans="1:3" s="89" customFormat="1" ht="12" customHeight="1" x14ac:dyDescent="0.2">
      <c r="A13" s="211" t="s">
        <v>75</v>
      </c>
      <c r="B13" s="181" t="s">
        <v>166</v>
      </c>
      <c r="C13" s="195" t="s">
        <v>414</v>
      </c>
    </row>
    <row r="14" spans="1:3" s="89" customFormat="1" ht="12" customHeight="1" x14ac:dyDescent="0.2">
      <c r="A14" s="211" t="s">
        <v>59</v>
      </c>
      <c r="B14" s="181" t="s">
        <v>288</v>
      </c>
      <c r="C14" s="195" t="s">
        <v>414</v>
      </c>
    </row>
    <row r="15" spans="1:3" s="89" customFormat="1" ht="12" customHeight="1" x14ac:dyDescent="0.2">
      <c r="A15" s="211" t="s">
        <v>60</v>
      </c>
      <c r="B15" s="184" t="s">
        <v>289</v>
      </c>
      <c r="C15" s="195">
        <f>'[1]9.5.1. sz. mell'!C15</f>
        <v>0</v>
      </c>
    </row>
    <row r="16" spans="1:3" s="89" customFormat="1" ht="12" customHeight="1" x14ac:dyDescent="0.2">
      <c r="A16" s="211" t="s">
        <v>67</v>
      </c>
      <c r="B16" s="181" t="s">
        <v>169</v>
      </c>
      <c r="C16" s="196">
        <f>'[1]9.5.1. sz. mell'!C16</f>
        <v>0</v>
      </c>
    </row>
    <row r="17" spans="1:3" s="124" customFormat="1" ht="12" customHeight="1" x14ac:dyDescent="0.2">
      <c r="A17" s="211" t="s">
        <v>68</v>
      </c>
      <c r="B17" s="181" t="s">
        <v>170</v>
      </c>
      <c r="C17" s="195">
        <f>'[1]9.5.1. sz. mell'!C17</f>
        <v>0</v>
      </c>
    </row>
    <row r="18" spans="1:3" s="124" customFormat="1" ht="12" customHeight="1" x14ac:dyDescent="0.2">
      <c r="A18" s="211" t="s">
        <v>69</v>
      </c>
      <c r="B18" s="181" t="s">
        <v>317</v>
      </c>
      <c r="C18" s="197">
        <f>'[1]9.5.1. sz. mell'!C18</f>
        <v>0</v>
      </c>
    </row>
    <row r="19" spans="1:3" s="124" customFormat="1" ht="12" customHeight="1" thickBot="1" x14ac:dyDescent="0.25">
      <c r="A19" s="211" t="s">
        <v>70</v>
      </c>
      <c r="B19" s="184" t="s">
        <v>171</v>
      </c>
      <c r="C19" s="203" t="s">
        <v>414</v>
      </c>
    </row>
    <row r="20" spans="1:3" s="89" customFormat="1" ht="12" customHeight="1" thickBot="1" x14ac:dyDescent="0.25">
      <c r="A20" s="209" t="s">
        <v>6</v>
      </c>
      <c r="B20" s="192" t="s">
        <v>290</v>
      </c>
      <c r="C20" s="193">
        <f>SUM(C22:C23)</f>
        <v>0</v>
      </c>
    </row>
    <row r="21" spans="1:3" s="124" customFormat="1" ht="12" customHeight="1" x14ac:dyDescent="0.2">
      <c r="A21" s="211" t="s">
        <v>61</v>
      </c>
      <c r="B21" s="183" t="s">
        <v>145</v>
      </c>
      <c r="C21" s="195">
        <f>'[1]9.5.1. sz. mell'!C21</f>
        <v>0</v>
      </c>
    </row>
    <row r="22" spans="1:3" s="124" customFormat="1" ht="12" customHeight="1" x14ac:dyDescent="0.2">
      <c r="A22" s="211" t="s">
        <v>62</v>
      </c>
      <c r="B22" s="181" t="s">
        <v>291</v>
      </c>
      <c r="C22" s="195">
        <f>'[1]9.5.1. sz. mell'!C22</f>
        <v>0</v>
      </c>
    </row>
    <row r="23" spans="1:3" s="124" customFormat="1" ht="12" customHeight="1" x14ac:dyDescent="0.2">
      <c r="A23" s="211" t="s">
        <v>63</v>
      </c>
      <c r="B23" s="181" t="s">
        <v>292</v>
      </c>
      <c r="C23" s="195" t="s">
        <v>414</v>
      </c>
    </row>
    <row r="24" spans="1:3" s="124" customFormat="1" ht="12" customHeight="1" thickBot="1" x14ac:dyDescent="0.25">
      <c r="A24" s="211" t="s">
        <v>64</v>
      </c>
      <c r="B24" s="181" t="s">
        <v>388</v>
      </c>
      <c r="C24" s="197" t="s">
        <v>414</v>
      </c>
    </row>
    <row r="25" spans="1:3" s="124" customFormat="1" ht="12" customHeight="1" thickBot="1" x14ac:dyDescent="0.25">
      <c r="A25" s="212" t="s">
        <v>7</v>
      </c>
      <c r="B25" s="198" t="s">
        <v>90</v>
      </c>
      <c r="C25" s="213">
        <f>'[1]9.5.1. sz. mell'!C25</f>
        <v>0</v>
      </c>
    </row>
    <row r="26" spans="1:3" s="124" customFormat="1" ht="12" customHeight="1" thickBot="1" x14ac:dyDescent="0.25">
      <c r="A26" s="212" t="s">
        <v>8</v>
      </c>
      <c r="B26" s="198" t="s">
        <v>293</v>
      </c>
      <c r="C26" s="204">
        <f>'[1]9.5.1. sz. mell'!C26</f>
        <v>0</v>
      </c>
    </row>
    <row r="27" spans="1:3" s="124" customFormat="1" ht="12" customHeight="1" x14ac:dyDescent="0.2">
      <c r="A27" s="120" t="s">
        <v>154</v>
      </c>
      <c r="B27" s="214" t="s">
        <v>150</v>
      </c>
      <c r="C27" s="200">
        <f>'[1]9.5.1. sz. mell'!C27</f>
        <v>0</v>
      </c>
    </row>
    <row r="28" spans="1:3" s="124" customFormat="1" ht="12" customHeight="1" x14ac:dyDescent="0.2">
      <c r="A28" s="215" t="s">
        <v>155</v>
      </c>
      <c r="B28" s="214" t="s">
        <v>291</v>
      </c>
      <c r="C28" s="200">
        <f>'[1]9.5.1. sz. mell'!C28</f>
        <v>0</v>
      </c>
    </row>
    <row r="29" spans="1:3" s="124" customFormat="1" ht="12" customHeight="1" x14ac:dyDescent="0.2">
      <c r="A29" s="215" t="s">
        <v>156</v>
      </c>
      <c r="B29" s="219" t="s">
        <v>294</v>
      </c>
      <c r="C29" s="195">
        <f>'[1]9.5.1. sz. mell'!C29</f>
        <v>0</v>
      </c>
    </row>
    <row r="30" spans="1:3" s="124" customFormat="1" ht="12" customHeight="1" thickBot="1" x14ac:dyDescent="0.25">
      <c r="A30" s="211" t="s">
        <v>157</v>
      </c>
      <c r="B30" s="220" t="s">
        <v>389</v>
      </c>
      <c r="C30" s="197">
        <f>'[1]9.5.1. sz. mell'!C30</f>
        <v>0</v>
      </c>
    </row>
    <row r="31" spans="1:3" s="124" customFormat="1" ht="12" customHeight="1" thickBot="1" x14ac:dyDescent="0.25">
      <c r="A31" s="212" t="s">
        <v>9</v>
      </c>
      <c r="B31" s="198" t="s">
        <v>295</v>
      </c>
      <c r="C31" s="213">
        <f>'[1]9.5.1. sz. mell'!C31</f>
        <v>0</v>
      </c>
    </row>
    <row r="32" spans="1:3" s="124" customFormat="1" ht="12" customHeight="1" x14ac:dyDescent="0.2">
      <c r="A32" s="215" t="s">
        <v>48</v>
      </c>
      <c r="B32" s="214" t="s">
        <v>176</v>
      </c>
      <c r="C32" s="194">
        <f>'[1]9.5.1. sz. mell'!C32</f>
        <v>0</v>
      </c>
    </row>
    <row r="33" spans="1:3" s="124" customFormat="1" ht="12" customHeight="1" x14ac:dyDescent="0.2">
      <c r="A33" s="215" t="s">
        <v>49</v>
      </c>
      <c r="B33" s="219" t="s">
        <v>177</v>
      </c>
      <c r="C33" s="200">
        <f>'[1]9.5.1. sz. mell'!C33</f>
        <v>0</v>
      </c>
    </row>
    <row r="34" spans="1:3" s="89" customFormat="1" ht="12" customHeight="1" thickBot="1" x14ac:dyDescent="0.25">
      <c r="A34" s="211" t="s">
        <v>50</v>
      </c>
      <c r="B34" s="220" t="s">
        <v>178</v>
      </c>
      <c r="C34" s="216">
        <f>'[1]9.5.1. sz. mell'!C34</f>
        <v>0</v>
      </c>
    </row>
    <row r="35" spans="1:3" s="89" customFormat="1" ht="12" customHeight="1" thickBot="1" x14ac:dyDescent="0.25">
      <c r="A35" s="212" t="s">
        <v>10</v>
      </c>
      <c r="B35" s="182" t="s">
        <v>264</v>
      </c>
      <c r="C35" s="213" t="s">
        <v>414</v>
      </c>
    </row>
    <row r="36" spans="1:3" s="89" customFormat="1" ht="12" customHeight="1" thickBot="1" x14ac:dyDescent="0.25">
      <c r="A36" s="212" t="s">
        <v>11</v>
      </c>
      <c r="B36" s="182" t="s">
        <v>296</v>
      </c>
      <c r="C36" s="204">
        <f>'[1]9.5.1. sz. mell'!C36</f>
        <v>0</v>
      </c>
    </row>
    <row r="37" spans="1:3" s="89" customFormat="1" ht="12" customHeight="1" thickBot="1" x14ac:dyDescent="0.25">
      <c r="A37" s="209" t="s">
        <v>12</v>
      </c>
      <c r="B37" s="182" t="s">
        <v>390</v>
      </c>
      <c r="C37" s="205">
        <f>SUM(C8,C20,C25,C26,C31,C35:C36)</f>
        <v>0</v>
      </c>
    </row>
    <row r="38" spans="1:3" s="89" customFormat="1" ht="12" customHeight="1" thickBot="1" x14ac:dyDescent="0.25">
      <c r="A38" s="217" t="s">
        <v>13</v>
      </c>
      <c r="B38" s="182" t="s">
        <v>297</v>
      </c>
      <c r="C38" s="193">
        <f>+C39+C40+C41</f>
        <v>236162630</v>
      </c>
    </row>
    <row r="39" spans="1:3" s="89" customFormat="1" ht="12" customHeight="1" x14ac:dyDescent="0.2">
      <c r="A39" s="215" t="s">
        <v>298</v>
      </c>
      <c r="B39" s="199" t="s">
        <v>127</v>
      </c>
      <c r="C39" s="200">
        <v>1155464</v>
      </c>
    </row>
    <row r="40" spans="1:3" s="124" customFormat="1" ht="12" customHeight="1" x14ac:dyDescent="0.2">
      <c r="A40" s="215" t="s">
        <v>299</v>
      </c>
      <c r="B40" s="201" t="s">
        <v>0</v>
      </c>
      <c r="C40" s="196">
        <f>'[1]9.5.1. sz. mell'!C40</f>
        <v>0</v>
      </c>
    </row>
    <row r="41" spans="1:3" s="124" customFormat="1" ht="25.5" customHeight="1" thickBot="1" x14ac:dyDescent="0.25">
      <c r="A41" s="211" t="s">
        <v>300</v>
      </c>
      <c r="B41" s="202" t="s">
        <v>301</v>
      </c>
      <c r="C41" s="203">
        <v>235007166</v>
      </c>
    </row>
    <row r="42" spans="1:3" s="124" customFormat="1" ht="15" customHeight="1" thickBot="1" x14ac:dyDescent="0.25">
      <c r="A42" s="217" t="s">
        <v>14</v>
      </c>
      <c r="B42" s="206" t="s">
        <v>302</v>
      </c>
      <c r="C42" s="204">
        <f>SUM(C37:C38)</f>
        <v>236162630</v>
      </c>
    </row>
    <row r="43" spans="1:3" ht="15" thickBot="1" x14ac:dyDescent="0.25">
      <c r="A43" s="177"/>
      <c r="B43" s="178" t="s">
        <v>38</v>
      </c>
      <c r="C43" s="179"/>
    </row>
    <row r="44" spans="1:3" ht="14.25" thickBot="1" x14ac:dyDescent="0.25">
      <c r="A44" s="212" t="s">
        <v>5</v>
      </c>
      <c r="B44" s="182" t="s">
        <v>303</v>
      </c>
      <c r="C44" s="193">
        <f>SUM(C45:C49)</f>
        <v>236162630</v>
      </c>
    </row>
    <row r="45" spans="1:3" ht="13.5" x14ac:dyDescent="0.2">
      <c r="A45" s="211" t="s">
        <v>55</v>
      </c>
      <c r="B45" s="199" t="s">
        <v>34</v>
      </c>
      <c r="C45" s="200">
        <v>184249695</v>
      </c>
    </row>
    <row r="46" spans="1:3" s="123" customFormat="1" ht="16.5" customHeight="1" x14ac:dyDescent="0.2">
      <c r="A46" s="211" t="s">
        <v>56</v>
      </c>
      <c r="B46" s="201" t="s">
        <v>99</v>
      </c>
      <c r="C46" s="195">
        <v>28547387</v>
      </c>
    </row>
    <row r="47" spans="1:3" s="125" customFormat="1" ht="12" customHeight="1" x14ac:dyDescent="0.2">
      <c r="A47" s="211" t="s">
        <v>57</v>
      </c>
      <c r="B47" s="201" t="s">
        <v>74</v>
      </c>
      <c r="C47" s="195">
        <v>23365548</v>
      </c>
    </row>
    <row r="48" spans="1:3" ht="12" customHeight="1" x14ac:dyDescent="0.2">
      <c r="A48" s="211" t="s">
        <v>58</v>
      </c>
      <c r="B48" s="201" t="s">
        <v>100</v>
      </c>
      <c r="C48" s="195">
        <f>'[1]9.5.1. sz. mell'!C50</f>
        <v>0</v>
      </c>
    </row>
    <row r="49" spans="1:3" ht="12" customHeight="1" thickBot="1" x14ac:dyDescent="0.25">
      <c r="A49" s="211" t="s">
        <v>75</v>
      </c>
      <c r="B49" s="201" t="s">
        <v>101</v>
      </c>
      <c r="C49" s="197">
        <f>'[1]9.5.1. sz. mell'!C51</f>
        <v>0</v>
      </c>
    </row>
    <row r="50" spans="1:3" ht="12" customHeight="1" thickBot="1" x14ac:dyDescent="0.25">
      <c r="A50" s="212" t="s">
        <v>6</v>
      </c>
      <c r="B50" s="182" t="s">
        <v>304</v>
      </c>
      <c r="C50" s="204">
        <f>SUM(C51:C53)</f>
        <v>0</v>
      </c>
    </row>
    <row r="51" spans="1:3" ht="12" customHeight="1" x14ac:dyDescent="0.2">
      <c r="A51" s="211" t="s">
        <v>61</v>
      </c>
      <c r="B51" s="199" t="s">
        <v>118</v>
      </c>
      <c r="C51" s="195">
        <f>'[1]9.5.1. sz. mell'!C53</f>
        <v>0</v>
      </c>
    </row>
    <row r="52" spans="1:3" ht="12" customHeight="1" x14ac:dyDescent="0.2">
      <c r="A52" s="211" t="s">
        <v>62</v>
      </c>
      <c r="B52" s="201" t="s">
        <v>103</v>
      </c>
      <c r="C52" s="195">
        <f>'[1]9.5.1. sz. mell'!C54</f>
        <v>0</v>
      </c>
    </row>
    <row r="53" spans="1:3" ht="12" customHeight="1" x14ac:dyDescent="0.2">
      <c r="A53" s="211" t="s">
        <v>63</v>
      </c>
      <c r="B53" s="201" t="s">
        <v>39</v>
      </c>
      <c r="C53" s="195">
        <f>'[1]9.5.1. sz. mell'!C55</f>
        <v>0</v>
      </c>
    </row>
    <row r="54" spans="1:3" s="125" customFormat="1" ht="12" customHeight="1" thickBot="1" x14ac:dyDescent="0.25">
      <c r="A54" s="211" t="s">
        <v>64</v>
      </c>
      <c r="B54" s="201" t="s">
        <v>387</v>
      </c>
      <c r="C54" s="195">
        <f>'[1]9.5.1. sz. mell'!C56</f>
        <v>0</v>
      </c>
    </row>
    <row r="55" spans="1:3" ht="12" customHeight="1" thickBot="1" x14ac:dyDescent="0.25">
      <c r="A55" s="212" t="s">
        <v>7</v>
      </c>
      <c r="B55" s="182" t="s">
        <v>2</v>
      </c>
      <c r="C55" s="204">
        <f>'[1]9.5.1. sz. mell'!C57</f>
        <v>0</v>
      </c>
    </row>
    <row r="56" spans="1:3" ht="12" customHeight="1" thickBot="1" x14ac:dyDescent="0.25">
      <c r="A56" s="212" t="s">
        <v>8</v>
      </c>
      <c r="B56" s="192" t="s">
        <v>391</v>
      </c>
      <c r="C56" s="193">
        <f>SUM(C44,C50)</f>
        <v>236162630</v>
      </c>
    </row>
    <row r="57" spans="1:3" ht="12" customHeight="1" thickBot="1" x14ac:dyDescent="0.25">
      <c r="B57" s="186"/>
      <c r="C57" s="338"/>
    </row>
    <row r="58" spans="1:3" ht="30" customHeight="1" thickBot="1" x14ac:dyDescent="0.25">
      <c r="A58" s="56" t="s">
        <v>385</v>
      </c>
      <c r="B58" s="187"/>
      <c r="C58" s="326">
        <v>52</v>
      </c>
    </row>
    <row r="59" spans="1:3" ht="13.5" thickBot="1" x14ac:dyDescent="0.25">
      <c r="A59" s="379" t="s">
        <v>114</v>
      </c>
      <c r="B59" s="380"/>
      <c r="C59" s="218">
        <v>0</v>
      </c>
    </row>
    <row r="60" spans="1:3" ht="15" customHeight="1" x14ac:dyDescent="0.2"/>
    <row r="61" spans="1:3" ht="14.25" customHeight="1" x14ac:dyDescent="0.2"/>
  </sheetData>
  <sheetProtection formatCells="0"/>
  <mergeCells count="1">
    <mergeCell ref="A59:B59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abSelected="1" view="pageBreakPreview" zoomScale="60" zoomScaleNormal="100" workbookViewId="0">
      <selection activeCell="B3" sqref="B3"/>
    </sheetView>
  </sheetViews>
  <sheetFormatPr defaultRowHeight="12.75" x14ac:dyDescent="0.2"/>
  <cols>
    <col min="1" max="1" width="13.83203125" style="54" customWidth="1"/>
    <col min="2" max="2" width="54.5" style="55" customWidth="1"/>
    <col min="3" max="3" width="17" style="55" customWidth="1"/>
    <col min="4" max="16384" width="9.33203125" style="55"/>
  </cols>
  <sheetData>
    <row r="1" spans="1:3" s="46" customFormat="1" ht="16.5" thickBot="1" x14ac:dyDescent="0.25">
      <c r="A1" s="45"/>
      <c r="B1" s="47"/>
      <c r="C1" s="137" t="s">
        <v>458</v>
      </c>
    </row>
    <row r="2" spans="1:3" s="121" customFormat="1" ht="25.5" customHeight="1" x14ac:dyDescent="0.2">
      <c r="A2" s="207" t="s">
        <v>416</v>
      </c>
      <c r="B2" s="169" t="s">
        <v>408</v>
      </c>
      <c r="C2" s="188" t="s">
        <v>40</v>
      </c>
    </row>
    <row r="3" spans="1:3" s="121" customFormat="1" ht="24.75" thickBot="1" x14ac:dyDescent="0.25">
      <c r="A3" s="189" t="s">
        <v>112</v>
      </c>
      <c r="B3" s="170" t="s">
        <v>287</v>
      </c>
      <c r="C3" s="190" t="s">
        <v>36</v>
      </c>
    </row>
    <row r="4" spans="1:3" s="122" customFormat="1" ht="15.95" customHeight="1" thickBot="1" x14ac:dyDescent="0.3">
      <c r="A4" s="48"/>
      <c r="B4" s="171"/>
      <c r="C4" s="49" t="s">
        <v>406</v>
      </c>
    </row>
    <row r="5" spans="1:3" ht="36.75" thickBot="1" x14ac:dyDescent="0.25">
      <c r="A5" s="96" t="s">
        <v>113</v>
      </c>
      <c r="B5" s="172" t="s">
        <v>415</v>
      </c>
      <c r="C5" s="191" t="s">
        <v>419</v>
      </c>
    </row>
    <row r="6" spans="1:3" s="123" customFormat="1" ht="12.95" customHeight="1" thickBot="1" x14ac:dyDescent="0.25">
      <c r="A6" s="43" t="s">
        <v>366</v>
      </c>
      <c r="B6" s="173" t="s">
        <v>367</v>
      </c>
      <c r="C6" s="174" t="s">
        <v>368</v>
      </c>
    </row>
    <row r="7" spans="1:3" s="123" customFormat="1" ht="15.95" customHeight="1" thickBot="1" x14ac:dyDescent="0.25">
      <c r="A7" s="175"/>
      <c r="B7" s="176" t="s">
        <v>37</v>
      </c>
      <c r="C7" s="208"/>
    </row>
    <row r="8" spans="1:3" s="89" customFormat="1" ht="12" customHeight="1" thickBot="1" x14ac:dyDescent="0.25">
      <c r="A8" s="209" t="s">
        <v>5</v>
      </c>
      <c r="B8" s="192" t="s">
        <v>386</v>
      </c>
      <c r="C8" s="193">
        <f>SUM(C9:C19)</f>
        <v>84068874</v>
      </c>
    </row>
    <row r="9" spans="1:3" s="89" customFormat="1" ht="12" customHeight="1" x14ac:dyDescent="0.2">
      <c r="A9" s="210" t="s">
        <v>55</v>
      </c>
      <c r="B9" s="180" t="s">
        <v>162</v>
      </c>
      <c r="C9" s="194">
        <f>'[1]9.5.1. sz. mell'!C9</f>
        <v>0</v>
      </c>
    </row>
    <row r="10" spans="1:3" s="89" customFormat="1" ht="12" customHeight="1" x14ac:dyDescent="0.2">
      <c r="A10" s="211" t="s">
        <v>56</v>
      </c>
      <c r="B10" s="181" t="s">
        <v>163</v>
      </c>
      <c r="C10" s="195">
        <v>16157172</v>
      </c>
    </row>
    <row r="11" spans="1:3" s="89" customFormat="1" ht="12" customHeight="1" x14ac:dyDescent="0.2">
      <c r="A11" s="211" t="s">
        <v>57</v>
      </c>
      <c r="B11" s="181" t="s">
        <v>164</v>
      </c>
      <c r="C11" s="195">
        <f>'[1]9.5.1. sz. mell'!C11</f>
        <v>0</v>
      </c>
    </row>
    <row r="12" spans="1:3" s="89" customFormat="1" ht="12" customHeight="1" x14ac:dyDescent="0.2">
      <c r="A12" s="211" t="s">
        <v>58</v>
      </c>
      <c r="B12" s="181" t="s">
        <v>165</v>
      </c>
      <c r="C12" s="195">
        <f>'[1]9.5.1. sz. mell'!C12</f>
        <v>0</v>
      </c>
    </row>
    <row r="13" spans="1:3" s="89" customFormat="1" ht="12" customHeight="1" x14ac:dyDescent="0.2">
      <c r="A13" s="211" t="s">
        <v>75</v>
      </c>
      <c r="B13" s="181" t="s">
        <v>166</v>
      </c>
      <c r="C13" s="195">
        <v>62394000</v>
      </c>
    </row>
    <row r="14" spans="1:3" s="89" customFormat="1" ht="12" customHeight="1" x14ac:dyDescent="0.2">
      <c r="A14" s="211" t="s">
        <v>59</v>
      </c>
      <c r="B14" s="181" t="s">
        <v>288</v>
      </c>
      <c r="C14" s="195">
        <v>5517567</v>
      </c>
    </row>
    <row r="15" spans="1:3" s="89" customFormat="1" ht="12" customHeight="1" x14ac:dyDescent="0.2">
      <c r="A15" s="211" t="s">
        <v>60</v>
      </c>
      <c r="B15" s="184" t="s">
        <v>289</v>
      </c>
      <c r="C15" s="195">
        <f>'[1]9.5.1. sz. mell'!C15</f>
        <v>0</v>
      </c>
    </row>
    <row r="16" spans="1:3" s="89" customFormat="1" ht="12" customHeight="1" x14ac:dyDescent="0.2">
      <c r="A16" s="211" t="s">
        <v>67</v>
      </c>
      <c r="B16" s="181" t="s">
        <v>169</v>
      </c>
      <c r="C16" s="196">
        <f>'[1]9.5.1. sz. mell'!C16</f>
        <v>0</v>
      </c>
    </row>
    <row r="17" spans="1:3" s="124" customFormat="1" ht="12" customHeight="1" x14ac:dyDescent="0.2">
      <c r="A17" s="211" t="s">
        <v>68</v>
      </c>
      <c r="B17" s="181" t="s">
        <v>170</v>
      </c>
      <c r="C17" s="195">
        <f>'[1]9.5.1. sz. mell'!C17</f>
        <v>0</v>
      </c>
    </row>
    <row r="18" spans="1:3" s="124" customFormat="1" ht="12" customHeight="1" x14ac:dyDescent="0.2">
      <c r="A18" s="211" t="s">
        <v>69</v>
      </c>
      <c r="B18" s="181" t="s">
        <v>317</v>
      </c>
      <c r="C18" s="197">
        <f>'[1]9.5.1. sz. mell'!C18</f>
        <v>0</v>
      </c>
    </row>
    <row r="19" spans="1:3" s="124" customFormat="1" ht="12" customHeight="1" thickBot="1" x14ac:dyDescent="0.25">
      <c r="A19" s="211" t="s">
        <v>70</v>
      </c>
      <c r="B19" s="184" t="s">
        <v>171</v>
      </c>
      <c r="C19" s="203">
        <v>135</v>
      </c>
    </row>
    <row r="20" spans="1:3" s="89" customFormat="1" ht="12" customHeight="1" thickBot="1" x14ac:dyDescent="0.25">
      <c r="A20" s="209" t="s">
        <v>6</v>
      </c>
      <c r="B20" s="192" t="s">
        <v>290</v>
      </c>
      <c r="C20" s="193">
        <f>SUM(C22:C23)</f>
        <v>14310792</v>
      </c>
    </row>
    <row r="21" spans="1:3" s="124" customFormat="1" ht="12" customHeight="1" x14ac:dyDescent="0.2">
      <c r="A21" s="211" t="s">
        <v>61</v>
      </c>
      <c r="B21" s="183" t="s">
        <v>145</v>
      </c>
      <c r="C21" s="195">
        <f>'[1]9.5.1. sz. mell'!C21</f>
        <v>0</v>
      </c>
    </row>
    <row r="22" spans="1:3" s="124" customFormat="1" ht="12" customHeight="1" x14ac:dyDescent="0.2">
      <c r="A22" s="211" t="s">
        <v>62</v>
      </c>
      <c r="B22" s="181" t="s">
        <v>291</v>
      </c>
      <c r="C22" s="195">
        <f>'[1]9.5.1. sz. mell'!C22</f>
        <v>0</v>
      </c>
    </row>
    <row r="23" spans="1:3" s="124" customFormat="1" ht="12" customHeight="1" x14ac:dyDescent="0.2">
      <c r="A23" s="211" t="s">
        <v>63</v>
      </c>
      <c r="B23" s="181" t="s">
        <v>292</v>
      </c>
      <c r="C23" s="195">
        <v>14310792</v>
      </c>
    </row>
    <row r="24" spans="1:3" s="124" customFormat="1" ht="12" customHeight="1" thickBot="1" x14ac:dyDescent="0.25">
      <c r="A24" s="211" t="s">
        <v>64</v>
      </c>
      <c r="B24" s="181" t="s">
        <v>388</v>
      </c>
      <c r="C24" s="197">
        <v>14310792</v>
      </c>
    </row>
    <row r="25" spans="1:3" s="124" customFormat="1" ht="12" customHeight="1" thickBot="1" x14ac:dyDescent="0.25">
      <c r="A25" s="212" t="s">
        <v>7</v>
      </c>
      <c r="B25" s="198" t="s">
        <v>90</v>
      </c>
      <c r="C25" s="213">
        <f>'[1]9.5.1. sz. mell'!C25</f>
        <v>0</v>
      </c>
    </row>
    <row r="26" spans="1:3" s="124" customFormat="1" ht="12" customHeight="1" thickBot="1" x14ac:dyDescent="0.25">
      <c r="A26" s="212" t="s">
        <v>8</v>
      </c>
      <c r="B26" s="198" t="s">
        <v>293</v>
      </c>
      <c r="C26" s="204">
        <f>'[1]9.5.1. sz. mell'!C26</f>
        <v>0</v>
      </c>
    </row>
    <row r="27" spans="1:3" s="124" customFormat="1" ht="12" customHeight="1" x14ac:dyDescent="0.2">
      <c r="A27" s="120" t="s">
        <v>154</v>
      </c>
      <c r="B27" s="214" t="s">
        <v>150</v>
      </c>
      <c r="C27" s="200">
        <f>'[1]9.5.1. sz. mell'!C27</f>
        <v>0</v>
      </c>
    </row>
    <row r="28" spans="1:3" s="124" customFormat="1" ht="12" customHeight="1" x14ac:dyDescent="0.2">
      <c r="A28" s="215" t="s">
        <v>155</v>
      </c>
      <c r="B28" s="214" t="s">
        <v>291</v>
      </c>
      <c r="C28" s="200">
        <f>'[1]9.5.1. sz. mell'!C28</f>
        <v>0</v>
      </c>
    </row>
    <row r="29" spans="1:3" s="124" customFormat="1" ht="12" customHeight="1" x14ac:dyDescent="0.2">
      <c r="A29" s="215" t="s">
        <v>156</v>
      </c>
      <c r="B29" s="219" t="s">
        <v>294</v>
      </c>
      <c r="C29" s="195">
        <f>'[1]9.5.1. sz. mell'!C29</f>
        <v>0</v>
      </c>
    </row>
    <row r="30" spans="1:3" s="124" customFormat="1" ht="12" customHeight="1" thickBot="1" x14ac:dyDescent="0.25">
      <c r="A30" s="211" t="s">
        <v>157</v>
      </c>
      <c r="B30" s="220" t="s">
        <v>389</v>
      </c>
      <c r="C30" s="197">
        <f>'[1]9.5.1. sz. mell'!C30</f>
        <v>0</v>
      </c>
    </row>
    <row r="31" spans="1:3" s="124" customFormat="1" ht="12" customHeight="1" thickBot="1" x14ac:dyDescent="0.25">
      <c r="A31" s="212" t="s">
        <v>9</v>
      </c>
      <c r="B31" s="198" t="s">
        <v>295</v>
      </c>
      <c r="C31" s="213">
        <f>'[1]9.5.1. sz. mell'!C31</f>
        <v>0</v>
      </c>
    </row>
    <row r="32" spans="1:3" s="124" customFormat="1" ht="12" customHeight="1" x14ac:dyDescent="0.2">
      <c r="A32" s="215" t="s">
        <v>48</v>
      </c>
      <c r="B32" s="214" t="s">
        <v>176</v>
      </c>
      <c r="C32" s="194">
        <f>'[1]9.5.1. sz. mell'!C32</f>
        <v>0</v>
      </c>
    </row>
    <row r="33" spans="1:3" s="124" customFormat="1" ht="12" customHeight="1" x14ac:dyDescent="0.2">
      <c r="A33" s="215" t="s">
        <v>49</v>
      </c>
      <c r="B33" s="219" t="s">
        <v>177</v>
      </c>
      <c r="C33" s="200">
        <f>'[1]9.5.1. sz. mell'!C33</f>
        <v>0</v>
      </c>
    </row>
    <row r="34" spans="1:3" s="89" customFormat="1" ht="12" customHeight="1" thickBot="1" x14ac:dyDescent="0.25">
      <c r="A34" s="211" t="s">
        <v>50</v>
      </c>
      <c r="B34" s="220" t="s">
        <v>178</v>
      </c>
      <c r="C34" s="216">
        <f>'[1]9.5.1. sz. mell'!C34</f>
        <v>0</v>
      </c>
    </row>
    <row r="35" spans="1:3" s="89" customFormat="1" ht="12" customHeight="1" thickBot="1" x14ac:dyDescent="0.25">
      <c r="A35" s="212" t="s">
        <v>10</v>
      </c>
      <c r="B35" s="182" t="s">
        <v>264</v>
      </c>
      <c r="C35" s="213">
        <v>100000</v>
      </c>
    </row>
    <row r="36" spans="1:3" s="89" customFormat="1" ht="12" customHeight="1" thickBot="1" x14ac:dyDescent="0.25">
      <c r="A36" s="212" t="s">
        <v>11</v>
      </c>
      <c r="B36" s="182" t="s">
        <v>296</v>
      </c>
      <c r="C36" s="204">
        <f>'[1]9.5.1. sz. mell'!C36</f>
        <v>0</v>
      </c>
    </row>
    <row r="37" spans="1:3" s="89" customFormat="1" ht="12" customHeight="1" thickBot="1" x14ac:dyDescent="0.25">
      <c r="A37" s="209" t="s">
        <v>12</v>
      </c>
      <c r="B37" s="182" t="s">
        <v>390</v>
      </c>
      <c r="C37" s="205">
        <f>SUM(C8,C20,C25,C26,C31,C35:C36)</f>
        <v>98479666</v>
      </c>
    </row>
    <row r="38" spans="1:3" s="89" customFormat="1" ht="12" customHeight="1" thickBot="1" x14ac:dyDescent="0.25">
      <c r="A38" s="217" t="s">
        <v>13</v>
      </c>
      <c r="B38" s="182" t="s">
        <v>297</v>
      </c>
      <c r="C38" s="193">
        <f>+C39+C40+C41</f>
        <v>503573872</v>
      </c>
    </row>
    <row r="39" spans="1:3" s="89" customFormat="1" ht="12" customHeight="1" x14ac:dyDescent="0.2">
      <c r="A39" s="215" t="s">
        <v>298</v>
      </c>
      <c r="B39" s="199" t="s">
        <v>127</v>
      </c>
      <c r="C39" s="200">
        <v>1990774</v>
      </c>
    </row>
    <row r="40" spans="1:3" s="124" customFormat="1" ht="12" customHeight="1" x14ac:dyDescent="0.2">
      <c r="A40" s="215" t="s">
        <v>299</v>
      </c>
      <c r="B40" s="201" t="s">
        <v>0</v>
      </c>
      <c r="C40" s="196">
        <f>'[1]9.5.1. sz. mell'!C40</f>
        <v>0</v>
      </c>
    </row>
    <row r="41" spans="1:3" s="124" customFormat="1" ht="25.5" customHeight="1" thickBot="1" x14ac:dyDescent="0.25">
      <c r="A41" s="211" t="s">
        <v>300</v>
      </c>
      <c r="B41" s="202" t="s">
        <v>301</v>
      </c>
      <c r="C41" s="203">
        <v>501583098</v>
      </c>
    </row>
    <row r="42" spans="1:3" s="124" customFormat="1" ht="15" customHeight="1" thickBot="1" x14ac:dyDescent="0.25">
      <c r="A42" s="217" t="s">
        <v>14</v>
      </c>
      <c r="B42" s="206" t="s">
        <v>302</v>
      </c>
      <c r="C42" s="204">
        <f>SUM(C37:C38)</f>
        <v>602053538</v>
      </c>
    </row>
    <row r="43" spans="1:3" ht="15" thickBot="1" x14ac:dyDescent="0.25">
      <c r="A43" s="177"/>
      <c r="B43" s="178" t="s">
        <v>38</v>
      </c>
      <c r="C43" s="179"/>
    </row>
    <row r="44" spans="1:3" ht="14.25" thickBot="1" x14ac:dyDescent="0.25">
      <c r="A44" s="212" t="s">
        <v>5</v>
      </c>
      <c r="B44" s="182" t="s">
        <v>303</v>
      </c>
      <c r="C44" s="193">
        <f>SUM(C45:C49)</f>
        <v>601099411</v>
      </c>
    </row>
    <row r="45" spans="1:3" ht="13.5" x14ac:dyDescent="0.2">
      <c r="A45" s="211" t="s">
        <v>55</v>
      </c>
      <c r="B45" s="199" t="s">
        <v>34</v>
      </c>
      <c r="C45" s="258">
        <v>346552713</v>
      </c>
    </row>
    <row r="46" spans="1:3" s="123" customFormat="1" ht="16.5" customHeight="1" x14ac:dyDescent="0.2">
      <c r="A46" s="211" t="s">
        <v>56</v>
      </c>
      <c r="B46" s="201" t="s">
        <v>99</v>
      </c>
      <c r="C46" s="259">
        <v>66067272</v>
      </c>
    </row>
    <row r="47" spans="1:3" s="125" customFormat="1" ht="12" customHeight="1" x14ac:dyDescent="0.2">
      <c r="A47" s="211" t="s">
        <v>57</v>
      </c>
      <c r="B47" s="201" t="s">
        <v>74</v>
      </c>
      <c r="C47" s="259">
        <v>188479426</v>
      </c>
    </row>
    <row r="48" spans="1:3" ht="12" customHeight="1" x14ac:dyDescent="0.2">
      <c r="A48" s="211" t="s">
        <v>58</v>
      </c>
      <c r="B48" s="201" t="s">
        <v>100</v>
      </c>
      <c r="C48" s="259">
        <f>'[1]9.5.1. sz. mell'!C50</f>
        <v>0</v>
      </c>
    </row>
    <row r="49" spans="1:3" ht="12" customHeight="1" thickBot="1" x14ac:dyDescent="0.25">
      <c r="A49" s="211" t="s">
        <v>75</v>
      </c>
      <c r="B49" s="201" t="s">
        <v>101</v>
      </c>
      <c r="C49" s="260">
        <f>'[1]9.5.1. sz. mell'!C51</f>
        <v>0</v>
      </c>
    </row>
    <row r="50" spans="1:3" ht="12" customHeight="1" thickBot="1" x14ac:dyDescent="0.25">
      <c r="A50" s="212" t="s">
        <v>6</v>
      </c>
      <c r="B50" s="182" t="s">
        <v>304</v>
      </c>
      <c r="C50" s="204">
        <f>SUM(C51:C53)</f>
        <v>954127</v>
      </c>
    </row>
    <row r="51" spans="1:3" ht="12" customHeight="1" x14ac:dyDescent="0.2">
      <c r="A51" s="211" t="s">
        <v>61</v>
      </c>
      <c r="B51" s="199" t="s">
        <v>118</v>
      </c>
      <c r="C51" s="259">
        <v>954127</v>
      </c>
    </row>
    <row r="52" spans="1:3" ht="12" customHeight="1" x14ac:dyDescent="0.2">
      <c r="A52" s="211" t="s">
        <v>62</v>
      </c>
      <c r="B52" s="201" t="s">
        <v>103</v>
      </c>
      <c r="C52" s="259">
        <f>'[1]9.5.1. sz. mell'!C54</f>
        <v>0</v>
      </c>
    </row>
    <row r="53" spans="1:3" ht="12" customHeight="1" x14ac:dyDescent="0.2">
      <c r="A53" s="211" t="s">
        <v>63</v>
      </c>
      <c r="B53" s="201" t="s">
        <v>39</v>
      </c>
      <c r="C53" s="259">
        <f>'[1]9.5.1. sz. mell'!C55</f>
        <v>0</v>
      </c>
    </row>
    <row r="54" spans="1:3" s="125" customFormat="1" ht="12" customHeight="1" thickBot="1" x14ac:dyDescent="0.25">
      <c r="A54" s="211" t="s">
        <v>64</v>
      </c>
      <c r="B54" s="201" t="s">
        <v>387</v>
      </c>
      <c r="C54" s="259">
        <f>'[1]9.5.1. sz. mell'!C56</f>
        <v>0</v>
      </c>
    </row>
    <row r="55" spans="1:3" ht="12" customHeight="1" thickBot="1" x14ac:dyDescent="0.25">
      <c r="A55" s="212" t="s">
        <v>7</v>
      </c>
      <c r="B55" s="182" t="s">
        <v>2</v>
      </c>
      <c r="C55" s="204">
        <f>'[1]9.5.1. sz. mell'!C57</f>
        <v>0</v>
      </c>
    </row>
    <row r="56" spans="1:3" ht="12" customHeight="1" thickBot="1" x14ac:dyDescent="0.25">
      <c r="A56" s="212" t="s">
        <v>8</v>
      </c>
      <c r="B56" s="192" t="s">
        <v>391</v>
      </c>
      <c r="C56" s="193">
        <f>SUM(C44,C50)</f>
        <v>602053538</v>
      </c>
    </row>
    <row r="57" spans="1:3" ht="12" customHeight="1" thickBot="1" x14ac:dyDescent="0.25">
      <c r="B57" s="186"/>
      <c r="C57" s="261"/>
    </row>
    <row r="58" spans="1:3" ht="30" customHeight="1" thickBot="1" x14ac:dyDescent="0.25">
      <c r="A58" s="56" t="s">
        <v>385</v>
      </c>
      <c r="B58" s="187"/>
      <c r="C58" s="326">
        <v>117</v>
      </c>
    </row>
    <row r="59" spans="1:3" ht="13.5" thickBot="1" x14ac:dyDescent="0.25">
      <c r="A59" s="379" t="s">
        <v>114</v>
      </c>
      <c r="B59" s="380"/>
      <c r="C59" s="218">
        <v>0</v>
      </c>
    </row>
    <row r="60" spans="1:3" ht="15" customHeight="1" x14ac:dyDescent="0.2"/>
    <row r="61" spans="1:3" ht="14.25" customHeight="1" x14ac:dyDescent="0.2"/>
  </sheetData>
  <sheetProtection formatCells="0"/>
  <mergeCells count="1">
    <mergeCell ref="A59:B59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ignoredErrors>
    <ignoredError sqref="C53:C55 C42 C40 C36:C37 C52 C48:C50 C9 C11:C12 C15:C18 C20:C22 C25:C34" unlockedFormula="1"/>
    <ignoredError sqref="C2: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1.sz.mell.</vt:lpstr>
      <vt:lpstr>2.1.sz.mell  </vt:lpstr>
      <vt:lpstr>2.2.sz.mell  </vt:lpstr>
      <vt:lpstr>3.sz.mell.Ber</vt:lpstr>
      <vt:lpstr>4.1 sz. mell ÖNK</vt:lpstr>
      <vt:lpstr>4.2. sz. mell KH</vt:lpstr>
      <vt:lpstr>4.3. sz. mell VG</vt:lpstr>
      <vt:lpstr>4.4. sz. mell  S</vt:lpstr>
      <vt:lpstr>4.5. sz. mell  H</vt:lpstr>
      <vt:lpstr>'4.1 sz. mell ÖNK'!Nyomtatási_cím</vt:lpstr>
      <vt:lpstr>'4.2. sz. mell KH'!Nyomtatási_cím</vt:lpstr>
      <vt:lpstr>'4.3. sz. mell VG'!Nyomtatási_cím</vt:lpstr>
      <vt:lpstr>'4.4. sz. mell  S'!Nyomtatási_cím</vt:lpstr>
      <vt:lpstr>'4.5. sz. mell  H'!Nyomtatási_cím</vt:lpstr>
      <vt:lpstr>'1.sz.mell.'!Nyomtatási_terület</vt:lpstr>
      <vt:lpstr>'4.1 sz. mell ÖNK'!Nyomtatási_terület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2021-05-06T17:08:51Z</cp:lastPrinted>
  <dcterms:created xsi:type="dcterms:W3CDTF">1999-10-30T10:30:45Z</dcterms:created>
  <dcterms:modified xsi:type="dcterms:W3CDTF">2021-05-12T10:39:08Z</dcterms:modified>
</cp:coreProperties>
</file>