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o_user\Desktop\2021\KT\06.10\"/>
    </mc:Choice>
  </mc:AlternateContent>
  <xr:revisionPtr revIDLastSave="0" documentId="13_ncr:1_{215BFD99-987E-4CD1-9BE1-CA7C4C9C0FE1}" xr6:coauthVersionLast="47" xr6:coauthVersionMax="47" xr10:uidLastSave="{00000000-0000-0000-0000-000000000000}"/>
  <bookViews>
    <workbookView xWindow="-110" yWindow="-110" windowWidth="25820" windowHeight="14020" tabRatio="976" firstSheet="11" activeTab="23" xr2:uid="{00000000-000D-0000-FFFF-FFFF00000000}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3.sz.mell." sheetId="63" r:id="rId11"/>
    <sheet name="RM_4.sz.mell." sheetId="147" r:id="rId12"/>
    <sheet name="RM_5.sz.mell." sheetId="241" r:id="rId13"/>
    <sheet name="RM_6.1.sz.mell" sheetId="3" r:id="rId14"/>
    <sheet name="RM_6.1.1.sz.mell" sheetId="177" r:id="rId15"/>
    <sheet name="RM_6.1.2.sz.mell" sheetId="178" r:id="rId16"/>
    <sheet name="RM_6.1.3.sz.mell" sheetId="179" r:id="rId17"/>
    <sheet name="RM_6.2.sz.mell" sheetId="184" r:id="rId18"/>
    <sheet name="RM_6.2.1.sz.mell" sheetId="185" r:id="rId19"/>
    <sheet name="RM_6.2.2.sz.mell" sheetId="186" r:id="rId20"/>
    <sheet name="RM_6.2.3.sz.mell" sheetId="187" r:id="rId21"/>
    <sheet name="RM_6.3.sz.mell" sheetId="188" r:id="rId22"/>
    <sheet name="RM_6.3.1.sz.mell" sheetId="189" r:id="rId23"/>
    <sheet name="RM_6.3.2.sz.mell" sheetId="190" r:id="rId24"/>
    <sheet name="RM_6.3.3.sz.mell" sheetId="191" r:id="rId25"/>
    <sheet name="RM_6.4.sz.mell" sheetId="193" r:id="rId26"/>
    <sheet name="RM_6.4.1.sz.mell" sheetId="194" r:id="rId27"/>
    <sheet name="RM_6.4.2.sz.mell" sheetId="195" r:id="rId28"/>
    <sheet name="RM_6.4.3.sz.mell" sheetId="196" r:id="rId29"/>
    <sheet name="RM_6.5.sz.mell" sheetId="197" r:id="rId30"/>
    <sheet name="RM_6.5.1.sz.mell" sheetId="198" r:id="rId31"/>
    <sheet name="RM_6.5.2.sz.mell" sheetId="199" r:id="rId32"/>
    <sheet name="RM_6.5.3.sz.mell" sheetId="200" r:id="rId33"/>
    <sheet name="RM_6.6.sz.mell" sheetId="201" r:id="rId34"/>
    <sheet name="RM_6.6.1.sz.mell" sheetId="202" r:id="rId35"/>
    <sheet name="RM_6.6.2.sz.mell" sheetId="203" r:id="rId36"/>
    <sheet name="RM_6.6.3.sz.mell" sheetId="204" r:id="rId37"/>
    <sheet name="RM_6.7.sz.mell" sheetId="205" r:id="rId38"/>
    <sheet name="RM_6.7.1.sz.mell" sheetId="206" r:id="rId39"/>
    <sheet name="RM_6.7.2.sz.mell" sheetId="207" r:id="rId40"/>
    <sheet name="RM_6.7.3.sz.mell" sheetId="208" r:id="rId41"/>
    <sheet name="RM_6.8.sz.mell" sheetId="209" r:id="rId42"/>
    <sheet name="RM_6.8.1.sz.mell" sheetId="210" r:id="rId43"/>
    <sheet name="RM_6.8.2.sz.mell" sheetId="211" r:id="rId44"/>
    <sheet name="RM_6.8.3.sz.mell" sheetId="212" r:id="rId45"/>
    <sheet name="RM_6.9.sz.mell" sheetId="221" r:id="rId46"/>
    <sheet name="RM_6.9.1.sz.mell" sheetId="222" r:id="rId47"/>
    <sheet name="RM_6.9.2.sz.mell" sheetId="223" r:id="rId48"/>
    <sheet name="RM_6.9.3.sz.mell" sheetId="224" r:id="rId49"/>
    <sheet name="RM_6.10.sz.mell" sheetId="225" r:id="rId50"/>
    <sheet name="RM_6.10.1.sz.mell" sheetId="226" r:id="rId51"/>
    <sheet name="RM_6.10.2.sz.mell" sheetId="227" r:id="rId52"/>
    <sheet name="RM_6.10.3.sz.mell" sheetId="228" r:id="rId53"/>
    <sheet name="RM_6.11.sz.mell" sheetId="229" r:id="rId54"/>
    <sheet name="RM_6.11.1.sz.mell" sheetId="230" r:id="rId55"/>
    <sheet name="RM_6.11.2.sz.mell" sheetId="231" r:id="rId56"/>
    <sheet name="RM_6.11.3.sz.mell" sheetId="232" r:id="rId57"/>
    <sheet name="RM_6.12.sz.mell" sheetId="233" r:id="rId58"/>
    <sheet name="RM_6.12.1.sz.mell" sheetId="234" r:id="rId59"/>
    <sheet name="RM_6.12.2.sz.mell" sheetId="235" r:id="rId60"/>
    <sheet name="RM_6.12.3.sz.mell" sheetId="236" r:id="rId61"/>
    <sheet name="RM_7.sz.mell" sheetId="240" r:id="rId62"/>
    <sheet name="Munka1" sheetId="238" r:id="rId63"/>
  </sheets>
  <externalReferences>
    <externalReference r:id="rId64"/>
  </externalReferences>
  <definedNames>
    <definedName name="_xlnm.Print_Titles" localSheetId="14">'RM_6.1.1.sz.mell'!$1:$6</definedName>
    <definedName name="_xlnm.Print_Titles" localSheetId="15">'RM_6.1.2.sz.mell'!$1:$6</definedName>
    <definedName name="_xlnm.Print_Titles" localSheetId="16">'RM_6.1.3.sz.mell'!$1:$6</definedName>
    <definedName name="_xlnm.Print_Titles" localSheetId="13">'RM_6.1.sz.mell'!$1:$6</definedName>
    <definedName name="_xlnm.Print_Titles" localSheetId="50">'RM_6.10.1.sz.mell'!$1:$7</definedName>
    <definedName name="_xlnm.Print_Titles" localSheetId="51">'RM_6.10.2.sz.mell'!$1:$7</definedName>
    <definedName name="_xlnm.Print_Titles" localSheetId="52">'RM_6.10.3.sz.mell'!$1:$7</definedName>
    <definedName name="_xlnm.Print_Titles" localSheetId="49">'RM_6.10.sz.mell'!$1:$7</definedName>
    <definedName name="_xlnm.Print_Titles" localSheetId="54">'RM_6.11.1.sz.mell'!$1:$7</definedName>
    <definedName name="_xlnm.Print_Titles" localSheetId="55">'RM_6.11.2.sz.mell'!$1:$7</definedName>
    <definedName name="_xlnm.Print_Titles" localSheetId="56">'RM_6.11.3.sz.mell'!$1:$7</definedName>
    <definedName name="_xlnm.Print_Titles" localSheetId="53">'RM_6.11.sz.mell'!$1:$7</definedName>
    <definedName name="_xlnm.Print_Titles" localSheetId="58">'RM_6.12.1.sz.mell'!$1:$7</definedName>
    <definedName name="_xlnm.Print_Titles" localSheetId="59">'RM_6.12.2.sz.mell'!$1:$7</definedName>
    <definedName name="_xlnm.Print_Titles" localSheetId="60">'RM_6.12.3.sz.mell'!$1:$7</definedName>
    <definedName name="_xlnm.Print_Titles" localSheetId="57">'RM_6.12.sz.mell'!$1:$7</definedName>
    <definedName name="_xlnm.Print_Titles" localSheetId="18">'RM_6.2.1.sz.mell'!$1:$7</definedName>
    <definedName name="_xlnm.Print_Titles" localSheetId="19">'RM_6.2.2.sz.mell'!$1:$7</definedName>
    <definedName name="_xlnm.Print_Titles" localSheetId="20">'RM_6.2.3.sz.mell'!$1:$7</definedName>
    <definedName name="_xlnm.Print_Titles" localSheetId="17">'RM_6.2.sz.mell'!$1:$7</definedName>
    <definedName name="_xlnm.Print_Titles" localSheetId="22">'RM_6.3.1.sz.mell'!$1:$7</definedName>
    <definedName name="_xlnm.Print_Titles" localSheetId="23">'RM_6.3.2.sz.mell'!$1:$7</definedName>
    <definedName name="_xlnm.Print_Titles" localSheetId="24">'RM_6.3.3.sz.mell'!$1:$7</definedName>
    <definedName name="_xlnm.Print_Titles" localSheetId="21">'RM_6.3.sz.mell'!$1:$7</definedName>
    <definedName name="_xlnm.Print_Titles" localSheetId="26">'RM_6.4.1.sz.mell'!$1:$7</definedName>
    <definedName name="_xlnm.Print_Titles" localSheetId="27">'RM_6.4.2.sz.mell'!$1:$7</definedName>
    <definedName name="_xlnm.Print_Titles" localSheetId="28">'RM_6.4.3.sz.mell'!$1:$7</definedName>
    <definedName name="_xlnm.Print_Titles" localSheetId="25">'RM_6.4.sz.mell'!$1:$7</definedName>
    <definedName name="_xlnm.Print_Titles" localSheetId="30">'RM_6.5.1.sz.mell'!$1:$7</definedName>
    <definedName name="_xlnm.Print_Titles" localSheetId="31">'RM_6.5.2.sz.mell'!$1:$7</definedName>
    <definedName name="_xlnm.Print_Titles" localSheetId="32">'RM_6.5.3.sz.mell'!$1:$7</definedName>
    <definedName name="_xlnm.Print_Titles" localSheetId="29">'RM_6.5.sz.mell'!$1:$7</definedName>
    <definedName name="_xlnm.Print_Titles" localSheetId="34">'RM_6.6.1.sz.mell'!$1:$7</definedName>
    <definedName name="_xlnm.Print_Titles" localSheetId="35">'RM_6.6.2.sz.mell'!$1:$7</definedName>
    <definedName name="_xlnm.Print_Titles" localSheetId="36">'RM_6.6.3.sz.mell'!$1:$7</definedName>
    <definedName name="_xlnm.Print_Titles" localSheetId="33">'RM_6.6.sz.mell'!$1:$7</definedName>
    <definedName name="_xlnm.Print_Titles" localSheetId="38">'RM_6.7.1.sz.mell'!$1:$7</definedName>
    <definedName name="_xlnm.Print_Titles" localSheetId="39">'RM_6.7.2.sz.mell'!$1:$7</definedName>
    <definedName name="_xlnm.Print_Titles" localSheetId="40">'RM_6.7.3.sz.mell'!$1:$7</definedName>
    <definedName name="_xlnm.Print_Titles" localSheetId="37">'RM_6.7.sz.mell'!$1:$7</definedName>
    <definedName name="_xlnm.Print_Titles" localSheetId="42">'RM_6.8.1.sz.mell'!$1:$7</definedName>
    <definedName name="_xlnm.Print_Titles" localSheetId="43">'RM_6.8.2.sz.mell'!$1:$7</definedName>
    <definedName name="_xlnm.Print_Titles" localSheetId="44">'RM_6.8.3.sz.mell'!$1:$7</definedName>
    <definedName name="_xlnm.Print_Titles" localSheetId="41">'RM_6.8.sz.mell'!$1:$7</definedName>
    <definedName name="_xlnm.Print_Titles" localSheetId="46">'RM_6.9.1.sz.mell'!$1:$7</definedName>
    <definedName name="_xlnm.Print_Titles" localSheetId="47">'RM_6.9.2.sz.mell'!$1:$7</definedName>
    <definedName name="_xlnm.Print_Titles" localSheetId="48">'RM_6.9.3.sz.mell'!$1:$7</definedName>
    <definedName name="_xlnm.Print_Titles" localSheetId="45">'RM_6.9.sz.mell'!$1:$7</definedName>
    <definedName name="_xlnm.Print_Area" localSheetId="3">'RM_1.1.sz.mell.'!$A$1:$K$166</definedName>
    <definedName name="_xlnm.Print_Area" localSheetId="4">'RM_1.2.sz.mell'!$A$1:$K$166</definedName>
    <definedName name="_xlnm.Print_Area" localSheetId="5">'RM_1.3.sz.mell.'!$A$1:$K$166</definedName>
    <definedName name="_xlnm.Print_Area" localSheetId="6">'RM_1.4.sz.mell.'!$A$1:$K$166</definedName>
  </definedNames>
  <calcPr calcId="181029"/>
</workbook>
</file>

<file path=xl/calcChain.xml><?xml version="1.0" encoding="utf-8"?>
<calcChain xmlns="http://schemas.openxmlformats.org/spreadsheetml/2006/main">
  <c r="C143" i="3" l="1"/>
  <c r="C117" i="177"/>
  <c r="C115" i="177"/>
  <c r="C98" i="177"/>
  <c r="C97" i="177"/>
  <c r="C96" i="177"/>
  <c r="C95" i="177"/>
  <c r="C94" i="177"/>
  <c r="C33" i="177"/>
  <c r="C32" i="177"/>
  <c r="C31" i="177"/>
  <c r="C30" i="177"/>
  <c r="C12" i="177"/>
  <c r="C11" i="177"/>
  <c r="C10" i="177"/>
  <c r="C9" i="177"/>
  <c r="C8" i="177" s="1"/>
  <c r="C48" i="189"/>
  <c r="C47" i="189"/>
  <c r="C46" i="189"/>
  <c r="C42" i="189"/>
  <c r="C41" i="189"/>
  <c r="C40" i="189"/>
  <c r="C48" i="188"/>
  <c r="C47" i="188"/>
  <c r="C46" i="188"/>
  <c r="C42" i="188"/>
  <c r="C41" i="188"/>
  <c r="C40" i="188"/>
  <c r="C117" i="3"/>
  <c r="C115" i="3"/>
  <c r="C98" i="3"/>
  <c r="C97" i="3"/>
  <c r="C96" i="3"/>
  <c r="C95" i="3"/>
  <c r="C94" i="3"/>
  <c r="C33" i="3"/>
  <c r="C32" i="3"/>
  <c r="C31" i="3"/>
  <c r="C30" i="3"/>
  <c r="C12" i="3"/>
  <c r="C11" i="3"/>
  <c r="C10" i="3"/>
  <c r="C9" i="3"/>
  <c r="C26" i="241"/>
  <c r="C28" i="241"/>
  <c r="C31" i="241" s="1"/>
  <c r="F26" i="241"/>
  <c r="C22" i="241"/>
  <c r="B22" i="241"/>
  <c r="H8" i="147"/>
  <c r="I8" i="147"/>
  <c r="E8" i="147"/>
  <c r="D8" i="147"/>
  <c r="C8" i="147"/>
  <c r="B8" i="147"/>
  <c r="A8" i="147"/>
  <c r="H7" i="147"/>
  <c r="E7" i="147"/>
  <c r="D7" i="147"/>
  <c r="C7" i="147"/>
  <c r="B7" i="147"/>
  <c r="H10" i="63"/>
  <c r="I10" i="63"/>
  <c r="E10" i="63"/>
  <c r="D10" i="63"/>
  <c r="C10" i="63"/>
  <c r="B10" i="63"/>
  <c r="A10" i="63"/>
  <c r="H9" i="63"/>
  <c r="E9" i="63"/>
  <c r="I9" i="63" s="1"/>
  <c r="D9" i="63"/>
  <c r="C9" i="63"/>
  <c r="B9" i="63"/>
  <c r="A9" i="63"/>
  <c r="H8" i="63"/>
  <c r="E8" i="63"/>
  <c r="I8" i="63" s="1"/>
  <c r="D8" i="63"/>
  <c r="C8" i="63"/>
  <c r="B8" i="63"/>
  <c r="A8" i="63"/>
  <c r="H7" i="63"/>
  <c r="E7" i="63"/>
  <c r="I7" i="63"/>
  <c r="D7" i="63"/>
  <c r="C7" i="63"/>
  <c r="B7" i="63"/>
  <c r="A7" i="63"/>
  <c r="G8" i="61"/>
  <c r="I8" i="61"/>
  <c r="G10" i="73"/>
  <c r="G9" i="73"/>
  <c r="G8" i="73"/>
  <c r="G7" i="73"/>
  <c r="G6" i="73"/>
  <c r="C10" i="73"/>
  <c r="C9" i="73"/>
  <c r="C8" i="73"/>
  <c r="C7" i="73"/>
  <c r="C6" i="73"/>
  <c r="C152" i="174"/>
  <c r="C147" i="174"/>
  <c r="C140" i="174"/>
  <c r="C136" i="174"/>
  <c r="C160" i="174"/>
  <c r="C121" i="174"/>
  <c r="C85" i="174"/>
  <c r="C81" i="174"/>
  <c r="C78" i="174"/>
  <c r="C73" i="174"/>
  <c r="C92" i="174"/>
  <c r="C93" i="174" s="1"/>
  <c r="C72" i="174"/>
  <c r="C71" i="174"/>
  <c r="C70" i="174"/>
  <c r="C66" i="174"/>
  <c r="C64" i="174"/>
  <c r="C63" i="174"/>
  <c r="C62" i="174"/>
  <c r="C61" i="174"/>
  <c r="C60" i="174"/>
  <c r="C59" i="174"/>
  <c r="C58" i="174"/>
  <c r="C57" i="174"/>
  <c r="C56" i="174"/>
  <c r="C55" i="174"/>
  <c r="C54" i="174"/>
  <c r="C53" i="174"/>
  <c r="C50" i="174"/>
  <c r="C49" i="174"/>
  <c r="C48" i="174"/>
  <c r="C45" i="174"/>
  <c r="C39" i="174"/>
  <c r="C38" i="174"/>
  <c r="C31" i="174"/>
  <c r="C30" i="174"/>
  <c r="C29" i="174"/>
  <c r="C28" i="174"/>
  <c r="C27" i="174"/>
  <c r="C26" i="174"/>
  <c r="C25" i="174"/>
  <c r="C22" i="174"/>
  <c r="C21" i="174"/>
  <c r="C20" i="174"/>
  <c r="C18" i="174"/>
  <c r="C17" i="174"/>
  <c r="C72" i="1"/>
  <c r="C71" i="1"/>
  <c r="C70" i="1"/>
  <c r="C66" i="1"/>
  <c r="C64" i="1"/>
  <c r="C63" i="1"/>
  <c r="C62" i="1"/>
  <c r="C61" i="1"/>
  <c r="C60" i="1"/>
  <c r="C59" i="1"/>
  <c r="C58" i="1"/>
  <c r="C57" i="1"/>
  <c r="C56" i="1"/>
  <c r="C55" i="1"/>
  <c r="C54" i="1"/>
  <c r="C53" i="1"/>
  <c r="C50" i="1"/>
  <c r="C49" i="1"/>
  <c r="C48" i="1"/>
  <c r="C45" i="1"/>
  <c r="C39" i="1"/>
  <c r="C38" i="1"/>
  <c r="C31" i="1"/>
  <c r="C30" i="1"/>
  <c r="C29" i="1"/>
  <c r="C28" i="1"/>
  <c r="C27" i="1"/>
  <c r="C26" i="1"/>
  <c r="C25" i="1"/>
  <c r="C22" i="1"/>
  <c r="C21" i="1"/>
  <c r="C20" i="1"/>
  <c r="C18" i="1"/>
  <c r="C17" i="1"/>
  <c r="B18" i="237"/>
  <c r="G521" i="241"/>
  <c r="D521" i="241"/>
  <c r="G466" i="241"/>
  <c r="D466" i="241"/>
  <c r="G410" i="241"/>
  <c r="D410" i="241"/>
  <c r="G354" i="241"/>
  <c r="D354" i="241"/>
  <c r="G298" i="241"/>
  <c r="D298" i="241"/>
  <c r="G241" i="241"/>
  <c r="D241" i="241"/>
  <c r="G184" i="241"/>
  <c r="D184" i="241"/>
  <c r="G129" i="241"/>
  <c r="D129" i="241"/>
  <c r="G72" i="241"/>
  <c r="D72" i="241"/>
  <c r="G17" i="241"/>
  <c r="D17" i="241"/>
  <c r="I5" i="241"/>
  <c r="G545" i="241"/>
  <c r="F545" i="241"/>
  <c r="C520" i="241"/>
  <c r="A554" i="241"/>
  <c r="A537" i="241"/>
  <c r="C25" i="240"/>
  <c r="C465" i="241"/>
  <c r="C409" i="241"/>
  <c r="C353" i="241"/>
  <c r="C297" i="241"/>
  <c r="C240" i="241"/>
  <c r="C183" i="241"/>
  <c r="C128" i="241"/>
  <c r="C71" i="241"/>
  <c r="C16" i="241"/>
  <c r="I6" i="241"/>
  <c r="I7" i="241"/>
  <c r="C137" i="241"/>
  <c r="D137" i="241"/>
  <c r="G137" i="241"/>
  <c r="C143" i="241"/>
  <c r="D143" i="241"/>
  <c r="G143" i="241"/>
  <c r="A145" i="241"/>
  <c r="H147" i="241"/>
  <c r="E131" i="241" s="1"/>
  <c r="F131" i="241"/>
  <c r="H148" i="241"/>
  <c r="E132" i="241"/>
  <c r="F132" i="241" s="1"/>
  <c r="H149" i="241"/>
  <c r="E133" i="241" s="1"/>
  <c r="F133" i="241"/>
  <c r="H150" i="241"/>
  <c r="E134" i="241"/>
  <c r="F134" i="241" s="1"/>
  <c r="B134" i="241" s="1"/>
  <c r="H151" i="241"/>
  <c r="E135" i="241" s="1"/>
  <c r="F135" i="241"/>
  <c r="H152" i="241"/>
  <c r="B153" i="241"/>
  <c r="C153" i="241"/>
  <c r="D153" i="241"/>
  <c r="E153" i="241"/>
  <c r="F153" i="241"/>
  <c r="G153" i="241"/>
  <c r="H155" i="241"/>
  <c r="E138" i="241" s="1"/>
  <c r="H156" i="241"/>
  <c r="E139" i="241" s="1"/>
  <c r="F139" i="241"/>
  <c r="H157" i="241"/>
  <c r="H158" i="241"/>
  <c r="E141" i="241" s="1"/>
  <c r="F141" i="241" s="1"/>
  <c r="H159" i="241"/>
  <c r="E142" i="241"/>
  <c r="F142" i="241" s="1"/>
  <c r="B160" i="241"/>
  <c r="C160" i="241"/>
  <c r="D160" i="241"/>
  <c r="E160" i="241"/>
  <c r="F160" i="241"/>
  <c r="G160" i="241"/>
  <c r="A162" i="241"/>
  <c r="H164" i="241"/>
  <c r="H131" i="241"/>
  <c r="H165" i="241"/>
  <c r="H132" i="241"/>
  <c r="I132" i="241" s="1"/>
  <c r="H166" i="241"/>
  <c r="H133" i="241" s="1"/>
  <c r="I133" i="241"/>
  <c r="H167" i="241"/>
  <c r="H134" i="241"/>
  <c r="I134" i="241" s="1"/>
  <c r="H168" i="241"/>
  <c r="H135" i="241"/>
  <c r="I135" i="241" s="1"/>
  <c r="H169" i="241"/>
  <c r="H136" i="241" s="1"/>
  <c r="I136" i="241" s="1"/>
  <c r="B170" i="241"/>
  <c r="C170" i="241"/>
  <c r="D170" i="241"/>
  <c r="E170" i="241"/>
  <c r="F170" i="241"/>
  <c r="G170" i="241"/>
  <c r="H172" i="241"/>
  <c r="H173" i="241"/>
  <c r="H139" i="241" s="1"/>
  <c r="I139" i="241"/>
  <c r="H174" i="241"/>
  <c r="H140" i="241"/>
  <c r="I140" i="241" s="1"/>
  <c r="H175" i="241"/>
  <c r="H141" i="241" s="1"/>
  <c r="I141" i="241"/>
  <c r="H176" i="241"/>
  <c r="H142" i="241"/>
  <c r="I142" i="241" s="1"/>
  <c r="B177" i="241"/>
  <c r="C177" i="241"/>
  <c r="D177" i="241"/>
  <c r="E177" i="241"/>
  <c r="F177" i="241"/>
  <c r="G177" i="241"/>
  <c r="I569" i="241"/>
  <c r="G569" i="241"/>
  <c r="F569" i="241"/>
  <c r="E569" i="241"/>
  <c r="D569" i="241"/>
  <c r="C569" i="241"/>
  <c r="B569" i="241"/>
  <c r="H568" i="241"/>
  <c r="H534" i="241"/>
  <c r="I534" i="241" s="1"/>
  <c r="H567" i="241"/>
  <c r="H533" i="241" s="1"/>
  <c r="I533" i="241" s="1"/>
  <c r="H566" i="241"/>
  <c r="H532" i="241"/>
  <c r="I532" i="241" s="1"/>
  <c r="H565" i="241"/>
  <c r="H531" i="241"/>
  <c r="I531" i="241" s="1"/>
  <c r="H564" i="241"/>
  <c r="I562" i="241"/>
  <c r="G562" i="241"/>
  <c r="F562" i="241"/>
  <c r="E562" i="241"/>
  <c r="D562" i="241"/>
  <c r="C562" i="241"/>
  <c r="B562" i="241"/>
  <c r="H561" i="241"/>
  <c r="H528" i="241" s="1"/>
  <c r="I528" i="241"/>
  <c r="H560" i="241"/>
  <c r="H527" i="241"/>
  <c r="I527" i="241" s="1"/>
  <c r="H559" i="241"/>
  <c r="H526" i="241" s="1"/>
  <c r="I526" i="241"/>
  <c r="H558" i="241"/>
  <c r="H557" i="241"/>
  <c r="H524" i="241" s="1"/>
  <c r="I524" i="241" s="1"/>
  <c r="H556" i="241"/>
  <c r="H523" i="241"/>
  <c r="I552" i="241"/>
  <c r="G552" i="241"/>
  <c r="F552" i="241"/>
  <c r="E552" i="241"/>
  <c r="D552" i="241"/>
  <c r="C552" i="241"/>
  <c r="B552" i="241"/>
  <c r="H551" i="241"/>
  <c r="E534" i="241" s="1"/>
  <c r="F534" i="241"/>
  <c r="H550" i="241"/>
  <c r="E533" i="241"/>
  <c r="F533" i="241" s="1"/>
  <c r="H549" i="241"/>
  <c r="E532" i="241" s="1"/>
  <c r="F532" i="241"/>
  <c r="B532" i="241" s="1"/>
  <c r="H548" i="241"/>
  <c r="H547" i="241"/>
  <c r="I545" i="241"/>
  <c r="E545" i="241"/>
  <c r="D545" i="241"/>
  <c r="C545" i="241"/>
  <c r="B545" i="241"/>
  <c r="H544" i="241"/>
  <c r="E528" i="241" s="1"/>
  <c r="F528" i="241" s="1"/>
  <c r="H543" i="241"/>
  <c r="E527" i="241"/>
  <c r="F527" i="241" s="1"/>
  <c r="H542" i="241"/>
  <c r="E526" i="241" s="1"/>
  <c r="F526" i="241" s="1"/>
  <c r="H541" i="241"/>
  <c r="H540" i="241"/>
  <c r="E524" i="241" s="1"/>
  <c r="F524" i="241"/>
  <c r="H539" i="241"/>
  <c r="E523" i="241"/>
  <c r="G535" i="241"/>
  <c r="D535" i="241"/>
  <c r="C535" i="241"/>
  <c r="G529" i="241"/>
  <c r="D529" i="241"/>
  <c r="C529" i="241"/>
  <c r="A51" i="241"/>
  <c r="A499" i="241"/>
  <c r="A443" i="241"/>
  <c r="A387" i="241"/>
  <c r="A331" i="241"/>
  <c r="A274" i="241"/>
  <c r="A217" i="241"/>
  <c r="A105" i="241"/>
  <c r="A482" i="241"/>
  <c r="A426" i="241"/>
  <c r="A370" i="241"/>
  <c r="A314" i="241"/>
  <c r="A257" i="241"/>
  <c r="A200" i="241"/>
  <c r="A88" i="241"/>
  <c r="A34" i="241"/>
  <c r="D7" i="94"/>
  <c r="D4" i="73" s="1"/>
  <c r="I514" i="241"/>
  <c r="G514" i="241"/>
  <c r="F514" i="241"/>
  <c r="E514" i="241"/>
  <c r="D514" i="241"/>
  <c r="C514" i="241"/>
  <c r="B514" i="241"/>
  <c r="H513" i="241"/>
  <c r="H479" i="241"/>
  <c r="I479" i="241" s="1"/>
  <c r="H512" i="241"/>
  <c r="H478" i="241" s="1"/>
  <c r="I478" i="241"/>
  <c r="H511" i="241"/>
  <c r="H477" i="241"/>
  <c r="I477" i="241" s="1"/>
  <c r="H510" i="241"/>
  <c r="H476" i="241" s="1"/>
  <c r="I476" i="241"/>
  <c r="H509" i="241"/>
  <c r="H475" i="241"/>
  <c r="I475" i="241" s="1"/>
  <c r="I507" i="241"/>
  <c r="G507" i="241"/>
  <c r="F507" i="241"/>
  <c r="E507" i="241"/>
  <c r="D507" i="241"/>
  <c r="C507" i="241"/>
  <c r="B507" i="241"/>
  <c r="H506" i="241"/>
  <c r="H473" i="241"/>
  <c r="I473" i="241" s="1"/>
  <c r="H505" i="241"/>
  <c r="H472" i="241" s="1"/>
  <c r="I472" i="241" s="1"/>
  <c r="H504" i="241"/>
  <c r="H471" i="241"/>
  <c r="I471" i="241" s="1"/>
  <c r="H503" i="241"/>
  <c r="H470" i="241" s="1"/>
  <c r="I470" i="241" s="1"/>
  <c r="H502" i="241"/>
  <c r="H469" i="241"/>
  <c r="I469" i="241" s="1"/>
  <c r="H501" i="241"/>
  <c r="I497" i="241"/>
  <c r="G497" i="241"/>
  <c r="F497" i="241"/>
  <c r="E497" i="241"/>
  <c r="D497" i="241"/>
  <c r="C497" i="241"/>
  <c r="B497" i="241"/>
  <c r="H496" i="241"/>
  <c r="E479" i="241" s="1"/>
  <c r="F479" i="241" s="1"/>
  <c r="H495" i="241"/>
  <c r="E478" i="241"/>
  <c r="F478" i="241" s="1"/>
  <c r="H494" i="241"/>
  <c r="E477" i="241" s="1"/>
  <c r="F477" i="241" s="1"/>
  <c r="H493" i="241"/>
  <c r="E476" i="241"/>
  <c r="F476" i="241" s="1"/>
  <c r="H492" i="241"/>
  <c r="I490" i="241"/>
  <c r="G490" i="241"/>
  <c r="F490" i="241"/>
  <c r="E490" i="241"/>
  <c r="D490" i="241"/>
  <c r="C490" i="241"/>
  <c r="B490" i="241"/>
  <c r="H489" i="241"/>
  <c r="E473" i="241" s="1"/>
  <c r="F473" i="241" s="1"/>
  <c r="H488" i="241"/>
  <c r="E472" i="241"/>
  <c r="F472" i="241" s="1"/>
  <c r="H487" i="241"/>
  <c r="E471" i="241" s="1"/>
  <c r="F471" i="241" s="1"/>
  <c r="H486" i="241"/>
  <c r="E470" i="241"/>
  <c r="F470" i="241" s="1"/>
  <c r="H485" i="241"/>
  <c r="E469" i="241" s="1"/>
  <c r="F469" i="241" s="1"/>
  <c r="B469" i="241" s="1"/>
  <c r="H484" i="241"/>
  <c r="G480" i="241"/>
  <c r="D480" i="241"/>
  <c r="C480" i="241"/>
  <c r="G474" i="241"/>
  <c r="D474" i="241"/>
  <c r="C474" i="241"/>
  <c r="I458" i="241"/>
  <c r="G458" i="241"/>
  <c r="F458" i="241"/>
  <c r="E458" i="241"/>
  <c r="D458" i="241"/>
  <c r="C458" i="241"/>
  <c r="B458" i="241"/>
  <c r="H457" i="241"/>
  <c r="H423" i="241" s="1"/>
  <c r="I423" i="241" s="1"/>
  <c r="H456" i="241"/>
  <c r="H422" i="241"/>
  <c r="I422" i="241" s="1"/>
  <c r="H455" i="241"/>
  <c r="H421" i="241" s="1"/>
  <c r="I421" i="241" s="1"/>
  <c r="H454" i="241"/>
  <c r="H453" i="241"/>
  <c r="H419" i="241" s="1"/>
  <c r="I419" i="241"/>
  <c r="I451" i="241"/>
  <c r="G451" i="241"/>
  <c r="F451" i="241"/>
  <c r="E451" i="241"/>
  <c r="D451" i="241"/>
  <c r="C451" i="241"/>
  <c r="B451" i="241"/>
  <c r="H450" i="241"/>
  <c r="H417" i="241" s="1"/>
  <c r="I417" i="241" s="1"/>
  <c r="H449" i="241"/>
  <c r="H416" i="241"/>
  <c r="I416" i="241" s="1"/>
  <c r="H448" i="241"/>
  <c r="H415" i="241" s="1"/>
  <c r="I415" i="241" s="1"/>
  <c r="H447" i="241"/>
  <c r="H446" i="241"/>
  <c r="H413" i="241" s="1"/>
  <c r="I413" i="241"/>
  <c r="H445" i="241"/>
  <c r="I441" i="241"/>
  <c r="G441" i="241"/>
  <c r="F441" i="241"/>
  <c r="E441" i="241"/>
  <c r="D441" i="241"/>
  <c r="C441" i="241"/>
  <c r="B441" i="241"/>
  <c r="H440" i="241"/>
  <c r="E423" i="241"/>
  <c r="F423" i="241" s="1"/>
  <c r="H439" i="241"/>
  <c r="E422" i="241" s="1"/>
  <c r="F422" i="241"/>
  <c r="H438" i="241"/>
  <c r="E421" i="241"/>
  <c r="F421" i="241" s="1"/>
  <c r="H437" i="241"/>
  <c r="E420" i="241" s="1"/>
  <c r="F420" i="241"/>
  <c r="H436" i="241"/>
  <c r="I434" i="241"/>
  <c r="G434" i="241"/>
  <c r="F434" i="241"/>
  <c r="E434" i="241"/>
  <c r="D434" i="241"/>
  <c r="C434" i="241"/>
  <c r="B434" i="241"/>
  <c r="H433" i="241"/>
  <c r="E417" i="241"/>
  <c r="F417" i="241" s="1"/>
  <c r="H432" i="241"/>
  <c r="E416" i="241" s="1"/>
  <c r="F416" i="241"/>
  <c r="H431" i="241"/>
  <c r="E415" i="241"/>
  <c r="F415" i="241" s="1"/>
  <c r="H430" i="241"/>
  <c r="E414" i="241" s="1"/>
  <c r="F414" i="241"/>
  <c r="H429" i="241"/>
  <c r="E413" i="241"/>
  <c r="F413" i="241" s="1"/>
  <c r="H428" i="241"/>
  <c r="E412" i="241" s="1"/>
  <c r="G424" i="241"/>
  <c r="D424" i="241"/>
  <c r="C424" i="241"/>
  <c r="G418" i="241"/>
  <c r="D418" i="241"/>
  <c r="C418" i="241"/>
  <c r="I402" i="241"/>
  <c r="G402" i="241"/>
  <c r="F402" i="241"/>
  <c r="E402" i="241"/>
  <c r="D402" i="241"/>
  <c r="C402" i="241"/>
  <c r="B402" i="241"/>
  <c r="H401" i="241"/>
  <c r="H367" i="241"/>
  <c r="I367" i="241" s="1"/>
  <c r="H400" i="241"/>
  <c r="H366" i="241"/>
  <c r="I366" i="241" s="1"/>
  <c r="H399" i="241"/>
  <c r="H398" i="241"/>
  <c r="H364" i="241"/>
  <c r="I364" i="241" s="1"/>
  <c r="H397" i="241"/>
  <c r="H363" i="241" s="1"/>
  <c r="I363" i="241" s="1"/>
  <c r="I395" i="241"/>
  <c r="G395" i="241"/>
  <c r="F395" i="241"/>
  <c r="E395" i="241"/>
  <c r="D395" i="241"/>
  <c r="C395" i="241"/>
  <c r="B395" i="241"/>
  <c r="H394" i="241"/>
  <c r="H361" i="241" s="1"/>
  <c r="I361" i="241" s="1"/>
  <c r="H393" i="241"/>
  <c r="H360" i="241"/>
  <c r="I360" i="241" s="1"/>
  <c r="H392" i="241"/>
  <c r="H359" i="241" s="1"/>
  <c r="I359" i="241" s="1"/>
  <c r="H391" i="241"/>
  <c r="H358" i="241"/>
  <c r="I358" i="241" s="1"/>
  <c r="H390" i="241"/>
  <c r="H357" i="241" s="1"/>
  <c r="I357" i="241" s="1"/>
  <c r="H389" i="241"/>
  <c r="I385" i="241"/>
  <c r="G385" i="241"/>
  <c r="F385" i="241"/>
  <c r="E385" i="241"/>
  <c r="D385" i="241"/>
  <c r="C385" i="241"/>
  <c r="B385" i="241"/>
  <c r="H384" i="241"/>
  <c r="E367" i="241"/>
  <c r="F367" i="241" s="1"/>
  <c r="H383" i="241"/>
  <c r="E366" i="241" s="1"/>
  <c r="F366" i="241" s="1"/>
  <c r="H382" i="241"/>
  <c r="E365" i="241"/>
  <c r="F365" i="241" s="1"/>
  <c r="H381" i="241"/>
  <c r="E364" i="241" s="1"/>
  <c r="F364" i="241" s="1"/>
  <c r="H380" i="241"/>
  <c r="I378" i="241"/>
  <c r="G378" i="241"/>
  <c r="F378" i="241"/>
  <c r="E378" i="241"/>
  <c r="D378" i="241"/>
  <c r="C378" i="241"/>
  <c r="B378" i="241"/>
  <c r="H377" i="241"/>
  <c r="H376" i="241"/>
  <c r="E360" i="241" s="1"/>
  <c r="F360" i="241" s="1"/>
  <c r="H375" i="241"/>
  <c r="E359" i="241"/>
  <c r="F359" i="241" s="1"/>
  <c r="H374" i="241"/>
  <c r="E358" i="241" s="1"/>
  <c r="F358" i="241" s="1"/>
  <c r="H373" i="241"/>
  <c r="E357" i="241"/>
  <c r="F357" i="241" s="1"/>
  <c r="H372" i="241"/>
  <c r="E356" i="241" s="1"/>
  <c r="F356" i="241" s="1"/>
  <c r="G368" i="241"/>
  <c r="D368" i="241"/>
  <c r="C368" i="241"/>
  <c r="G362" i="241"/>
  <c r="D362" i="241"/>
  <c r="C362" i="241"/>
  <c r="I346" i="241"/>
  <c r="G346" i="241"/>
  <c r="F346" i="241"/>
  <c r="E346" i="241"/>
  <c r="D346" i="241"/>
  <c r="C346" i="241"/>
  <c r="B346" i="241"/>
  <c r="H345" i="241"/>
  <c r="H311" i="241" s="1"/>
  <c r="I311" i="241" s="1"/>
  <c r="H344" i="241"/>
  <c r="H310" i="241"/>
  <c r="I310" i="241" s="1"/>
  <c r="H343" i="241"/>
  <c r="H309" i="241" s="1"/>
  <c r="I309" i="241" s="1"/>
  <c r="H342" i="241"/>
  <c r="H341" i="241"/>
  <c r="H307" i="241" s="1"/>
  <c r="I307" i="241" s="1"/>
  <c r="I339" i="241"/>
  <c r="G339" i="241"/>
  <c r="F339" i="241"/>
  <c r="E339" i="241"/>
  <c r="D339" i="241"/>
  <c r="C339" i="241"/>
  <c r="B339" i="241"/>
  <c r="H338" i="241"/>
  <c r="H305" i="241" s="1"/>
  <c r="I305" i="241" s="1"/>
  <c r="H337" i="241"/>
  <c r="H304" i="241"/>
  <c r="I304" i="241" s="1"/>
  <c r="H336" i="241"/>
  <c r="H303" i="241" s="1"/>
  <c r="I303" i="241" s="1"/>
  <c r="H335" i="241"/>
  <c r="H302" i="241"/>
  <c r="I302" i="241" s="1"/>
  <c r="H334" i="241"/>
  <c r="H301" i="241" s="1"/>
  <c r="I301" i="241" s="1"/>
  <c r="H333" i="241"/>
  <c r="I329" i="241"/>
  <c r="G329" i="241"/>
  <c r="F329" i="241"/>
  <c r="E329" i="241"/>
  <c r="D329" i="241"/>
  <c r="C329" i="241"/>
  <c r="B329" i="241"/>
  <c r="H328" i="241"/>
  <c r="E311" i="241"/>
  <c r="F311" i="241" s="1"/>
  <c r="H327" i="241"/>
  <c r="E310" i="241" s="1"/>
  <c r="F310" i="241" s="1"/>
  <c r="H326" i="241"/>
  <c r="E309" i="241"/>
  <c r="F309" i="241" s="1"/>
  <c r="H325" i="241"/>
  <c r="E308" i="241" s="1"/>
  <c r="H324" i="241"/>
  <c r="I322" i="241"/>
  <c r="G322" i="241"/>
  <c r="F322" i="241"/>
  <c r="E322" i="241"/>
  <c r="D322" i="241"/>
  <c r="C322" i="241"/>
  <c r="B322" i="241"/>
  <c r="H321" i="241"/>
  <c r="E305" i="241" s="1"/>
  <c r="F305" i="241" s="1"/>
  <c r="H320" i="241"/>
  <c r="E304" i="241"/>
  <c r="F304" i="241" s="1"/>
  <c r="B304" i="241" s="1"/>
  <c r="H319" i="241"/>
  <c r="E303" i="241"/>
  <c r="F303" i="241" s="1"/>
  <c r="H318" i="241"/>
  <c r="E302" i="241" s="1"/>
  <c r="F302" i="241" s="1"/>
  <c r="H317" i="241"/>
  <c r="E301" i="241" s="1"/>
  <c r="F301" i="241" s="1"/>
  <c r="H316" i="241"/>
  <c r="G312" i="241"/>
  <c r="D312" i="241"/>
  <c r="C312" i="241"/>
  <c r="G306" i="241"/>
  <c r="D306" i="241"/>
  <c r="C306" i="241"/>
  <c r="I289" i="241"/>
  <c r="G289" i="241"/>
  <c r="F289" i="241"/>
  <c r="E289" i="241"/>
  <c r="D289" i="241"/>
  <c r="C289" i="241"/>
  <c r="B289" i="241"/>
  <c r="H288" i="241"/>
  <c r="H254" i="241"/>
  <c r="I254" i="241" s="1"/>
  <c r="H287" i="241"/>
  <c r="H253" i="241" s="1"/>
  <c r="I253" i="241" s="1"/>
  <c r="H286" i="241"/>
  <c r="H252" i="241"/>
  <c r="I252" i="241" s="1"/>
  <c r="H285" i="241"/>
  <c r="H251" i="241" s="1"/>
  <c r="I251" i="241" s="1"/>
  <c r="H284" i="241"/>
  <c r="H250" i="241"/>
  <c r="I282" i="241"/>
  <c r="G282" i="241"/>
  <c r="F282" i="241"/>
  <c r="E282" i="241"/>
  <c r="D282" i="241"/>
  <c r="C282" i="241"/>
  <c r="B282" i="241"/>
  <c r="H281" i="241"/>
  <c r="H248" i="241" s="1"/>
  <c r="I248" i="241" s="1"/>
  <c r="H280" i="241"/>
  <c r="H247" i="241"/>
  <c r="I247" i="241" s="1"/>
  <c r="H279" i="241"/>
  <c r="H246" i="241" s="1"/>
  <c r="I246" i="241" s="1"/>
  <c r="H278" i="241"/>
  <c r="H245" i="241"/>
  <c r="I245" i="241" s="1"/>
  <c r="H277" i="241"/>
  <c r="H244" i="241" s="1"/>
  <c r="I244" i="241" s="1"/>
  <c r="H276" i="241"/>
  <c r="I272" i="241"/>
  <c r="G272" i="241"/>
  <c r="F272" i="241"/>
  <c r="E272" i="241"/>
  <c r="D272" i="241"/>
  <c r="C272" i="241"/>
  <c r="B272" i="241"/>
  <c r="H271" i="241"/>
  <c r="E254" i="241"/>
  <c r="F254" i="241" s="1"/>
  <c r="H270" i="241"/>
  <c r="E253" i="241" s="1"/>
  <c r="F253" i="241" s="1"/>
  <c r="H269" i="241"/>
  <c r="E252" i="241"/>
  <c r="F252" i="241" s="1"/>
  <c r="H268" i="241"/>
  <c r="E251" i="241" s="1"/>
  <c r="F251" i="241" s="1"/>
  <c r="H267" i="241"/>
  <c r="I265" i="241"/>
  <c r="G265" i="241"/>
  <c r="F265" i="241"/>
  <c r="E265" i="241"/>
  <c r="D265" i="241"/>
  <c r="C265" i="241"/>
  <c r="B265" i="241"/>
  <c r="H264" i="241"/>
  <c r="E248" i="241"/>
  <c r="F248" i="241" s="1"/>
  <c r="H263" i="241"/>
  <c r="E247" i="241" s="1"/>
  <c r="F247" i="241" s="1"/>
  <c r="H262" i="241"/>
  <c r="E246" i="241"/>
  <c r="F246" i="241" s="1"/>
  <c r="H261" i="241"/>
  <c r="E245" i="241" s="1"/>
  <c r="F245" i="241" s="1"/>
  <c r="H260" i="241"/>
  <c r="E244" i="241"/>
  <c r="F244" i="241" s="1"/>
  <c r="H259" i="241"/>
  <c r="G255" i="241"/>
  <c r="D255" i="241"/>
  <c r="C255" i="241"/>
  <c r="G249" i="241"/>
  <c r="D249" i="241"/>
  <c r="C249" i="241"/>
  <c r="I232" i="241"/>
  <c r="G232" i="241"/>
  <c r="F232" i="241"/>
  <c r="E232" i="241"/>
  <c r="D232" i="241"/>
  <c r="C232" i="241"/>
  <c r="B232" i="241"/>
  <c r="H231" i="241"/>
  <c r="H197" i="241" s="1"/>
  <c r="I197" i="241" s="1"/>
  <c r="H230" i="241"/>
  <c r="H196" i="241"/>
  <c r="I196" i="241" s="1"/>
  <c r="H229" i="241"/>
  <c r="H195" i="241" s="1"/>
  <c r="I195" i="241" s="1"/>
  <c r="H228" i="241"/>
  <c r="H194" i="241"/>
  <c r="I194" i="241" s="1"/>
  <c r="H227" i="241"/>
  <c r="H193" i="241" s="1"/>
  <c r="I193" i="241" s="1"/>
  <c r="I225" i="241"/>
  <c r="G225" i="241"/>
  <c r="F225" i="241"/>
  <c r="E225" i="241"/>
  <c r="D225" i="241"/>
  <c r="C225" i="241"/>
  <c r="B225" i="241"/>
  <c r="H224" i="241"/>
  <c r="H191" i="241" s="1"/>
  <c r="I191" i="241" s="1"/>
  <c r="H223" i="241"/>
  <c r="H190" i="241" s="1"/>
  <c r="I190" i="241" s="1"/>
  <c r="H222" i="241"/>
  <c r="H189" i="241"/>
  <c r="I189" i="241" s="1"/>
  <c r="H221" i="241"/>
  <c r="H188" i="241" s="1"/>
  <c r="I188" i="241" s="1"/>
  <c r="H220" i="241"/>
  <c r="H187" i="241"/>
  <c r="I187" i="241" s="1"/>
  <c r="H219" i="241"/>
  <c r="I215" i="241"/>
  <c r="G215" i="241"/>
  <c r="F215" i="241"/>
  <c r="E215" i="241"/>
  <c r="D215" i="241"/>
  <c r="C215" i="241"/>
  <c r="B215" i="241"/>
  <c r="H214" i="241"/>
  <c r="E197" i="241" s="1"/>
  <c r="F197" i="241" s="1"/>
  <c r="H213" i="241"/>
  <c r="H212" i="241"/>
  <c r="E195" i="241" s="1"/>
  <c r="F195" i="241" s="1"/>
  <c r="H211" i="241"/>
  <c r="E194" i="241"/>
  <c r="F194" i="241" s="1"/>
  <c r="H210" i="241"/>
  <c r="E193" i="241" s="1"/>
  <c r="F193" i="241" s="1"/>
  <c r="I208" i="241"/>
  <c r="G208" i="241"/>
  <c r="F208" i="241"/>
  <c r="E208" i="241"/>
  <c r="D208" i="241"/>
  <c r="C208" i="241"/>
  <c r="B208" i="241"/>
  <c r="H207" i="241"/>
  <c r="E191" i="241" s="1"/>
  <c r="F191" i="241" s="1"/>
  <c r="B191" i="241" s="1"/>
  <c r="H206" i="241"/>
  <c r="E190" i="241"/>
  <c r="F190" i="241" s="1"/>
  <c r="H205" i="241"/>
  <c r="E189" i="241" s="1"/>
  <c r="H204" i="241"/>
  <c r="E188" i="241" s="1"/>
  <c r="F188" i="241" s="1"/>
  <c r="H203" i="241"/>
  <c r="E187" i="241"/>
  <c r="F187" i="241" s="1"/>
  <c r="H202" i="241"/>
  <c r="E186" i="241" s="1"/>
  <c r="F186" i="241" s="1"/>
  <c r="G198" i="241"/>
  <c r="D198" i="241"/>
  <c r="C198" i="241"/>
  <c r="G192" i="241"/>
  <c r="D192" i="241"/>
  <c r="C192" i="241"/>
  <c r="I120" i="241"/>
  <c r="G120" i="241"/>
  <c r="F120" i="241"/>
  <c r="E120" i="241"/>
  <c r="D120" i="241"/>
  <c r="C120" i="241"/>
  <c r="B120" i="241"/>
  <c r="H119" i="241"/>
  <c r="H85" i="241" s="1"/>
  <c r="I85" i="241" s="1"/>
  <c r="H118" i="241"/>
  <c r="H117" i="241"/>
  <c r="H83" i="241" s="1"/>
  <c r="I83" i="241" s="1"/>
  <c r="H116" i="241"/>
  <c r="H82" i="241"/>
  <c r="I82" i="241" s="1"/>
  <c r="H115" i="241"/>
  <c r="H81" i="241" s="1"/>
  <c r="I113" i="241"/>
  <c r="G113" i="241"/>
  <c r="F113" i="241"/>
  <c r="E113" i="241"/>
  <c r="D113" i="241"/>
  <c r="C113" i="241"/>
  <c r="B113" i="241"/>
  <c r="H112" i="241"/>
  <c r="H79" i="241"/>
  <c r="I79" i="241" s="1"/>
  <c r="H111" i="241"/>
  <c r="H78" i="241" s="1"/>
  <c r="I78" i="241" s="1"/>
  <c r="H110" i="241"/>
  <c r="H77" i="241"/>
  <c r="I77" i="241" s="1"/>
  <c r="H109" i="241"/>
  <c r="H76" i="241" s="1"/>
  <c r="I76" i="241" s="1"/>
  <c r="H108" i="241"/>
  <c r="H75" i="241"/>
  <c r="I75" i="241" s="1"/>
  <c r="H107" i="241"/>
  <c r="I103" i="241"/>
  <c r="G103" i="241"/>
  <c r="F103" i="241"/>
  <c r="E103" i="241"/>
  <c r="D103" i="241"/>
  <c r="C103" i="241"/>
  <c r="B103" i="241"/>
  <c r="H102" i="241"/>
  <c r="E85" i="241" s="1"/>
  <c r="H101" i="241"/>
  <c r="E84" i="241" s="1"/>
  <c r="F84" i="241" s="1"/>
  <c r="H100" i="241"/>
  <c r="E83" i="241"/>
  <c r="F83" i="241" s="1"/>
  <c r="B83" i="241" s="1"/>
  <c r="H99" i="241"/>
  <c r="E82" i="241"/>
  <c r="H98" i="241"/>
  <c r="E81" i="241"/>
  <c r="I96" i="241"/>
  <c r="G96" i="241"/>
  <c r="F96" i="241"/>
  <c r="E96" i="241"/>
  <c r="D96" i="241"/>
  <c r="C96" i="241"/>
  <c r="B96" i="241"/>
  <c r="H95" i="241"/>
  <c r="E79" i="241" s="1"/>
  <c r="F79" i="241" s="1"/>
  <c r="B79" i="241" s="1"/>
  <c r="H94" i="241"/>
  <c r="E78" i="241" s="1"/>
  <c r="F78" i="241" s="1"/>
  <c r="H93" i="241"/>
  <c r="E77" i="241"/>
  <c r="F77" i="241" s="1"/>
  <c r="H92" i="241"/>
  <c r="E76" i="241" s="1"/>
  <c r="F76" i="241" s="1"/>
  <c r="H91" i="241"/>
  <c r="E75" i="241"/>
  <c r="F75" i="241" s="1"/>
  <c r="B75" i="241" s="1"/>
  <c r="H90" i="241"/>
  <c r="E74" i="241"/>
  <c r="F74" i="241" s="1"/>
  <c r="G86" i="241"/>
  <c r="D86" i="241"/>
  <c r="C86" i="241"/>
  <c r="G80" i="241"/>
  <c r="D80" i="241"/>
  <c r="C80" i="241"/>
  <c r="H36" i="241"/>
  <c r="E19" i="241" s="1"/>
  <c r="J1" i="241"/>
  <c r="H7" i="241"/>
  <c r="G7" i="241"/>
  <c r="H3" i="241"/>
  <c r="I66" i="241"/>
  <c r="G66" i="241"/>
  <c r="E66" i="241"/>
  <c r="D66" i="241"/>
  <c r="C66" i="241"/>
  <c r="B66" i="241"/>
  <c r="H65" i="241"/>
  <c r="H64" i="241"/>
  <c r="H30" i="241"/>
  <c r="I30" i="241" s="1"/>
  <c r="H63" i="241"/>
  <c r="H29" i="241" s="1"/>
  <c r="I29" i="241" s="1"/>
  <c r="I59" i="241"/>
  <c r="G59" i="241"/>
  <c r="E59" i="241"/>
  <c r="D59" i="241"/>
  <c r="C59" i="241"/>
  <c r="B59" i="241"/>
  <c r="H58" i="241"/>
  <c r="H24" i="241"/>
  <c r="I24" i="241" s="1"/>
  <c r="H56" i="241"/>
  <c r="H22" i="241" s="1"/>
  <c r="I22" i="241" s="1"/>
  <c r="H54" i="241"/>
  <c r="H20" i="241"/>
  <c r="I20" i="241" s="1"/>
  <c r="I49" i="241"/>
  <c r="G49" i="241"/>
  <c r="F49" i="241"/>
  <c r="E49" i="241"/>
  <c r="D49" i="241"/>
  <c r="C49" i="241"/>
  <c r="B49" i="241"/>
  <c r="H48" i="241"/>
  <c r="E30" i="241"/>
  <c r="F30" i="241" s="1"/>
  <c r="H47" i="241"/>
  <c r="E29" i="241" s="1"/>
  <c r="F29" i="241" s="1"/>
  <c r="H46" i="241"/>
  <c r="E28" i="241" s="1"/>
  <c r="F28" i="241" s="1"/>
  <c r="H45" i="241"/>
  <c r="E27" i="241" s="1"/>
  <c r="F27" i="241" s="1"/>
  <c r="H44" i="241"/>
  <c r="E26" i="241" s="1"/>
  <c r="I42" i="241"/>
  <c r="G42" i="241"/>
  <c r="F42" i="241"/>
  <c r="E42" i="241"/>
  <c r="D42" i="241"/>
  <c r="C42" i="241"/>
  <c r="B42" i="241"/>
  <c r="H41" i="241"/>
  <c r="E24" i="241"/>
  <c r="F24" i="241" s="1"/>
  <c r="H40" i="241"/>
  <c r="E23" i="241" s="1"/>
  <c r="F23" i="241" s="1"/>
  <c r="H39" i="241"/>
  <c r="E22" i="241"/>
  <c r="F22" i="241" s="1"/>
  <c r="H38" i="241"/>
  <c r="E21" i="241" s="1"/>
  <c r="H37" i="241"/>
  <c r="G31" i="241"/>
  <c r="D31" i="241"/>
  <c r="G25" i="241"/>
  <c r="D25" i="241"/>
  <c r="C25" i="241"/>
  <c r="M13" i="94"/>
  <c r="O13" i="94"/>
  <c r="M11" i="94"/>
  <c r="O11" i="94"/>
  <c r="B36" i="179"/>
  <c r="B35" i="179"/>
  <c r="B34" i="179"/>
  <c r="B33" i="179"/>
  <c r="B32" i="179"/>
  <c r="B31" i="179"/>
  <c r="B30" i="179"/>
  <c r="B36" i="178"/>
  <c r="B35" i="178"/>
  <c r="B34" i="178"/>
  <c r="B33" i="178"/>
  <c r="B32" i="178"/>
  <c r="B31" i="178"/>
  <c r="B30" i="178"/>
  <c r="B36" i="177"/>
  <c r="B35" i="177"/>
  <c r="B34" i="177"/>
  <c r="B33" i="177"/>
  <c r="B32" i="177"/>
  <c r="B31" i="177"/>
  <c r="B30" i="177"/>
  <c r="B31" i="3"/>
  <c r="B32" i="3"/>
  <c r="B33" i="3"/>
  <c r="B34" i="3"/>
  <c r="B35" i="3"/>
  <c r="B36" i="3"/>
  <c r="B30" i="3"/>
  <c r="R1" i="94"/>
  <c r="F5" i="63" s="1"/>
  <c r="F5" i="147"/>
  <c r="A4" i="176"/>
  <c r="B12" i="237"/>
  <c r="A4" i="175"/>
  <c r="B11" i="237"/>
  <c r="B39" i="176"/>
  <c r="B38" i="176"/>
  <c r="B37" i="176"/>
  <c r="B36" i="176"/>
  <c r="B35" i="176"/>
  <c r="B34" i="176"/>
  <c r="B33" i="176"/>
  <c r="B39" i="175"/>
  <c r="B38" i="175"/>
  <c r="B37" i="175"/>
  <c r="B36" i="175"/>
  <c r="B35" i="175"/>
  <c r="B34" i="175"/>
  <c r="B33" i="175"/>
  <c r="B34" i="174"/>
  <c r="B35" i="174"/>
  <c r="B36" i="174"/>
  <c r="B37" i="174"/>
  <c r="B38" i="174"/>
  <c r="B39" i="174"/>
  <c r="B33" i="174"/>
  <c r="A4" i="174"/>
  <c r="B10" i="237" s="1"/>
  <c r="A4" i="1"/>
  <c r="B9" i="237" s="1"/>
  <c r="A6" i="75"/>
  <c r="A31" i="75" s="1"/>
  <c r="A28" i="76" s="1"/>
  <c r="A3" i="1"/>
  <c r="D18" i="73"/>
  <c r="C18" i="73"/>
  <c r="C3" i="240"/>
  <c r="B1" i="240"/>
  <c r="B34" i="237" s="1"/>
  <c r="B2" i="184"/>
  <c r="B2" i="185" s="1"/>
  <c r="D25" i="240"/>
  <c r="K5" i="177"/>
  <c r="K5" i="178"/>
  <c r="K5" i="179" s="1"/>
  <c r="K5" i="184"/>
  <c r="K5" i="185" s="1"/>
  <c r="K5" i="186" s="1"/>
  <c r="K5" i="187" s="1"/>
  <c r="K5" i="188" s="1"/>
  <c r="K5" i="189" s="1"/>
  <c r="K5" i="190" s="1"/>
  <c r="K5" i="191" s="1"/>
  <c r="K5" i="193" s="1"/>
  <c r="K5" i="194" s="1"/>
  <c r="K5" i="195" s="1"/>
  <c r="K5" i="196" s="1"/>
  <c r="K5" i="197" s="1"/>
  <c r="K5" i="198" s="1"/>
  <c r="K5" i="199" s="1"/>
  <c r="K5" i="200" s="1"/>
  <c r="K5" i="201" s="1"/>
  <c r="K5" i="202" s="1"/>
  <c r="K5" i="203" s="1"/>
  <c r="K5" i="204" s="1"/>
  <c r="K5" i="205" s="1"/>
  <c r="K5" i="206" s="1"/>
  <c r="K5" i="207" s="1"/>
  <c r="K5" i="208" s="1"/>
  <c r="K5" i="209" s="1"/>
  <c r="K5" i="210" s="1"/>
  <c r="K5" i="211" s="1"/>
  <c r="K5" i="212" s="1"/>
  <c r="K5" i="221" s="1"/>
  <c r="K5" i="222" s="1"/>
  <c r="K5" i="223" s="1"/>
  <c r="K5" i="224" s="1"/>
  <c r="K5" i="225" s="1"/>
  <c r="K5" i="226" s="1"/>
  <c r="K5" i="227" s="1"/>
  <c r="K5" i="228" s="1"/>
  <c r="K5" i="229" s="1"/>
  <c r="K5" i="230" s="1"/>
  <c r="K5" i="231" s="1"/>
  <c r="K5" i="232" s="1"/>
  <c r="K5" i="233" s="1"/>
  <c r="K5" i="234" s="1"/>
  <c r="K5" i="235" s="1"/>
  <c r="K5" i="236" s="1"/>
  <c r="I5" i="147"/>
  <c r="H5" i="147"/>
  <c r="G5" i="147"/>
  <c r="G9" i="174"/>
  <c r="G98" i="174"/>
  <c r="K9" i="174"/>
  <c r="K9" i="175"/>
  <c r="K98" i="175" s="1"/>
  <c r="K9" i="176"/>
  <c r="K98" i="176" s="1"/>
  <c r="I9" i="174"/>
  <c r="H9" i="174"/>
  <c r="H9" i="175"/>
  <c r="H98" i="175" s="1"/>
  <c r="H9" i="176"/>
  <c r="H98" i="176" s="1"/>
  <c r="F9" i="174"/>
  <c r="E9" i="174"/>
  <c r="E9" i="175"/>
  <c r="E98" i="175" s="1"/>
  <c r="E9" i="176"/>
  <c r="E98" i="176" s="1"/>
  <c r="D9" i="174"/>
  <c r="D9" i="175" s="1"/>
  <c r="D98" i="175"/>
  <c r="D9" i="176" s="1"/>
  <c r="D98" i="176" s="1"/>
  <c r="K98" i="1"/>
  <c r="I98" i="1"/>
  <c r="H98" i="1"/>
  <c r="G98" i="1"/>
  <c r="F98" i="1"/>
  <c r="E98" i="1"/>
  <c r="D98" i="1"/>
  <c r="B2" i="179"/>
  <c r="B2" i="178"/>
  <c r="B2" i="177"/>
  <c r="B2" i="3"/>
  <c r="B2" i="233"/>
  <c r="B2" i="234" s="1"/>
  <c r="B2" i="235"/>
  <c r="B2" i="236" s="1"/>
  <c r="B2" i="229"/>
  <c r="B2" i="230" s="1"/>
  <c r="B2" i="231"/>
  <c r="B2" i="232" s="1"/>
  <c r="B2" i="225"/>
  <c r="B2" i="226" s="1"/>
  <c r="B2" i="227"/>
  <c r="B2" i="228" s="1"/>
  <c r="B2" i="221"/>
  <c r="B2" i="222" s="1"/>
  <c r="B2" i="223"/>
  <c r="B2" i="224" s="1"/>
  <c r="B2" i="209"/>
  <c r="B2" i="210" s="1"/>
  <c r="B2" i="211"/>
  <c r="B2" i="212" s="1"/>
  <c r="B2" i="205"/>
  <c r="B2" i="206" s="1"/>
  <c r="B2" i="201"/>
  <c r="B2" i="202" s="1"/>
  <c r="B2" i="203" s="1"/>
  <c r="B2" i="204" s="1"/>
  <c r="B2" i="197"/>
  <c r="B2" i="198" s="1"/>
  <c r="B2" i="199" s="1"/>
  <c r="B2" i="200" s="1"/>
  <c r="B2" i="193"/>
  <c r="B23" i="237"/>
  <c r="B33" i="237"/>
  <c r="B32" i="237"/>
  <c r="B31" i="237"/>
  <c r="B30" i="237"/>
  <c r="B29" i="237"/>
  <c r="B28" i="237"/>
  <c r="B27" i="237"/>
  <c r="B26" i="237"/>
  <c r="B25" i="237"/>
  <c r="B24" i="237"/>
  <c r="C1" i="147"/>
  <c r="C1" i="63"/>
  <c r="J1" i="61"/>
  <c r="J1" i="73"/>
  <c r="B1" i="176"/>
  <c r="B1" i="175"/>
  <c r="B1" i="174"/>
  <c r="B1" i="1"/>
  <c r="J60" i="236"/>
  <c r="K60" i="236" s="1"/>
  <c r="J59" i="236"/>
  <c r="K59" i="236" s="1"/>
  <c r="J56" i="236"/>
  <c r="K56" i="236" s="1"/>
  <c r="J55" i="236"/>
  <c r="K55" i="236" s="1"/>
  <c r="J54" i="236"/>
  <c r="K54" i="236" s="1"/>
  <c r="J53" i="236"/>
  <c r="K53" i="236" s="1"/>
  <c r="J52" i="236"/>
  <c r="I51" i="236"/>
  <c r="H51" i="236"/>
  <c r="G51" i="236"/>
  <c r="F51" i="236"/>
  <c r="E51" i="236"/>
  <c r="D51" i="236"/>
  <c r="C51" i="236"/>
  <c r="J50" i="236"/>
  <c r="K50" i="236" s="1"/>
  <c r="J49" i="236"/>
  <c r="K49" i="236" s="1"/>
  <c r="J48" i="236"/>
  <c r="K48" i="236" s="1"/>
  <c r="J47" i="236"/>
  <c r="J46" i="236"/>
  <c r="I45" i="236"/>
  <c r="I57" i="236" s="1"/>
  <c r="H45" i="236"/>
  <c r="H57" i="236" s="1"/>
  <c r="G45" i="236"/>
  <c r="F45" i="236"/>
  <c r="E45" i="236"/>
  <c r="D45" i="236"/>
  <c r="C45" i="236"/>
  <c r="J42" i="236"/>
  <c r="K42" i="236"/>
  <c r="J41" i="236"/>
  <c r="J40" i="236"/>
  <c r="K40" i="236" s="1"/>
  <c r="I39" i="236"/>
  <c r="H39" i="236"/>
  <c r="G39" i="236"/>
  <c r="F39" i="236"/>
  <c r="E39" i="236"/>
  <c r="D39" i="236"/>
  <c r="C39" i="236"/>
  <c r="J37" i="236"/>
  <c r="K37" i="236"/>
  <c r="J36" i="236"/>
  <c r="K36" i="236"/>
  <c r="J35" i="236"/>
  <c r="K35" i="236"/>
  <c r="J34" i="236"/>
  <c r="K34" i="236"/>
  <c r="J33" i="236"/>
  <c r="I32" i="236"/>
  <c r="H32" i="236"/>
  <c r="G32" i="236"/>
  <c r="F32" i="236"/>
  <c r="E32" i="236"/>
  <c r="D32" i="236"/>
  <c r="C32" i="236"/>
  <c r="J31" i="236"/>
  <c r="K31" i="236"/>
  <c r="J30" i="236"/>
  <c r="J29" i="236"/>
  <c r="I28" i="236"/>
  <c r="H28" i="236"/>
  <c r="G28" i="236"/>
  <c r="F28" i="236"/>
  <c r="E28" i="236"/>
  <c r="D28" i="236"/>
  <c r="C28" i="236"/>
  <c r="J26" i="236"/>
  <c r="K26" i="236" s="1"/>
  <c r="J25" i="236"/>
  <c r="K25" i="236" s="1"/>
  <c r="J24" i="236"/>
  <c r="K24" i="236" s="1"/>
  <c r="J23" i="236"/>
  <c r="I22" i="236"/>
  <c r="H22" i="236"/>
  <c r="G22" i="236"/>
  <c r="F22" i="236"/>
  <c r="E22" i="236"/>
  <c r="D22" i="236"/>
  <c r="C22" i="236"/>
  <c r="J21" i="236"/>
  <c r="K21" i="236" s="1"/>
  <c r="J20" i="236"/>
  <c r="K20" i="236" s="1"/>
  <c r="J19" i="236"/>
  <c r="K19" i="236" s="1"/>
  <c r="J18" i="236"/>
  <c r="K18" i="236" s="1"/>
  <c r="J17" i="236"/>
  <c r="K17" i="236" s="1"/>
  <c r="J16" i="236"/>
  <c r="K16" i="236" s="1"/>
  <c r="J15" i="236"/>
  <c r="K15" i="236" s="1"/>
  <c r="J14" i="236"/>
  <c r="K14" i="236" s="1"/>
  <c r="J13" i="236"/>
  <c r="J12" i="236"/>
  <c r="K12" i="236"/>
  <c r="J11" i="236"/>
  <c r="K11" i="236"/>
  <c r="I10" i="236"/>
  <c r="H10" i="236"/>
  <c r="G10" i="236"/>
  <c r="F10" i="236"/>
  <c r="E10" i="236"/>
  <c r="D10" i="236"/>
  <c r="C10" i="236"/>
  <c r="B3" i="236"/>
  <c r="J60" i="235"/>
  <c r="K60" i="235"/>
  <c r="J59" i="235"/>
  <c r="K59" i="235"/>
  <c r="J56" i="235"/>
  <c r="K56" i="235"/>
  <c r="J55" i="235"/>
  <c r="K55" i="235"/>
  <c r="J54" i="235"/>
  <c r="K54" i="235"/>
  <c r="J53" i="235"/>
  <c r="K53" i="235"/>
  <c r="J52" i="235"/>
  <c r="I51" i="235"/>
  <c r="H51" i="235"/>
  <c r="G51" i="235"/>
  <c r="F51" i="235"/>
  <c r="E51" i="235"/>
  <c r="D51" i="235"/>
  <c r="C51" i="235"/>
  <c r="J50" i="235"/>
  <c r="K50" i="235"/>
  <c r="J49" i="235"/>
  <c r="K49" i="235"/>
  <c r="J48" i="235"/>
  <c r="K48" i="235"/>
  <c r="J47" i="235"/>
  <c r="J46" i="235"/>
  <c r="K46" i="235" s="1"/>
  <c r="I45" i="235"/>
  <c r="I57" i="235" s="1"/>
  <c r="H45" i="235"/>
  <c r="H57" i="235" s="1"/>
  <c r="G45" i="235"/>
  <c r="F45" i="235"/>
  <c r="E45" i="235"/>
  <c r="E57" i="235" s="1"/>
  <c r="D45" i="235"/>
  <c r="C45" i="235"/>
  <c r="J42" i="235"/>
  <c r="K42" i="235" s="1"/>
  <c r="J41" i="235"/>
  <c r="K41" i="235" s="1"/>
  <c r="J40" i="235"/>
  <c r="I39" i="235"/>
  <c r="H39" i="235"/>
  <c r="G39" i="235"/>
  <c r="F39" i="235"/>
  <c r="E39" i="235"/>
  <c r="D39" i="235"/>
  <c r="C39" i="235"/>
  <c r="J37" i="235"/>
  <c r="K37" i="235" s="1"/>
  <c r="J36" i="235"/>
  <c r="K36" i="235" s="1"/>
  <c r="J35" i="235"/>
  <c r="K35" i="235" s="1"/>
  <c r="J34" i="235"/>
  <c r="K34" i="235" s="1"/>
  <c r="J33" i="235"/>
  <c r="I32" i="235"/>
  <c r="H32" i="235"/>
  <c r="G32" i="235"/>
  <c r="F32" i="235"/>
  <c r="E32" i="235"/>
  <c r="D32" i="235"/>
  <c r="C32" i="235"/>
  <c r="J31" i="235"/>
  <c r="K31" i="235" s="1"/>
  <c r="J30" i="235"/>
  <c r="K30" i="235" s="1"/>
  <c r="J29" i="235"/>
  <c r="K29" i="235" s="1"/>
  <c r="I28" i="235"/>
  <c r="H28" i="235"/>
  <c r="G28" i="235"/>
  <c r="F28" i="235"/>
  <c r="E28" i="235"/>
  <c r="D28" i="235"/>
  <c r="C28" i="235"/>
  <c r="J26" i="235"/>
  <c r="K26" i="235"/>
  <c r="J25" i="235"/>
  <c r="K25" i="235"/>
  <c r="J24" i="235"/>
  <c r="K24" i="235"/>
  <c r="J23" i="235"/>
  <c r="I22" i="235"/>
  <c r="H22" i="235"/>
  <c r="G22" i="235"/>
  <c r="F22" i="235"/>
  <c r="E22" i="235"/>
  <c r="D22" i="235"/>
  <c r="C22" i="235"/>
  <c r="J21" i="235"/>
  <c r="K21" i="235"/>
  <c r="J20" i="235"/>
  <c r="K20" i="235"/>
  <c r="J19" i="235"/>
  <c r="K19" i="235"/>
  <c r="J18" i="235"/>
  <c r="K18" i="235"/>
  <c r="J17" i="235"/>
  <c r="K17" i="235"/>
  <c r="J16" i="235"/>
  <c r="K16" i="235"/>
  <c r="J15" i="235"/>
  <c r="K15" i="235"/>
  <c r="J14" i="235"/>
  <c r="K14" i="235"/>
  <c r="J13" i="235"/>
  <c r="K13" i="235"/>
  <c r="J12" i="235"/>
  <c r="K12" i="235"/>
  <c r="J11" i="235"/>
  <c r="K11" i="235"/>
  <c r="I10" i="235"/>
  <c r="H10" i="235"/>
  <c r="G10" i="235"/>
  <c r="F10" i="235"/>
  <c r="F38" i="235" s="1"/>
  <c r="F43" i="235" s="1"/>
  <c r="E10" i="235"/>
  <c r="D10" i="235"/>
  <c r="C10" i="235"/>
  <c r="B3" i="235"/>
  <c r="J60" i="234"/>
  <c r="K60" i="234"/>
  <c r="J59" i="234"/>
  <c r="K59" i="234"/>
  <c r="J56" i="234"/>
  <c r="K56" i="234"/>
  <c r="J55" i="234"/>
  <c r="K55" i="234"/>
  <c r="J54" i="234"/>
  <c r="K54" i="234"/>
  <c r="J53" i="234"/>
  <c r="K53" i="234"/>
  <c r="J52" i="234"/>
  <c r="K52" i="234"/>
  <c r="I51" i="234"/>
  <c r="H51" i="234"/>
  <c r="G51" i="234"/>
  <c r="F51" i="234"/>
  <c r="E51" i="234"/>
  <c r="D51" i="234"/>
  <c r="C51" i="234"/>
  <c r="J50" i="234"/>
  <c r="K50" i="234"/>
  <c r="J49" i="234"/>
  <c r="K49" i="234"/>
  <c r="J48" i="234"/>
  <c r="K48" i="234"/>
  <c r="J47" i="234"/>
  <c r="K47" i="234"/>
  <c r="J46" i="234"/>
  <c r="K46" i="234"/>
  <c r="I45" i="234"/>
  <c r="H45" i="234"/>
  <c r="H57" i="234" s="1"/>
  <c r="G45" i="234"/>
  <c r="F45" i="234"/>
  <c r="E45" i="234"/>
  <c r="D45" i="234"/>
  <c r="C45" i="234"/>
  <c r="J42" i="234"/>
  <c r="K42" i="234" s="1"/>
  <c r="J41" i="234"/>
  <c r="K41" i="234" s="1"/>
  <c r="J40" i="234"/>
  <c r="I39" i="234"/>
  <c r="H39" i="234"/>
  <c r="G39" i="234"/>
  <c r="F39" i="234"/>
  <c r="E39" i="234"/>
  <c r="D39" i="234"/>
  <c r="C39" i="234"/>
  <c r="J37" i="234"/>
  <c r="K37" i="234" s="1"/>
  <c r="J36" i="234"/>
  <c r="K36" i="234" s="1"/>
  <c r="J35" i="234"/>
  <c r="K35" i="234" s="1"/>
  <c r="J34" i="234"/>
  <c r="K34" i="234" s="1"/>
  <c r="J33" i="234"/>
  <c r="K33" i="234" s="1"/>
  <c r="I32" i="234"/>
  <c r="H32" i="234"/>
  <c r="G32" i="234"/>
  <c r="F32" i="234"/>
  <c r="E32" i="234"/>
  <c r="D32" i="234"/>
  <c r="C32" i="234"/>
  <c r="J31" i="234"/>
  <c r="K31" i="234"/>
  <c r="J30" i="234"/>
  <c r="J29" i="234"/>
  <c r="I28" i="234"/>
  <c r="H28" i="234"/>
  <c r="G28" i="234"/>
  <c r="F28" i="234"/>
  <c r="E28" i="234"/>
  <c r="D28" i="234"/>
  <c r="C28" i="234"/>
  <c r="J26" i="234"/>
  <c r="K26" i="234" s="1"/>
  <c r="J25" i="234"/>
  <c r="K25" i="234" s="1"/>
  <c r="J24" i="234"/>
  <c r="K24" i="234" s="1"/>
  <c r="J23" i="234"/>
  <c r="K23" i="234" s="1"/>
  <c r="I22" i="234"/>
  <c r="H22" i="234"/>
  <c r="G22" i="234"/>
  <c r="F22" i="234"/>
  <c r="E22" i="234"/>
  <c r="D22" i="234"/>
  <c r="C22" i="234"/>
  <c r="J21" i="234"/>
  <c r="K21" i="234"/>
  <c r="J20" i="234"/>
  <c r="K20" i="234"/>
  <c r="J19" i="234"/>
  <c r="K19" i="234"/>
  <c r="J18" i="234"/>
  <c r="K18" i="234"/>
  <c r="J17" i="234"/>
  <c r="K17" i="234"/>
  <c r="J16" i="234"/>
  <c r="K16" i="234"/>
  <c r="J15" i="234"/>
  <c r="K15" i="234"/>
  <c r="J14" i="234"/>
  <c r="K14" i="234"/>
  <c r="J13" i="234"/>
  <c r="J12" i="234"/>
  <c r="J11" i="234"/>
  <c r="K11" i="234"/>
  <c r="I10" i="234"/>
  <c r="H10" i="234"/>
  <c r="G10" i="234"/>
  <c r="F10" i="234"/>
  <c r="E10" i="234"/>
  <c r="D10" i="234"/>
  <c r="C10" i="234"/>
  <c r="B3" i="234"/>
  <c r="J60" i="233"/>
  <c r="K60" i="233"/>
  <c r="J59" i="233"/>
  <c r="K59" i="233"/>
  <c r="J56" i="233"/>
  <c r="K56" i="233"/>
  <c r="J55" i="233"/>
  <c r="K55" i="233"/>
  <c r="J54" i="233"/>
  <c r="K54" i="233"/>
  <c r="J53" i="233"/>
  <c r="J52" i="233"/>
  <c r="K52" i="233" s="1"/>
  <c r="I51" i="233"/>
  <c r="H51" i="233"/>
  <c r="G51" i="233"/>
  <c r="F51" i="233"/>
  <c r="E51" i="233"/>
  <c r="D51" i="233"/>
  <c r="C51" i="233"/>
  <c r="J50" i="233"/>
  <c r="K50" i="233"/>
  <c r="J49" i="233"/>
  <c r="K49" i="233"/>
  <c r="J48" i="233"/>
  <c r="K48" i="233"/>
  <c r="J47" i="233"/>
  <c r="J46" i="233"/>
  <c r="K46" i="233" s="1"/>
  <c r="I45" i="233"/>
  <c r="H45" i="233"/>
  <c r="G45" i="233"/>
  <c r="F45" i="233"/>
  <c r="E45" i="233"/>
  <c r="D45" i="233"/>
  <c r="C45" i="233"/>
  <c r="J42" i="233"/>
  <c r="K42" i="233" s="1"/>
  <c r="J41" i="233"/>
  <c r="K41" i="233" s="1"/>
  <c r="J40" i="233"/>
  <c r="I39" i="233"/>
  <c r="H39" i="233"/>
  <c r="G39" i="233"/>
  <c r="F39" i="233"/>
  <c r="E39" i="233"/>
  <c r="D39" i="233"/>
  <c r="C39" i="233"/>
  <c r="J37" i="233"/>
  <c r="K37" i="233" s="1"/>
  <c r="J36" i="233"/>
  <c r="K36" i="233" s="1"/>
  <c r="J35" i="233"/>
  <c r="K35" i="233" s="1"/>
  <c r="J34" i="233"/>
  <c r="K34" i="233" s="1"/>
  <c r="J33" i="233"/>
  <c r="I32" i="233"/>
  <c r="H32" i="233"/>
  <c r="G32" i="233"/>
  <c r="F32" i="233"/>
  <c r="E32" i="233"/>
  <c r="D32" i="233"/>
  <c r="C32" i="233"/>
  <c r="J31" i="233"/>
  <c r="K31" i="233" s="1"/>
  <c r="J30" i="233"/>
  <c r="J29" i="233"/>
  <c r="K29" i="233"/>
  <c r="I28" i="233"/>
  <c r="H28" i="233"/>
  <c r="G28" i="233"/>
  <c r="F28" i="233"/>
  <c r="E28" i="233"/>
  <c r="D28" i="233"/>
  <c r="C28" i="233"/>
  <c r="J26" i="233"/>
  <c r="K26" i="233" s="1"/>
  <c r="J25" i="233"/>
  <c r="K25" i="233" s="1"/>
  <c r="J24" i="233"/>
  <c r="K24" i="233" s="1"/>
  <c r="J23" i="233"/>
  <c r="K23" i="233" s="1"/>
  <c r="I22" i="233"/>
  <c r="H22" i="233"/>
  <c r="G22" i="233"/>
  <c r="F22" i="233"/>
  <c r="E22" i="233"/>
  <c r="D22" i="233"/>
  <c r="C22" i="233"/>
  <c r="J21" i="233"/>
  <c r="K21" i="233"/>
  <c r="J20" i="233"/>
  <c r="K20" i="233"/>
  <c r="J19" i="233"/>
  <c r="K19" i="233"/>
  <c r="J18" i="233"/>
  <c r="K18" i="233"/>
  <c r="J17" i="233"/>
  <c r="K17" i="233"/>
  <c r="J16" i="233"/>
  <c r="K16" i="233"/>
  <c r="J15" i="233"/>
  <c r="K15" i="233"/>
  <c r="J14" i="233"/>
  <c r="K14" i="233"/>
  <c r="J13" i="233"/>
  <c r="K13" i="233"/>
  <c r="J12" i="233"/>
  <c r="K12" i="233"/>
  <c r="J11" i="233"/>
  <c r="K11" i="233"/>
  <c r="I10" i="233"/>
  <c r="H10" i="233"/>
  <c r="G10" i="233"/>
  <c r="F10" i="233"/>
  <c r="E10" i="233"/>
  <c r="D10" i="233"/>
  <c r="C10" i="233"/>
  <c r="J60" i="232"/>
  <c r="K60" i="232" s="1"/>
  <c r="J59" i="232"/>
  <c r="K59" i="232" s="1"/>
  <c r="J56" i="232"/>
  <c r="K56" i="232" s="1"/>
  <c r="J55" i="232"/>
  <c r="K55" i="232" s="1"/>
  <c r="J54" i="232"/>
  <c r="K54" i="232" s="1"/>
  <c r="J53" i="232"/>
  <c r="K53" i="232" s="1"/>
  <c r="J52" i="232"/>
  <c r="I51" i="232"/>
  <c r="H51" i="232"/>
  <c r="G51" i="232"/>
  <c r="F51" i="232"/>
  <c r="E51" i="232"/>
  <c r="D51" i="232"/>
  <c r="C51" i="232"/>
  <c r="J50" i="232"/>
  <c r="K50" i="232" s="1"/>
  <c r="J49" i="232"/>
  <c r="J48" i="232"/>
  <c r="K48" i="232"/>
  <c r="J47" i="232"/>
  <c r="K47" i="232"/>
  <c r="J46" i="232"/>
  <c r="K46" i="232"/>
  <c r="I45" i="232"/>
  <c r="H45" i="232"/>
  <c r="G45" i="232"/>
  <c r="F45" i="232"/>
  <c r="E45" i="232"/>
  <c r="D45" i="232"/>
  <c r="C45" i="232"/>
  <c r="C57" i="232"/>
  <c r="J42" i="232"/>
  <c r="J41" i="232"/>
  <c r="J40" i="232"/>
  <c r="K40" i="232"/>
  <c r="I39" i="232"/>
  <c r="H39" i="232"/>
  <c r="G39" i="232"/>
  <c r="F39" i="232"/>
  <c r="E39" i="232"/>
  <c r="D39" i="232"/>
  <c r="C39" i="232"/>
  <c r="J37" i="232"/>
  <c r="K37" i="232" s="1"/>
  <c r="J36" i="232"/>
  <c r="K36" i="232" s="1"/>
  <c r="J35" i="232"/>
  <c r="J34" i="232"/>
  <c r="K34" i="232"/>
  <c r="J33" i="232"/>
  <c r="I32" i="232"/>
  <c r="H32" i="232"/>
  <c r="G32" i="232"/>
  <c r="F32" i="232"/>
  <c r="E32" i="232"/>
  <c r="D32" i="232"/>
  <c r="C32" i="232"/>
  <c r="J31" i="232"/>
  <c r="K31" i="232"/>
  <c r="J30" i="232"/>
  <c r="J29" i="232"/>
  <c r="I28" i="232"/>
  <c r="H28" i="232"/>
  <c r="G28" i="232"/>
  <c r="F28" i="232"/>
  <c r="E28" i="232"/>
  <c r="D28" i="232"/>
  <c r="C28" i="232"/>
  <c r="J26" i="232"/>
  <c r="K26" i="232" s="1"/>
  <c r="J25" i="232"/>
  <c r="K25" i="232" s="1"/>
  <c r="J24" i="232"/>
  <c r="J23" i="232"/>
  <c r="I22" i="232"/>
  <c r="I38" i="232" s="1"/>
  <c r="I43" i="232" s="1"/>
  <c r="H22" i="232"/>
  <c r="G22" i="232"/>
  <c r="F22" i="232"/>
  <c r="E22" i="232"/>
  <c r="D22" i="232"/>
  <c r="C22" i="232"/>
  <c r="J21" i="232"/>
  <c r="K21" i="232"/>
  <c r="J20" i="232"/>
  <c r="K20" i="232"/>
  <c r="J19" i="232"/>
  <c r="J18" i="232"/>
  <c r="K18" i="232" s="1"/>
  <c r="J17" i="232"/>
  <c r="K17" i="232" s="1"/>
  <c r="J16" i="232"/>
  <c r="K16" i="232" s="1"/>
  <c r="J15" i="232"/>
  <c r="K15" i="232" s="1"/>
  <c r="J14" i="232"/>
  <c r="K14" i="232" s="1"/>
  <c r="J13" i="232"/>
  <c r="K13" i="232" s="1"/>
  <c r="J12" i="232"/>
  <c r="K12" i="232" s="1"/>
  <c r="J11" i="232"/>
  <c r="I10" i="232"/>
  <c r="H10" i="232"/>
  <c r="G10" i="232"/>
  <c r="F10" i="232"/>
  <c r="E10" i="232"/>
  <c r="D10" i="232"/>
  <c r="C10" i="232"/>
  <c r="B3" i="232"/>
  <c r="J60" i="231"/>
  <c r="K60" i="231"/>
  <c r="J59" i="231"/>
  <c r="K59" i="231"/>
  <c r="J56" i="231"/>
  <c r="K56" i="231"/>
  <c r="J55" i="231"/>
  <c r="K55" i="231"/>
  <c r="J54" i="231"/>
  <c r="J53" i="231"/>
  <c r="J52" i="231"/>
  <c r="K52" i="231"/>
  <c r="I51" i="231"/>
  <c r="H51" i="231"/>
  <c r="G51" i="231"/>
  <c r="F51" i="231"/>
  <c r="E51" i="231"/>
  <c r="D51" i="231"/>
  <c r="C51" i="231"/>
  <c r="J50" i="231"/>
  <c r="K50" i="231" s="1"/>
  <c r="J49" i="231"/>
  <c r="K49" i="231" s="1"/>
  <c r="J48" i="231"/>
  <c r="K48" i="231" s="1"/>
  <c r="J47" i="231"/>
  <c r="J46" i="231"/>
  <c r="K46" i="231"/>
  <c r="I45" i="231"/>
  <c r="H45" i="231"/>
  <c r="G45" i="231"/>
  <c r="F45" i="231"/>
  <c r="E45" i="231"/>
  <c r="E57" i="231"/>
  <c r="D45" i="231"/>
  <c r="C45" i="231"/>
  <c r="J42" i="231"/>
  <c r="K42" i="231"/>
  <c r="J41" i="231"/>
  <c r="J40" i="231"/>
  <c r="I39" i="231"/>
  <c r="H39" i="231"/>
  <c r="G39" i="231"/>
  <c r="F39" i="231"/>
  <c r="E39" i="231"/>
  <c r="D39" i="231"/>
  <c r="C39" i="231"/>
  <c r="J37" i="231"/>
  <c r="K37" i="231" s="1"/>
  <c r="J36" i="231"/>
  <c r="K36" i="231" s="1"/>
  <c r="J35" i="231"/>
  <c r="K35" i="231" s="1"/>
  <c r="J34" i="231"/>
  <c r="K34" i="231" s="1"/>
  <c r="J33" i="231"/>
  <c r="K33" i="231" s="1"/>
  <c r="I32" i="231"/>
  <c r="H32" i="231"/>
  <c r="G32" i="231"/>
  <c r="F32" i="231"/>
  <c r="E32" i="231"/>
  <c r="D32" i="231"/>
  <c r="C32" i="231"/>
  <c r="J31" i="231"/>
  <c r="K31" i="231"/>
  <c r="J30" i="231"/>
  <c r="K30" i="231"/>
  <c r="J29" i="231"/>
  <c r="I28" i="231"/>
  <c r="H28" i="231"/>
  <c r="G28" i="231"/>
  <c r="F28" i="231"/>
  <c r="E28" i="231"/>
  <c r="D28" i="231"/>
  <c r="C28" i="231"/>
  <c r="J26" i="231"/>
  <c r="K26" i="231"/>
  <c r="J25" i="231"/>
  <c r="K25" i="231"/>
  <c r="J24" i="231"/>
  <c r="J23" i="231"/>
  <c r="K23" i="231" s="1"/>
  <c r="I22" i="231"/>
  <c r="H22" i="231"/>
  <c r="G22" i="231"/>
  <c r="F22" i="231"/>
  <c r="E22" i="231"/>
  <c r="D22" i="231"/>
  <c r="C22" i="231"/>
  <c r="J21" i="231"/>
  <c r="K21" i="231"/>
  <c r="J20" i="231"/>
  <c r="K20" i="231"/>
  <c r="J19" i="231"/>
  <c r="K19" i="231"/>
  <c r="J18" i="231"/>
  <c r="K18" i="231"/>
  <c r="J17" i="231"/>
  <c r="K17" i="231"/>
  <c r="J16" i="231"/>
  <c r="K16" i="231"/>
  <c r="J15" i="231"/>
  <c r="K15" i="231"/>
  <c r="J14" i="231"/>
  <c r="K14" i="231"/>
  <c r="J13" i="231"/>
  <c r="K13" i="231"/>
  <c r="J12" i="231"/>
  <c r="K12" i="231"/>
  <c r="J11" i="231"/>
  <c r="I10" i="231"/>
  <c r="H10" i="231"/>
  <c r="G10" i="231"/>
  <c r="F10" i="231"/>
  <c r="F38" i="231"/>
  <c r="F43" i="231" s="1"/>
  <c r="E10" i="231"/>
  <c r="D10" i="231"/>
  <c r="C10" i="231"/>
  <c r="B3" i="231"/>
  <c r="J60" i="230"/>
  <c r="K60" i="230" s="1"/>
  <c r="J59" i="230"/>
  <c r="K59" i="230" s="1"/>
  <c r="J56" i="230"/>
  <c r="K56" i="230" s="1"/>
  <c r="J55" i="230"/>
  <c r="K55" i="230" s="1"/>
  <c r="J54" i="230"/>
  <c r="K54" i="230" s="1"/>
  <c r="J53" i="230"/>
  <c r="J52" i="230"/>
  <c r="I51" i="230"/>
  <c r="H51" i="230"/>
  <c r="G51" i="230"/>
  <c r="F51" i="230"/>
  <c r="E51" i="230"/>
  <c r="D51" i="230"/>
  <c r="C51" i="230"/>
  <c r="J50" i="230"/>
  <c r="K50" i="230"/>
  <c r="J49" i="230"/>
  <c r="K49" i="230"/>
  <c r="J48" i="230"/>
  <c r="K48" i="230"/>
  <c r="J47" i="230"/>
  <c r="J46" i="230"/>
  <c r="K46" i="230" s="1"/>
  <c r="I45" i="230"/>
  <c r="I57" i="230" s="1"/>
  <c r="H45" i="230"/>
  <c r="G45" i="230"/>
  <c r="F45" i="230"/>
  <c r="F57" i="230" s="1"/>
  <c r="E45" i="230"/>
  <c r="D45" i="230"/>
  <c r="C45" i="230"/>
  <c r="J42" i="230"/>
  <c r="K42" i="230"/>
  <c r="J41" i="230"/>
  <c r="K41" i="230"/>
  <c r="J40" i="230"/>
  <c r="I39" i="230"/>
  <c r="H39" i="230"/>
  <c r="G39" i="230"/>
  <c r="F39" i="230"/>
  <c r="E39" i="230"/>
  <c r="D39" i="230"/>
  <c r="C39" i="230"/>
  <c r="J37" i="230"/>
  <c r="K37" i="230"/>
  <c r="J36" i="230"/>
  <c r="K36" i="230"/>
  <c r="J35" i="230"/>
  <c r="K35" i="230"/>
  <c r="J34" i="230"/>
  <c r="K34" i="230"/>
  <c r="J33" i="230"/>
  <c r="K33" i="230"/>
  <c r="I32" i="230"/>
  <c r="H32" i="230"/>
  <c r="G32" i="230"/>
  <c r="F32" i="230"/>
  <c r="E32" i="230"/>
  <c r="D32" i="230"/>
  <c r="C32" i="230"/>
  <c r="J31" i="230"/>
  <c r="K31" i="230" s="1"/>
  <c r="J30" i="230"/>
  <c r="K30" i="230" s="1"/>
  <c r="J29" i="230"/>
  <c r="I28" i="230"/>
  <c r="H28" i="230"/>
  <c r="G28" i="230"/>
  <c r="F28" i="230"/>
  <c r="E28" i="230"/>
  <c r="D28" i="230"/>
  <c r="C28" i="230"/>
  <c r="J26" i="230"/>
  <c r="K26" i="230" s="1"/>
  <c r="J25" i="230"/>
  <c r="K25" i="230" s="1"/>
  <c r="J24" i="230"/>
  <c r="K24" i="230" s="1"/>
  <c r="J23" i="230"/>
  <c r="I22" i="230"/>
  <c r="H22" i="230"/>
  <c r="G22" i="230"/>
  <c r="F22" i="230"/>
  <c r="E22" i="230"/>
  <c r="D22" i="230"/>
  <c r="C22" i="230"/>
  <c r="J21" i="230"/>
  <c r="K21" i="230" s="1"/>
  <c r="J20" i="230"/>
  <c r="K20" i="230" s="1"/>
  <c r="J19" i="230"/>
  <c r="K19" i="230" s="1"/>
  <c r="J18" i="230"/>
  <c r="K18" i="230" s="1"/>
  <c r="J17" i="230"/>
  <c r="K17" i="230" s="1"/>
  <c r="J16" i="230"/>
  <c r="K16" i="230" s="1"/>
  <c r="J15" i="230"/>
  <c r="K15" i="230" s="1"/>
  <c r="J14" i="230"/>
  <c r="K14" i="230" s="1"/>
  <c r="J13" i="230"/>
  <c r="J12" i="230"/>
  <c r="K12" i="230"/>
  <c r="J11" i="230"/>
  <c r="I10" i="230"/>
  <c r="H10" i="230"/>
  <c r="G10" i="230"/>
  <c r="F10" i="230"/>
  <c r="E10" i="230"/>
  <c r="D10" i="230"/>
  <c r="C10" i="230"/>
  <c r="B3" i="230"/>
  <c r="J60" i="229"/>
  <c r="K60" i="229" s="1"/>
  <c r="J59" i="229"/>
  <c r="K59" i="229" s="1"/>
  <c r="J56" i="229"/>
  <c r="K56" i="229" s="1"/>
  <c r="J55" i="229"/>
  <c r="K55" i="229" s="1"/>
  <c r="J54" i="229"/>
  <c r="K54" i="229" s="1"/>
  <c r="J53" i="229"/>
  <c r="K53" i="229" s="1"/>
  <c r="J52" i="229"/>
  <c r="K52" i="229" s="1"/>
  <c r="I51" i="229"/>
  <c r="H51" i="229"/>
  <c r="G51" i="229"/>
  <c r="F51" i="229"/>
  <c r="E51" i="229"/>
  <c r="D51" i="229"/>
  <c r="C51" i="229"/>
  <c r="J50" i="229"/>
  <c r="K50" i="229"/>
  <c r="J49" i="229"/>
  <c r="J48" i="229"/>
  <c r="K48" i="229" s="1"/>
  <c r="J47" i="229"/>
  <c r="J46" i="229"/>
  <c r="I45" i="229"/>
  <c r="H45" i="229"/>
  <c r="G45" i="229"/>
  <c r="F45" i="229"/>
  <c r="E45" i="229"/>
  <c r="D45" i="229"/>
  <c r="D57" i="229"/>
  <c r="C45" i="229"/>
  <c r="J42" i="229"/>
  <c r="K42" i="229" s="1"/>
  <c r="J41" i="229"/>
  <c r="K41" i="229" s="1"/>
  <c r="J40" i="229"/>
  <c r="I39" i="229"/>
  <c r="H39" i="229"/>
  <c r="G39" i="229"/>
  <c r="F39" i="229"/>
  <c r="E39" i="229"/>
  <c r="D39" i="229"/>
  <c r="C39" i="229"/>
  <c r="J37" i="229"/>
  <c r="K37" i="229" s="1"/>
  <c r="J36" i="229"/>
  <c r="K36" i="229" s="1"/>
  <c r="J35" i="229"/>
  <c r="K35" i="229" s="1"/>
  <c r="J34" i="229"/>
  <c r="K34" i="229" s="1"/>
  <c r="J33" i="229"/>
  <c r="K33" i="229" s="1"/>
  <c r="I32" i="229"/>
  <c r="H32" i="229"/>
  <c r="G32" i="229"/>
  <c r="F32" i="229"/>
  <c r="E32" i="229"/>
  <c r="D32" i="229"/>
  <c r="C32" i="229"/>
  <c r="J31" i="229"/>
  <c r="K31" i="229"/>
  <c r="J30" i="229"/>
  <c r="K30" i="229"/>
  <c r="J29" i="229"/>
  <c r="I28" i="229"/>
  <c r="H28" i="229"/>
  <c r="G28" i="229"/>
  <c r="F28" i="229"/>
  <c r="E28" i="229"/>
  <c r="D28" i="229"/>
  <c r="C28" i="229"/>
  <c r="J26" i="229"/>
  <c r="K26" i="229"/>
  <c r="J25" i="229"/>
  <c r="K25" i="229"/>
  <c r="J24" i="229"/>
  <c r="K24" i="229"/>
  <c r="J23" i="229"/>
  <c r="I22" i="229"/>
  <c r="H22" i="229"/>
  <c r="G22" i="229"/>
  <c r="F22" i="229"/>
  <c r="E22" i="229"/>
  <c r="D22" i="229"/>
  <c r="C22" i="229"/>
  <c r="J21" i="229"/>
  <c r="K21" i="229"/>
  <c r="J20" i="229"/>
  <c r="K20" i="229"/>
  <c r="J19" i="229"/>
  <c r="K19" i="229"/>
  <c r="J18" i="229"/>
  <c r="K18" i="229"/>
  <c r="J17" i="229"/>
  <c r="K17" i="229"/>
  <c r="J16" i="229"/>
  <c r="K16" i="229"/>
  <c r="J15" i="229"/>
  <c r="K15" i="229"/>
  <c r="J14" i="229"/>
  <c r="K14" i="229"/>
  <c r="J13" i="229"/>
  <c r="K13" i="229"/>
  <c r="J12" i="229"/>
  <c r="K12" i="229"/>
  <c r="J11" i="229"/>
  <c r="I10" i="229"/>
  <c r="H10" i="229"/>
  <c r="G10" i="229"/>
  <c r="F10" i="229"/>
  <c r="E10" i="229"/>
  <c r="D10" i="229"/>
  <c r="D38" i="229"/>
  <c r="D43" i="229" s="1"/>
  <c r="C10" i="229"/>
  <c r="J60" i="228"/>
  <c r="K60" i="228"/>
  <c r="J59" i="228"/>
  <c r="K59" i="228"/>
  <c r="J56" i="228"/>
  <c r="K56" i="228"/>
  <c r="J55" i="228"/>
  <c r="K55" i="228"/>
  <c r="J54" i="228"/>
  <c r="J53" i="228"/>
  <c r="K53" i="228" s="1"/>
  <c r="J52" i="228"/>
  <c r="I51" i="228"/>
  <c r="H51" i="228"/>
  <c r="G51" i="228"/>
  <c r="F51" i="228"/>
  <c r="E51" i="228"/>
  <c r="D51" i="228"/>
  <c r="C51" i="228"/>
  <c r="J50" i="228"/>
  <c r="K50" i="228" s="1"/>
  <c r="J49" i="228"/>
  <c r="K49" i="228"/>
  <c r="J48" i="228"/>
  <c r="K48" i="228"/>
  <c r="J47" i="228"/>
  <c r="K47" i="228"/>
  <c r="J46" i="228"/>
  <c r="I45" i="228"/>
  <c r="I57" i="228" s="1"/>
  <c r="H45" i="228"/>
  <c r="G45" i="228"/>
  <c r="G57" i="228" s="1"/>
  <c r="F45" i="228"/>
  <c r="F57" i="228" s="1"/>
  <c r="E45" i="228"/>
  <c r="E57" i="228"/>
  <c r="D45" i="228"/>
  <c r="C45" i="228"/>
  <c r="J42" i="228"/>
  <c r="J41" i="228"/>
  <c r="K41" i="228" s="1"/>
  <c r="J40" i="228"/>
  <c r="K40" i="228" s="1"/>
  <c r="I39" i="228"/>
  <c r="H39" i="228"/>
  <c r="G39" i="228"/>
  <c r="F39" i="228"/>
  <c r="E39" i="228"/>
  <c r="D39" i="228"/>
  <c r="C39" i="228"/>
  <c r="J37" i="228"/>
  <c r="K37" i="228"/>
  <c r="J36" i="228"/>
  <c r="K36" i="228"/>
  <c r="J35" i="228"/>
  <c r="K35" i="228"/>
  <c r="J34" i="228"/>
  <c r="K34" i="228"/>
  <c r="J33" i="228"/>
  <c r="K33" i="228"/>
  <c r="I32" i="228"/>
  <c r="H32" i="228"/>
  <c r="G32" i="228"/>
  <c r="F32" i="228"/>
  <c r="E32" i="228"/>
  <c r="D32" i="228"/>
  <c r="C32" i="228"/>
  <c r="J31" i="228"/>
  <c r="K31" i="228" s="1"/>
  <c r="J30" i="228"/>
  <c r="K30" i="228" s="1"/>
  <c r="J29" i="228"/>
  <c r="I28" i="228"/>
  <c r="H28" i="228"/>
  <c r="G28" i="228"/>
  <c r="F28" i="228"/>
  <c r="E28" i="228"/>
  <c r="D28" i="228"/>
  <c r="C28" i="228"/>
  <c r="J26" i="228"/>
  <c r="K26" i="228" s="1"/>
  <c r="J25" i="228"/>
  <c r="K25" i="228" s="1"/>
  <c r="J24" i="228"/>
  <c r="K24" i="228" s="1"/>
  <c r="J23" i="228"/>
  <c r="K23" i="228" s="1"/>
  <c r="I22" i="228"/>
  <c r="H22" i="228"/>
  <c r="G22" i="228"/>
  <c r="F22" i="228"/>
  <c r="E22" i="228"/>
  <c r="D22" i="228"/>
  <c r="C22" i="228"/>
  <c r="J21" i="228"/>
  <c r="J20" i="228"/>
  <c r="K20" i="228" s="1"/>
  <c r="J19" i="228"/>
  <c r="K19" i="228" s="1"/>
  <c r="J18" i="228"/>
  <c r="K18" i="228" s="1"/>
  <c r="J17" i="228"/>
  <c r="K17" i="228" s="1"/>
  <c r="J16" i="228"/>
  <c r="K16" i="228" s="1"/>
  <c r="J15" i="228"/>
  <c r="K15" i="228" s="1"/>
  <c r="J14" i="228"/>
  <c r="J13" i="228"/>
  <c r="K13" i="228"/>
  <c r="J12" i="228"/>
  <c r="K12" i="228"/>
  <c r="J11" i="228"/>
  <c r="K11" i="228"/>
  <c r="I10" i="228"/>
  <c r="H10" i="228"/>
  <c r="G10" i="228"/>
  <c r="F10" i="228"/>
  <c r="E10" i="228"/>
  <c r="D10" i="228"/>
  <c r="C10" i="228"/>
  <c r="B3" i="228"/>
  <c r="J60" i="227"/>
  <c r="K60" i="227"/>
  <c r="J59" i="227"/>
  <c r="K59" i="227"/>
  <c r="J56" i="227"/>
  <c r="K56" i="227"/>
  <c r="J55" i="227"/>
  <c r="K55" i="227"/>
  <c r="J54" i="227"/>
  <c r="K54" i="227"/>
  <c r="J53" i="227"/>
  <c r="K53" i="227"/>
  <c r="J52" i="227"/>
  <c r="I51" i="227"/>
  <c r="H51" i="227"/>
  <c r="G51" i="227"/>
  <c r="F51" i="227"/>
  <c r="E51" i="227"/>
  <c r="D51" i="227"/>
  <c r="C51" i="227"/>
  <c r="J50" i="227"/>
  <c r="K50" i="227"/>
  <c r="J49" i="227"/>
  <c r="K49" i="227"/>
  <c r="J48" i="227"/>
  <c r="J47" i="227"/>
  <c r="J46" i="227"/>
  <c r="K46" i="227"/>
  <c r="I45" i="227"/>
  <c r="H45" i="227"/>
  <c r="G45" i="227"/>
  <c r="F45" i="227"/>
  <c r="E45" i="227"/>
  <c r="E57" i="227"/>
  <c r="D45" i="227"/>
  <c r="C45" i="227"/>
  <c r="C57" i="227" s="1"/>
  <c r="J42" i="227"/>
  <c r="K42" i="227" s="1"/>
  <c r="J41" i="227"/>
  <c r="J40" i="227"/>
  <c r="K40" i="227"/>
  <c r="I39" i="227"/>
  <c r="H39" i="227"/>
  <c r="G39" i="227"/>
  <c r="F39" i="227"/>
  <c r="E39" i="227"/>
  <c r="D39" i="227"/>
  <c r="C39" i="227"/>
  <c r="J37" i="227"/>
  <c r="K37" i="227" s="1"/>
  <c r="J36" i="227"/>
  <c r="K36" i="227" s="1"/>
  <c r="J35" i="227"/>
  <c r="K35" i="227" s="1"/>
  <c r="J34" i="227"/>
  <c r="K34" i="227" s="1"/>
  <c r="J33" i="227"/>
  <c r="I32" i="227"/>
  <c r="H32" i="227"/>
  <c r="G32" i="227"/>
  <c r="F32" i="227"/>
  <c r="E32" i="227"/>
  <c r="D32" i="227"/>
  <c r="C32" i="227"/>
  <c r="J31" i="227"/>
  <c r="K31" i="227" s="1"/>
  <c r="J30" i="227"/>
  <c r="K30" i="227" s="1"/>
  <c r="J29" i="227"/>
  <c r="K29" i="227" s="1"/>
  <c r="I28" i="227"/>
  <c r="H28" i="227"/>
  <c r="G28" i="227"/>
  <c r="F28" i="227"/>
  <c r="E28" i="227"/>
  <c r="D28" i="227"/>
  <c r="C28" i="227"/>
  <c r="J26" i="227"/>
  <c r="K26" i="227"/>
  <c r="J25" i="227"/>
  <c r="K25" i="227"/>
  <c r="J24" i="227"/>
  <c r="K24" i="227"/>
  <c r="J23" i="227"/>
  <c r="I22" i="227"/>
  <c r="H22" i="227"/>
  <c r="G22" i="227"/>
  <c r="F22" i="227"/>
  <c r="E22" i="227"/>
  <c r="D22" i="227"/>
  <c r="C22" i="227"/>
  <c r="J21" i="227"/>
  <c r="K21" i="227"/>
  <c r="J20" i="227"/>
  <c r="K20" i="227"/>
  <c r="J19" i="227"/>
  <c r="K19" i="227"/>
  <c r="J18" i="227"/>
  <c r="K18" i="227"/>
  <c r="J17" i="227"/>
  <c r="K17" i="227"/>
  <c r="J16" i="227"/>
  <c r="K16" i="227"/>
  <c r="J15" i="227"/>
  <c r="K15" i="227"/>
  <c r="J14" i="227"/>
  <c r="K14" i="227"/>
  <c r="J13" i="227"/>
  <c r="K13" i="227"/>
  <c r="J12" i="227"/>
  <c r="K12" i="227"/>
  <c r="J11" i="227"/>
  <c r="K11" i="227"/>
  <c r="I10" i="227"/>
  <c r="I38" i="227"/>
  <c r="H10" i="227"/>
  <c r="G10" i="227"/>
  <c r="F10" i="227"/>
  <c r="E10" i="227"/>
  <c r="D10" i="227"/>
  <c r="C10" i="227"/>
  <c r="B3" i="227"/>
  <c r="J60" i="226"/>
  <c r="K60" i="226" s="1"/>
  <c r="J59" i="226"/>
  <c r="K59" i="226" s="1"/>
  <c r="J56" i="226"/>
  <c r="K56" i="226" s="1"/>
  <c r="J55" i="226"/>
  <c r="K55" i="226" s="1"/>
  <c r="J54" i="226"/>
  <c r="K54" i="226" s="1"/>
  <c r="J53" i="226"/>
  <c r="J52" i="226"/>
  <c r="K52" i="226"/>
  <c r="I51" i="226"/>
  <c r="H51" i="226"/>
  <c r="G51" i="226"/>
  <c r="F51" i="226"/>
  <c r="E51" i="226"/>
  <c r="D51" i="226"/>
  <c r="C51" i="226"/>
  <c r="J50" i="226"/>
  <c r="K50" i="226" s="1"/>
  <c r="J49" i="226"/>
  <c r="K49" i="226" s="1"/>
  <c r="J48" i="226"/>
  <c r="K48" i="226" s="1"/>
  <c r="J47" i="226"/>
  <c r="K47" i="226" s="1"/>
  <c r="J46" i="226"/>
  <c r="I45" i="226"/>
  <c r="H45" i="226"/>
  <c r="H57" i="226" s="1"/>
  <c r="G45" i="226"/>
  <c r="F45" i="226"/>
  <c r="E45" i="226"/>
  <c r="D45" i="226"/>
  <c r="C45" i="226"/>
  <c r="J42" i="226"/>
  <c r="K42" i="226"/>
  <c r="J41" i="226"/>
  <c r="K41" i="226"/>
  <c r="J40" i="226"/>
  <c r="K40" i="226"/>
  <c r="I39" i="226"/>
  <c r="H39" i="226"/>
  <c r="G39" i="226"/>
  <c r="F39" i="226"/>
  <c r="E39" i="226"/>
  <c r="D39" i="226"/>
  <c r="C39" i="226"/>
  <c r="J37" i="226"/>
  <c r="K37" i="226" s="1"/>
  <c r="J36" i="226"/>
  <c r="K36" i="226" s="1"/>
  <c r="J35" i="226"/>
  <c r="K35" i="226" s="1"/>
  <c r="J34" i="226"/>
  <c r="K34" i="226" s="1"/>
  <c r="J33" i="226"/>
  <c r="I32" i="226"/>
  <c r="H32" i="226"/>
  <c r="G32" i="226"/>
  <c r="F32" i="226"/>
  <c r="E32" i="226"/>
  <c r="D32" i="226"/>
  <c r="C32" i="226"/>
  <c r="J31" i="226"/>
  <c r="K31" i="226" s="1"/>
  <c r="J30" i="226"/>
  <c r="K30" i="226" s="1"/>
  <c r="J29" i="226"/>
  <c r="I28" i="226"/>
  <c r="H28" i="226"/>
  <c r="G28" i="226"/>
  <c r="F28" i="226"/>
  <c r="E28" i="226"/>
  <c r="D28" i="226"/>
  <c r="C28" i="226"/>
  <c r="J26" i="226"/>
  <c r="K26" i="226" s="1"/>
  <c r="J25" i="226"/>
  <c r="K25" i="226" s="1"/>
  <c r="J24" i="226"/>
  <c r="K24" i="226" s="1"/>
  <c r="J23" i="226"/>
  <c r="I22" i="226"/>
  <c r="H22" i="226"/>
  <c r="G22" i="226"/>
  <c r="F22" i="226"/>
  <c r="E22" i="226"/>
  <c r="D22" i="226"/>
  <c r="C22" i="226"/>
  <c r="J21" i="226"/>
  <c r="K21" i="226" s="1"/>
  <c r="J20" i="226"/>
  <c r="K20" i="226" s="1"/>
  <c r="J19" i="226"/>
  <c r="K19" i="226" s="1"/>
  <c r="J18" i="226"/>
  <c r="K18" i="226" s="1"/>
  <c r="J17" i="226"/>
  <c r="K17" i="226" s="1"/>
  <c r="J16" i="226"/>
  <c r="K16" i="226" s="1"/>
  <c r="J15" i="226"/>
  <c r="K15" i="226" s="1"/>
  <c r="J14" i="226"/>
  <c r="K14" i="226" s="1"/>
  <c r="J13" i="226"/>
  <c r="K13" i="226" s="1"/>
  <c r="J12" i="226"/>
  <c r="K12" i="226" s="1"/>
  <c r="J11" i="226"/>
  <c r="K11" i="226"/>
  <c r="K10" i="226" s="1"/>
  <c r="K38" i="226" s="1"/>
  <c r="I10" i="226"/>
  <c r="H10" i="226"/>
  <c r="G10" i="226"/>
  <c r="F10" i="226"/>
  <c r="E10" i="226"/>
  <c r="D10" i="226"/>
  <c r="C10" i="226"/>
  <c r="B3" i="226"/>
  <c r="J60" i="225"/>
  <c r="K60" i="225"/>
  <c r="J59" i="225"/>
  <c r="K59" i="225"/>
  <c r="J56" i="225"/>
  <c r="K56" i="225"/>
  <c r="J55" i="225"/>
  <c r="K55" i="225"/>
  <c r="J54" i="225"/>
  <c r="J53" i="225"/>
  <c r="J52" i="225"/>
  <c r="K52" i="225"/>
  <c r="I51" i="225"/>
  <c r="H51" i="225"/>
  <c r="G51" i="225"/>
  <c r="F51" i="225"/>
  <c r="E51" i="225"/>
  <c r="D51" i="225"/>
  <c r="C51" i="225"/>
  <c r="J50" i="225"/>
  <c r="K50" i="225" s="1"/>
  <c r="J49" i="225"/>
  <c r="K49" i="225" s="1"/>
  <c r="J48" i="225"/>
  <c r="K48" i="225" s="1"/>
  <c r="J47" i="225"/>
  <c r="K47" i="225" s="1"/>
  <c r="J46" i="225"/>
  <c r="I45" i="225"/>
  <c r="H45" i="225"/>
  <c r="G45" i="225"/>
  <c r="F45" i="225"/>
  <c r="E45" i="225"/>
  <c r="D45" i="225"/>
  <c r="C45" i="225"/>
  <c r="J42" i="225"/>
  <c r="K42" i="225" s="1"/>
  <c r="J41" i="225"/>
  <c r="K41" i="225" s="1"/>
  <c r="J40" i="225"/>
  <c r="I39" i="225"/>
  <c r="H39" i="225"/>
  <c r="G39" i="225"/>
  <c r="F39" i="225"/>
  <c r="E39" i="225"/>
  <c r="D39" i="225"/>
  <c r="C39" i="225"/>
  <c r="J37" i="225"/>
  <c r="K37" i="225" s="1"/>
  <c r="J36" i="225"/>
  <c r="K36" i="225" s="1"/>
  <c r="J35" i="225"/>
  <c r="K35" i="225" s="1"/>
  <c r="J34" i="225"/>
  <c r="K34" i="225" s="1"/>
  <c r="J33" i="225"/>
  <c r="I32" i="225"/>
  <c r="H32" i="225"/>
  <c r="G32" i="225"/>
  <c r="F32" i="225"/>
  <c r="E32" i="225"/>
  <c r="D32" i="225"/>
  <c r="C32" i="225"/>
  <c r="J31" i="225"/>
  <c r="K31" i="225" s="1"/>
  <c r="J30" i="225"/>
  <c r="K30" i="225" s="1"/>
  <c r="J29" i="225"/>
  <c r="I28" i="225"/>
  <c r="H28" i="225"/>
  <c r="G28" i="225"/>
  <c r="F28" i="225"/>
  <c r="E28" i="225"/>
  <c r="D28" i="225"/>
  <c r="C28" i="225"/>
  <c r="J26" i="225"/>
  <c r="K26" i="225" s="1"/>
  <c r="J25" i="225"/>
  <c r="K25" i="225" s="1"/>
  <c r="J24" i="225"/>
  <c r="K24" i="225" s="1"/>
  <c r="J23" i="225"/>
  <c r="I22" i="225"/>
  <c r="H22" i="225"/>
  <c r="G22" i="225"/>
  <c r="F22" i="225"/>
  <c r="E22" i="225"/>
  <c r="D22" i="225"/>
  <c r="C22" i="225"/>
  <c r="J21" i="225"/>
  <c r="K21" i="225" s="1"/>
  <c r="J20" i="225"/>
  <c r="K20" i="225" s="1"/>
  <c r="J19" i="225"/>
  <c r="K19" i="225" s="1"/>
  <c r="J18" i="225"/>
  <c r="K18" i="225" s="1"/>
  <c r="J17" i="225"/>
  <c r="K17" i="225" s="1"/>
  <c r="J16" i="225"/>
  <c r="K16" i="225" s="1"/>
  <c r="J15" i="225"/>
  <c r="J14" i="225"/>
  <c r="K14" i="225"/>
  <c r="J13" i="225"/>
  <c r="K13" i="225"/>
  <c r="J12" i="225"/>
  <c r="K12" i="225"/>
  <c r="J11" i="225"/>
  <c r="K11" i="225"/>
  <c r="I10" i="225"/>
  <c r="H10" i="225"/>
  <c r="G10" i="225"/>
  <c r="F10" i="225"/>
  <c r="E10" i="225"/>
  <c r="D10" i="225"/>
  <c r="C10" i="225"/>
  <c r="J60" i="224"/>
  <c r="K60" i="224" s="1"/>
  <c r="J59" i="224"/>
  <c r="K59" i="224" s="1"/>
  <c r="J56" i="224"/>
  <c r="K56" i="224" s="1"/>
  <c r="J55" i="224"/>
  <c r="K55" i="224" s="1"/>
  <c r="J54" i="224"/>
  <c r="K54" i="224" s="1"/>
  <c r="J53" i="224"/>
  <c r="J52" i="224"/>
  <c r="K52" i="224"/>
  <c r="I51" i="224"/>
  <c r="H51" i="224"/>
  <c r="G51" i="224"/>
  <c r="F51" i="224"/>
  <c r="E51" i="224"/>
  <c r="E57" i="224"/>
  <c r="D51" i="224"/>
  <c r="C51" i="224"/>
  <c r="J50" i="224"/>
  <c r="K50" i="224"/>
  <c r="J49" i="224"/>
  <c r="K49" i="224"/>
  <c r="J48" i="224"/>
  <c r="K48" i="224"/>
  <c r="J47" i="224"/>
  <c r="J46" i="224"/>
  <c r="K46" i="224" s="1"/>
  <c r="I45" i="224"/>
  <c r="H45" i="224"/>
  <c r="G45" i="224"/>
  <c r="F45" i="224"/>
  <c r="E45" i="224"/>
  <c r="D45" i="224"/>
  <c r="C45" i="224"/>
  <c r="J42" i="224"/>
  <c r="J41" i="224"/>
  <c r="K41" i="224" s="1"/>
  <c r="J40" i="224"/>
  <c r="K40" i="224" s="1"/>
  <c r="I39" i="224"/>
  <c r="H39" i="224"/>
  <c r="G39" i="224"/>
  <c r="F39" i="224"/>
  <c r="E39" i="224"/>
  <c r="D39" i="224"/>
  <c r="C39" i="224"/>
  <c r="J37" i="224"/>
  <c r="K37" i="224"/>
  <c r="J36" i="224"/>
  <c r="K36" i="224"/>
  <c r="J35" i="224"/>
  <c r="K35" i="224"/>
  <c r="J34" i="224"/>
  <c r="K34" i="224"/>
  <c r="J33" i="224"/>
  <c r="K33" i="224"/>
  <c r="I32" i="224"/>
  <c r="H32" i="224"/>
  <c r="G32" i="224"/>
  <c r="F32" i="224"/>
  <c r="E32" i="224"/>
  <c r="D32" i="224"/>
  <c r="C32" i="224"/>
  <c r="J31" i="224"/>
  <c r="K31" i="224" s="1"/>
  <c r="J30" i="224"/>
  <c r="K30" i="224" s="1"/>
  <c r="J29" i="224"/>
  <c r="I28" i="224"/>
  <c r="H28" i="224"/>
  <c r="G28" i="224"/>
  <c r="F28" i="224"/>
  <c r="E28" i="224"/>
  <c r="D28" i="224"/>
  <c r="C28" i="224"/>
  <c r="J26" i="224"/>
  <c r="K26" i="224" s="1"/>
  <c r="J25" i="224"/>
  <c r="K25" i="224" s="1"/>
  <c r="J24" i="224"/>
  <c r="K24" i="224" s="1"/>
  <c r="J23" i="224"/>
  <c r="I22" i="224"/>
  <c r="H22" i="224"/>
  <c r="H38" i="224" s="1"/>
  <c r="G22" i="224"/>
  <c r="F22" i="224"/>
  <c r="E22" i="224"/>
  <c r="D22" i="224"/>
  <c r="C22" i="224"/>
  <c r="J21" i="224"/>
  <c r="K21" i="224" s="1"/>
  <c r="J20" i="224"/>
  <c r="K20" i="224" s="1"/>
  <c r="J19" i="224"/>
  <c r="K19" i="224" s="1"/>
  <c r="J18" i="224"/>
  <c r="K18" i="224" s="1"/>
  <c r="J17" i="224"/>
  <c r="K17" i="224" s="1"/>
  <c r="J16" i="224"/>
  <c r="K16" i="224" s="1"/>
  <c r="J15" i="224"/>
  <c r="K15" i="224" s="1"/>
  <c r="J14" i="224"/>
  <c r="K14" i="224" s="1"/>
  <c r="J13" i="224"/>
  <c r="K13" i="224" s="1"/>
  <c r="J12" i="224"/>
  <c r="K12" i="224" s="1"/>
  <c r="J11" i="224"/>
  <c r="K11" i="224" s="1"/>
  <c r="I10" i="224"/>
  <c r="H10" i="224"/>
  <c r="G10" i="224"/>
  <c r="F10" i="224"/>
  <c r="E10" i="224"/>
  <c r="D10" i="224"/>
  <c r="C10" i="224"/>
  <c r="B3" i="224"/>
  <c r="J60" i="223"/>
  <c r="K60" i="223"/>
  <c r="J59" i="223"/>
  <c r="K59" i="223"/>
  <c r="J56" i="223"/>
  <c r="K56" i="223"/>
  <c r="J55" i="223"/>
  <c r="K55" i="223"/>
  <c r="J54" i="223"/>
  <c r="K54" i="223"/>
  <c r="J53" i="223"/>
  <c r="K53" i="223"/>
  <c r="J52" i="223"/>
  <c r="I51" i="223"/>
  <c r="H51" i="223"/>
  <c r="G51" i="223"/>
  <c r="F51" i="223"/>
  <c r="E51" i="223"/>
  <c r="D51" i="223"/>
  <c r="C51" i="223"/>
  <c r="J50" i="223"/>
  <c r="K50" i="223"/>
  <c r="J49" i="223"/>
  <c r="K49" i="223"/>
  <c r="J48" i="223"/>
  <c r="K48" i="223"/>
  <c r="J47" i="223"/>
  <c r="J46" i="223"/>
  <c r="K46" i="223" s="1"/>
  <c r="I45" i="223"/>
  <c r="H45" i="223"/>
  <c r="G45" i="223"/>
  <c r="F45" i="223"/>
  <c r="E45" i="223"/>
  <c r="D45" i="223"/>
  <c r="C45" i="223"/>
  <c r="J42" i="223"/>
  <c r="K42" i="223"/>
  <c r="J41" i="223"/>
  <c r="K41" i="223"/>
  <c r="J40" i="223"/>
  <c r="I39" i="223"/>
  <c r="H39" i="223"/>
  <c r="G39" i="223"/>
  <c r="F39" i="223"/>
  <c r="E39" i="223"/>
  <c r="D39" i="223"/>
  <c r="C39" i="223"/>
  <c r="J37" i="223"/>
  <c r="K37" i="223"/>
  <c r="J36" i="223"/>
  <c r="K36" i="223"/>
  <c r="J35" i="223"/>
  <c r="K35" i="223"/>
  <c r="J34" i="223"/>
  <c r="K34" i="223"/>
  <c r="J33" i="223"/>
  <c r="I32" i="223"/>
  <c r="H32" i="223"/>
  <c r="G32" i="223"/>
  <c r="F32" i="223"/>
  <c r="E32" i="223"/>
  <c r="D32" i="223"/>
  <c r="C32" i="223"/>
  <c r="J31" i="223"/>
  <c r="K31" i="223"/>
  <c r="J30" i="223"/>
  <c r="K30" i="223"/>
  <c r="J29" i="223"/>
  <c r="I28" i="223"/>
  <c r="H28" i="223"/>
  <c r="G28" i="223"/>
  <c r="F28" i="223"/>
  <c r="E28" i="223"/>
  <c r="D28" i="223"/>
  <c r="C28" i="223"/>
  <c r="J26" i="223"/>
  <c r="K26" i="223"/>
  <c r="J25" i="223"/>
  <c r="K25" i="223"/>
  <c r="J24" i="223"/>
  <c r="K24" i="223"/>
  <c r="J23" i="223"/>
  <c r="I22" i="223"/>
  <c r="H22" i="223"/>
  <c r="G22" i="223"/>
  <c r="F22" i="223"/>
  <c r="E22" i="223"/>
  <c r="D22" i="223"/>
  <c r="C22" i="223"/>
  <c r="J21" i="223"/>
  <c r="K21" i="223"/>
  <c r="J20" i="223"/>
  <c r="K20" i="223"/>
  <c r="J19" i="223"/>
  <c r="K19" i="223"/>
  <c r="J18" i="223"/>
  <c r="K18" i="223"/>
  <c r="J17" i="223"/>
  <c r="K17" i="223"/>
  <c r="J16" i="223"/>
  <c r="K16" i="223"/>
  <c r="J15" i="223"/>
  <c r="K15" i="223"/>
  <c r="J14" i="223"/>
  <c r="K14" i="223"/>
  <c r="J13" i="223"/>
  <c r="J12" i="223"/>
  <c r="K12" i="223" s="1"/>
  <c r="J11" i="223"/>
  <c r="K11" i="223" s="1"/>
  <c r="K10" i="223" s="1"/>
  <c r="I10" i="223"/>
  <c r="H10" i="223"/>
  <c r="G10" i="223"/>
  <c r="F10" i="223"/>
  <c r="F38" i="223" s="1"/>
  <c r="F43" i="223" s="1"/>
  <c r="E10" i="223"/>
  <c r="D10" i="223"/>
  <c r="C10" i="223"/>
  <c r="B3" i="223"/>
  <c r="J60" i="222"/>
  <c r="K60" i="222"/>
  <c r="J59" i="222"/>
  <c r="K59" i="222"/>
  <c r="J56" i="222"/>
  <c r="K56" i="222"/>
  <c r="J55" i="222"/>
  <c r="K55" i="222"/>
  <c r="J54" i="222"/>
  <c r="J53" i="222"/>
  <c r="K53" i="222" s="1"/>
  <c r="J52" i="222"/>
  <c r="K52" i="222" s="1"/>
  <c r="I51" i="222"/>
  <c r="H51" i="222"/>
  <c r="H57" i="222"/>
  <c r="G51" i="222"/>
  <c r="F51" i="222"/>
  <c r="E51" i="222"/>
  <c r="D51" i="222"/>
  <c r="C51" i="222"/>
  <c r="J50" i="222"/>
  <c r="K50" i="222" s="1"/>
  <c r="J49" i="222"/>
  <c r="J48" i="222"/>
  <c r="K48" i="222"/>
  <c r="J47" i="222"/>
  <c r="K47" i="222"/>
  <c r="J46" i="222"/>
  <c r="I45" i="222"/>
  <c r="H45" i="222"/>
  <c r="G45" i="222"/>
  <c r="F45" i="222"/>
  <c r="E45" i="222"/>
  <c r="D45" i="222"/>
  <c r="C45" i="222"/>
  <c r="J42" i="222"/>
  <c r="K42" i="222"/>
  <c r="J41" i="222"/>
  <c r="K41" i="222"/>
  <c r="J40" i="222"/>
  <c r="I39" i="222"/>
  <c r="H39" i="222"/>
  <c r="G39" i="222"/>
  <c r="F39" i="222"/>
  <c r="E39" i="222"/>
  <c r="D39" i="222"/>
  <c r="C39" i="222"/>
  <c r="J37" i="222"/>
  <c r="K37" i="222"/>
  <c r="J36" i="222"/>
  <c r="K36" i="222"/>
  <c r="J35" i="222"/>
  <c r="K35" i="222"/>
  <c r="J34" i="222"/>
  <c r="K34" i="222"/>
  <c r="J33" i="222"/>
  <c r="I32" i="222"/>
  <c r="H32" i="222"/>
  <c r="G32" i="222"/>
  <c r="F32" i="222"/>
  <c r="E32" i="222"/>
  <c r="D32" i="222"/>
  <c r="C32" i="222"/>
  <c r="J31" i="222"/>
  <c r="K31" i="222"/>
  <c r="J30" i="222"/>
  <c r="J29" i="222"/>
  <c r="I28" i="222"/>
  <c r="H28" i="222"/>
  <c r="G28" i="222"/>
  <c r="F28" i="222"/>
  <c r="E28" i="222"/>
  <c r="D28" i="222"/>
  <c r="C28" i="222"/>
  <c r="J26" i="222"/>
  <c r="K26" i="222" s="1"/>
  <c r="J25" i="222"/>
  <c r="K25" i="222" s="1"/>
  <c r="J24" i="222"/>
  <c r="K24" i="222" s="1"/>
  <c r="J23" i="222"/>
  <c r="K23" i="222" s="1"/>
  <c r="K22" i="222" s="1"/>
  <c r="I22" i="222"/>
  <c r="H22" i="222"/>
  <c r="G22" i="222"/>
  <c r="F22" i="222"/>
  <c r="E22" i="222"/>
  <c r="D22" i="222"/>
  <c r="C22" i="222"/>
  <c r="J21" i="222"/>
  <c r="K21" i="222" s="1"/>
  <c r="J20" i="222"/>
  <c r="K20" i="222" s="1"/>
  <c r="J19" i="222"/>
  <c r="K19" i="222" s="1"/>
  <c r="J18" i="222"/>
  <c r="K18" i="222" s="1"/>
  <c r="J17" i="222"/>
  <c r="K17" i="222" s="1"/>
  <c r="J16" i="222"/>
  <c r="K16" i="222" s="1"/>
  <c r="J15" i="222"/>
  <c r="K15" i="222" s="1"/>
  <c r="J14" i="222"/>
  <c r="K14" i="222" s="1"/>
  <c r="J13" i="222"/>
  <c r="K13" i="222" s="1"/>
  <c r="J12" i="222"/>
  <c r="K12" i="222" s="1"/>
  <c r="J11" i="222"/>
  <c r="K11" i="222" s="1"/>
  <c r="K10" i="222" s="1"/>
  <c r="K38" i="222" s="1"/>
  <c r="K43" i="222" s="1"/>
  <c r="K58" i="222" s="1"/>
  <c r="I10" i="222"/>
  <c r="H10" i="222"/>
  <c r="H38" i="222" s="1"/>
  <c r="H43" i="222" s="1"/>
  <c r="G10" i="222"/>
  <c r="F10" i="222"/>
  <c r="E10" i="222"/>
  <c r="D10" i="222"/>
  <c r="C10" i="222"/>
  <c r="B3" i="222"/>
  <c r="J60" i="221"/>
  <c r="K60" i="221"/>
  <c r="J59" i="221"/>
  <c r="K59" i="221"/>
  <c r="J56" i="221"/>
  <c r="K56" i="221"/>
  <c r="J55" i="221"/>
  <c r="K55" i="221"/>
  <c r="J54" i="221"/>
  <c r="K54" i="221"/>
  <c r="J53" i="221"/>
  <c r="J52" i="221"/>
  <c r="K52" i="221" s="1"/>
  <c r="K51" i="221" s="1"/>
  <c r="I51" i="221"/>
  <c r="H51" i="221"/>
  <c r="G51" i="221"/>
  <c r="F51" i="221"/>
  <c r="E51" i="221"/>
  <c r="D51" i="221"/>
  <c r="C51" i="221"/>
  <c r="J50" i="221"/>
  <c r="K50" i="221"/>
  <c r="J49" i="221"/>
  <c r="K49" i="221"/>
  <c r="J48" i="221"/>
  <c r="K48" i="221"/>
  <c r="J47" i="221"/>
  <c r="K47" i="221"/>
  <c r="J46" i="221"/>
  <c r="I45" i="221"/>
  <c r="H45" i="221"/>
  <c r="G45" i="221"/>
  <c r="F45" i="221"/>
  <c r="E45" i="221"/>
  <c r="D45" i="221"/>
  <c r="D57" i="221"/>
  <c r="C45" i="221"/>
  <c r="C57" i="221"/>
  <c r="J42" i="221"/>
  <c r="K42" i="221"/>
  <c r="J41" i="221"/>
  <c r="K41" i="221"/>
  <c r="J40" i="221"/>
  <c r="I39" i="221"/>
  <c r="H39" i="221"/>
  <c r="G39" i="221"/>
  <c r="F39" i="221"/>
  <c r="E39" i="221"/>
  <c r="D39" i="221"/>
  <c r="C39" i="221"/>
  <c r="J37" i="221"/>
  <c r="K37" i="221"/>
  <c r="J36" i="221"/>
  <c r="K36" i="221"/>
  <c r="J35" i="221"/>
  <c r="K35" i="221"/>
  <c r="J34" i="221"/>
  <c r="K34" i="221"/>
  <c r="J33" i="221"/>
  <c r="K33" i="221"/>
  <c r="I32" i="221"/>
  <c r="H32" i="221"/>
  <c r="G32" i="221"/>
  <c r="F32" i="221"/>
  <c r="E32" i="221"/>
  <c r="D32" i="221"/>
  <c r="C32" i="221"/>
  <c r="J31" i="221"/>
  <c r="K31" i="221" s="1"/>
  <c r="J30" i="221"/>
  <c r="K30" i="221" s="1"/>
  <c r="J29" i="221"/>
  <c r="I28" i="221"/>
  <c r="H28" i="221"/>
  <c r="G28" i="221"/>
  <c r="F28" i="221"/>
  <c r="E28" i="221"/>
  <c r="D28" i="221"/>
  <c r="C28" i="221"/>
  <c r="J26" i="221"/>
  <c r="K26" i="221" s="1"/>
  <c r="J25" i="221"/>
  <c r="K25" i="221" s="1"/>
  <c r="J24" i="221"/>
  <c r="K24" i="221" s="1"/>
  <c r="J23" i="221"/>
  <c r="K23" i="221" s="1"/>
  <c r="I22" i="221"/>
  <c r="H22" i="221"/>
  <c r="G22" i="221"/>
  <c r="F22" i="221"/>
  <c r="E22" i="221"/>
  <c r="D22" i="221"/>
  <c r="C22" i="221"/>
  <c r="J21" i="221"/>
  <c r="K21" i="221"/>
  <c r="J20" i="221"/>
  <c r="K20" i="221"/>
  <c r="J19" i="221"/>
  <c r="K19" i="221"/>
  <c r="J18" i="221"/>
  <c r="J17" i="221"/>
  <c r="K17" i="221" s="1"/>
  <c r="J16" i="221"/>
  <c r="J15" i="221"/>
  <c r="K15" i="221"/>
  <c r="J14" i="221"/>
  <c r="K14" i="221"/>
  <c r="J13" i="221"/>
  <c r="K13" i="221"/>
  <c r="J12" i="221"/>
  <c r="K12" i="221"/>
  <c r="J11" i="221"/>
  <c r="K11" i="221"/>
  <c r="I10" i="221"/>
  <c r="H10" i="221"/>
  <c r="H38" i="221" s="1"/>
  <c r="H43" i="221" s="1"/>
  <c r="G10" i="221"/>
  <c r="F10" i="221"/>
  <c r="E10" i="221"/>
  <c r="D10" i="221"/>
  <c r="D38" i="221" s="1"/>
  <c r="D43" i="221" s="1"/>
  <c r="C10" i="221"/>
  <c r="J60" i="212"/>
  <c r="K60" i="212" s="1"/>
  <c r="J59" i="212"/>
  <c r="K59" i="212" s="1"/>
  <c r="J56" i="212"/>
  <c r="K56" i="212" s="1"/>
  <c r="J55" i="212"/>
  <c r="K55" i="212" s="1"/>
  <c r="J54" i="212"/>
  <c r="K54" i="212" s="1"/>
  <c r="J53" i="212"/>
  <c r="J52" i="212"/>
  <c r="K52" i="212"/>
  <c r="I51" i="212"/>
  <c r="H51" i="212"/>
  <c r="G51" i="212"/>
  <c r="F51" i="212"/>
  <c r="E51" i="212"/>
  <c r="D51" i="212"/>
  <c r="C51" i="212"/>
  <c r="J50" i="212"/>
  <c r="K50" i="212" s="1"/>
  <c r="J49" i="212"/>
  <c r="K49" i="212" s="1"/>
  <c r="J48" i="212"/>
  <c r="K48" i="212" s="1"/>
  <c r="J47" i="212"/>
  <c r="K47" i="212" s="1"/>
  <c r="J46" i="212"/>
  <c r="I45" i="212"/>
  <c r="H45" i="212"/>
  <c r="H57" i="212"/>
  <c r="G45" i="212"/>
  <c r="G57" i="212"/>
  <c r="F45" i="212"/>
  <c r="E45" i="212"/>
  <c r="D45" i="212"/>
  <c r="C45" i="212"/>
  <c r="C57" i="212" s="1"/>
  <c r="J42" i="212"/>
  <c r="K42" i="212"/>
  <c r="J41" i="212"/>
  <c r="K41" i="212"/>
  <c r="J40" i="212"/>
  <c r="K40" i="212"/>
  <c r="K39" i="212" s="1"/>
  <c r="I39" i="212"/>
  <c r="H39" i="212"/>
  <c r="G39" i="212"/>
  <c r="F39" i="212"/>
  <c r="E39" i="212"/>
  <c r="D39" i="212"/>
  <c r="C39" i="212"/>
  <c r="J37" i="212"/>
  <c r="K37" i="212" s="1"/>
  <c r="J36" i="212"/>
  <c r="K36" i="212" s="1"/>
  <c r="J35" i="212"/>
  <c r="K35" i="212" s="1"/>
  <c r="J34" i="212"/>
  <c r="K34" i="212" s="1"/>
  <c r="J33" i="212"/>
  <c r="K33" i="212" s="1"/>
  <c r="K32" i="212" s="1"/>
  <c r="I32" i="212"/>
  <c r="H32" i="212"/>
  <c r="G32" i="212"/>
  <c r="F32" i="212"/>
  <c r="E32" i="212"/>
  <c r="D32" i="212"/>
  <c r="C32" i="212"/>
  <c r="J31" i="212"/>
  <c r="K31" i="212" s="1"/>
  <c r="J30" i="212"/>
  <c r="K30" i="212" s="1"/>
  <c r="J29" i="212"/>
  <c r="I28" i="212"/>
  <c r="H28" i="212"/>
  <c r="G28" i="212"/>
  <c r="F28" i="212"/>
  <c r="E28" i="212"/>
  <c r="D28" i="212"/>
  <c r="C28" i="212"/>
  <c r="J26" i="212"/>
  <c r="K26" i="212" s="1"/>
  <c r="J25" i="212"/>
  <c r="K25" i="212" s="1"/>
  <c r="J24" i="212"/>
  <c r="J23" i="212"/>
  <c r="I22" i="212"/>
  <c r="I38" i="212" s="1"/>
  <c r="I43" i="212" s="1"/>
  <c r="H22" i="212"/>
  <c r="G22" i="212"/>
  <c r="G38" i="212" s="1"/>
  <c r="G43" i="212" s="1"/>
  <c r="F22" i="212"/>
  <c r="E22" i="212"/>
  <c r="E38" i="212" s="1"/>
  <c r="E43" i="212" s="1"/>
  <c r="D22" i="212"/>
  <c r="C22" i="212"/>
  <c r="J21" i="212"/>
  <c r="K21" i="212"/>
  <c r="J20" i="212"/>
  <c r="K20" i="212"/>
  <c r="J19" i="212"/>
  <c r="K19" i="212"/>
  <c r="J18" i="212"/>
  <c r="K18" i="212"/>
  <c r="J17" i="212"/>
  <c r="K17" i="212"/>
  <c r="J16" i="212"/>
  <c r="K16" i="212"/>
  <c r="J15" i="212"/>
  <c r="K15" i="212"/>
  <c r="J14" i="212"/>
  <c r="K14" i="212"/>
  <c r="J13" i="212"/>
  <c r="K13" i="212"/>
  <c r="J12" i="212"/>
  <c r="J11" i="212"/>
  <c r="K11" i="212" s="1"/>
  <c r="K10" i="212" s="1"/>
  <c r="I10" i="212"/>
  <c r="H10" i="212"/>
  <c r="H38" i="212" s="1"/>
  <c r="H43" i="212" s="1"/>
  <c r="G10" i="212"/>
  <c r="F10" i="212"/>
  <c r="E10" i="212"/>
  <c r="D10" i="212"/>
  <c r="D38" i="212" s="1"/>
  <c r="D43" i="212" s="1"/>
  <c r="C10" i="212"/>
  <c r="B3" i="212"/>
  <c r="J60" i="211"/>
  <c r="K60" i="211"/>
  <c r="J59" i="211"/>
  <c r="K59" i="211"/>
  <c r="J56" i="211"/>
  <c r="K56" i="211"/>
  <c r="J55" i="211"/>
  <c r="K55" i="211"/>
  <c r="J54" i="211"/>
  <c r="K54" i="211"/>
  <c r="J53" i="211"/>
  <c r="J52" i="211"/>
  <c r="K52" i="211" s="1"/>
  <c r="I51" i="211"/>
  <c r="H51" i="211"/>
  <c r="G51" i="211"/>
  <c r="F51" i="211"/>
  <c r="E51" i="211"/>
  <c r="D51" i="211"/>
  <c r="C51" i="211"/>
  <c r="J50" i="211"/>
  <c r="K50" i="211" s="1"/>
  <c r="J49" i="211"/>
  <c r="K49" i="211" s="1"/>
  <c r="J48" i="211"/>
  <c r="K48" i="211" s="1"/>
  <c r="J47" i="211"/>
  <c r="K47" i="211" s="1"/>
  <c r="J46" i="211"/>
  <c r="K46" i="211" s="1"/>
  <c r="K45" i="211" s="1"/>
  <c r="K57" i="211" s="1"/>
  <c r="I45" i="211"/>
  <c r="H45" i="211"/>
  <c r="G45" i="211"/>
  <c r="G57" i="211"/>
  <c r="F45" i="211"/>
  <c r="F57" i="211"/>
  <c r="E45" i="211"/>
  <c r="E57" i="211"/>
  <c r="D45" i="211"/>
  <c r="C45" i="211"/>
  <c r="C57" i="211" s="1"/>
  <c r="J42" i="211"/>
  <c r="K42" i="211"/>
  <c r="J41" i="211"/>
  <c r="K41" i="211"/>
  <c r="J40" i="211"/>
  <c r="K40" i="211"/>
  <c r="I39" i="211"/>
  <c r="H39" i="211"/>
  <c r="G39" i="211"/>
  <c r="F39" i="211"/>
  <c r="E39" i="211"/>
  <c r="D39" i="211"/>
  <c r="C39" i="211"/>
  <c r="J37" i="211"/>
  <c r="K37" i="211" s="1"/>
  <c r="J36" i="211"/>
  <c r="K36" i="211" s="1"/>
  <c r="J35" i="211"/>
  <c r="K35" i="211" s="1"/>
  <c r="J34" i="211"/>
  <c r="K34" i="211" s="1"/>
  <c r="J33" i="211"/>
  <c r="K33" i="211" s="1"/>
  <c r="K32" i="211" s="1"/>
  <c r="I32" i="211"/>
  <c r="H32" i="211"/>
  <c r="G32" i="211"/>
  <c r="F32" i="211"/>
  <c r="E32" i="211"/>
  <c r="D32" i="211"/>
  <c r="C32" i="211"/>
  <c r="J31" i="211"/>
  <c r="K31" i="211" s="1"/>
  <c r="J30" i="211"/>
  <c r="K30" i="211" s="1"/>
  <c r="J29" i="211"/>
  <c r="I28" i="211"/>
  <c r="H28" i="211"/>
  <c r="G28" i="211"/>
  <c r="F28" i="211"/>
  <c r="E28" i="211"/>
  <c r="D28" i="211"/>
  <c r="C28" i="211"/>
  <c r="J26" i="211"/>
  <c r="K26" i="211" s="1"/>
  <c r="J25" i="211"/>
  <c r="K25" i="211" s="1"/>
  <c r="J24" i="211"/>
  <c r="K24" i="211" s="1"/>
  <c r="J23" i="211"/>
  <c r="K23" i="211" s="1"/>
  <c r="I22" i="211"/>
  <c r="H22" i="211"/>
  <c r="G22" i="211"/>
  <c r="F22" i="211"/>
  <c r="E22" i="211"/>
  <c r="D22" i="211"/>
  <c r="C22" i="211"/>
  <c r="J21" i="211"/>
  <c r="K21" i="211"/>
  <c r="J20" i="211"/>
  <c r="K20" i="211"/>
  <c r="J19" i="211"/>
  <c r="K19" i="211"/>
  <c r="J18" i="211"/>
  <c r="K18" i="211"/>
  <c r="J17" i="211"/>
  <c r="K17" i="211"/>
  <c r="J16" i="211"/>
  <c r="K16" i="211"/>
  <c r="J15" i="211"/>
  <c r="K15" i="211"/>
  <c r="J14" i="211"/>
  <c r="K14" i="211"/>
  <c r="J13" i="211"/>
  <c r="J12" i="211"/>
  <c r="K12" i="211" s="1"/>
  <c r="J11" i="211"/>
  <c r="I10" i="211"/>
  <c r="H10" i="211"/>
  <c r="G10" i="211"/>
  <c r="F10" i="211"/>
  <c r="E10" i="211"/>
  <c r="D10" i="211"/>
  <c r="D38" i="211" s="1"/>
  <c r="C10" i="211"/>
  <c r="B3" i="211"/>
  <c r="J60" i="210"/>
  <c r="K60" i="210"/>
  <c r="J59" i="210"/>
  <c r="K59" i="210"/>
  <c r="J56" i="210"/>
  <c r="K56" i="210"/>
  <c r="J55" i="210"/>
  <c r="K55" i="210"/>
  <c r="J54" i="210"/>
  <c r="K54" i="210"/>
  <c r="J53" i="210"/>
  <c r="J52" i="210"/>
  <c r="K52" i="210" s="1"/>
  <c r="I51" i="210"/>
  <c r="I57" i="210" s="1"/>
  <c r="H51" i="210"/>
  <c r="G51" i="210"/>
  <c r="F51" i="210"/>
  <c r="E51" i="210"/>
  <c r="D51" i="210"/>
  <c r="C51" i="210"/>
  <c r="J50" i="210"/>
  <c r="K50" i="210" s="1"/>
  <c r="J49" i="210"/>
  <c r="K49" i="210" s="1"/>
  <c r="J48" i="210"/>
  <c r="K48" i="210" s="1"/>
  <c r="J47" i="210"/>
  <c r="K47" i="210" s="1"/>
  <c r="J46" i="210"/>
  <c r="J45" i="210" s="1"/>
  <c r="I45" i="210"/>
  <c r="H45" i="210"/>
  <c r="H57" i="210" s="1"/>
  <c r="G45" i="210"/>
  <c r="F45" i="210"/>
  <c r="F57" i="210" s="1"/>
  <c r="E45" i="210"/>
  <c r="D45" i="210"/>
  <c r="D57" i="210" s="1"/>
  <c r="C45" i="210"/>
  <c r="C57" i="210"/>
  <c r="J42" i="210"/>
  <c r="K42" i="210"/>
  <c r="J41" i="210"/>
  <c r="J40" i="210"/>
  <c r="K40" i="210" s="1"/>
  <c r="K39" i="210" s="1"/>
  <c r="I39" i="210"/>
  <c r="H39" i="210"/>
  <c r="G39" i="210"/>
  <c r="F39" i="210"/>
  <c r="E39" i="210"/>
  <c r="D39" i="210"/>
  <c r="C39" i="210"/>
  <c r="J37" i="210"/>
  <c r="K37" i="210"/>
  <c r="J36" i="210"/>
  <c r="K36" i="210"/>
  <c r="J35" i="210"/>
  <c r="K35" i="210"/>
  <c r="J34" i="210"/>
  <c r="K34" i="210"/>
  <c r="J33" i="210"/>
  <c r="I32" i="210"/>
  <c r="H32" i="210"/>
  <c r="G32" i="210"/>
  <c r="F32" i="210"/>
  <c r="E32" i="210"/>
  <c r="D32" i="210"/>
  <c r="C32" i="210"/>
  <c r="J31" i="210"/>
  <c r="K31" i="210"/>
  <c r="J30" i="210"/>
  <c r="K30" i="210"/>
  <c r="J29" i="210"/>
  <c r="K29" i="210"/>
  <c r="I28" i="210"/>
  <c r="H28" i="210"/>
  <c r="G28" i="210"/>
  <c r="F28" i="210"/>
  <c r="E28" i="210"/>
  <c r="D28" i="210"/>
  <c r="C28" i="210"/>
  <c r="J26" i="210"/>
  <c r="K26" i="210" s="1"/>
  <c r="J25" i="210"/>
  <c r="J24" i="210"/>
  <c r="J23" i="210"/>
  <c r="K23" i="210" s="1"/>
  <c r="I22" i="210"/>
  <c r="H22" i="210"/>
  <c r="G22" i="210"/>
  <c r="F22" i="210"/>
  <c r="E22" i="210"/>
  <c r="D22" i="210"/>
  <c r="C22" i="210"/>
  <c r="J21" i="210"/>
  <c r="K21" i="210"/>
  <c r="J20" i="210"/>
  <c r="K20" i="210"/>
  <c r="J19" i="210"/>
  <c r="K19" i="210"/>
  <c r="J18" i="210"/>
  <c r="K18" i="210"/>
  <c r="J17" i="210"/>
  <c r="K17" i="210"/>
  <c r="J16" i="210"/>
  <c r="J15" i="210"/>
  <c r="K15" i="210" s="1"/>
  <c r="J14" i="210"/>
  <c r="K14" i="210" s="1"/>
  <c r="J13" i="210"/>
  <c r="K13" i="210" s="1"/>
  <c r="J12" i="210"/>
  <c r="K12" i="210" s="1"/>
  <c r="J11" i="210"/>
  <c r="I10" i="210"/>
  <c r="H10" i="210"/>
  <c r="G10" i="210"/>
  <c r="F10" i="210"/>
  <c r="E10" i="210"/>
  <c r="D10" i="210"/>
  <c r="C10" i="210"/>
  <c r="B3" i="210"/>
  <c r="J60" i="209"/>
  <c r="K60" i="209"/>
  <c r="J59" i="209"/>
  <c r="K59" i="209"/>
  <c r="J56" i="209"/>
  <c r="K56" i="209"/>
  <c r="J55" i="209"/>
  <c r="K55" i="209"/>
  <c r="J54" i="209"/>
  <c r="K54" i="209"/>
  <c r="J53" i="209"/>
  <c r="K53" i="209"/>
  <c r="J52" i="209"/>
  <c r="I51" i="209"/>
  <c r="H51" i="209"/>
  <c r="G51" i="209"/>
  <c r="F51" i="209"/>
  <c r="E51" i="209"/>
  <c r="D51" i="209"/>
  <c r="C51" i="209"/>
  <c r="J50" i="209"/>
  <c r="K50" i="209"/>
  <c r="J49" i="209"/>
  <c r="K49" i="209"/>
  <c r="J48" i="209"/>
  <c r="K48" i="209"/>
  <c r="J47" i="209"/>
  <c r="K47" i="209"/>
  <c r="J46" i="209"/>
  <c r="K46" i="209"/>
  <c r="I45" i="209"/>
  <c r="H45" i="209"/>
  <c r="G45" i="209"/>
  <c r="F45" i="209"/>
  <c r="F57" i="209" s="1"/>
  <c r="E45" i="209"/>
  <c r="D45" i="209"/>
  <c r="D57" i="209"/>
  <c r="C45" i="209"/>
  <c r="J42" i="209"/>
  <c r="K42" i="209" s="1"/>
  <c r="J41" i="209"/>
  <c r="K41" i="209" s="1"/>
  <c r="J40" i="209"/>
  <c r="I39" i="209"/>
  <c r="H39" i="209"/>
  <c r="G39" i="209"/>
  <c r="F39" i="209"/>
  <c r="E39" i="209"/>
  <c r="D39" i="209"/>
  <c r="C39" i="209"/>
  <c r="J37" i="209"/>
  <c r="K37" i="209" s="1"/>
  <c r="J36" i="209"/>
  <c r="K36" i="209" s="1"/>
  <c r="J35" i="209"/>
  <c r="K35" i="209" s="1"/>
  <c r="J34" i="209"/>
  <c r="K34" i="209" s="1"/>
  <c r="J33" i="209"/>
  <c r="J32" i="209" s="1"/>
  <c r="I32" i="209"/>
  <c r="H32" i="209"/>
  <c r="G32" i="209"/>
  <c r="F32" i="209"/>
  <c r="E32" i="209"/>
  <c r="D32" i="209"/>
  <c r="C32" i="209"/>
  <c r="J31" i="209"/>
  <c r="K31" i="209" s="1"/>
  <c r="J30" i="209"/>
  <c r="J29" i="209"/>
  <c r="K29" i="209"/>
  <c r="I28" i="209"/>
  <c r="H28" i="209"/>
  <c r="G28" i="209"/>
  <c r="F28" i="209"/>
  <c r="E28" i="209"/>
  <c r="D28" i="209"/>
  <c r="C28" i="209"/>
  <c r="J26" i="209"/>
  <c r="K26" i="209" s="1"/>
  <c r="J25" i="209"/>
  <c r="K25" i="209" s="1"/>
  <c r="J24" i="209"/>
  <c r="K24" i="209" s="1"/>
  <c r="J23" i="209"/>
  <c r="K23" i="209" s="1"/>
  <c r="K22" i="209" s="1"/>
  <c r="I22" i="209"/>
  <c r="H22" i="209"/>
  <c r="H38" i="209" s="1"/>
  <c r="H43" i="209" s="1"/>
  <c r="G22" i="209"/>
  <c r="F22" i="209"/>
  <c r="E22" i="209"/>
  <c r="D22" i="209"/>
  <c r="C22" i="209"/>
  <c r="J21" i="209"/>
  <c r="K21" i="209" s="1"/>
  <c r="J20" i="209"/>
  <c r="K20" i="209" s="1"/>
  <c r="J19" i="209"/>
  <c r="K19" i="209" s="1"/>
  <c r="J18" i="209"/>
  <c r="K18" i="209" s="1"/>
  <c r="J17" i="209"/>
  <c r="K17" i="209" s="1"/>
  <c r="J16" i="209"/>
  <c r="K16" i="209" s="1"/>
  <c r="J15" i="209"/>
  <c r="K15" i="209" s="1"/>
  <c r="J14" i="209"/>
  <c r="J13" i="209"/>
  <c r="K13" i="209"/>
  <c r="J12" i="209"/>
  <c r="K12" i="209"/>
  <c r="J11" i="209"/>
  <c r="I10" i="209"/>
  <c r="H10" i="209"/>
  <c r="G10" i="209"/>
  <c r="F10" i="209"/>
  <c r="E10" i="209"/>
  <c r="D10" i="209"/>
  <c r="C10" i="209"/>
  <c r="J60" i="208"/>
  <c r="K60" i="208" s="1"/>
  <c r="J59" i="208"/>
  <c r="K59" i="208" s="1"/>
  <c r="J56" i="208"/>
  <c r="K56" i="208" s="1"/>
  <c r="J55" i="208"/>
  <c r="K55" i="208" s="1"/>
  <c r="J54" i="208"/>
  <c r="K54" i="208" s="1"/>
  <c r="J53" i="208"/>
  <c r="K53" i="208" s="1"/>
  <c r="J52" i="208"/>
  <c r="K52" i="208" s="1"/>
  <c r="I51" i="208"/>
  <c r="H51" i="208"/>
  <c r="G51" i="208"/>
  <c r="F51" i="208"/>
  <c r="E51" i="208"/>
  <c r="E57" i="208" s="1"/>
  <c r="D51" i="208"/>
  <c r="D57" i="208"/>
  <c r="C51" i="208"/>
  <c r="J50" i="208"/>
  <c r="K50" i="208" s="1"/>
  <c r="J49" i="208"/>
  <c r="K49" i="208" s="1"/>
  <c r="J48" i="208"/>
  <c r="K48" i="208" s="1"/>
  <c r="J47" i="208"/>
  <c r="K47" i="208" s="1"/>
  <c r="J46" i="208"/>
  <c r="K46" i="208" s="1"/>
  <c r="I45" i="208"/>
  <c r="H45" i="208"/>
  <c r="G45" i="208"/>
  <c r="F45" i="208"/>
  <c r="F57" i="208"/>
  <c r="E45" i="208"/>
  <c r="D45" i="208"/>
  <c r="C45" i="208"/>
  <c r="C57" i="208"/>
  <c r="J42" i="208"/>
  <c r="K42" i="208"/>
  <c r="J41" i="208"/>
  <c r="K41" i="208"/>
  <c r="J40" i="208"/>
  <c r="I39" i="208"/>
  <c r="H39" i="208"/>
  <c r="G39" i="208"/>
  <c r="F39" i="208"/>
  <c r="E39" i="208"/>
  <c r="D39" i="208"/>
  <c r="C39" i="208"/>
  <c r="J37" i="208"/>
  <c r="K37" i="208"/>
  <c r="J36" i="208"/>
  <c r="K36" i="208"/>
  <c r="J35" i="208"/>
  <c r="K35" i="208"/>
  <c r="J34" i="208"/>
  <c r="J33" i="208"/>
  <c r="K33" i="208" s="1"/>
  <c r="I32" i="208"/>
  <c r="H32" i="208"/>
  <c r="G32" i="208"/>
  <c r="F32" i="208"/>
  <c r="E32" i="208"/>
  <c r="D32" i="208"/>
  <c r="C32" i="208"/>
  <c r="J31" i="208"/>
  <c r="K31" i="208"/>
  <c r="J30" i="208"/>
  <c r="K30" i="208"/>
  <c r="J29" i="208"/>
  <c r="I28" i="208"/>
  <c r="H28" i="208"/>
  <c r="G28" i="208"/>
  <c r="F28" i="208"/>
  <c r="E28" i="208"/>
  <c r="D28" i="208"/>
  <c r="C28" i="208"/>
  <c r="C38" i="208" s="1"/>
  <c r="C43" i="208" s="1"/>
  <c r="C58" i="208" s="1"/>
  <c r="J26" i="208"/>
  <c r="K26" i="208"/>
  <c r="J25" i="208"/>
  <c r="K25" i="208"/>
  <c r="J24" i="208"/>
  <c r="J23" i="208"/>
  <c r="K23" i="208" s="1"/>
  <c r="I22" i="208"/>
  <c r="H22" i="208"/>
  <c r="G22" i="208"/>
  <c r="F22" i="208"/>
  <c r="E22" i="208"/>
  <c r="D22" i="208"/>
  <c r="C22" i="208"/>
  <c r="J21" i="208"/>
  <c r="K21" i="208"/>
  <c r="J20" i="208"/>
  <c r="K20" i="208"/>
  <c r="J19" i="208"/>
  <c r="K19" i="208"/>
  <c r="J18" i="208"/>
  <c r="K18" i="208"/>
  <c r="J17" i="208"/>
  <c r="K17" i="208"/>
  <c r="J16" i="208"/>
  <c r="K16" i="208"/>
  <c r="J15" i="208"/>
  <c r="K15" i="208"/>
  <c r="J14" i="208"/>
  <c r="K14" i="208"/>
  <c r="J13" i="208"/>
  <c r="J12" i="208"/>
  <c r="K12" i="208" s="1"/>
  <c r="J11" i="208"/>
  <c r="J10" i="208" s="1"/>
  <c r="I10" i="208"/>
  <c r="H10" i="208"/>
  <c r="G10" i="208"/>
  <c r="F10" i="208"/>
  <c r="E10" i="208"/>
  <c r="D10" i="208"/>
  <c r="C10" i="208"/>
  <c r="B3" i="208"/>
  <c r="J60" i="207"/>
  <c r="K60" i="207"/>
  <c r="J59" i="207"/>
  <c r="K59" i="207"/>
  <c r="J56" i="207"/>
  <c r="K56" i="207"/>
  <c r="J55" i="207"/>
  <c r="K55" i="207"/>
  <c r="J54" i="207"/>
  <c r="K54" i="207"/>
  <c r="J53" i="207"/>
  <c r="K53" i="207"/>
  <c r="J52" i="207"/>
  <c r="K52" i="207"/>
  <c r="K51" i="207" s="1"/>
  <c r="I51" i="207"/>
  <c r="H51" i="207"/>
  <c r="H57" i="207" s="1"/>
  <c r="G51" i="207"/>
  <c r="F51" i="207"/>
  <c r="E51" i="207"/>
  <c r="D51" i="207"/>
  <c r="C51" i="207"/>
  <c r="J50" i="207"/>
  <c r="K50" i="207"/>
  <c r="J49" i="207"/>
  <c r="K49" i="207"/>
  <c r="J48" i="207"/>
  <c r="K48" i="207"/>
  <c r="J47" i="207"/>
  <c r="K47" i="207"/>
  <c r="J46" i="207"/>
  <c r="I45" i="207"/>
  <c r="H45" i="207"/>
  <c r="G45" i="207"/>
  <c r="F45" i="207"/>
  <c r="E45" i="207"/>
  <c r="E57" i="207"/>
  <c r="D45" i="207"/>
  <c r="C45" i="207"/>
  <c r="J42" i="207"/>
  <c r="K42" i="207"/>
  <c r="J41" i="207"/>
  <c r="J40" i="207"/>
  <c r="I39" i="207"/>
  <c r="H39" i="207"/>
  <c r="G39" i="207"/>
  <c r="F39" i="207"/>
  <c r="E39" i="207"/>
  <c r="D39" i="207"/>
  <c r="C39" i="207"/>
  <c r="J37" i="207"/>
  <c r="K37" i="207" s="1"/>
  <c r="J36" i="207"/>
  <c r="K36" i="207" s="1"/>
  <c r="J35" i="207"/>
  <c r="K35" i="207" s="1"/>
  <c r="J34" i="207"/>
  <c r="K34" i="207" s="1"/>
  <c r="J33" i="207"/>
  <c r="I32" i="207"/>
  <c r="H32" i="207"/>
  <c r="G32" i="207"/>
  <c r="F32" i="207"/>
  <c r="E32" i="207"/>
  <c r="D32" i="207"/>
  <c r="C32" i="207"/>
  <c r="J31" i="207"/>
  <c r="K31" i="207" s="1"/>
  <c r="J30" i="207"/>
  <c r="K30" i="207" s="1"/>
  <c r="J29" i="207"/>
  <c r="I28" i="207"/>
  <c r="H28" i="207"/>
  <c r="G28" i="207"/>
  <c r="F28" i="207"/>
  <c r="E28" i="207"/>
  <c r="D28" i="207"/>
  <c r="C28" i="207"/>
  <c r="J26" i="207"/>
  <c r="K26" i="207" s="1"/>
  <c r="J25" i="207"/>
  <c r="J24" i="207"/>
  <c r="J23" i="207"/>
  <c r="I22" i="207"/>
  <c r="H22" i="207"/>
  <c r="G22" i="207"/>
  <c r="F22" i="207"/>
  <c r="E22" i="207"/>
  <c r="D22" i="207"/>
  <c r="C22" i="207"/>
  <c r="J21" i="207"/>
  <c r="K21" i="207" s="1"/>
  <c r="J20" i="207"/>
  <c r="K20" i="207" s="1"/>
  <c r="J19" i="207"/>
  <c r="K19" i="207" s="1"/>
  <c r="J18" i="207"/>
  <c r="K18" i="207" s="1"/>
  <c r="J17" i="207"/>
  <c r="K17" i="207" s="1"/>
  <c r="J16" i="207"/>
  <c r="K16" i="207" s="1"/>
  <c r="J15" i="207"/>
  <c r="J14" i="207"/>
  <c r="K14" i="207"/>
  <c r="J13" i="207"/>
  <c r="K13" i="207"/>
  <c r="J12" i="207"/>
  <c r="K12" i="207"/>
  <c r="J11" i="207"/>
  <c r="I10" i="207"/>
  <c r="H10" i="207"/>
  <c r="G10" i="207"/>
  <c r="F10" i="207"/>
  <c r="E10" i="207"/>
  <c r="D10" i="207"/>
  <c r="D38" i="207"/>
  <c r="C10" i="207"/>
  <c r="B3" i="207"/>
  <c r="J60" i="206"/>
  <c r="K60" i="206"/>
  <c r="J59" i="206"/>
  <c r="K59" i="206"/>
  <c r="J56" i="206"/>
  <c r="K56" i="206"/>
  <c r="J55" i="206"/>
  <c r="K55" i="206"/>
  <c r="J54" i="206"/>
  <c r="K54" i="206"/>
  <c r="J53" i="206"/>
  <c r="K53" i="206"/>
  <c r="J52" i="206"/>
  <c r="I51" i="206"/>
  <c r="H51" i="206"/>
  <c r="G51" i="206"/>
  <c r="F51" i="206"/>
  <c r="E51" i="206"/>
  <c r="D51" i="206"/>
  <c r="C51" i="206"/>
  <c r="J50" i="206"/>
  <c r="K50" i="206"/>
  <c r="J49" i="206"/>
  <c r="K49" i="206"/>
  <c r="J48" i="206"/>
  <c r="K48" i="206"/>
  <c r="J47" i="206"/>
  <c r="J46" i="206"/>
  <c r="I45" i="206"/>
  <c r="H45" i="206"/>
  <c r="G45" i="206"/>
  <c r="F45" i="206"/>
  <c r="F57" i="206" s="1"/>
  <c r="E45" i="206"/>
  <c r="D45" i="206"/>
  <c r="C45" i="206"/>
  <c r="J42" i="206"/>
  <c r="K42" i="206"/>
  <c r="J41" i="206"/>
  <c r="K41" i="206"/>
  <c r="J40" i="206"/>
  <c r="I39" i="206"/>
  <c r="H39" i="206"/>
  <c r="G39" i="206"/>
  <c r="F39" i="206"/>
  <c r="E39" i="206"/>
  <c r="D39" i="206"/>
  <c r="C39" i="206"/>
  <c r="J37" i="206"/>
  <c r="K37" i="206"/>
  <c r="J36" i="206"/>
  <c r="K36" i="206"/>
  <c r="J35" i="206"/>
  <c r="K35" i="206"/>
  <c r="J34" i="206"/>
  <c r="K34" i="206"/>
  <c r="J33" i="206"/>
  <c r="I32" i="206"/>
  <c r="H32" i="206"/>
  <c r="G32" i="206"/>
  <c r="F32" i="206"/>
  <c r="E32" i="206"/>
  <c r="D32" i="206"/>
  <c r="C32" i="206"/>
  <c r="J31" i="206"/>
  <c r="K31" i="206"/>
  <c r="J30" i="206"/>
  <c r="J29" i="206"/>
  <c r="I28" i="206"/>
  <c r="H28" i="206"/>
  <c r="G28" i="206"/>
  <c r="F28" i="206"/>
  <c r="E28" i="206"/>
  <c r="D28" i="206"/>
  <c r="C28" i="206"/>
  <c r="J26" i="206"/>
  <c r="K26" i="206" s="1"/>
  <c r="J25" i="206"/>
  <c r="K25" i="206" s="1"/>
  <c r="J24" i="206"/>
  <c r="K24" i="206" s="1"/>
  <c r="J23" i="206"/>
  <c r="K23" i="206" s="1"/>
  <c r="I22" i="206"/>
  <c r="H22" i="206"/>
  <c r="G22" i="206"/>
  <c r="F22" i="206"/>
  <c r="E22" i="206"/>
  <c r="D22" i="206"/>
  <c r="C22" i="206"/>
  <c r="J21" i="206"/>
  <c r="K21" i="206"/>
  <c r="J20" i="206"/>
  <c r="K20" i="206"/>
  <c r="J19" i="206"/>
  <c r="K19" i="206"/>
  <c r="J18" i="206"/>
  <c r="J17" i="206"/>
  <c r="K17" i="206" s="1"/>
  <c r="J16" i="206"/>
  <c r="K16" i="206" s="1"/>
  <c r="J15" i="206"/>
  <c r="K15" i="206" s="1"/>
  <c r="J14" i="206"/>
  <c r="K14" i="206" s="1"/>
  <c r="J13" i="206"/>
  <c r="K13" i="206" s="1"/>
  <c r="J12" i="206"/>
  <c r="K12" i="206" s="1"/>
  <c r="J11" i="206"/>
  <c r="I10" i="206"/>
  <c r="H10" i="206"/>
  <c r="G10" i="206"/>
  <c r="F10" i="206"/>
  <c r="E10" i="206"/>
  <c r="D10" i="206"/>
  <c r="C10" i="206"/>
  <c r="B3" i="206"/>
  <c r="J60" i="205"/>
  <c r="K60" i="205"/>
  <c r="J59" i="205"/>
  <c r="K59" i="205"/>
  <c r="J56" i="205"/>
  <c r="K56" i="205"/>
  <c r="J55" i="205"/>
  <c r="K55" i="205"/>
  <c r="J54" i="205"/>
  <c r="K54" i="205"/>
  <c r="J53" i="205"/>
  <c r="K53" i="205"/>
  <c r="J52" i="205"/>
  <c r="I51" i="205"/>
  <c r="H51" i="205"/>
  <c r="G51" i="205"/>
  <c r="F51" i="205"/>
  <c r="E51" i="205"/>
  <c r="D51" i="205"/>
  <c r="C51" i="205"/>
  <c r="J50" i="205"/>
  <c r="K50" i="205"/>
  <c r="J49" i="205"/>
  <c r="K49" i="205"/>
  <c r="J48" i="205"/>
  <c r="K48" i="205"/>
  <c r="J47" i="205"/>
  <c r="J46" i="205"/>
  <c r="I45" i="205"/>
  <c r="H45" i="205"/>
  <c r="G45" i="205"/>
  <c r="G57" i="205"/>
  <c r="F45" i="205"/>
  <c r="E45" i="205"/>
  <c r="D45" i="205"/>
  <c r="C45" i="205"/>
  <c r="J42" i="205"/>
  <c r="K42" i="205"/>
  <c r="J41" i="205"/>
  <c r="J40" i="205"/>
  <c r="I39" i="205"/>
  <c r="H39" i="205"/>
  <c r="G39" i="205"/>
  <c r="F39" i="205"/>
  <c r="E39" i="205"/>
  <c r="D39" i="205"/>
  <c r="C39" i="205"/>
  <c r="J37" i="205"/>
  <c r="K37" i="205" s="1"/>
  <c r="J36" i="205"/>
  <c r="K36" i="205" s="1"/>
  <c r="J35" i="205"/>
  <c r="J34" i="205"/>
  <c r="K34" i="205"/>
  <c r="J33" i="205"/>
  <c r="K33" i="205"/>
  <c r="I32" i="205"/>
  <c r="H32" i="205"/>
  <c r="G32" i="205"/>
  <c r="F32" i="205"/>
  <c r="E32" i="205"/>
  <c r="D32" i="205"/>
  <c r="C32" i="205"/>
  <c r="J31" i="205"/>
  <c r="K31" i="205" s="1"/>
  <c r="J30" i="205"/>
  <c r="K30" i="205" s="1"/>
  <c r="J29" i="205"/>
  <c r="I28" i="205"/>
  <c r="H28" i="205"/>
  <c r="G28" i="205"/>
  <c r="F28" i="205"/>
  <c r="E28" i="205"/>
  <c r="D28" i="205"/>
  <c r="C28" i="205"/>
  <c r="J26" i="205"/>
  <c r="K26" i="205" s="1"/>
  <c r="J25" i="205"/>
  <c r="K25" i="205" s="1"/>
  <c r="J24" i="205"/>
  <c r="K24" i="205" s="1"/>
  <c r="J23" i="205"/>
  <c r="K23" i="205" s="1"/>
  <c r="I22" i="205"/>
  <c r="H22" i="205"/>
  <c r="G22" i="205"/>
  <c r="F22" i="205"/>
  <c r="E22" i="205"/>
  <c r="D22" i="205"/>
  <c r="C22" i="205"/>
  <c r="J21" i="205"/>
  <c r="K21" i="205"/>
  <c r="J20" i="205"/>
  <c r="K20" i="205"/>
  <c r="J19" i="205"/>
  <c r="K19" i="205"/>
  <c r="J18" i="205"/>
  <c r="K18" i="205"/>
  <c r="J17" i="205"/>
  <c r="K17" i="205"/>
  <c r="J16" i="205"/>
  <c r="K16" i="205"/>
  <c r="J15" i="205"/>
  <c r="K15" i="205"/>
  <c r="J14" i="205"/>
  <c r="K14" i="205"/>
  <c r="J13" i="205"/>
  <c r="K13" i="205"/>
  <c r="J12" i="205"/>
  <c r="K12" i="205"/>
  <c r="J11" i="205"/>
  <c r="K11" i="205"/>
  <c r="I10" i="205"/>
  <c r="H10" i="205"/>
  <c r="G10" i="205"/>
  <c r="F10" i="205"/>
  <c r="E10" i="205"/>
  <c r="D10" i="205"/>
  <c r="D38" i="205" s="1"/>
  <c r="C10" i="205"/>
  <c r="B2" i="207"/>
  <c r="B2" i="208"/>
  <c r="J60" i="204"/>
  <c r="K60" i="204"/>
  <c r="J59" i="204"/>
  <c r="K59" i="204"/>
  <c r="J56" i="204"/>
  <c r="K56" i="204"/>
  <c r="J55" i="204"/>
  <c r="K55" i="204"/>
  <c r="J54" i="204"/>
  <c r="J53" i="204"/>
  <c r="K53" i="204" s="1"/>
  <c r="J52" i="204"/>
  <c r="K52" i="204" s="1"/>
  <c r="I51" i="204"/>
  <c r="H51" i="204"/>
  <c r="G51" i="204"/>
  <c r="G57" i="204" s="1"/>
  <c r="F51" i="204"/>
  <c r="E51" i="204"/>
  <c r="D51" i="204"/>
  <c r="C51" i="204"/>
  <c r="J50" i="204"/>
  <c r="K50" i="204" s="1"/>
  <c r="J49" i="204"/>
  <c r="K49" i="204" s="1"/>
  <c r="J48" i="204"/>
  <c r="J47" i="204"/>
  <c r="K47" i="204"/>
  <c r="J46" i="204"/>
  <c r="K46" i="204"/>
  <c r="I45" i="204"/>
  <c r="H45" i="204"/>
  <c r="G45" i="204"/>
  <c r="F45" i="204"/>
  <c r="E45" i="204"/>
  <c r="D45" i="204"/>
  <c r="D57" i="204"/>
  <c r="C45" i="204"/>
  <c r="C57" i="204" s="1"/>
  <c r="J42" i="204"/>
  <c r="K42" i="204" s="1"/>
  <c r="J41" i="204"/>
  <c r="K41" i="204"/>
  <c r="J40" i="204"/>
  <c r="K40" i="204"/>
  <c r="K39" i="204" s="1"/>
  <c r="I39" i="204"/>
  <c r="H39" i="204"/>
  <c r="G39" i="204"/>
  <c r="F39" i="204"/>
  <c r="E39" i="204"/>
  <c r="D39" i="204"/>
  <c r="C39" i="204"/>
  <c r="J37" i="204"/>
  <c r="K37" i="204" s="1"/>
  <c r="J36" i="204"/>
  <c r="K36" i="204" s="1"/>
  <c r="J35" i="204"/>
  <c r="K35" i="204" s="1"/>
  <c r="J34" i="204"/>
  <c r="K34" i="204" s="1"/>
  <c r="J33" i="204"/>
  <c r="K33" i="204" s="1"/>
  <c r="K32" i="204" s="1"/>
  <c r="I32" i="204"/>
  <c r="H32" i="204"/>
  <c r="G32" i="204"/>
  <c r="F32" i="204"/>
  <c r="E32" i="204"/>
  <c r="D32" i="204"/>
  <c r="C32" i="204"/>
  <c r="J31" i="204"/>
  <c r="K31" i="204" s="1"/>
  <c r="J30" i="204"/>
  <c r="J29" i="204"/>
  <c r="I28" i="204"/>
  <c r="H28" i="204"/>
  <c r="G28" i="204"/>
  <c r="F28" i="204"/>
  <c r="E28" i="204"/>
  <c r="D28" i="204"/>
  <c r="C28" i="204"/>
  <c r="C38" i="204"/>
  <c r="J26" i="204"/>
  <c r="K26" i="204"/>
  <c r="J25" i="204"/>
  <c r="J24" i="204"/>
  <c r="J23" i="204"/>
  <c r="K23" i="204"/>
  <c r="I22" i="204"/>
  <c r="H22" i="204"/>
  <c r="G22" i="204"/>
  <c r="F22" i="204"/>
  <c r="E22" i="204"/>
  <c r="D22" i="204"/>
  <c r="C22" i="204"/>
  <c r="J21" i="204"/>
  <c r="K21" i="204" s="1"/>
  <c r="J20" i="204"/>
  <c r="K20" i="204" s="1"/>
  <c r="J19" i="204"/>
  <c r="K19" i="204" s="1"/>
  <c r="J18" i="204"/>
  <c r="K18" i="204" s="1"/>
  <c r="J17" i="204"/>
  <c r="K17" i="204" s="1"/>
  <c r="J16" i="204"/>
  <c r="K16" i="204" s="1"/>
  <c r="J15" i="204"/>
  <c r="K15" i="204" s="1"/>
  <c r="J14" i="204"/>
  <c r="K14" i="204" s="1"/>
  <c r="J13" i="204"/>
  <c r="J10" i="204" s="1"/>
  <c r="J12" i="204"/>
  <c r="K12" i="204"/>
  <c r="J11" i="204"/>
  <c r="K11" i="204"/>
  <c r="K10" i="204" s="1"/>
  <c r="I10" i="204"/>
  <c r="H10" i="204"/>
  <c r="G10" i="204"/>
  <c r="G38" i="204" s="1"/>
  <c r="F10" i="204"/>
  <c r="E10" i="204"/>
  <c r="D10" i="204"/>
  <c r="D38" i="204" s="1"/>
  <c r="D43" i="204" s="1"/>
  <c r="C10" i="204"/>
  <c r="B3" i="204"/>
  <c r="J60" i="203"/>
  <c r="K60" i="203"/>
  <c r="J59" i="203"/>
  <c r="K59" i="203"/>
  <c r="J56" i="203"/>
  <c r="K56" i="203"/>
  <c r="J55" i="203"/>
  <c r="K55" i="203"/>
  <c r="J54" i="203"/>
  <c r="K54" i="203"/>
  <c r="J53" i="203"/>
  <c r="J52" i="203"/>
  <c r="I51" i="203"/>
  <c r="H51" i="203"/>
  <c r="H57" i="203" s="1"/>
  <c r="G51" i="203"/>
  <c r="F51" i="203"/>
  <c r="E51" i="203"/>
  <c r="D51" i="203"/>
  <c r="C51" i="203"/>
  <c r="J50" i="203"/>
  <c r="J49" i="203"/>
  <c r="K49" i="203" s="1"/>
  <c r="J48" i="203"/>
  <c r="K48" i="203" s="1"/>
  <c r="J47" i="203"/>
  <c r="K47" i="203" s="1"/>
  <c r="K45" i="203" s="1"/>
  <c r="K57" i="203" s="1"/>
  <c r="J46" i="203"/>
  <c r="K46" i="203" s="1"/>
  <c r="I45" i="203"/>
  <c r="H45" i="203"/>
  <c r="G45" i="203"/>
  <c r="F45" i="203"/>
  <c r="E45" i="203"/>
  <c r="D45" i="203"/>
  <c r="C45" i="203"/>
  <c r="C57" i="203" s="1"/>
  <c r="J42" i="203"/>
  <c r="K42" i="203"/>
  <c r="J41" i="203"/>
  <c r="K41" i="203"/>
  <c r="J40" i="203"/>
  <c r="K40" i="203"/>
  <c r="I39" i="203"/>
  <c r="H39" i="203"/>
  <c r="G39" i="203"/>
  <c r="F39" i="203"/>
  <c r="E39" i="203"/>
  <c r="D39" i="203"/>
  <c r="C39" i="203"/>
  <c r="J37" i="203"/>
  <c r="K37" i="203" s="1"/>
  <c r="J36" i="203"/>
  <c r="K36" i="203" s="1"/>
  <c r="J35" i="203"/>
  <c r="K35" i="203" s="1"/>
  <c r="J34" i="203"/>
  <c r="K34" i="203" s="1"/>
  <c r="J33" i="203"/>
  <c r="I32" i="203"/>
  <c r="H32" i="203"/>
  <c r="G32" i="203"/>
  <c r="F32" i="203"/>
  <c r="E32" i="203"/>
  <c r="D32" i="203"/>
  <c r="C32" i="203"/>
  <c r="J31" i="203"/>
  <c r="K31" i="203" s="1"/>
  <c r="J30" i="203"/>
  <c r="J29" i="203"/>
  <c r="K29" i="203"/>
  <c r="I28" i="203"/>
  <c r="H28" i="203"/>
  <c r="G28" i="203"/>
  <c r="F28" i="203"/>
  <c r="E28" i="203"/>
  <c r="D28" i="203"/>
  <c r="C28" i="203"/>
  <c r="J26" i="203"/>
  <c r="K26" i="203" s="1"/>
  <c r="J25" i="203"/>
  <c r="K25" i="203" s="1"/>
  <c r="J24" i="203"/>
  <c r="J23" i="203"/>
  <c r="I22" i="203"/>
  <c r="H22" i="203"/>
  <c r="G22" i="203"/>
  <c r="F22" i="203"/>
  <c r="E22" i="203"/>
  <c r="D22" i="203"/>
  <c r="C22" i="203"/>
  <c r="J21" i="203"/>
  <c r="K21" i="203"/>
  <c r="J20" i="203"/>
  <c r="K20" i="203"/>
  <c r="J19" i="203"/>
  <c r="K19" i="203"/>
  <c r="J18" i="203"/>
  <c r="K18" i="203"/>
  <c r="J17" i="203"/>
  <c r="K17" i="203"/>
  <c r="J16" i="203"/>
  <c r="J15" i="203"/>
  <c r="K15" i="203" s="1"/>
  <c r="J14" i="203"/>
  <c r="K14" i="203" s="1"/>
  <c r="J13" i="203"/>
  <c r="K13" i="203" s="1"/>
  <c r="J12" i="203"/>
  <c r="K12" i="203" s="1"/>
  <c r="J11" i="203"/>
  <c r="K11" i="203" s="1"/>
  <c r="I10" i="203"/>
  <c r="I38" i="203" s="1"/>
  <c r="I43" i="203" s="1"/>
  <c r="H10" i="203"/>
  <c r="G10" i="203"/>
  <c r="F10" i="203"/>
  <c r="E10" i="203"/>
  <c r="D10" i="203"/>
  <c r="C10" i="203"/>
  <c r="B3" i="203"/>
  <c r="J60" i="202"/>
  <c r="K60" i="202"/>
  <c r="J59" i="202"/>
  <c r="K59" i="202"/>
  <c r="J56" i="202"/>
  <c r="K56" i="202"/>
  <c r="J55" i="202"/>
  <c r="K55" i="202"/>
  <c r="J54" i="202"/>
  <c r="K54" i="202"/>
  <c r="J53" i="202"/>
  <c r="J52" i="202"/>
  <c r="I51" i="202"/>
  <c r="H51" i="202"/>
  <c r="G51" i="202"/>
  <c r="F51" i="202"/>
  <c r="E51" i="202"/>
  <c r="D51" i="202"/>
  <c r="C51" i="202"/>
  <c r="J50" i="202"/>
  <c r="K50" i="202" s="1"/>
  <c r="J49" i="202"/>
  <c r="K49" i="202" s="1"/>
  <c r="J48" i="202"/>
  <c r="K48" i="202" s="1"/>
  <c r="J47" i="202"/>
  <c r="J46" i="202"/>
  <c r="K46" i="202"/>
  <c r="K45" i="202" s="1"/>
  <c r="I45" i="202"/>
  <c r="I57" i="202"/>
  <c r="H45" i="202"/>
  <c r="H57" i="202"/>
  <c r="G45" i="202"/>
  <c r="G57" i="202"/>
  <c r="F45" i="202"/>
  <c r="E45" i="202"/>
  <c r="E57" i="202" s="1"/>
  <c r="D45" i="202"/>
  <c r="C45" i="202"/>
  <c r="C57" i="202"/>
  <c r="J42" i="202"/>
  <c r="K42" i="202"/>
  <c r="J41" i="202"/>
  <c r="K41" i="202"/>
  <c r="J40" i="202"/>
  <c r="K40" i="202" s="1"/>
  <c r="K39" i="202" s="1"/>
  <c r="I39" i="202"/>
  <c r="H39" i="202"/>
  <c r="G39" i="202"/>
  <c r="F39" i="202"/>
  <c r="E39" i="202"/>
  <c r="D39" i="202"/>
  <c r="C39" i="202"/>
  <c r="J37" i="202"/>
  <c r="K37" i="202"/>
  <c r="J36" i="202"/>
  <c r="K36" i="202"/>
  <c r="J35" i="202"/>
  <c r="K35" i="202"/>
  <c r="J34" i="202"/>
  <c r="K34" i="202"/>
  <c r="J33" i="202"/>
  <c r="K33" i="202"/>
  <c r="I32" i="202"/>
  <c r="H32" i="202"/>
  <c r="G32" i="202"/>
  <c r="F32" i="202"/>
  <c r="E32" i="202"/>
  <c r="D32" i="202"/>
  <c r="C32" i="202"/>
  <c r="J31" i="202"/>
  <c r="K31" i="202" s="1"/>
  <c r="J30" i="202"/>
  <c r="K30" i="202" s="1"/>
  <c r="J29" i="202"/>
  <c r="I28" i="202"/>
  <c r="H28" i="202"/>
  <c r="G28" i="202"/>
  <c r="G38" i="202"/>
  <c r="G43" i="202" s="1"/>
  <c r="F28" i="202"/>
  <c r="E28" i="202"/>
  <c r="D28" i="202"/>
  <c r="C28" i="202"/>
  <c r="J26" i="202"/>
  <c r="K26" i="202" s="1"/>
  <c r="J25" i="202"/>
  <c r="K25" i="202" s="1"/>
  <c r="J24" i="202"/>
  <c r="K24" i="202" s="1"/>
  <c r="J23" i="202"/>
  <c r="I22" i="202"/>
  <c r="H22" i="202"/>
  <c r="G22" i="202"/>
  <c r="F22" i="202"/>
  <c r="E22" i="202"/>
  <c r="D22" i="202"/>
  <c r="C22" i="202"/>
  <c r="J21" i="202"/>
  <c r="K21" i="202" s="1"/>
  <c r="J20" i="202"/>
  <c r="K20" i="202" s="1"/>
  <c r="J19" i="202"/>
  <c r="K19" i="202" s="1"/>
  <c r="J18" i="202"/>
  <c r="K18" i="202" s="1"/>
  <c r="J17" i="202"/>
  <c r="K17" i="202" s="1"/>
  <c r="J16" i="202"/>
  <c r="K16" i="202" s="1"/>
  <c r="J15" i="202"/>
  <c r="K15" i="202" s="1"/>
  <c r="J14" i="202"/>
  <c r="K14" i="202" s="1"/>
  <c r="J13" i="202"/>
  <c r="K13" i="202" s="1"/>
  <c r="J12" i="202"/>
  <c r="K12" i="202" s="1"/>
  <c r="J11" i="202"/>
  <c r="I10" i="202"/>
  <c r="H10" i="202"/>
  <c r="G10" i="202"/>
  <c r="F10" i="202"/>
  <c r="E10" i="202"/>
  <c r="D10" i="202"/>
  <c r="C10" i="202"/>
  <c r="C38" i="202"/>
  <c r="B3" i="202"/>
  <c r="J60" i="201"/>
  <c r="K60" i="201" s="1"/>
  <c r="J59" i="201"/>
  <c r="K59" i="201" s="1"/>
  <c r="J56" i="201"/>
  <c r="K56" i="201" s="1"/>
  <c r="J55" i="201"/>
  <c r="K55" i="201" s="1"/>
  <c r="J54" i="201"/>
  <c r="K54" i="201" s="1"/>
  <c r="J53" i="201"/>
  <c r="K53" i="201" s="1"/>
  <c r="J52" i="201"/>
  <c r="K52" i="201" s="1"/>
  <c r="I51" i="201"/>
  <c r="H51" i="201"/>
  <c r="G51" i="201"/>
  <c r="G57" i="201" s="1"/>
  <c r="F51" i="201"/>
  <c r="E51" i="201"/>
  <c r="D51" i="201"/>
  <c r="C51" i="201"/>
  <c r="C57" i="201" s="1"/>
  <c r="J50" i="201"/>
  <c r="K50" i="201"/>
  <c r="J49" i="201"/>
  <c r="K49" i="201"/>
  <c r="J48" i="201"/>
  <c r="J47" i="201"/>
  <c r="K47" i="201" s="1"/>
  <c r="J46" i="201"/>
  <c r="I45" i="201"/>
  <c r="H45" i="201"/>
  <c r="G45" i="201"/>
  <c r="F45" i="201"/>
  <c r="E45" i="201"/>
  <c r="D45" i="201"/>
  <c r="C45" i="201"/>
  <c r="J42" i="201"/>
  <c r="K42" i="201" s="1"/>
  <c r="J41" i="201"/>
  <c r="K41" i="201" s="1"/>
  <c r="K39" i="201" s="1"/>
  <c r="J40" i="201"/>
  <c r="K40" i="201"/>
  <c r="I39" i="201"/>
  <c r="H39" i="201"/>
  <c r="G39" i="201"/>
  <c r="F39" i="201"/>
  <c r="E39" i="201"/>
  <c r="D39" i="201"/>
  <c r="C39" i="201"/>
  <c r="J37" i="201"/>
  <c r="K37" i="201" s="1"/>
  <c r="J36" i="201"/>
  <c r="K36" i="201" s="1"/>
  <c r="J35" i="201"/>
  <c r="K35" i="201" s="1"/>
  <c r="J34" i="201"/>
  <c r="J33" i="201"/>
  <c r="I32" i="201"/>
  <c r="H32" i="201"/>
  <c r="G32" i="201"/>
  <c r="F32" i="201"/>
  <c r="E32" i="201"/>
  <c r="D32" i="201"/>
  <c r="C32" i="201"/>
  <c r="J31" i="201"/>
  <c r="K31" i="201"/>
  <c r="J30" i="201"/>
  <c r="K30" i="201"/>
  <c r="J29" i="201"/>
  <c r="K29" i="201"/>
  <c r="I28" i="201"/>
  <c r="H28" i="201"/>
  <c r="G28" i="201"/>
  <c r="F28" i="201"/>
  <c r="E28" i="201"/>
  <c r="D28" i="201"/>
  <c r="C28" i="201"/>
  <c r="J26" i="201"/>
  <c r="K26" i="201" s="1"/>
  <c r="J25" i="201"/>
  <c r="K25" i="201" s="1"/>
  <c r="J24" i="201"/>
  <c r="K24" i="201" s="1"/>
  <c r="J23" i="201"/>
  <c r="K23" i="201" s="1"/>
  <c r="K22" i="201" s="1"/>
  <c r="I22" i="201"/>
  <c r="H22" i="201"/>
  <c r="H38" i="201" s="1"/>
  <c r="H43" i="201" s="1"/>
  <c r="G22" i="201"/>
  <c r="F22" i="201"/>
  <c r="F38" i="201" s="1"/>
  <c r="F43" i="201" s="1"/>
  <c r="E22" i="201"/>
  <c r="D22" i="201"/>
  <c r="D38" i="201" s="1"/>
  <c r="D43" i="201" s="1"/>
  <c r="C22" i="201"/>
  <c r="J21" i="201"/>
  <c r="K21" i="201" s="1"/>
  <c r="J20" i="201"/>
  <c r="K20" i="201" s="1"/>
  <c r="J19" i="201"/>
  <c r="K19" i="201" s="1"/>
  <c r="J18" i="201"/>
  <c r="K18" i="201" s="1"/>
  <c r="J17" i="201"/>
  <c r="K17" i="201" s="1"/>
  <c r="J16" i="201"/>
  <c r="K16" i="201" s="1"/>
  <c r="J15" i="201"/>
  <c r="K15" i="201" s="1"/>
  <c r="J14" i="201"/>
  <c r="K14" i="201" s="1"/>
  <c r="J13" i="201"/>
  <c r="K13" i="201" s="1"/>
  <c r="J12" i="201"/>
  <c r="J11" i="201"/>
  <c r="K11" i="201"/>
  <c r="I10" i="201"/>
  <c r="H10" i="201"/>
  <c r="G10" i="201"/>
  <c r="F10" i="201"/>
  <c r="E10" i="201"/>
  <c r="D10" i="201"/>
  <c r="C10" i="201"/>
  <c r="J60" i="200"/>
  <c r="K60" i="200" s="1"/>
  <c r="J59" i="200"/>
  <c r="K59" i="200" s="1"/>
  <c r="J56" i="200"/>
  <c r="K56" i="200" s="1"/>
  <c r="J55" i="200"/>
  <c r="K55" i="200" s="1"/>
  <c r="J54" i="200"/>
  <c r="K54" i="200" s="1"/>
  <c r="J53" i="200"/>
  <c r="K53" i="200" s="1"/>
  <c r="J52" i="200"/>
  <c r="I51" i="200"/>
  <c r="H51" i="200"/>
  <c r="G51" i="200"/>
  <c r="F51" i="200"/>
  <c r="E51" i="200"/>
  <c r="D51" i="200"/>
  <c r="C51" i="200"/>
  <c r="J50" i="200"/>
  <c r="K50" i="200"/>
  <c r="J49" i="200"/>
  <c r="K49" i="200"/>
  <c r="J48" i="200"/>
  <c r="K48" i="200"/>
  <c r="J47" i="200"/>
  <c r="J46" i="200"/>
  <c r="K46" i="200" s="1"/>
  <c r="I45" i="200"/>
  <c r="H45" i="200"/>
  <c r="G45" i="200"/>
  <c r="G57" i="200" s="1"/>
  <c r="F45" i="200"/>
  <c r="F57" i="200"/>
  <c r="E45" i="200"/>
  <c r="E57" i="200"/>
  <c r="D45" i="200"/>
  <c r="D57" i="200"/>
  <c r="C45" i="200"/>
  <c r="J42" i="200"/>
  <c r="J41" i="200"/>
  <c r="K41" i="200"/>
  <c r="J40" i="200"/>
  <c r="I39" i="200"/>
  <c r="H39" i="200"/>
  <c r="G39" i="200"/>
  <c r="G43" i="200" s="1"/>
  <c r="F39" i="200"/>
  <c r="E39" i="200"/>
  <c r="D39" i="200"/>
  <c r="C39" i="200"/>
  <c r="J37" i="200"/>
  <c r="K37" i="200"/>
  <c r="J36" i="200"/>
  <c r="K36" i="200"/>
  <c r="J35" i="200"/>
  <c r="K35" i="200"/>
  <c r="J34" i="200"/>
  <c r="J33" i="200"/>
  <c r="I32" i="200"/>
  <c r="H32" i="200"/>
  <c r="H38" i="200" s="1"/>
  <c r="H43" i="200" s="1"/>
  <c r="G32" i="200"/>
  <c r="F32" i="200"/>
  <c r="E32" i="200"/>
  <c r="D32" i="200"/>
  <c r="C32" i="200"/>
  <c r="J31" i="200"/>
  <c r="K31" i="200" s="1"/>
  <c r="J30" i="200"/>
  <c r="J29" i="200"/>
  <c r="I28" i="200"/>
  <c r="H28" i="200"/>
  <c r="G28" i="200"/>
  <c r="F28" i="200"/>
  <c r="E28" i="200"/>
  <c r="D28" i="200"/>
  <c r="C28" i="200"/>
  <c r="J26" i="200"/>
  <c r="K26" i="200"/>
  <c r="J25" i="200"/>
  <c r="K25" i="200"/>
  <c r="J24" i="200"/>
  <c r="K24" i="200"/>
  <c r="J23" i="200"/>
  <c r="K23" i="200"/>
  <c r="I22" i="200"/>
  <c r="H22" i="200"/>
  <c r="G22" i="200"/>
  <c r="F22" i="200"/>
  <c r="E22" i="200"/>
  <c r="D22" i="200"/>
  <c r="C22" i="200"/>
  <c r="J21" i="200"/>
  <c r="K21" i="200" s="1"/>
  <c r="J20" i="200"/>
  <c r="K20" i="200" s="1"/>
  <c r="J19" i="200"/>
  <c r="K19" i="200" s="1"/>
  <c r="J18" i="200"/>
  <c r="K18" i="200" s="1"/>
  <c r="J17" i="200"/>
  <c r="K17" i="200" s="1"/>
  <c r="J16" i="200"/>
  <c r="K16" i="200" s="1"/>
  <c r="J15" i="200"/>
  <c r="K15" i="200" s="1"/>
  <c r="J14" i="200"/>
  <c r="K14" i="200" s="1"/>
  <c r="J13" i="200"/>
  <c r="J12" i="200"/>
  <c r="K12" i="200"/>
  <c r="J11" i="200"/>
  <c r="I10" i="200"/>
  <c r="H10" i="200"/>
  <c r="G10" i="200"/>
  <c r="G38" i="200" s="1"/>
  <c r="F10" i="200"/>
  <c r="E10" i="200"/>
  <c r="D10" i="200"/>
  <c r="C10" i="200"/>
  <c r="B3" i="200"/>
  <c r="J60" i="199"/>
  <c r="K60" i="199"/>
  <c r="J59" i="199"/>
  <c r="K59" i="199"/>
  <c r="J56" i="199"/>
  <c r="K56" i="199"/>
  <c r="J55" i="199"/>
  <c r="K55" i="199"/>
  <c r="J54" i="199"/>
  <c r="K54" i="199"/>
  <c r="J53" i="199"/>
  <c r="J52" i="199"/>
  <c r="K52" i="199" s="1"/>
  <c r="I51" i="199"/>
  <c r="H51" i="199"/>
  <c r="G51" i="199"/>
  <c r="F51" i="199"/>
  <c r="E51" i="199"/>
  <c r="D51" i="199"/>
  <c r="C51" i="199"/>
  <c r="J50" i="199"/>
  <c r="K50" i="199" s="1"/>
  <c r="J49" i="199"/>
  <c r="K49" i="199" s="1"/>
  <c r="J48" i="199"/>
  <c r="K48" i="199" s="1"/>
  <c r="J47" i="199"/>
  <c r="J46" i="199"/>
  <c r="I45" i="199"/>
  <c r="H45" i="199"/>
  <c r="G45" i="199"/>
  <c r="G57" i="199" s="1"/>
  <c r="F45" i="199"/>
  <c r="E45" i="199"/>
  <c r="E57" i="199"/>
  <c r="D45" i="199"/>
  <c r="D57" i="199"/>
  <c r="C45" i="199"/>
  <c r="C57" i="199" s="1"/>
  <c r="J42" i="199"/>
  <c r="K42" i="199" s="1"/>
  <c r="J41" i="199"/>
  <c r="K41" i="199" s="1"/>
  <c r="J40" i="199"/>
  <c r="K40" i="199" s="1"/>
  <c r="I39" i="199"/>
  <c r="H39" i="199"/>
  <c r="G39" i="199"/>
  <c r="F39" i="199"/>
  <c r="E39" i="199"/>
  <c r="D39" i="199"/>
  <c r="C39" i="199"/>
  <c r="J37" i="199"/>
  <c r="K37" i="199"/>
  <c r="J36" i="199"/>
  <c r="K36" i="199"/>
  <c r="J35" i="199"/>
  <c r="K35" i="199"/>
  <c r="J34" i="199"/>
  <c r="J33" i="199"/>
  <c r="I32" i="199"/>
  <c r="H32" i="199"/>
  <c r="G32" i="199"/>
  <c r="F32" i="199"/>
  <c r="E32" i="199"/>
  <c r="D32" i="199"/>
  <c r="C32" i="199"/>
  <c r="J31" i="199"/>
  <c r="K31" i="199" s="1"/>
  <c r="J30" i="199"/>
  <c r="K30" i="199" s="1"/>
  <c r="J29" i="199"/>
  <c r="I28" i="199"/>
  <c r="H28" i="199"/>
  <c r="G28" i="199"/>
  <c r="F28" i="199"/>
  <c r="E28" i="199"/>
  <c r="D28" i="199"/>
  <c r="D43" i="199"/>
  <c r="C28" i="199"/>
  <c r="J26" i="199"/>
  <c r="K26" i="199" s="1"/>
  <c r="J25" i="199"/>
  <c r="J24" i="199"/>
  <c r="K24" i="199"/>
  <c r="J23" i="199"/>
  <c r="I22" i="199"/>
  <c r="H22" i="199"/>
  <c r="G22" i="199"/>
  <c r="F22" i="199"/>
  <c r="E22" i="199"/>
  <c r="D22" i="199"/>
  <c r="C22" i="199"/>
  <c r="J21" i="199"/>
  <c r="K21" i="199"/>
  <c r="J20" i="199"/>
  <c r="K20" i="199"/>
  <c r="J19" i="199"/>
  <c r="K19" i="199"/>
  <c r="J18" i="199"/>
  <c r="K18" i="199"/>
  <c r="J17" i="199"/>
  <c r="K17" i="199"/>
  <c r="J16" i="199"/>
  <c r="K16" i="199"/>
  <c r="J15" i="199"/>
  <c r="K15" i="199"/>
  <c r="J14" i="199"/>
  <c r="J13" i="199"/>
  <c r="K13" i="199" s="1"/>
  <c r="J12" i="199"/>
  <c r="K12" i="199" s="1"/>
  <c r="J11" i="199"/>
  <c r="I10" i="199"/>
  <c r="H10" i="199"/>
  <c r="G10" i="199"/>
  <c r="F10" i="199"/>
  <c r="E10" i="199"/>
  <c r="D10" i="199"/>
  <c r="D38" i="199" s="1"/>
  <c r="C10" i="199"/>
  <c r="B3" i="199"/>
  <c r="J60" i="198"/>
  <c r="K60" i="198"/>
  <c r="J59" i="198"/>
  <c r="K59" i="198"/>
  <c r="J56" i="198"/>
  <c r="K56" i="198"/>
  <c r="J55" i="198"/>
  <c r="K55" i="198"/>
  <c r="J54" i="198"/>
  <c r="K54" i="198"/>
  <c r="J53" i="198"/>
  <c r="J52" i="198"/>
  <c r="K52" i="198" s="1"/>
  <c r="I51" i="198"/>
  <c r="H51" i="198"/>
  <c r="G51" i="198"/>
  <c r="G57" i="198" s="1"/>
  <c r="F51" i="198"/>
  <c r="E51" i="198"/>
  <c r="E57" i="198" s="1"/>
  <c r="D51" i="198"/>
  <c r="C51" i="198"/>
  <c r="J50" i="198"/>
  <c r="K50" i="198"/>
  <c r="J49" i="198"/>
  <c r="K49" i="198"/>
  <c r="J48" i="198"/>
  <c r="K48" i="198"/>
  <c r="J47" i="198"/>
  <c r="K47" i="198"/>
  <c r="J46" i="198"/>
  <c r="K46" i="198"/>
  <c r="K45" i="198" s="1"/>
  <c r="I45" i="198"/>
  <c r="H45" i="198"/>
  <c r="G45" i="198"/>
  <c r="F45" i="198"/>
  <c r="E45" i="198"/>
  <c r="D45" i="198"/>
  <c r="D57" i="198" s="1"/>
  <c r="C45" i="198"/>
  <c r="J42" i="198"/>
  <c r="K42" i="198"/>
  <c r="J41" i="198"/>
  <c r="K41" i="198"/>
  <c r="J40" i="198"/>
  <c r="K40" i="198"/>
  <c r="I39" i="198"/>
  <c r="H39" i="198"/>
  <c r="G39" i="198"/>
  <c r="F39" i="198"/>
  <c r="E39" i="198"/>
  <c r="D39" i="198"/>
  <c r="C39" i="198"/>
  <c r="J37" i="198"/>
  <c r="K37" i="198" s="1"/>
  <c r="J36" i="198"/>
  <c r="K36" i="198" s="1"/>
  <c r="J35" i="198"/>
  <c r="K35" i="198" s="1"/>
  <c r="J34" i="198"/>
  <c r="K34" i="198" s="1"/>
  <c r="J33" i="198"/>
  <c r="K33" i="198" s="1"/>
  <c r="I32" i="198"/>
  <c r="H32" i="198"/>
  <c r="G32" i="198"/>
  <c r="G38" i="198" s="1"/>
  <c r="G43" i="198" s="1"/>
  <c r="F32" i="198"/>
  <c r="E32" i="198"/>
  <c r="D32" i="198"/>
  <c r="C32" i="198"/>
  <c r="J31" i="198"/>
  <c r="K31" i="198"/>
  <c r="J30" i="198"/>
  <c r="K30" i="198"/>
  <c r="J29" i="198"/>
  <c r="K29" i="198"/>
  <c r="K28" i="198" s="1"/>
  <c r="I28" i="198"/>
  <c r="H28" i="198"/>
  <c r="G28" i="198"/>
  <c r="F28" i="198"/>
  <c r="E28" i="198"/>
  <c r="D28" i="198"/>
  <c r="C28" i="198"/>
  <c r="J26" i="198"/>
  <c r="K26" i="198"/>
  <c r="J25" i="198"/>
  <c r="K25" i="198"/>
  <c r="J24" i="198"/>
  <c r="K24" i="198"/>
  <c r="J23" i="198"/>
  <c r="I22" i="198"/>
  <c r="H22" i="198"/>
  <c r="G22" i="198"/>
  <c r="F22" i="198"/>
  <c r="E22" i="198"/>
  <c r="D22" i="198"/>
  <c r="C22" i="198"/>
  <c r="J21" i="198"/>
  <c r="K21" i="198"/>
  <c r="J20" i="198"/>
  <c r="K20" i="198"/>
  <c r="J19" i="198"/>
  <c r="K19" i="198"/>
  <c r="J18" i="198"/>
  <c r="K18" i="198"/>
  <c r="J17" i="198"/>
  <c r="K17" i="198"/>
  <c r="J16" i="198"/>
  <c r="J15" i="198"/>
  <c r="K15" i="198" s="1"/>
  <c r="J14" i="198"/>
  <c r="K14" i="198" s="1"/>
  <c r="J13" i="198"/>
  <c r="J12" i="198"/>
  <c r="K12" i="198"/>
  <c r="J11" i="198"/>
  <c r="K11" i="198"/>
  <c r="I10" i="198"/>
  <c r="H10" i="198"/>
  <c r="G10" i="198"/>
  <c r="F10" i="198"/>
  <c r="F38" i="198" s="1"/>
  <c r="F43" i="198"/>
  <c r="E10" i="198"/>
  <c r="D10" i="198"/>
  <c r="D38" i="198" s="1"/>
  <c r="D43" i="198" s="1"/>
  <c r="C10" i="198"/>
  <c r="B3" i="198"/>
  <c r="J60" i="197"/>
  <c r="K60" i="197"/>
  <c r="J59" i="197"/>
  <c r="K59" i="197"/>
  <c r="J56" i="197"/>
  <c r="K56" i="197"/>
  <c r="J55" i="197"/>
  <c r="K55" i="197"/>
  <c r="J54" i="197"/>
  <c r="K54" i="197"/>
  <c r="J53" i="197"/>
  <c r="K53" i="197"/>
  <c r="J52" i="197"/>
  <c r="I51" i="197"/>
  <c r="H51" i="197"/>
  <c r="G51" i="197"/>
  <c r="F51" i="197"/>
  <c r="E51" i="197"/>
  <c r="D51" i="197"/>
  <c r="C51" i="197"/>
  <c r="J50" i="197"/>
  <c r="K50" i="197"/>
  <c r="J49" i="197"/>
  <c r="K49" i="197"/>
  <c r="J48" i="197"/>
  <c r="K48" i="197"/>
  <c r="J47" i="197"/>
  <c r="K47" i="197"/>
  <c r="J46" i="197"/>
  <c r="I45" i="197"/>
  <c r="I57" i="197" s="1"/>
  <c r="H45" i="197"/>
  <c r="G45" i="197"/>
  <c r="F45" i="197"/>
  <c r="E45" i="197"/>
  <c r="D45" i="197"/>
  <c r="C45" i="197"/>
  <c r="C57" i="197"/>
  <c r="J42" i="197"/>
  <c r="K42" i="197"/>
  <c r="J41" i="197"/>
  <c r="K41" i="197" s="1"/>
  <c r="J40" i="197"/>
  <c r="K40" i="197" s="1"/>
  <c r="K39" i="197" s="1"/>
  <c r="I39" i="197"/>
  <c r="H39" i="197"/>
  <c r="G39" i="197"/>
  <c r="F39" i="197"/>
  <c r="E39" i="197"/>
  <c r="D39" i="197"/>
  <c r="C39" i="197"/>
  <c r="J37" i="197"/>
  <c r="K37" i="197"/>
  <c r="J36" i="197"/>
  <c r="K36" i="197"/>
  <c r="J35" i="197"/>
  <c r="J34" i="197"/>
  <c r="K34" i="197" s="1"/>
  <c r="J33" i="197"/>
  <c r="K33" i="197" s="1"/>
  <c r="I32" i="197"/>
  <c r="H32" i="197"/>
  <c r="G32" i="197"/>
  <c r="F32" i="197"/>
  <c r="E32" i="197"/>
  <c r="D32" i="197"/>
  <c r="C32" i="197"/>
  <c r="J31" i="197"/>
  <c r="K31" i="197" s="1"/>
  <c r="J30" i="197"/>
  <c r="K30" i="197" s="1"/>
  <c r="J29" i="197"/>
  <c r="K29" i="197" s="1"/>
  <c r="K28" i="197" s="1"/>
  <c r="I28" i="197"/>
  <c r="H28" i="197"/>
  <c r="G28" i="197"/>
  <c r="F28" i="197"/>
  <c r="E28" i="197"/>
  <c r="D28" i="197"/>
  <c r="C28" i="197"/>
  <c r="J26" i="197"/>
  <c r="K26" i="197" s="1"/>
  <c r="J25" i="197"/>
  <c r="K25" i="197" s="1"/>
  <c r="J24" i="197"/>
  <c r="J23" i="197"/>
  <c r="K23" i="197"/>
  <c r="I22" i="197"/>
  <c r="H22" i="197"/>
  <c r="G22" i="197"/>
  <c r="F22" i="197"/>
  <c r="E22" i="197"/>
  <c r="D22" i="197"/>
  <c r="C22" i="197"/>
  <c r="J21" i="197"/>
  <c r="K21" i="197" s="1"/>
  <c r="J20" i="197"/>
  <c r="K20" i="197" s="1"/>
  <c r="J19" i="197"/>
  <c r="K19" i="197" s="1"/>
  <c r="J18" i="197"/>
  <c r="K18" i="197" s="1"/>
  <c r="J17" i="197"/>
  <c r="K17" i="197" s="1"/>
  <c r="J16" i="197"/>
  <c r="K16" i="197" s="1"/>
  <c r="J15" i="197"/>
  <c r="K15" i="197" s="1"/>
  <c r="J14" i="197"/>
  <c r="K14" i="197" s="1"/>
  <c r="J13" i="197"/>
  <c r="K13" i="197" s="1"/>
  <c r="J12" i="197"/>
  <c r="J11" i="197"/>
  <c r="K11" i="197"/>
  <c r="I10" i="197"/>
  <c r="H10" i="197"/>
  <c r="H38" i="197" s="1"/>
  <c r="H43" i="197" s="1"/>
  <c r="G10" i="197"/>
  <c r="F10" i="197"/>
  <c r="E10" i="197"/>
  <c r="D10" i="197"/>
  <c r="C10" i="197"/>
  <c r="J60" i="196"/>
  <c r="K60" i="196" s="1"/>
  <c r="J59" i="196"/>
  <c r="K59" i="196" s="1"/>
  <c r="J56" i="196"/>
  <c r="K56" i="196" s="1"/>
  <c r="J55" i="196"/>
  <c r="K55" i="196" s="1"/>
  <c r="J54" i="196"/>
  <c r="K54" i="196" s="1"/>
  <c r="J53" i="196"/>
  <c r="J52" i="196"/>
  <c r="K52" i="196"/>
  <c r="I51" i="196"/>
  <c r="H51" i="196"/>
  <c r="G51" i="196"/>
  <c r="F51" i="196"/>
  <c r="E51" i="196"/>
  <c r="D51" i="196"/>
  <c r="C51" i="196"/>
  <c r="J50" i="196"/>
  <c r="K50" i="196" s="1"/>
  <c r="J49" i="196"/>
  <c r="K49" i="196" s="1"/>
  <c r="J48" i="196"/>
  <c r="K48" i="196" s="1"/>
  <c r="J47" i="196"/>
  <c r="K47" i="196" s="1"/>
  <c r="K45" i="196" s="1"/>
  <c r="K57" i="196" s="1"/>
  <c r="J46" i="196"/>
  <c r="K46" i="196" s="1"/>
  <c r="I45" i="196"/>
  <c r="I57" i="196" s="1"/>
  <c r="H45" i="196"/>
  <c r="G45" i="196"/>
  <c r="F45" i="196"/>
  <c r="E45" i="196"/>
  <c r="D45" i="196"/>
  <c r="C45" i="196"/>
  <c r="J42" i="196"/>
  <c r="K42" i="196" s="1"/>
  <c r="J41" i="196"/>
  <c r="K41" i="196" s="1"/>
  <c r="J40" i="196"/>
  <c r="I39" i="196"/>
  <c r="H39" i="196"/>
  <c r="G39" i="196"/>
  <c r="F39" i="196"/>
  <c r="E39" i="196"/>
  <c r="D39" i="196"/>
  <c r="C39" i="196"/>
  <c r="J37" i="196"/>
  <c r="K37" i="196" s="1"/>
  <c r="J36" i="196"/>
  <c r="K36" i="196" s="1"/>
  <c r="J35" i="196"/>
  <c r="K35" i="196" s="1"/>
  <c r="J34" i="196"/>
  <c r="K34" i="196" s="1"/>
  <c r="J33" i="196"/>
  <c r="K33" i="196" s="1"/>
  <c r="I32" i="196"/>
  <c r="I38" i="196" s="1"/>
  <c r="I43" i="196" s="1"/>
  <c r="H32" i="196"/>
  <c r="G32" i="196"/>
  <c r="F32" i="196"/>
  <c r="E32" i="196"/>
  <c r="E38" i="196" s="1"/>
  <c r="E43" i="196" s="1"/>
  <c r="D32" i="196"/>
  <c r="C32" i="196"/>
  <c r="J31" i="196"/>
  <c r="K31" i="196"/>
  <c r="J30" i="196"/>
  <c r="K30" i="196"/>
  <c r="J29" i="196"/>
  <c r="K29" i="196"/>
  <c r="K28" i="196" s="1"/>
  <c r="I28" i="196"/>
  <c r="H28" i="196"/>
  <c r="G28" i="196"/>
  <c r="F28" i="196"/>
  <c r="E28" i="196"/>
  <c r="D28" i="196"/>
  <c r="C28" i="196"/>
  <c r="J26" i="196"/>
  <c r="K26" i="196" s="1"/>
  <c r="J25" i="196"/>
  <c r="K25" i="196" s="1"/>
  <c r="J24" i="196"/>
  <c r="J23" i="196"/>
  <c r="K23" i="196"/>
  <c r="I22" i="196"/>
  <c r="H22" i="196"/>
  <c r="G22" i="196"/>
  <c r="F22" i="196"/>
  <c r="E22" i="196"/>
  <c r="D22" i="196"/>
  <c r="D38" i="196" s="1"/>
  <c r="D43" i="196" s="1"/>
  <c r="C22" i="196"/>
  <c r="J21" i="196"/>
  <c r="K21" i="196" s="1"/>
  <c r="J20" i="196"/>
  <c r="K20" i="196" s="1"/>
  <c r="J19" i="196"/>
  <c r="K19" i="196" s="1"/>
  <c r="J18" i="196"/>
  <c r="K18" i="196" s="1"/>
  <c r="J17" i="196"/>
  <c r="K17" i="196" s="1"/>
  <c r="J16" i="196"/>
  <c r="K16" i="196" s="1"/>
  <c r="J15" i="196"/>
  <c r="J14" i="196"/>
  <c r="K14" i="196"/>
  <c r="J13" i="196"/>
  <c r="K13" i="196"/>
  <c r="J12" i="196"/>
  <c r="K12" i="196"/>
  <c r="J11" i="196"/>
  <c r="I10" i="196"/>
  <c r="H10" i="196"/>
  <c r="G10" i="196"/>
  <c r="F10" i="196"/>
  <c r="E10" i="196"/>
  <c r="D10" i="196"/>
  <c r="C10" i="196"/>
  <c r="B3" i="196"/>
  <c r="J60" i="195"/>
  <c r="K60" i="195" s="1"/>
  <c r="J59" i="195"/>
  <c r="K59" i="195" s="1"/>
  <c r="J56" i="195"/>
  <c r="K56" i="195" s="1"/>
  <c r="J55" i="195"/>
  <c r="K55" i="195" s="1"/>
  <c r="J54" i="195"/>
  <c r="J53" i="195"/>
  <c r="J52" i="195"/>
  <c r="K52" i="195" s="1"/>
  <c r="I51" i="195"/>
  <c r="I57" i="195" s="1"/>
  <c r="H51" i="195"/>
  <c r="G51" i="195"/>
  <c r="G57" i="195" s="1"/>
  <c r="F51" i="195"/>
  <c r="E51" i="195"/>
  <c r="E57" i="195" s="1"/>
  <c r="D51" i="195"/>
  <c r="C51" i="195"/>
  <c r="J50" i="195"/>
  <c r="K50" i="195"/>
  <c r="J49" i="195"/>
  <c r="K49" i="195"/>
  <c r="J48" i="195"/>
  <c r="K48" i="195"/>
  <c r="J47" i="195"/>
  <c r="J46" i="195"/>
  <c r="K46" i="195" s="1"/>
  <c r="I45" i="195"/>
  <c r="H45" i="195"/>
  <c r="G45" i="195"/>
  <c r="F45" i="195"/>
  <c r="E45" i="195"/>
  <c r="D45" i="195"/>
  <c r="C45" i="195"/>
  <c r="J42" i="195"/>
  <c r="K42" i="195"/>
  <c r="J41" i="195"/>
  <c r="J40" i="195"/>
  <c r="K40" i="195" s="1"/>
  <c r="I39" i="195"/>
  <c r="H39" i="195"/>
  <c r="G39" i="195"/>
  <c r="F39" i="195"/>
  <c r="E39" i="195"/>
  <c r="D39" i="195"/>
  <c r="C39" i="195"/>
  <c r="J37" i="195"/>
  <c r="K37" i="195"/>
  <c r="J36" i="195"/>
  <c r="K36" i="195"/>
  <c r="J35" i="195"/>
  <c r="K35" i="195"/>
  <c r="J34" i="195"/>
  <c r="K34" i="195"/>
  <c r="J33" i="195"/>
  <c r="J32" i="195"/>
  <c r="I32" i="195"/>
  <c r="H32" i="195"/>
  <c r="G32" i="195"/>
  <c r="F32" i="195"/>
  <c r="E32" i="195"/>
  <c r="D32" i="195"/>
  <c r="C32" i="195"/>
  <c r="J31" i="195"/>
  <c r="K31" i="195" s="1"/>
  <c r="J30" i="195"/>
  <c r="K30" i="195" s="1"/>
  <c r="J29" i="195"/>
  <c r="K29" i="195" s="1"/>
  <c r="K28" i="195" s="1"/>
  <c r="I28" i="195"/>
  <c r="H28" i="195"/>
  <c r="G28" i="195"/>
  <c r="F28" i="195"/>
  <c r="E28" i="195"/>
  <c r="D28" i="195"/>
  <c r="C28" i="195"/>
  <c r="J26" i="195"/>
  <c r="K26" i="195" s="1"/>
  <c r="J25" i="195"/>
  <c r="K25" i="195" s="1"/>
  <c r="J24" i="195"/>
  <c r="K24" i="195" s="1"/>
  <c r="K22" i="195" s="1"/>
  <c r="J23" i="195"/>
  <c r="K23" i="195" s="1"/>
  <c r="I22" i="195"/>
  <c r="I38" i="195" s="1"/>
  <c r="I43" i="195" s="1"/>
  <c r="H22" i="195"/>
  <c r="G22" i="195"/>
  <c r="F22" i="195"/>
  <c r="E22" i="195"/>
  <c r="E38" i="195" s="1"/>
  <c r="E43" i="195" s="1"/>
  <c r="D22" i="195"/>
  <c r="C22" i="195"/>
  <c r="J21" i="195"/>
  <c r="K21" i="195"/>
  <c r="J20" i="195"/>
  <c r="K20" i="195"/>
  <c r="J19" i="195"/>
  <c r="K19" i="195"/>
  <c r="J18" i="195"/>
  <c r="K18" i="195"/>
  <c r="J17" i="195"/>
  <c r="K17" i="195"/>
  <c r="J16" i="195"/>
  <c r="K16" i="195"/>
  <c r="J15" i="195"/>
  <c r="K15" i="195"/>
  <c r="J14" i="195"/>
  <c r="K14" i="195"/>
  <c r="J13" i="195"/>
  <c r="K13" i="195"/>
  <c r="J12" i="195"/>
  <c r="J11" i="195"/>
  <c r="I10" i="195"/>
  <c r="H10" i="195"/>
  <c r="G10" i="195"/>
  <c r="F10" i="195"/>
  <c r="F38" i="195" s="1"/>
  <c r="F43" i="195" s="1"/>
  <c r="E10" i="195"/>
  <c r="D10" i="195"/>
  <c r="D38" i="195" s="1"/>
  <c r="D43" i="195" s="1"/>
  <c r="C10" i="195"/>
  <c r="B3" i="195"/>
  <c r="J60" i="194"/>
  <c r="K60" i="194"/>
  <c r="J59" i="194"/>
  <c r="K59" i="194"/>
  <c r="J56" i="194"/>
  <c r="K56" i="194"/>
  <c r="J55" i="194"/>
  <c r="K55" i="194"/>
  <c r="J54" i="194"/>
  <c r="K54" i="194"/>
  <c r="J53" i="194"/>
  <c r="J52" i="194"/>
  <c r="K52" i="194" s="1"/>
  <c r="K51" i="194" s="1"/>
  <c r="I51" i="194"/>
  <c r="H51" i="194"/>
  <c r="G51" i="194"/>
  <c r="F51" i="194"/>
  <c r="F57" i="194" s="1"/>
  <c r="E51" i="194"/>
  <c r="D51" i="194"/>
  <c r="C51" i="194"/>
  <c r="J50" i="194"/>
  <c r="K50" i="194" s="1"/>
  <c r="J49" i="194"/>
  <c r="K49" i="194" s="1"/>
  <c r="J48" i="194"/>
  <c r="K48" i="194" s="1"/>
  <c r="J47" i="194"/>
  <c r="J46" i="194"/>
  <c r="K46" i="194"/>
  <c r="I45" i="194"/>
  <c r="I57" i="194"/>
  <c r="H45" i="194"/>
  <c r="G45" i="194"/>
  <c r="F45" i="194"/>
  <c r="E45" i="194"/>
  <c r="E57" i="194" s="1"/>
  <c r="D45" i="194"/>
  <c r="C45" i="194"/>
  <c r="C57" i="194"/>
  <c r="J42" i="194"/>
  <c r="J41" i="194"/>
  <c r="K41" i="194" s="1"/>
  <c r="J40" i="194"/>
  <c r="I39" i="194"/>
  <c r="H39" i="194"/>
  <c r="G39" i="194"/>
  <c r="F39" i="194"/>
  <c r="E39" i="194"/>
  <c r="D39" i="194"/>
  <c r="C39" i="194"/>
  <c r="J37" i="194"/>
  <c r="K37" i="194" s="1"/>
  <c r="J36" i="194"/>
  <c r="K36" i="194" s="1"/>
  <c r="J35" i="194"/>
  <c r="K35" i="194" s="1"/>
  <c r="J34" i="194"/>
  <c r="K34" i="194" s="1"/>
  <c r="J33" i="194"/>
  <c r="K33" i="194"/>
  <c r="K32" i="194" s="1"/>
  <c r="I32" i="194"/>
  <c r="H32" i="194"/>
  <c r="G32" i="194"/>
  <c r="F32" i="194"/>
  <c r="E32" i="194"/>
  <c r="D32" i="194"/>
  <c r="C32" i="194"/>
  <c r="J31" i="194"/>
  <c r="K31" i="194" s="1"/>
  <c r="J30" i="194"/>
  <c r="K30" i="194" s="1"/>
  <c r="J29" i="194"/>
  <c r="K29" i="194" s="1"/>
  <c r="K28" i="194"/>
  <c r="I28" i="194"/>
  <c r="H28" i="194"/>
  <c r="G28" i="194"/>
  <c r="F28" i="194"/>
  <c r="E28" i="194"/>
  <c r="D28" i="194"/>
  <c r="D38" i="194" s="1"/>
  <c r="D43" i="194" s="1"/>
  <c r="C28" i="194"/>
  <c r="J26" i="194"/>
  <c r="K26" i="194" s="1"/>
  <c r="J25" i="194"/>
  <c r="J24" i="194"/>
  <c r="K24" i="194"/>
  <c r="J23" i="194"/>
  <c r="I22" i="194"/>
  <c r="H22" i="194"/>
  <c r="G22" i="194"/>
  <c r="F22" i="194"/>
  <c r="E22" i="194"/>
  <c r="D22" i="194"/>
  <c r="C22" i="194"/>
  <c r="J21" i="194"/>
  <c r="K21" i="194"/>
  <c r="J20" i="194"/>
  <c r="K20" i="194"/>
  <c r="J19" i="194"/>
  <c r="K19" i="194"/>
  <c r="J18" i="194"/>
  <c r="K18" i="194"/>
  <c r="J17" i="194"/>
  <c r="K17" i="194"/>
  <c r="J16" i="194"/>
  <c r="K16" i="194"/>
  <c r="J15" i="194"/>
  <c r="K15" i="194"/>
  <c r="J14" i="194"/>
  <c r="K14" i="194"/>
  <c r="J13" i="194"/>
  <c r="K13" i="194"/>
  <c r="J12" i="194"/>
  <c r="K12" i="194"/>
  <c r="J11" i="194"/>
  <c r="I10" i="194"/>
  <c r="H10" i="194"/>
  <c r="G10" i="194"/>
  <c r="F10" i="194"/>
  <c r="E10" i="194"/>
  <c r="D10" i="194"/>
  <c r="C10" i="194"/>
  <c r="B3" i="194"/>
  <c r="J60" i="193"/>
  <c r="K60" i="193" s="1"/>
  <c r="J59" i="193"/>
  <c r="K59" i="193" s="1"/>
  <c r="J56" i="193"/>
  <c r="K56" i="193" s="1"/>
  <c r="J55" i="193"/>
  <c r="K55" i="193" s="1"/>
  <c r="J54" i="193"/>
  <c r="K54" i="193" s="1"/>
  <c r="J53" i="193"/>
  <c r="J52" i="193"/>
  <c r="I51" i="193"/>
  <c r="H51" i="193"/>
  <c r="G51" i="193"/>
  <c r="F51" i="193"/>
  <c r="E51" i="193"/>
  <c r="D51" i="193"/>
  <c r="C51" i="193"/>
  <c r="J50" i="193"/>
  <c r="K50" i="193"/>
  <c r="J49" i="193"/>
  <c r="K49" i="193"/>
  <c r="J48" i="193"/>
  <c r="K48" i="193"/>
  <c r="J47" i="193"/>
  <c r="J46" i="193"/>
  <c r="I45" i="193"/>
  <c r="I57" i="193" s="1"/>
  <c r="H45" i="193"/>
  <c r="G45" i="193"/>
  <c r="G57" i="193" s="1"/>
  <c r="F45" i="193"/>
  <c r="E45" i="193"/>
  <c r="E57" i="193" s="1"/>
  <c r="D45" i="193"/>
  <c r="C45" i="193"/>
  <c r="C57" i="193"/>
  <c r="J42" i="193"/>
  <c r="K42" i="193"/>
  <c r="J41" i="193"/>
  <c r="K41" i="193"/>
  <c r="J40" i="193"/>
  <c r="I39" i="193"/>
  <c r="H39" i="193"/>
  <c r="G39" i="193"/>
  <c r="F39" i="193"/>
  <c r="E39" i="193"/>
  <c r="D39" i="193"/>
  <c r="C39" i="193"/>
  <c r="J37" i="193"/>
  <c r="K37" i="193"/>
  <c r="J36" i="193"/>
  <c r="K36" i="193"/>
  <c r="J35" i="193"/>
  <c r="K35" i="193"/>
  <c r="J34" i="193"/>
  <c r="K34" i="193"/>
  <c r="J33" i="193"/>
  <c r="I32" i="193"/>
  <c r="H32" i="193"/>
  <c r="G32" i="193"/>
  <c r="F32" i="193"/>
  <c r="E32" i="193"/>
  <c r="D32" i="193"/>
  <c r="C32" i="193"/>
  <c r="J31" i="193"/>
  <c r="K31" i="193"/>
  <c r="J30" i="193"/>
  <c r="J29" i="193"/>
  <c r="K29" i="193" s="1"/>
  <c r="I28" i="193"/>
  <c r="H28" i="193"/>
  <c r="G28" i="193"/>
  <c r="F28" i="193"/>
  <c r="E28" i="193"/>
  <c r="E38" i="193" s="1"/>
  <c r="E43" i="193" s="1"/>
  <c r="D28" i="193"/>
  <c r="C28" i="193"/>
  <c r="C38" i="193" s="1"/>
  <c r="C43" i="193" s="1"/>
  <c r="C58" i="193" s="1"/>
  <c r="J26" i="193"/>
  <c r="K26" i="193"/>
  <c r="J25" i="193"/>
  <c r="K25" i="193"/>
  <c r="J24" i="193"/>
  <c r="K24" i="193"/>
  <c r="J23" i="193"/>
  <c r="K23" i="193"/>
  <c r="K22" i="193" s="1"/>
  <c r="I22" i="193"/>
  <c r="H22" i="193"/>
  <c r="G22" i="193"/>
  <c r="F22" i="193"/>
  <c r="E22" i="193"/>
  <c r="D22" i="193"/>
  <c r="C22" i="193"/>
  <c r="J21" i="193"/>
  <c r="K21" i="193"/>
  <c r="J20" i="193"/>
  <c r="K20" i="193"/>
  <c r="J19" i="193"/>
  <c r="K19" i="193"/>
  <c r="J18" i="193"/>
  <c r="K18" i="193"/>
  <c r="J17" i="193"/>
  <c r="K17" i="193" s="1"/>
  <c r="J16" i="193"/>
  <c r="K16" i="193" s="1"/>
  <c r="J15" i="193"/>
  <c r="K15" i="193" s="1"/>
  <c r="J14" i="193"/>
  <c r="K14" i="193" s="1"/>
  <c r="J13" i="193"/>
  <c r="K13" i="193" s="1"/>
  <c r="J12" i="193"/>
  <c r="J11" i="193"/>
  <c r="K11" i="193"/>
  <c r="I10" i="193"/>
  <c r="H10" i="193"/>
  <c r="H38" i="193" s="1"/>
  <c r="H43" i="193" s="1"/>
  <c r="G10" i="193"/>
  <c r="F10" i="193"/>
  <c r="E10" i="193"/>
  <c r="D10" i="193"/>
  <c r="D38" i="193"/>
  <c r="C10" i="193"/>
  <c r="B2" i="194"/>
  <c r="B2" i="195" s="1"/>
  <c r="B2" i="196"/>
  <c r="D5" i="178"/>
  <c r="I28" i="191"/>
  <c r="H28" i="191"/>
  <c r="G28" i="191"/>
  <c r="F28" i="191"/>
  <c r="E28" i="191"/>
  <c r="D28" i="191"/>
  <c r="C28" i="191"/>
  <c r="I28" i="190"/>
  <c r="H28" i="190"/>
  <c r="G28" i="190"/>
  <c r="F28" i="190"/>
  <c r="E28" i="190"/>
  <c r="D28" i="190"/>
  <c r="C28" i="190"/>
  <c r="I28" i="189"/>
  <c r="H28" i="189"/>
  <c r="G28" i="189"/>
  <c r="F28" i="189"/>
  <c r="E28" i="189"/>
  <c r="D28" i="189"/>
  <c r="C28" i="189"/>
  <c r="I28" i="188"/>
  <c r="H28" i="188"/>
  <c r="G28" i="188"/>
  <c r="F28" i="188"/>
  <c r="E28" i="188"/>
  <c r="D28" i="188"/>
  <c r="C28" i="188"/>
  <c r="B2" i="188"/>
  <c r="B2" i="189" s="1"/>
  <c r="B2" i="190"/>
  <c r="B2" i="191" s="1"/>
  <c r="J60" i="191"/>
  <c r="K60" i="191" s="1"/>
  <c r="J59" i="191"/>
  <c r="K59" i="191" s="1"/>
  <c r="J56" i="191"/>
  <c r="K56" i="191" s="1"/>
  <c r="J55" i="191"/>
  <c r="K55" i="191" s="1"/>
  <c r="J54" i="191"/>
  <c r="K54" i="191" s="1"/>
  <c r="J53" i="191"/>
  <c r="K53" i="191" s="1"/>
  <c r="J52" i="191"/>
  <c r="K52" i="191" s="1"/>
  <c r="I51" i="191"/>
  <c r="I57" i="191" s="1"/>
  <c r="H51" i="191"/>
  <c r="G51" i="191"/>
  <c r="F51" i="191"/>
  <c r="E51" i="191"/>
  <c r="D51" i="191"/>
  <c r="C51" i="191"/>
  <c r="J50" i="191"/>
  <c r="K50" i="191"/>
  <c r="J49" i="191"/>
  <c r="K49" i="191"/>
  <c r="J48" i="191"/>
  <c r="K48" i="191"/>
  <c r="J47" i="191"/>
  <c r="J46" i="191"/>
  <c r="I45" i="191"/>
  <c r="H45" i="191"/>
  <c r="G45" i="191"/>
  <c r="F45" i="191"/>
  <c r="F57" i="191" s="1"/>
  <c r="E45" i="191"/>
  <c r="D45" i="191"/>
  <c r="C45" i="191"/>
  <c r="J42" i="191"/>
  <c r="J41" i="191"/>
  <c r="K41" i="191"/>
  <c r="J40" i="191"/>
  <c r="K40" i="191"/>
  <c r="I39" i="191"/>
  <c r="H39" i="191"/>
  <c r="G39" i="191"/>
  <c r="F39" i="191"/>
  <c r="E39" i="191"/>
  <c r="D39" i="191"/>
  <c r="C39" i="191"/>
  <c r="J37" i="191"/>
  <c r="K37" i="191" s="1"/>
  <c r="J36" i="191"/>
  <c r="K36" i="191" s="1"/>
  <c r="J35" i="191"/>
  <c r="K35" i="191" s="1"/>
  <c r="J34" i="191"/>
  <c r="K34" i="191" s="1"/>
  <c r="J33" i="191"/>
  <c r="K33" i="191" s="1"/>
  <c r="I32" i="191"/>
  <c r="H32" i="191"/>
  <c r="G32" i="191"/>
  <c r="F32" i="191"/>
  <c r="E32" i="191"/>
  <c r="D32" i="191"/>
  <c r="C32" i="191"/>
  <c r="J31" i="191"/>
  <c r="K31" i="191"/>
  <c r="J30" i="191"/>
  <c r="K30" i="191"/>
  <c r="J29" i="191"/>
  <c r="J26" i="191"/>
  <c r="K26" i="191" s="1"/>
  <c r="J25" i="191"/>
  <c r="K25" i="191" s="1"/>
  <c r="J24" i="191"/>
  <c r="K24" i="191" s="1"/>
  <c r="J23" i="191"/>
  <c r="K23" i="191" s="1"/>
  <c r="K22" i="191" s="1"/>
  <c r="I22" i="191"/>
  <c r="H22" i="191"/>
  <c r="G22" i="191"/>
  <c r="F22" i="191"/>
  <c r="E22" i="191"/>
  <c r="D22" i="191"/>
  <c r="C22" i="191"/>
  <c r="J21" i="191"/>
  <c r="K21" i="191" s="1"/>
  <c r="J20" i="191"/>
  <c r="K20" i="191" s="1"/>
  <c r="J19" i="191"/>
  <c r="K19" i="191" s="1"/>
  <c r="J18" i="191"/>
  <c r="J17" i="191"/>
  <c r="K17" i="191"/>
  <c r="J16" i="191"/>
  <c r="K16" i="191"/>
  <c r="J15" i="191"/>
  <c r="K15" i="191"/>
  <c r="J14" i="191"/>
  <c r="K14" i="191"/>
  <c r="J13" i="191"/>
  <c r="K13" i="191"/>
  <c r="J12" i="191"/>
  <c r="K12" i="191"/>
  <c r="J11" i="191"/>
  <c r="K11" i="191"/>
  <c r="I10" i="191"/>
  <c r="H10" i="191"/>
  <c r="G10" i="191"/>
  <c r="F10" i="191"/>
  <c r="E10" i="191"/>
  <c r="E38" i="191" s="1"/>
  <c r="E43" i="191" s="1"/>
  <c r="D10" i="191"/>
  <c r="C10" i="191"/>
  <c r="B3" i="191"/>
  <c r="J60" i="190"/>
  <c r="K60" i="190"/>
  <c r="J59" i="190"/>
  <c r="K59" i="190"/>
  <c r="J56" i="190"/>
  <c r="K56" i="190"/>
  <c r="J55" i="190"/>
  <c r="K55" i="190"/>
  <c r="J54" i="190"/>
  <c r="J53" i="190"/>
  <c r="K53" i="190" s="1"/>
  <c r="J52" i="190"/>
  <c r="I51" i="190"/>
  <c r="H51" i="190"/>
  <c r="G51" i="190"/>
  <c r="F51" i="190"/>
  <c r="E51" i="190"/>
  <c r="D51" i="190"/>
  <c r="C51" i="190"/>
  <c r="J50" i="190"/>
  <c r="J49" i="190"/>
  <c r="J48" i="190"/>
  <c r="K48" i="190" s="1"/>
  <c r="J47" i="190"/>
  <c r="K47" i="190" s="1"/>
  <c r="J46" i="190"/>
  <c r="K46" i="190" s="1"/>
  <c r="I45" i="190"/>
  <c r="I57" i="190" s="1"/>
  <c r="H45" i="190"/>
  <c r="G45" i="190"/>
  <c r="F45" i="190"/>
  <c r="E45" i="190"/>
  <c r="D45" i="190"/>
  <c r="C45" i="190"/>
  <c r="J42" i="190"/>
  <c r="J41" i="190"/>
  <c r="J40" i="190"/>
  <c r="K40" i="190" s="1"/>
  <c r="I39" i="190"/>
  <c r="H39" i="190"/>
  <c r="G39" i="190"/>
  <c r="F39" i="190"/>
  <c r="E39" i="190"/>
  <c r="D39" i="190"/>
  <c r="C39" i="190"/>
  <c r="J37" i="190"/>
  <c r="K37" i="190"/>
  <c r="J36" i="190"/>
  <c r="K36" i="190"/>
  <c r="J35" i="190"/>
  <c r="K35" i="190"/>
  <c r="J34" i="190"/>
  <c r="K34" i="190"/>
  <c r="J33" i="190"/>
  <c r="I32" i="190"/>
  <c r="I38" i="190" s="1"/>
  <c r="I43" i="190" s="1"/>
  <c r="H32" i="190"/>
  <c r="G32" i="190"/>
  <c r="F32" i="190"/>
  <c r="E32" i="190"/>
  <c r="D32" i="190"/>
  <c r="D38" i="190"/>
  <c r="D43" i="190" s="1"/>
  <c r="C32" i="190"/>
  <c r="J31" i="190"/>
  <c r="K31" i="190"/>
  <c r="J30" i="190"/>
  <c r="K30" i="190"/>
  <c r="J29" i="190"/>
  <c r="K29" i="190" s="1"/>
  <c r="K28" i="190" s="1"/>
  <c r="J26" i="190"/>
  <c r="K26" i="190" s="1"/>
  <c r="J25" i="190"/>
  <c r="K25" i="190" s="1"/>
  <c r="J24" i="190"/>
  <c r="J23" i="190"/>
  <c r="I22" i="190"/>
  <c r="H22" i="190"/>
  <c r="G22" i="190"/>
  <c r="F22" i="190"/>
  <c r="E22" i="190"/>
  <c r="D22" i="190"/>
  <c r="C22" i="190"/>
  <c r="J21" i="190"/>
  <c r="K21" i="190"/>
  <c r="J20" i="190"/>
  <c r="K20" i="190"/>
  <c r="J19" i="190"/>
  <c r="K19" i="190"/>
  <c r="J18" i="190"/>
  <c r="K18" i="190"/>
  <c r="J17" i="190"/>
  <c r="K17" i="190"/>
  <c r="J16" i="190"/>
  <c r="K16" i="190"/>
  <c r="J15" i="190"/>
  <c r="K15" i="190"/>
  <c r="J14" i="190"/>
  <c r="K14" i="190"/>
  <c r="J13" i="190"/>
  <c r="K13" i="190"/>
  <c r="J12" i="190"/>
  <c r="K12" i="190"/>
  <c r="J11" i="190"/>
  <c r="I10" i="190"/>
  <c r="H10" i="190"/>
  <c r="G10" i="190"/>
  <c r="F10" i="190"/>
  <c r="F38" i="190"/>
  <c r="F43" i="190" s="1"/>
  <c r="E10" i="190"/>
  <c r="D10" i="190"/>
  <c r="C10" i="190"/>
  <c r="B3" i="190"/>
  <c r="J60" i="189"/>
  <c r="K60" i="189" s="1"/>
  <c r="J59" i="189"/>
  <c r="K59" i="189" s="1"/>
  <c r="J56" i="189"/>
  <c r="K56" i="189" s="1"/>
  <c r="J55" i="189"/>
  <c r="K55" i="189" s="1"/>
  <c r="J54" i="189"/>
  <c r="K54" i="189" s="1"/>
  <c r="J53" i="189"/>
  <c r="K53" i="189" s="1"/>
  <c r="J52" i="189"/>
  <c r="I51" i="189"/>
  <c r="H51" i="189"/>
  <c r="G51" i="189"/>
  <c r="F51" i="189"/>
  <c r="E51" i="189"/>
  <c r="D51" i="189"/>
  <c r="C51" i="189"/>
  <c r="J50" i="189"/>
  <c r="K50" i="189"/>
  <c r="J49" i="189"/>
  <c r="K49" i="189"/>
  <c r="J48" i="189"/>
  <c r="K48" i="189"/>
  <c r="J47" i="189"/>
  <c r="K47" i="189"/>
  <c r="J46" i="189"/>
  <c r="I45" i="189"/>
  <c r="H45" i="189"/>
  <c r="G45" i="189"/>
  <c r="F45" i="189"/>
  <c r="F57" i="189" s="1"/>
  <c r="E45" i="189"/>
  <c r="D45" i="189"/>
  <c r="D57" i="189"/>
  <c r="C45" i="189"/>
  <c r="J42" i="189"/>
  <c r="K42" i="189" s="1"/>
  <c r="J41" i="189"/>
  <c r="K41" i="189"/>
  <c r="J40" i="189"/>
  <c r="K40" i="189"/>
  <c r="K39" i="189" s="1"/>
  <c r="I39" i="189"/>
  <c r="H39" i="189"/>
  <c r="G39" i="189"/>
  <c r="F39" i="189"/>
  <c r="E39" i="189"/>
  <c r="D39" i="189"/>
  <c r="C39" i="189"/>
  <c r="J37" i="189"/>
  <c r="K37" i="189" s="1"/>
  <c r="J36" i="189"/>
  <c r="K36" i="189" s="1"/>
  <c r="J35" i="189"/>
  <c r="K35" i="189" s="1"/>
  <c r="J34" i="189"/>
  <c r="J32" i="189" s="1"/>
  <c r="J33" i="189"/>
  <c r="K33" i="189"/>
  <c r="I32" i="189"/>
  <c r="H32" i="189"/>
  <c r="G32" i="189"/>
  <c r="F32" i="189"/>
  <c r="E32" i="189"/>
  <c r="D32" i="189"/>
  <c r="C32" i="189"/>
  <c r="J31" i="189"/>
  <c r="K31" i="189" s="1"/>
  <c r="J30" i="189"/>
  <c r="K30" i="189" s="1"/>
  <c r="J29" i="189"/>
  <c r="K29" i="189" s="1"/>
  <c r="K28" i="189" s="1"/>
  <c r="J26" i="189"/>
  <c r="K26" i="189" s="1"/>
  <c r="J25" i="189"/>
  <c r="J24" i="189"/>
  <c r="K24" i="189"/>
  <c r="J23" i="189"/>
  <c r="I22" i="189"/>
  <c r="H22" i="189"/>
  <c r="G22" i="189"/>
  <c r="F22" i="189"/>
  <c r="E22" i="189"/>
  <c r="D22" i="189"/>
  <c r="C22" i="189"/>
  <c r="J21" i="189"/>
  <c r="K21" i="189" s="1"/>
  <c r="J20" i="189"/>
  <c r="K20" i="189" s="1"/>
  <c r="J19" i="189"/>
  <c r="K19" i="189" s="1"/>
  <c r="J18" i="189"/>
  <c r="K18" i="189" s="1"/>
  <c r="J17" i="189"/>
  <c r="K17" i="189" s="1"/>
  <c r="J16" i="189"/>
  <c r="K16" i="189" s="1"/>
  <c r="J15" i="189"/>
  <c r="K15" i="189" s="1"/>
  <c r="J14" i="189"/>
  <c r="K14" i="189" s="1"/>
  <c r="J13" i="189"/>
  <c r="K13" i="189" s="1"/>
  <c r="J12" i="189"/>
  <c r="K12" i="189" s="1"/>
  <c r="J11" i="189"/>
  <c r="K11" i="189" s="1"/>
  <c r="I10" i="189"/>
  <c r="H10" i="189"/>
  <c r="G10" i="189"/>
  <c r="G38" i="189" s="1"/>
  <c r="G43" i="189" s="1"/>
  <c r="F10" i="189"/>
  <c r="E10" i="189"/>
  <c r="D10" i="189"/>
  <c r="C10" i="189"/>
  <c r="B3" i="189"/>
  <c r="J60" i="188"/>
  <c r="K60" i="188"/>
  <c r="J59" i="188"/>
  <c r="K59" i="188"/>
  <c r="J56" i="188"/>
  <c r="K56" i="188"/>
  <c r="J55" i="188"/>
  <c r="K55" i="188"/>
  <c r="J54" i="188"/>
  <c r="K54" i="188"/>
  <c r="J53" i="188"/>
  <c r="J52" i="188"/>
  <c r="K52" i="188" s="1"/>
  <c r="K51" i="188" s="1"/>
  <c r="I51" i="188"/>
  <c r="H51" i="188"/>
  <c r="G51" i="188"/>
  <c r="F51" i="188"/>
  <c r="E51" i="188"/>
  <c r="D51" i="188"/>
  <c r="C51" i="188"/>
  <c r="J50" i="188"/>
  <c r="K50" i="188"/>
  <c r="J49" i="188"/>
  <c r="K49" i="188"/>
  <c r="J48" i="188"/>
  <c r="K48" i="188"/>
  <c r="J47" i="188"/>
  <c r="J46" i="188"/>
  <c r="K46" i="188" s="1"/>
  <c r="I45" i="188"/>
  <c r="H45" i="188"/>
  <c r="G45" i="188"/>
  <c r="F45" i="188"/>
  <c r="F57" i="188" s="1"/>
  <c r="E45" i="188"/>
  <c r="D45" i="188"/>
  <c r="C45" i="188"/>
  <c r="C57" i="188"/>
  <c r="J42" i="188"/>
  <c r="K42" i="188" s="1"/>
  <c r="J41" i="188"/>
  <c r="J40" i="188"/>
  <c r="I39" i="188"/>
  <c r="H39" i="188"/>
  <c r="G39" i="188"/>
  <c r="F39" i="188"/>
  <c r="E39" i="188"/>
  <c r="D39" i="188"/>
  <c r="C39" i="188"/>
  <c r="J37" i="188"/>
  <c r="K37" i="188"/>
  <c r="J36" i="188"/>
  <c r="K36" i="188"/>
  <c r="J35" i="188"/>
  <c r="J34" i="188"/>
  <c r="K34" i="188" s="1"/>
  <c r="J33" i="188"/>
  <c r="I32" i="188"/>
  <c r="H32" i="188"/>
  <c r="G32" i="188"/>
  <c r="F32" i="188"/>
  <c r="E32" i="188"/>
  <c r="D32" i="188"/>
  <c r="C32" i="188"/>
  <c r="J31" i="188"/>
  <c r="K31" i="188" s="1"/>
  <c r="J30" i="188"/>
  <c r="K30" i="188" s="1"/>
  <c r="J29" i="188"/>
  <c r="J26" i="188"/>
  <c r="K26" i="188"/>
  <c r="J25" i="188"/>
  <c r="K25" i="188"/>
  <c r="J24" i="188"/>
  <c r="K24" i="188"/>
  <c r="J23" i="188"/>
  <c r="I22" i="188"/>
  <c r="H22" i="188"/>
  <c r="G22" i="188"/>
  <c r="G38" i="188" s="1"/>
  <c r="G43" i="188" s="1"/>
  <c r="F22" i="188"/>
  <c r="E22" i="188"/>
  <c r="D22" i="188"/>
  <c r="C22" i="188"/>
  <c r="J21" i="188"/>
  <c r="K21" i="188"/>
  <c r="J20" i="188"/>
  <c r="K20" i="188"/>
  <c r="J19" i="188"/>
  <c r="K19" i="188"/>
  <c r="J18" i="188"/>
  <c r="K18" i="188"/>
  <c r="J17" i="188"/>
  <c r="K17" i="188"/>
  <c r="J16" i="188"/>
  <c r="K16" i="188"/>
  <c r="J15" i="188"/>
  <c r="K15" i="188"/>
  <c r="J14" i="188"/>
  <c r="K14" i="188"/>
  <c r="J13" i="188"/>
  <c r="K13" i="188"/>
  <c r="J12" i="188"/>
  <c r="J11" i="188"/>
  <c r="K11" i="188" s="1"/>
  <c r="I10" i="188"/>
  <c r="H10" i="188"/>
  <c r="G10" i="188"/>
  <c r="F10" i="188"/>
  <c r="E10" i="188"/>
  <c r="D10" i="188"/>
  <c r="C10" i="188"/>
  <c r="C38" i="188" s="1"/>
  <c r="C43" i="188" s="1"/>
  <c r="C58" i="188" s="1"/>
  <c r="B3" i="187"/>
  <c r="B3" i="186"/>
  <c r="B3" i="185"/>
  <c r="J61" i="187"/>
  <c r="K61" i="187" s="1"/>
  <c r="J60" i="187"/>
  <c r="K60" i="187" s="1"/>
  <c r="J57" i="187"/>
  <c r="K57" i="187" s="1"/>
  <c r="J56" i="187"/>
  <c r="K56" i="187" s="1"/>
  <c r="J55" i="187"/>
  <c r="K55" i="187" s="1"/>
  <c r="J54" i="187"/>
  <c r="J53" i="187"/>
  <c r="K53" i="187"/>
  <c r="I52" i="187"/>
  <c r="H52" i="187"/>
  <c r="G52" i="187"/>
  <c r="F52" i="187"/>
  <c r="E52" i="187"/>
  <c r="D52" i="187"/>
  <c r="C52" i="187"/>
  <c r="J51" i="187"/>
  <c r="K51" i="187" s="1"/>
  <c r="J50" i="187"/>
  <c r="J49" i="187"/>
  <c r="K49" i="187"/>
  <c r="J48" i="187"/>
  <c r="J47" i="187"/>
  <c r="K47" i="187" s="1"/>
  <c r="I46" i="187"/>
  <c r="H46" i="187"/>
  <c r="G46" i="187"/>
  <c r="G58" i="187"/>
  <c r="F46" i="187"/>
  <c r="F58" i="187"/>
  <c r="E46" i="187"/>
  <c r="D46" i="187"/>
  <c r="D58" i="187" s="1"/>
  <c r="C46" i="187"/>
  <c r="J43" i="187"/>
  <c r="K43" i="187"/>
  <c r="J42" i="187"/>
  <c r="J41" i="187"/>
  <c r="I40" i="187"/>
  <c r="H40" i="187"/>
  <c r="G40" i="187"/>
  <c r="F40" i="187"/>
  <c r="E40" i="187"/>
  <c r="D40" i="187"/>
  <c r="C40" i="187"/>
  <c r="J38" i="187"/>
  <c r="K38" i="187" s="1"/>
  <c r="J37" i="187"/>
  <c r="K37" i="187" s="1"/>
  <c r="J36" i="187"/>
  <c r="K36" i="187" s="1"/>
  <c r="J35" i="187"/>
  <c r="K35" i="187" s="1"/>
  <c r="J34" i="187"/>
  <c r="K34" i="187" s="1"/>
  <c r="I33" i="187"/>
  <c r="H33" i="187"/>
  <c r="G33" i="187"/>
  <c r="F33" i="187"/>
  <c r="E33" i="187"/>
  <c r="D33" i="187"/>
  <c r="C33" i="187"/>
  <c r="J32" i="187"/>
  <c r="K32" i="187"/>
  <c r="J31" i="187"/>
  <c r="K31" i="187"/>
  <c r="J30" i="187"/>
  <c r="K30" i="187"/>
  <c r="J29" i="187"/>
  <c r="I28" i="187"/>
  <c r="H28" i="187"/>
  <c r="G28" i="187"/>
  <c r="F28" i="187"/>
  <c r="E28" i="187"/>
  <c r="D28" i="187"/>
  <c r="C28" i="187"/>
  <c r="J26" i="187"/>
  <c r="K26" i="187"/>
  <c r="J25" i="187"/>
  <c r="K25" i="187"/>
  <c r="J24" i="187"/>
  <c r="K24" i="187"/>
  <c r="J23" i="187"/>
  <c r="I22" i="187"/>
  <c r="H22" i="187"/>
  <c r="G22" i="187"/>
  <c r="F22" i="187"/>
  <c r="E22" i="187"/>
  <c r="D22" i="187"/>
  <c r="C22" i="187"/>
  <c r="J21" i="187"/>
  <c r="K21" i="187"/>
  <c r="J20" i="187"/>
  <c r="J19" i="187"/>
  <c r="K19" i="187" s="1"/>
  <c r="J18" i="187"/>
  <c r="K18" i="187" s="1"/>
  <c r="J17" i="187"/>
  <c r="K17" i="187" s="1"/>
  <c r="J16" i="187"/>
  <c r="K16" i="187" s="1"/>
  <c r="J15" i="187"/>
  <c r="K15" i="187" s="1"/>
  <c r="J14" i="187"/>
  <c r="K14" i="187" s="1"/>
  <c r="J13" i="187"/>
  <c r="J12" i="187"/>
  <c r="K12" i="187"/>
  <c r="J11" i="187"/>
  <c r="I10" i="187"/>
  <c r="H10" i="187"/>
  <c r="G10" i="187"/>
  <c r="F10" i="187"/>
  <c r="E10" i="187"/>
  <c r="E39" i="187" s="1"/>
  <c r="E44" i="187" s="1"/>
  <c r="D10" i="187"/>
  <c r="C10" i="187"/>
  <c r="J61" i="186"/>
  <c r="K61" i="186"/>
  <c r="J60" i="186"/>
  <c r="K60" i="186"/>
  <c r="J57" i="186"/>
  <c r="K57" i="186"/>
  <c r="J56" i="186"/>
  <c r="K56" i="186"/>
  <c r="J55" i="186"/>
  <c r="K55" i="186"/>
  <c r="J54" i="186"/>
  <c r="J53" i="186"/>
  <c r="K53" i="186" s="1"/>
  <c r="I52" i="186"/>
  <c r="H52" i="186"/>
  <c r="G52" i="186"/>
  <c r="F52" i="186"/>
  <c r="E52" i="186"/>
  <c r="D52" i="186"/>
  <c r="C52" i="186"/>
  <c r="J51" i="186"/>
  <c r="K51" i="186" s="1"/>
  <c r="J50" i="186"/>
  <c r="K50" i="186" s="1"/>
  <c r="J49" i="186"/>
  <c r="K49" i="186" s="1"/>
  <c r="J48" i="186"/>
  <c r="K48" i="186" s="1"/>
  <c r="J47" i="186"/>
  <c r="I46" i="186"/>
  <c r="H46" i="186"/>
  <c r="H58" i="186" s="1"/>
  <c r="G46" i="186"/>
  <c r="G58" i="186" s="1"/>
  <c r="F46" i="186"/>
  <c r="F58" i="186" s="1"/>
  <c r="E46" i="186"/>
  <c r="E58" i="186"/>
  <c r="D46" i="186"/>
  <c r="D58" i="186"/>
  <c r="C46" i="186"/>
  <c r="J43" i="186"/>
  <c r="K43" i="186" s="1"/>
  <c r="J42" i="186"/>
  <c r="K42" i="186" s="1"/>
  <c r="J41" i="186"/>
  <c r="I40" i="186"/>
  <c r="H40" i="186"/>
  <c r="G40" i="186"/>
  <c r="F40" i="186"/>
  <c r="E40" i="186"/>
  <c r="D40" i="186"/>
  <c r="C40" i="186"/>
  <c r="J38" i="186"/>
  <c r="K38" i="186" s="1"/>
  <c r="J37" i="186"/>
  <c r="K37" i="186" s="1"/>
  <c r="J36" i="186"/>
  <c r="K36" i="186" s="1"/>
  <c r="J35" i="186"/>
  <c r="K35" i="186" s="1"/>
  <c r="J34" i="186"/>
  <c r="I33" i="186"/>
  <c r="H33" i="186"/>
  <c r="G33" i="186"/>
  <c r="F33" i="186"/>
  <c r="E33" i="186"/>
  <c r="D33" i="186"/>
  <c r="C33" i="186"/>
  <c r="J32" i="186"/>
  <c r="K32" i="186" s="1"/>
  <c r="J31" i="186"/>
  <c r="K31" i="186" s="1"/>
  <c r="J30" i="186"/>
  <c r="K30" i="186" s="1"/>
  <c r="J29" i="186"/>
  <c r="K29" i="186" s="1"/>
  <c r="K28" i="186"/>
  <c r="I28" i="186"/>
  <c r="H28" i="186"/>
  <c r="G28" i="186"/>
  <c r="F28" i="186"/>
  <c r="E28" i="186"/>
  <c r="D28" i="186"/>
  <c r="C28" i="186"/>
  <c r="J26" i="186"/>
  <c r="K26" i="186" s="1"/>
  <c r="J25" i="186"/>
  <c r="K25" i="186" s="1"/>
  <c r="J24" i="186"/>
  <c r="K24" i="186" s="1"/>
  <c r="J23" i="186"/>
  <c r="I22" i="186"/>
  <c r="H22" i="186"/>
  <c r="H39" i="186" s="1"/>
  <c r="H44" i="186" s="1"/>
  <c r="G22" i="186"/>
  <c r="F22" i="186"/>
  <c r="E22" i="186"/>
  <c r="D22" i="186"/>
  <c r="C22" i="186"/>
  <c r="J21" i="186"/>
  <c r="K21" i="186" s="1"/>
  <c r="J20" i="186"/>
  <c r="K20" i="186" s="1"/>
  <c r="J19" i="186"/>
  <c r="K19" i="186" s="1"/>
  <c r="J18" i="186"/>
  <c r="K18" i="186" s="1"/>
  <c r="J17" i="186"/>
  <c r="K17" i="186" s="1"/>
  <c r="J16" i="186"/>
  <c r="K16" i="186" s="1"/>
  <c r="J15" i="186"/>
  <c r="K15" i="186" s="1"/>
  <c r="J14" i="186"/>
  <c r="K14" i="186" s="1"/>
  <c r="J13" i="186"/>
  <c r="K13" i="186" s="1"/>
  <c r="J12" i="186"/>
  <c r="J11" i="186"/>
  <c r="K11" i="186"/>
  <c r="I10" i="186"/>
  <c r="I39" i="186" s="1"/>
  <c r="I44" i="186" s="1"/>
  <c r="H10" i="186"/>
  <c r="G10" i="186"/>
  <c r="F10" i="186"/>
  <c r="E10" i="186"/>
  <c r="E39" i="186" s="1"/>
  <c r="E44" i="186" s="1"/>
  <c r="D10" i="186"/>
  <c r="C10" i="186"/>
  <c r="C39" i="186" s="1"/>
  <c r="C44" i="186" s="1"/>
  <c r="C59" i="186" s="1"/>
  <c r="J61" i="185"/>
  <c r="K61" i="185"/>
  <c r="J60" i="185"/>
  <c r="K60" i="185"/>
  <c r="J57" i="185"/>
  <c r="K57" i="185"/>
  <c r="J56" i="185"/>
  <c r="K56" i="185"/>
  <c r="J55" i="185"/>
  <c r="K55" i="185"/>
  <c r="J54" i="185"/>
  <c r="K54" i="185"/>
  <c r="J53" i="185"/>
  <c r="K53" i="185" s="1"/>
  <c r="I52" i="185"/>
  <c r="H52" i="185"/>
  <c r="G52" i="185"/>
  <c r="F52" i="185"/>
  <c r="E52" i="185"/>
  <c r="D52" i="185"/>
  <c r="C52" i="185"/>
  <c r="J51" i="185"/>
  <c r="K51" i="185" s="1"/>
  <c r="J50" i="185"/>
  <c r="K50" i="185" s="1"/>
  <c r="J49" i="185"/>
  <c r="K49" i="185" s="1"/>
  <c r="J48" i="185"/>
  <c r="K48" i="185" s="1"/>
  <c r="J47" i="185"/>
  <c r="K47" i="185" s="1"/>
  <c r="I46" i="185"/>
  <c r="H46" i="185"/>
  <c r="G46" i="185"/>
  <c r="F46" i="185"/>
  <c r="F58" i="185"/>
  <c r="E46" i="185"/>
  <c r="D46" i="185"/>
  <c r="D58" i="185" s="1"/>
  <c r="C46" i="185"/>
  <c r="C58" i="185" s="1"/>
  <c r="J43" i="185"/>
  <c r="K43" i="185" s="1"/>
  <c r="J42" i="185"/>
  <c r="K42" i="185" s="1"/>
  <c r="J41" i="185"/>
  <c r="I40" i="185"/>
  <c r="H40" i="185"/>
  <c r="G40" i="185"/>
  <c r="F40" i="185"/>
  <c r="E40" i="185"/>
  <c r="D40" i="185"/>
  <c r="C40" i="185"/>
  <c r="J38" i="185"/>
  <c r="K38" i="185" s="1"/>
  <c r="J37" i="185"/>
  <c r="K37" i="185" s="1"/>
  <c r="J36" i="185"/>
  <c r="K36" i="185" s="1"/>
  <c r="J35" i="185"/>
  <c r="K35" i="185" s="1"/>
  <c r="J34" i="185"/>
  <c r="K34" i="185" s="1"/>
  <c r="I33" i="185"/>
  <c r="H33" i="185"/>
  <c r="G33" i="185"/>
  <c r="F33" i="185"/>
  <c r="E33" i="185"/>
  <c r="D33" i="185"/>
  <c r="C33" i="185"/>
  <c r="J32" i="185"/>
  <c r="K32" i="185"/>
  <c r="J31" i="185"/>
  <c r="K31" i="185"/>
  <c r="J30" i="185"/>
  <c r="J29" i="185"/>
  <c r="K29" i="185" s="1"/>
  <c r="I28" i="185"/>
  <c r="H28" i="185"/>
  <c r="G28" i="185"/>
  <c r="F28" i="185"/>
  <c r="E28" i="185"/>
  <c r="D28" i="185"/>
  <c r="C28" i="185"/>
  <c r="J26" i="185"/>
  <c r="K26" i="185"/>
  <c r="J25" i="185"/>
  <c r="K25" i="185"/>
  <c r="J24" i="185"/>
  <c r="J23" i="185"/>
  <c r="I22" i="185"/>
  <c r="H22" i="185"/>
  <c r="G22" i="185"/>
  <c r="F22" i="185"/>
  <c r="E22" i="185"/>
  <c r="D22" i="185"/>
  <c r="C22" i="185"/>
  <c r="J21" i="185"/>
  <c r="K21" i="185" s="1"/>
  <c r="J20" i="185"/>
  <c r="K20" i="185" s="1"/>
  <c r="J19" i="185"/>
  <c r="K19" i="185" s="1"/>
  <c r="J18" i="185"/>
  <c r="K18" i="185" s="1"/>
  <c r="J17" i="185"/>
  <c r="K17" i="185" s="1"/>
  <c r="J16" i="185"/>
  <c r="K16" i="185" s="1"/>
  <c r="J15" i="185"/>
  <c r="K15" i="185" s="1"/>
  <c r="J14" i="185"/>
  <c r="K14" i="185" s="1"/>
  <c r="J13" i="185"/>
  <c r="K13" i="185" s="1"/>
  <c r="J12" i="185"/>
  <c r="K12" i="185" s="1"/>
  <c r="J11" i="185"/>
  <c r="K11" i="185" s="1"/>
  <c r="K10" i="185" s="1"/>
  <c r="K39" i="185" s="1"/>
  <c r="I10" i="185"/>
  <c r="H10" i="185"/>
  <c r="G10" i="185"/>
  <c r="F10" i="185"/>
  <c r="E10" i="185"/>
  <c r="D10" i="185"/>
  <c r="C10" i="185"/>
  <c r="C39" i="185" s="1"/>
  <c r="C44" i="185" s="1"/>
  <c r="C59" i="185" s="1"/>
  <c r="J61" i="184"/>
  <c r="K61" i="184" s="1"/>
  <c r="J60" i="184"/>
  <c r="K60" i="184" s="1"/>
  <c r="J57" i="184"/>
  <c r="K57" i="184" s="1"/>
  <c r="J56" i="184"/>
  <c r="K56" i="184" s="1"/>
  <c r="J55" i="184"/>
  <c r="K55" i="184" s="1"/>
  <c r="J54" i="184"/>
  <c r="J53" i="184"/>
  <c r="I52" i="184"/>
  <c r="H52" i="184"/>
  <c r="G52" i="184"/>
  <c r="F52" i="184"/>
  <c r="E52" i="184"/>
  <c r="D52" i="184"/>
  <c r="C52" i="184"/>
  <c r="J51" i="184"/>
  <c r="K51" i="184" s="1"/>
  <c r="J50" i="184"/>
  <c r="K50" i="184" s="1"/>
  <c r="J49" i="184"/>
  <c r="K49" i="184" s="1"/>
  <c r="J48" i="184"/>
  <c r="K48" i="184" s="1"/>
  <c r="J47" i="184"/>
  <c r="K47" i="184" s="1"/>
  <c r="I46" i="184"/>
  <c r="H46" i="184"/>
  <c r="H58" i="184"/>
  <c r="G46" i="184"/>
  <c r="F46" i="184"/>
  <c r="F58" i="184" s="1"/>
  <c r="E46" i="184"/>
  <c r="E58" i="184" s="1"/>
  <c r="D46" i="184"/>
  <c r="D58" i="184" s="1"/>
  <c r="C46" i="184"/>
  <c r="C58" i="184"/>
  <c r="J43" i="184"/>
  <c r="K43" i="184"/>
  <c r="J42" i="184"/>
  <c r="K42" i="184"/>
  <c r="J41" i="184"/>
  <c r="K41" i="184"/>
  <c r="K40" i="184" s="1"/>
  <c r="J38" i="184"/>
  <c r="K38" i="184" s="1"/>
  <c r="J37" i="184"/>
  <c r="K37" i="184" s="1"/>
  <c r="J36" i="184"/>
  <c r="K36" i="184" s="1"/>
  <c r="J35" i="184"/>
  <c r="K35" i="184" s="1"/>
  <c r="J34" i="184"/>
  <c r="I40" i="184"/>
  <c r="H40" i="184"/>
  <c r="G40" i="184"/>
  <c r="F40" i="184"/>
  <c r="E40" i="184"/>
  <c r="D40" i="184"/>
  <c r="C40" i="184"/>
  <c r="I33" i="184"/>
  <c r="H33" i="184"/>
  <c r="G33" i="184"/>
  <c r="F33" i="184"/>
  <c r="E33" i="184"/>
  <c r="D33" i="184"/>
  <c r="C33" i="184"/>
  <c r="J32" i="184"/>
  <c r="K32" i="184"/>
  <c r="J31" i="184"/>
  <c r="K31" i="184"/>
  <c r="J30" i="184"/>
  <c r="K30" i="184"/>
  <c r="J29" i="184"/>
  <c r="J26" i="184"/>
  <c r="K26" i="184" s="1"/>
  <c r="J25" i="184"/>
  <c r="K25" i="184" s="1"/>
  <c r="J24" i="184"/>
  <c r="K24" i="184" s="1"/>
  <c r="J23" i="184"/>
  <c r="K23" i="184" s="1"/>
  <c r="I28" i="184"/>
  <c r="H28" i="184"/>
  <c r="G28" i="184"/>
  <c r="F28" i="184"/>
  <c r="E28" i="184"/>
  <c r="D28" i="184"/>
  <c r="C28" i="184"/>
  <c r="J12" i="184"/>
  <c r="K12" i="184"/>
  <c r="J13" i="184"/>
  <c r="K13" i="184"/>
  <c r="J14" i="184"/>
  <c r="J15" i="184"/>
  <c r="K15" i="184" s="1"/>
  <c r="J16" i="184"/>
  <c r="K16" i="184" s="1"/>
  <c r="J17" i="184"/>
  <c r="J18" i="184"/>
  <c r="K18" i="184"/>
  <c r="J19" i="184"/>
  <c r="K19" i="184"/>
  <c r="J20" i="184"/>
  <c r="K20" i="184"/>
  <c r="J21" i="184"/>
  <c r="K21" i="184"/>
  <c r="J11" i="184"/>
  <c r="K11" i="184"/>
  <c r="I10" i="184"/>
  <c r="I39" i="184"/>
  <c r="H10" i="184"/>
  <c r="G10" i="184"/>
  <c r="F10" i="184"/>
  <c r="E10" i="184"/>
  <c r="D10" i="184"/>
  <c r="C10" i="184"/>
  <c r="C39" i="184" s="1"/>
  <c r="C44" i="184"/>
  <c r="I22" i="184"/>
  <c r="H22" i="184"/>
  <c r="G22" i="184"/>
  <c r="G39" i="184"/>
  <c r="G44" i="184" s="1"/>
  <c r="F22" i="184"/>
  <c r="E22" i="184"/>
  <c r="D22" i="184"/>
  <c r="C22" i="184"/>
  <c r="J158" i="179"/>
  <c r="K158" i="179" s="1"/>
  <c r="J157" i="179"/>
  <c r="K157" i="179" s="1"/>
  <c r="J153" i="179"/>
  <c r="K153" i="179" s="1"/>
  <c r="J152" i="179"/>
  <c r="K152" i="179" s="1"/>
  <c r="J151" i="179"/>
  <c r="K151" i="179" s="1"/>
  <c r="J150" i="179"/>
  <c r="K150" i="179" s="1"/>
  <c r="J149" i="179"/>
  <c r="K149" i="179" s="1"/>
  <c r="J148" i="179"/>
  <c r="K148" i="179" s="1"/>
  <c r="J147" i="179"/>
  <c r="I146" i="179"/>
  <c r="H146" i="179"/>
  <c r="G146" i="179"/>
  <c r="F146" i="179"/>
  <c r="E146" i="179"/>
  <c r="D146" i="179"/>
  <c r="C146" i="179"/>
  <c r="J145" i="179"/>
  <c r="K145" i="179"/>
  <c r="J144" i="179"/>
  <c r="K144" i="179"/>
  <c r="J143" i="179"/>
  <c r="K143" i="179" s="1"/>
  <c r="J142" i="179"/>
  <c r="K142" i="179" s="1"/>
  <c r="J141" i="179"/>
  <c r="K141" i="179" s="1"/>
  <c r="I140" i="179"/>
  <c r="H140" i="179"/>
  <c r="G140" i="179"/>
  <c r="F140" i="179"/>
  <c r="E140" i="179"/>
  <c r="D140" i="179"/>
  <c r="C140" i="179"/>
  <c r="J139" i="179"/>
  <c r="K139" i="179"/>
  <c r="J138" i="179"/>
  <c r="K138" i="179"/>
  <c r="J137" i="179"/>
  <c r="K137" i="179"/>
  <c r="J136" i="179"/>
  <c r="K136" i="179"/>
  <c r="J135" i="179"/>
  <c r="K135" i="179"/>
  <c r="J134" i="179"/>
  <c r="I133" i="179"/>
  <c r="H133" i="179"/>
  <c r="G133" i="179"/>
  <c r="F133" i="179"/>
  <c r="E133" i="179"/>
  <c r="D133" i="179"/>
  <c r="C133" i="179"/>
  <c r="J132" i="179"/>
  <c r="K132" i="179" s="1"/>
  <c r="J131" i="179"/>
  <c r="K131" i="179" s="1"/>
  <c r="J130" i="179"/>
  <c r="K130" i="179" s="1"/>
  <c r="K129" i="179" s="1"/>
  <c r="I129" i="179"/>
  <c r="H129" i="179"/>
  <c r="G129" i="179"/>
  <c r="G154" i="179" s="1"/>
  <c r="F129" i="179"/>
  <c r="F154" i="179" s="1"/>
  <c r="F155" i="179"/>
  <c r="E129" i="179"/>
  <c r="D129" i="179"/>
  <c r="D154" i="179" s="1"/>
  <c r="C129" i="179"/>
  <c r="J127" i="179"/>
  <c r="K127" i="179" s="1"/>
  <c r="J126" i="179"/>
  <c r="K126" i="179" s="1"/>
  <c r="J125" i="179"/>
  <c r="K125" i="179" s="1"/>
  <c r="J124" i="179"/>
  <c r="K124" i="179" s="1"/>
  <c r="J123" i="179"/>
  <c r="K123" i="179" s="1"/>
  <c r="J122" i="179"/>
  <c r="K122" i="179" s="1"/>
  <c r="J121" i="179"/>
  <c r="K121" i="179" s="1"/>
  <c r="J120" i="179"/>
  <c r="K120" i="179" s="1"/>
  <c r="J119" i="179"/>
  <c r="K119" i="179" s="1"/>
  <c r="J118" i="179"/>
  <c r="K118" i="179" s="1"/>
  <c r="J117" i="179"/>
  <c r="K117" i="179" s="1"/>
  <c r="J116" i="179"/>
  <c r="K116" i="179" s="1"/>
  <c r="J115" i="179"/>
  <c r="K115" i="179" s="1"/>
  <c r="I114" i="179"/>
  <c r="H114" i="179"/>
  <c r="H128" i="179"/>
  <c r="G114" i="179"/>
  <c r="F114" i="179"/>
  <c r="F128" i="179"/>
  <c r="E114" i="179"/>
  <c r="D114" i="179"/>
  <c r="C114" i="179"/>
  <c r="J113" i="179"/>
  <c r="K113" i="179" s="1"/>
  <c r="J112" i="179"/>
  <c r="K112" i="179" s="1"/>
  <c r="J111" i="179"/>
  <c r="K111" i="179" s="1"/>
  <c r="J110" i="179"/>
  <c r="K110" i="179" s="1"/>
  <c r="J109" i="179"/>
  <c r="K109" i="179" s="1"/>
  <c r="J108" i="179"/>
  <c r="K108" i="179" s="1"/>
  <c r="J107" i="179"/>
  <c r="K107" i="179" s="1"/>
  <c r="J106" i="179"/>
  <c r="K106" i="179" s="1"/>
  <c r="J105" i="179"/>
  <c r="K105" i="179" s="1"/>
  <c r="J104" i="179"/>
  <c r="K104" i="179" s="1"/>
  <c r="J103" i="179"/>
  <c r="K103" i="179" s="1"/>
  <c r="J102" i="179"/>
  <c r="K102" i="179" s="1"/>
  <c r="J101" i="179"/>
  <c r="K101" i="179" s="1"/>
  <c r="J100" i="179"/>
  <c r="K100" i="179" s="1"/>
  <c r="J99" i="179"/>
  <c r="K99" i="179" s="1"/>
  <c r="J98" i="179"/>
  <c r="K98" i="179" s="1"/>
  <c r="J97" i="179"/>
  <c r="K97" i="179" s="1"/>
  <c r="J96" i="179"/>
  <c r="K96" i="179" s="1"/>
  <c r="J95" i="179"/>
  <c r="J94" i="179"/>
  <c r="I93" i="179"/>
  <c r="H93" i="179"/>
  <c r="G93" i="179"/>
  <c r="G128" i="179" s="1"/>
  <c r="G155" i="179" s="1"/>
  <c r="F93" i="179"/>
  <c r="E93" i="179"/>
  <c r="D93" i="179"/>
  <c r="C93" i="179"/>
  <c r="J88" i="179"/>
  <c r="K88" i="179"/>
  <c r="J87" i="179"/>
  <c r="K87" i="179"/>
  <c r="J86" i="179"/>
  <c r="K86" i="179"/>
  <c r="J85" i="179"/>
  <c r="J84" i="179"/>
  <c r="K84" i="179" s="1"/>
  <c r="J83" i="179"/>
  <c r="K83" i="179" s="1"/>
  <c r="I82" i="179"/>
  <c r="H82" i="179"/>
  <c r="G82" i="179"/>
  <c r="F82" i="179"/>
  <c r="E82" i="179"/>
  <c r="D82" i="179"/>
  <c r="C82" i="179"/>
  <c r="J81" i="179"/>
  <c r="J80" i="179"/>
  <c r="K80" i="179" s="1"/>
  <c r="J79" i="179"/>
  <c r="K79" i="179" s="1"/>
  <c r="I78" i="179"/>
  <c r="H78" i="179"/>
  <c r="G78" i="179"/>
  <c r="F78" i="179"/>
  <c r="E78" i="179"/>
  <c r="D78" i="179"/>
  <c r="C78" i="179"/>
  <c r="J77" i="179"/>
  <c r="K77" i="179"/>
  <c r="J76" i="179"/>
  <c r="I75" i="179"/>
  <c r="H75" i="179"/>
  <c r="G75" i="179"/>
  <c r="F75" i="179"/>
  <c r="E75" i="179"/>
  <c r="D75" i="179"/>
  <c r="C75" i="179"/>
  <c r="J74" i="179"/>
  <c r="K74" i="179"/>
  <c r="J73" i="179"/>
  <c r="J72" i="179"/>
  <c r="J71" i="179"/>
  <c r="J70" i="179" s="1"/>
  <c r="I70" i="179"/>
  <c r="H70" i="179"/>
  <c r="G70" i="179"/>
  <c r="F70" i="179"/>
  <c r="E70" i="179"/>
  <c r="D70" i="179"/>
  <c r="C70" i="179"/>
  <c r="J69" i="179"/>
  <c r="K69" i="179" s="1"/>
  <c r="J68" i="179"/>
  <c r="K68" i="179" s="1"/>
  <c r="J67" i="179"/>
  <c r="K67" i="179" s="1"/>
  <c r="I66" i="179"/>
  <c r="I89" i="179" s="1"/>
  <c r="H66" i="179"/>
  <c r="G66" i="179"/>
  <c r="F66" i="179"/>
  <c r="F89" i="179" s="1"/>
  <c r="E66" i="179"/>
  <c r="D66" i="179"/>
  <c r="C66" i="179"/>
  <c r="J64" i="179"/>
  <c r="K64" i="179"/>
  <c r="J63" i="179"/>
  <c r="K63" i="179"/>
  <c r="J62" i="179"/>
  <c r="J61" i="179"/>
  <c r="I60" i="179"/>
  <c r="H60" i="179"/>
  <c r="G60" i="179"/>
  <c r="F60" i="179"/>
  <c r="E60" i="179"/>
  <c r="D60" i="179"/>
  <c r="C60" i="179"/>
  <c r="J59" i="179"/>
  <c r="K59" i="179" s="1"/>
  <c r="J58" i="179"/>
  <c r="K58" i="179" s="1"/>
  <c r="J57" i="179"/>
  <c r="K57" i="179"/>
  <c r="J56" i="179"/>
  <c r="K56" i="179"/>
  <c r="K55" i="179" s="1"/>
  <c r="I55" i="179"/>
  <c r="H55" i="179"/>
  <c r="G55" i="179"/>
  <c r="F55" i="179"/>
  <c r="E55" i="179"/>
  <c r="D55" i="179"/>
  <c r="C55" i="179"/>
  <c r="J54" i="179"/>
  <c r="K54" i="179" s="1"/>
  <c r="J53" i="179"/>
  <c r="K53" i="179" s="1"/>
  <c r="J52" i="179"/>
  <c r="J51" i="179"/>
  <c r="K51" i="179"/>
  <c r="J50" i="179"/>
  <c r="K50" i="179"/>
  <c r="I49" i="179"/>
  <c r="H49" i="179"/>
  <c r="G49" i="179"/>
  <c r="F49" i="179"/>
  <c r="E49" i="179"/>
  <c r="D49" i="179"/>
  <c r="C49" i="179"/>
  <c r="J48" i="179"/>
  <c r="K48" i="179"/>
  <c r="J47" i="179"/>
  <c r="K47" i="179"/>
  <c r="J46" i="179"/>
  <c r="K46" i="179"/>
  <c r="J45" i="179"/>
  <c r="K45" i="179"/>
  <c r="J44" i="179"/>
  <c r="K44" i="179"/>
  <c r="J43" i="179"/>
  <c r="J42" i="179"/>
  <c r="K42" i="179" s="1"/>
  <c r="J41" i="179"/>
  <c r="K41" i="179" s="1"/>
  <c r="J40" i="179"/>
  <c r="K40" i="179" s="1"/>
  <c r="J39" i="179"/>
  <c r="J38" i="179"/>
  <c r="I37" i="179"/>
  <c r="H37" i="179"/>
  <c r="G37" i="179"/>
  <c r="F37" i="179"/>
  <c r="E37" i="179"/>
  <c r="D37" i="179"/>
  <c r="C37" i="179"/>
  <c r="J36" i="179"/>
  <c r="K36" i="179"/>
  <c r="J35" i="179"/>
  <c r="K35" i="179"/>
  <c r="J34" i="179"/>
  <c r="K34" i="179"/>
  <c r="J33" i="179"/>
  <c r="K33" i="179"/>
  <c r="J32" i="179"/>
  <c r="K32" i="179"/>
  <c r="J31" i="179"/>
  <c r="K31" i="179"/>
  <c r="J30" i="179"/>
  <c r="I29" i="179"/>
  <c r="H29" i="179"/>
  <c r="G29" i="179"/>
  <c r="F29" i="179"/>
  <c r="E29" i="179"/>
  <c r="D29" i="179"/>
  <c r="C29" i="179"/>
  <c r="J28" i="179"/>
  <c r="K28" i="179"/>
  <c r="J27" i="179"/>
  <c r="K27" i="179"/>
  <c r="J26" i="179"/>
  <c r="K26" i="179"/>
  <c r="J25" i="179"/>
  <c r="K25" i="179"/>
  <c r="J24" i="179"/>
  <c r="K24" i="179"/>
  <c r="J23" i="179"/>
  <c r="I22" i="179"/>
  <c r="H22" i="179"/>
  <c r="G22" i="179"/>
  <c r="F22" i="179"/>
  <c r="E22" i="179"/>
  <c r="D22" i="179"/>
  <c r="C22" i="179"/>
  <c r="J21" i="179"/>
  <c r="K21" i="179"/>
  <c r="J20" i="179"/>
  <c r="K20" i="179"/>
  <c r="J19" i="179"/>
  <c r="K19" i="179"/>
  <c r="J18" i="179"/>
  <c r="J17" i="179"/>
  <c r="K17" i="179" s="1"/>
  <c r="J16" i="179"/>
  <c r="K16" i="179" s="1"/>
  <c r="I15" i="179"/>
  <c r="H15" i="179"/>
  <c r="G15" i="179"/>
  <c r="F15" i="179"/>
  <c r="E15" i="179"/>
  <c r="D15" i="179"/>
  <c r="C15" i="179"/>
  <c r="C65" i="179" s="1"/>
  <c r="C90" i="179" s="1"/>
  <c r="J14" i="179"/>
  <c r="K14" i="179"/>
  <c r="J13" i="179"/>
  <c r="K13" i="179"/>
  <c r="J12" i="179"/>
  <c r="K12" i="179"/>
  <c r="J11" i="179"/>
  <c r="J10" i="179"/>
  <c r="K10" i="179" s="1"/>
  <c r="J9" i="179"/>
  <c r="K9" i="179" s="1"/>
  <c r="I8" i="179"/>
  <c r="H8" i="179"/>
  <c r="H65" i="179"/>
  <c r="G8" i="179"/>
  <c r="F8" i="179"/>
  <c r="E8" i="179"/>
  <c r="D8" i="179"/>
  <c r="D65" i="179" s="1"/>
  <c r="D90" i="179" s="1"/>
  <c r="C8" i="179"/>
  <c r="I5" i="179"/>
  <c r="H5" i="179"/>
  <c r="G5" i="179"/>
  <c r="F5" i="179"/>
  <c r="E5" i="179"/>
  <c r="D5" i="179"/>
  <c r="C5" i="179"/>
  <c r="J158" i="178"/>
  <c r="K158" i="178"/>
  <c r="J157" i="178"/>
  <c r="K157" i="178"/>
  <c r="J153" i="178"/>
  <c r="K153" i="178"/>
  <c r="J152" i="178"/>
  <c r="K152" i="178"/>
  <c r="J151" i="178"/>
  <c r="K151" i="178"/>
  <c r="J150" i="178"/>
  <c r="K150" i="178"/>
  <c r="J149" i="178"/>
  <c r="K149" i="178"/>
  <c r="J148" i="178"/>
  <c r="K148" i="178"/>
  <c r="J147" i="178"/>
  <c r="K147" i="178"/>
  <c r="I146" i="178"/>
  <c r="H146" i="178"/>
  <c r="G146" i="178"/>
  <c r="F146" i="178"/>
  <c r="E146" i="178"/>
  <c r="D146" i="178"/>
  <c r="C146" i="178"/>
  <c r="J145" i="178"/>
  <c r="K145" i="178" s="1"/>
  <c r="J144" i="178"/>
  <c r="K144" i="178" s="1"/>
  <c r="J143" i="178"/>
  <c r="K143" i="178" s="1"/>
  <c r="J142" i="178"/>
  <c r="J141" i="178"/>
  <c r="K141" i="178"/>
  <c r="I140" i="178"/>
  <c r="H140" i="178"/>
  <c r="H154" i="178" s="1"/>
  <c r="G140" i="178"/>
  <c r="G154" i="178"/>
  <c r="F140" i="178"/>
  <c r="E140" i="178"/>
  <c r="E154" i="178" s="1"/>
  <c r="E155" i="178" s="1"/>
  <c r="D140" i="178"/>
  <c r="C140" i="178"/>
  <c r="J139" i="178"/>
  <c r="K139" i="178"/>
  <c r="J138" i="178"/>
  <c r="K138" i="178"/>
  <c r="J137" i="178"/>
  <c r="K137" i="178"/>
  <c r="J136" i="178"/>
  <c r="J135" i="178"/>
  <c r="K135" i="178" s="1"/>
  <c r="J134" i="178"/>
  <c r="I133" i="178"/>
  <c r="H133" i="178"/>
  <c r="G133" i="178"/>
  <c r="F133" i="178"/>
  <c r="E133" i="178"/>
  <c r="D133" i="178"/>
  <c r="C133" i="178"/>
  <c r="J132" i="178"/>
  <c r="K132" i="178" s="1"/>
  <c r="J131" i="178"/>
  <c r="K131" i="178" s="1"/>
  <c r="J130" i="178"/>
  <c r="I129" i="178"/>
  <c r="I154" i="178"/>
  <c r="H129" i="178"/>
  <c r="G129" i="178"/>
  <c r="F129" i="178"/>
  <c r="F154" i="178"/>
  <c r="E129" i="178"/>
  <c r="D129" i="178"/>
  <c r="C129" i="178"/>
  <c r="J127" i="178"/>
  <c r="K127" i="178" s="1"/>
  <c r="J126" i="178"/>
  <c r="K126" i="178" s="1"/>
  <c r="J125" i="178"/>
  <c r="K125" i="178" s="1"/>
  <c r="J124" i="178"/>
  <c r="K124" i="178" s="1"/>
  <c r="J123" i="178"/>
  <c r="K123" i="178" s="1"/>
  <c r="J122" i="178"/>
  <c r="K122" i="178" s="1"/>
  <c r="J121" i="178"/>
  <c r="K121" i="178" s="1"/>
  <c r="J120" i="178"/>
  <c r="K120" i="178" s="1"/>
  <c r="J119" i="178"/>
  <c r="K119" i="178" s="1"/>
  <c r="J118" i="178"/>
  <c r="K118" i="178" s="1"/>
  <c r="J117" i="178"/>
  <c r="K117" i="178" s="1"/>
  <c r="J116" i="178"/>
  <c r="K116" i="178" s="1"/>
  <c r="J115" i="178"/>
  <c r="I114" i="178"/>
  <c r="H114" i="178"/>
  <c r="G114" i="178"/>
  <c r="F114" i="178"/>
  <c r="E114" i="178"/>
  <c r="D114" i="178"/>
  <c r="C114" i="178"/>
  <c r="C128" i="178"/>
  <c r="J113" i="178"/>
  <c r="K113" i="178"/>
  <c r="J112" i="178"/>
  <c r="K112" i="178"/>
  <c r="J111" i="178"/>
  <c r="K111" i="178"/>
  <c r="J110" i="178"/>
  <c r="K110" i="178"/>
  <c r="J109" i="178"/>
  <c r="K109" i="178"/>
  <c r="J108" i="178"/>
  <c r="K108" i="178"/>
  <c r="J107" i="178"/>
  <c r="K107" i="178"/>
  <c r="J106" i="178"/>
  <c r="K106" i="178"/>
  <c r="J105" i="178"/>
  <c r="K105" i="178"/>
  <c r="J104" i="178"/>
  <c r="K104" i="178"/>
  <c r="J103" i="178"/>
  <c r="K103" i="178"/>
  <c r="J102" i="178"/>
  <c r="K102" i="178"/>
  <c r="J101" i="178"/>
  <c r="K101" i="178"/>
  <c r="J100" i="178"/>
  <c r="K100" i="178"/>
  <c r="J99" i="178"/>
  <c r="K99" i="178"/>
  <c r="J98" i="178"/>
  <c r="K98" i="178"/>
  <c r="J97" i="178"/>
  <c r="K97" i="178"/>
  <c r="J96" i="178"/>
  <c r="K96" i="178"/>
  <c r="J95" i="178"/>
  <c r="K95" i="178"/>
  <c r="J94" i="178"/>
  <c r="I93" i="178"/>
  <c r="I128" i="178" s="1"/>
  <c r="H93" i="178"/>
  <c r="H128" i="178" s="1"/>
  <c r="H155" i="178" s="1"/>
  <c r="G93" i="178"/>
  <c r="F93" i="178"/>
  <c r="F128" i="178" s="1"/>
  <c r="F155" i="178"/>
  <c r="E93" i="178"/>
  <c r="E128" i="178"/>
  <c r="D93" i="178"/>
  <c r="D128" i="178"/>
  <c r="C93" i="178"/>
  <c r="J88" i="178"/>
  <c r="K88" i="178" s="1"/>
  <c r="J87" i="178"/>
  <c r="K87" i="178" s="1"/>
  <c r="J86" i="178"/>
  <c r="K86" i="178" s="1"/>
  <c r="J85" i="178"/>
  <c r="K85" i="178" s="1"/>
  <c r="J84" i="178"/>
  <c r="K84" i="178" s="1"/>
  <c r="J83" i="178"/>
  <c r="I82" i="178"/>
  <c r="H82" i="178"/>
  <c r="G82" i="178"/>
  <c r="F82" i="178"/>
  <c r="E82" i="178"/>
  <c r="D82" i="178"/>
  <c r="C82" i="178"/>
  <c r="J81" i="178"/>
  <c r="K81" i="178" s="1"/>
  <c r="J80" i="178"/>
  <c r="K80" i="178" s="1"/>
  <c r="J79" i="178"/>
  <c r="K79" i="178" s="1"/>
  <c r="I78" i="178"/>
  <c r="H78" i="178"/>
  <c r="G78" i="178"/>
  <c r="G89" i="178" s="1"/>
  <c r="F78" i="178"/>
  <c r="E78" i="178"/>
  <c r="D78" i="178"/>
  <c r="C78" i="178"/>
  <c r="J77" i="178"/>
  <c r="K77" i="178"/>
  <c r="J76" i="178"/>
  <c r="K76" i="178"/>
  <c r="I75" i="178"/>
  <c r="H75" i="178"/>
  <c r="G75" i="178"/>
  <c r="F75" i="178"/>
  <c r="E75" i="178"/>
  <c r="D75" i="178"/>
  <c r="C75" i="178"/>
  <c r="J74" i="178"/>
  <c r="K74" i="178" s="1"/>
  <c r="J73" i="178"/>
  <c r="K73" i="178" s="1"/>
  <c r="J72" i="178"/>
  <c r="K72" i="178" s="1"/>
  <c r="J71" i="178"/>
  <c r="I70" i="178"/>
  <c r="H70" i="178"/>
  <c r="G70" i="178"/>
  <c r="F70" i="178"/>
  <c r="E70" i="178"/>
  <c r="D70" i="178"/>
  <c r="C70" i="178"/>
  <c r="J69" i="178"/>
  <c r="K69" i="178" s="1"/>
  <c r="J68" i="178"/>
  <c r="J67" i="178"/>
  <c r="I66" i="178"/>
  <c r="H66" i="178"/>
  <c r="H89" i="178"/>
  <c r="G66" i="178"/>
  <c r="F66" i="178"/>
  <c r="E66" i="178"/>
  <c r="D66" i="178"/>
  <c r="D89" i="178" s="1"/>
  <c r="C66" i="178"/>
  <c r="J64" i="178"/>
  <c r="K64" i="178" s="1"/>
  <c r="J63" i="178"/>
  <c r="K63" i="178" s="1"/>
  <c r="J62" i="178"/>
  <c r="K62" i="178" s="1"/>
  <c r="J61" i="178"/>
  <c r="I60" i="178"/>
  <c r="H60" i="178"/>
  <c r="G60" i="178"/>
  <c r="F60" i="178"/>
  <c r="E60" i="178"/>
  <c r="D60" i="178"/>
  <c r="C60" i="178"/>
  <c r="J59" i="178"/>
  <c r="K59" i="178" s="1"/>
  <c r="J58" i="178"/>
  <c r="K58" i="178" s="1"/>
  <c r="J57" i="178"/>
  <c r="K57" i="178" s="1"/>
  <c r="J56" i="178"/>
  <c r="I55" i="178"/>
  <c r="H55" i="178"/>
  <c r="G55" i="178"/>
  <c r="F55" i="178"/>
  <c r="E55" i="178"/>
  <c r="D55" i="178"/>
  <c r="C55" i="178"/>
  <c r="J54" i="178"/>
  <c r="K54" i="178" s="1"/>
  <c r="J53" i="178"/>
  <c r="K53" i="178" s="1"/>
  <c r="J52" i="178"/>
  <c r="J49" i="178" s="1"/>
  <c r="J51" i="178"/>
  <c r="K51" i="178"/>
  <c r="J50" i="178"/>
  <c r="K50" i="178"/>
  <c r="I49" i="178"/>
  <c r="H49" i="178"/>
  <c r="G49" i="178"/>
  <c r="F49" i="178"/>
  <c r="E49" i="178"/>
  <c r="D49" i="178"/>
  <c r="C49" i="178"/>
  <c r="J48" i="178"/>
  <c r="K48" i="178" s="1"/>
  <c r="J47" i="178"/>
  <c r="K47" i="178" s="1"/>
  <c r="J46" i="178"/>
  <c r="K46" i="178" s="1"/>
  <c r="J45" i="178"/>
  <c r="K45" i="178" s="1"/>
  <c r="J44" i="178"/>
  <c r="K44" i="178" s="1"/>
  <c r="J43" i="178"/>
  <c r="K43" i="178" s="1"/>
  <c r="J42" i="178"/>
  <c r="K42" i="178" s="1"/>
  <c r="J41" i="178"/>
  <c r="K41" i="178" s="1"/>
  <c r="J40" i="178"/>
  <c r="K40" i="178" s="1"/>
  <c r="J39" i="178"/>
  <c r="K39" i="178" s="1"/>
  <c r="J38" i="178"/>
  <c r="K38" i="178" s="1"/>
  <c r="I37" i="178"/>
  <c r="H37" i="178"/>
  <c r="G37" i="178"/>
  <c r="F37" i="178"/>
  <c r="E37" i="178"/>
  <c r="D37" i="178"/>
  <c r="C37" i="178"/>
  <c r="J36" i="178"/>
  <c r="K36" i="178"/>
  <c r="J35" i="178"/>
  <c r="K35" i="178"/>
  <c r="J34" i="178"/>
  <c r="K34" i="178"/>
  <c r="J33" i="178"/>
  <c r="K33" i="178"/>
  <c r="J32" i="178"/>
  <c r="K32" i="178"/>
  <c r="J31" i="178"/>
  <c r="J30" i="178"/>
  <c r="K30" i="178" s="1"/>
  <c r="I29" i="178"/>
  <c r="H29" i="178"/>
  <c r="G29" i="178"/>
  <c r="F29" i="178"/>
  <c r="E29" i="178"/>
  <c r="D29" i="178"/>
  <c r="C29" i="178"/>
  <c r="J28" i="178"/>
  <c r="K28" i="178"/>
  <c r="J27" i="178"/>
  <c r="J26" i="178"/>
  <c r="K26" i="178" s="1"/>
  <c r="J25" i="178"/>
  <c r="K25" i="178" s="1"/>
  <c r="J24" i="178"/>
  <c r="K24" i="178" s="1"/>
  <c r="J23" i="178"/>
  <c r="I22" i="178"/>
  <c r="H22" i="178"/>
  <c r="G22" i="178"/>
  <c r="F22" i="178"/>
  <c r="E22" i="178"/>
  <c r="D22" i="178"/>
  <c r="C22" i="178"/>
  <c r="J21" i="178"/>
  <c r="K21" i="178" s="1"/>
  <c r="J20" i="178"/>
  <c r="K20" i="178" s="1"/>
  <c r="J19" i="178"/>
  <c r="K19" i="178" s="1"/>
  <c r="J18" i="178"/>
  <c r="K18" i="178" s="1"/>
  <c r="J17" i="178"/>
  <c r="J16" i="178"/>
  <c r="I15" i="178"/>
  <c r="H15" i="178"/>
  <c r="G15" i="178"/>
  <c r="F15" i="178"/>
  <c r="E15" i="178"/>
  <c r="D15" i="178"/>
  <c r="C15" i="178"/>
  <c r="J14" i="178"/>
  <c r="K14" i="178"/>
  <c r="J13" i="178"/>
  <c r="K13" i="178"/>
  <c r="J12" i="178"/>
  <c r="K12" i="178"/>
  <c r="J11" i="178"/>
  <c r="K11" i="178"/>
  <c r="J10" i="178"/>
  <c r="J9" i="178"/>
  <c r="K9" i="178" s="1"/>
  <c r="I8" i="178"/>
  <c r="H8" i="178"/>
  <c r="G8" i="178"/>
  <c r="F8" i="178"/>
  <c r="E8" i="178"/>
  <c r="E65" i="178" s="1"/>
  <c r="E90" i="178" s="1"/>
  <c r="D8" i="178"/>
  <c r="C8" i="178"/>
  <c r="C65" i="178" s="1"/>
  <c r="I5" i="178"/>
  <c r="H5" i="178"/>
  <c r="G5" i="178"/>
  <c r="F5" i="178"/>
  <c r="E5" i="178"/>
  <c r="C5" i="178"/>
  <c r="J158" i="177"/>
  <c r="K158" i="177"/>
  <c r="J157" i="177"/>
  <c r="K157" i="177"/>
  <c r="J153" i="177"/>
  <c r="K153" i="177"/>
  <c r="J152" i="177"/>
  <c r="K152" i="177"/>
  <c r="J151" i="177"/>
  <c r="K151" i="177"/>
  <c r="J150" i="177"/>
  <c r="K150" i="177"/>
  <c r="J149" i="177"/>
  <c r="K149" i="177"/>
  <c r="J148" i="177"/>
  <c r="K148" i="177"/>
  <c r="J147" i="177"/>
  <c r="K147" i="177"/>
  <c r="I146" i="177"/>
  <c r="H146" i="177"/>
  <c r="G146" i="177"/>
  <c r="F146" i="177"/>
  <c r="E146" i="177"/>
  <c r="D146" i="177"/>
  <c r="C146" i="177"/>
  <c r="J145" i="177"/>
  <c r="K145" i="177"/>
  <c r="J144" i="177"/>
  <c r="K144" i="177"/>
  <c r="J143" i="177"/>
  <c r="K143" i="177"/>
  <c r="J142" i="177"/>
  <c r="K142" i="177"/>
  <c r="J141" i="177"/>
  <c r="K141" i="177"/>
  <c r="K140" i="177" s="1"/>
  <c r="I140" i="177"/>
  <c r="H140" i="177"/>
  <c r="G140" i="177"/>
  <c r="F140" i="177"/>
  <c r="E140" i="177"/>
  <c r="E154" i="177" s="1"/>
  <c r="D140" i="177"/>
  <c r="C140" i="177"/>
  <c r="J139" i="177"/>
  <c r="K139" i="177"/>
  <c r="J138" i="177"/>
  <c r="K138" i="177" s="1"/>
  <c r="J137" i="177"/>
  <c r="K137" i="177" s="1"/>
  <c r="J136" i="177"/>
  <c r="K136" i="177" s="1"/>
  <c r="J135" i="177"/>
  <c r="K135" i="177" s="1"/>
  <c r="J134" i="177"/>
  <c r="I133" i="177"/>
  <c r="H133" i="177"/>
  <c r="G133" i="177"/>
  <c r="F133" i="177"/>
  <c r="E133" i="177"/>
  <c r="D133" i="177"/>
  <c r="C133" i="177"/>
  <c r="J132" i="177"/>
  <c r="K132" i="177" s="1"/>
  <c r="J131" i="177"/>
  <c r="K131" i="177" s="1"/>
  <c r="J130" i="177"/>
  <c r="K130" i="177" s="1"/>
  <c r="I129" i="177"/>
  <c r="I154" i="177" s="1"/>
  <c r="H129" i="177"/>
  <c r="G129" i="177"/>
  <c r="F129" i="177"/>
  <c r="E129" i="177"/>
  <c r="D129" i="177"/>
  <c r="C129" i="177"/>
  <c r="J127" i="177"/>
  <c r="K127" i="177" s="1"/>
  <c r="J126" i="177"/>
  <c r="K126" i="177" s="1"/>
  <c r="J125" i="177"/>
  <c r="K125" i="177" s="1"/>
  <c r="J124" i="177"/>
  <c r="K124" i="177" s="1"/>
  <c r="J123" i="177"/>
  <c r="K123" i="177" s="1"/>
  <c r="J122" i="177"/>
  <c r="K122" i="177" s="1"/>
  <c r="J121" i="177"/>
  <c r="K121" i="177" s="1"/>
  <c r="J120" i="177"/>
  <c r="K120" i="177" s="1"/>
  <c r="J119" i="177"/>
  <c r="K119" i="177" s="1"/>
  <c r="J118" i="177"/>
  <c r="K118" i="177" s="1"/>
  <c r="J117" i="177"/>
  <c r="K117" i="177" s="1"/>
  <c r="J116" i="177"/>
  <c r="K116" i="177" s="1"/>
  <c r="J115" i="177"/>
  <c r="K115" i="177" s="1"/>
  <c r="K114" i="177" s="1"/>
  <c r="I114" i="177"/>
  <c r="H114" i="177"/>
  <c r="G114" i="177"/>
  <c r="G128" i="177"/>
  <c r="F114" i="177"/>
  <c r="E114" i="177"/>
  <c r="D114" i="177"/>
  <c r="D128" i="177"/>
  <c r="C114" i="177"/>
  <c r="J113" i="177"/>
  <c r="K113" i="177" s="1"/>
  <c r="J112" i="177"/>
  <c r="K112" i="177" s="1"/>
  <c r="J111" i="177"/>
  <c r="K111" i="177" s="1"/>
  <c r="J110" i="177"/>
  <c r="K110" i="177" s="1"/>
  <c r="J109" i="177"/>
  <c r="K109" i="177" s="1"/>
  <c r="J108" i="177"/>
  <c r="K108" i="177" s="1"/>
  <c r="J107" i="177"/>
  <c r="K107" i="177" s="1"/>
  <c r="J106" i="177"/>
  <c r="K106" i="177" s="1"/>
  <c r="J105" i="177"/>
  <c r="K105" i="177" s="1"/>
  <c r="J104" i="177"/>
  <c r="K104" i="177" s="1"/>
  <c r="J103" i="177"/>
  <c r="K103" i="177" s="1"/>
  <c r="J102" i="177"/>
  <c r="K102" i="177" s="1"/>
  <c r="J101" i="177"/>
  <c r="K101" i="177" s="1"/>
  <c r="J100" i="177"/>
  <c r="K100" i="177" s="1"/>
  <c r="J99" i="177"/>
  <c r="K99" i="177" s="1"/>
  <c r="J98" i="177"/>
  <c r="K98" i="177" s="1"/>
  <c r="J97" i="177"/>
  <c r="K97" i="177" s="1"/>
  <c r="J96" i="177"/>
  <c r="K96" i="177" s="1"/>
  <c r="J95" i="177"/>
  <c r="J94" i="177"/>
  <c r="I93" i="177"/>
  <c r="I128" i="177" s="1"/>
  <c r="H93" i="177"/>
  <c r="H128" i="177"/>
  <c r="G93" i="177"/>
  <c r="F93" i="177"/>
  <c r="F128" i="177" s="1"/>
  <c r="E93" i="177"/>
  <c r="D93" i="177"/>
  <c r="C93" i="177"/>
  <c r="J88" i="177"/>
  <c r="K88" i="177"/>
  <c r="J87" i="177"/>
  <c r="K87" i="177"/>
  <c r="J86" i="177"/>
  <c r="K86" i="177"/>
  <c r="J85" i="177"/>
  <c r="K85" i="177"/>
  <c r="J84" i="177"/>
  <c r="K84" i="177"/>
  <c r="J83" i="177"/>
  <c r="I82" i="177"/>
  <c r="H82" i="177"/>
  <c r="G82" i="177"/>
  <c r="F82" i="177"/>
  <c r="E82" i="177"/>
  <c r="D82" i="177"/>
  <c r="C82" i="177"/>
  <c r="J81" i="177"/>
  <c r="J80" i="177"/>
  <c r="K80" i="177" s="1"/>
  <c r="J79" i="177"/>
  <c r="K79" i="177" s="1"/>
  <c r="I78" i="177"/>
  <c r="H78" i="177"/>
  <c r="G78" i="177"/>
  <c r="F78" i="177"/>
  <c r="E78" i="177"/>
  <c r="D78" i="177"/>
  <c r="C78" i="177"/>
  <c r="J77" i="177"/>
  <c r="K77" i="177" s="1"/>
  <c r="J76" i="177"/>
  <c r="I75" i="177"/>
  <c r="H75" i="177"/>
  <c r="G75" i="177"/>
  <c r="F75" i="177"/>
  <c r="E75" i="177"/>
  <c r="D75" i="177"/>
  <c r="C75" i="177"/>
  <c r="J74" i="177"/>
  <c r="J73" i="177"/>
  <c r="K73" i="177"/>
  <c r="J72" i="177"/>
  <c r="J71" i="177"/>
  <c r="K71" i="177" s="1"/>
  <c r="I70" i="177"/>
  <c r="H70" i="177"/>
  <c r="G70" i="177"/>
  <c r="F70" i="177"/>
  <c r="E70" i="177"/>
  <c r="D70" i="177"/>
  <c r="C70" i="177"/>
  <c r="J69" i="177"/>
  <c r="K69" i="177"/>
  <c r="J68" i="177"/>
  <c r="K68" i="177"/>
  <c r="J67" i="177"/>
  <c r="K67" i="177"/>
  <c r="I66" i="177"/>
  <c r="H66" i="177"/>
  <c r="G66" i="177"/>
  <c r="G89" i="177" s="1"/>
  <c r="F66" i="177"/>
  <c r="E66" i="177"/>
  <c r="D66" i="177"/>
  <c r="C66" i="177"/>
  <c r="C89" i="177"/>
  <c r="J64" i="177"/>
  <c r="K64" i="177"/>
  <c r="J63" i="177"/>
  <c r="K63" i="177"/>
  <c r="J62" i="177"/>
  <c r="J61" i="177"/>
  <c r="I60" i="177"/>
  <c r="H60" i="177"/>
  <c r="G60" i="177"/>
  <c r="F60" i="177"/>
  <c r="E60" i="177"/>
  <c r="D60" i="177"/>
  <c r="C60" i="177"/>
  <c r="J59" i="177"/>
  <c r="K59" i="177" s="1"/>
  <c r="J58" i="177"/>
  <c r="K58" i="177" s="1"/>
  <c r="J57" i="177"/>
  <c r="J56" i="177"/>
  <c r="K56" i="177"/>
  <c r="I55" i="177"/>
  <c r="H55" i="177"/>
  <c r="G55" i="177"/>
  <c r="F55" i="177"/>
  <c r="E55" i="177"/>
  <c r="D55" i="177"/>
  <c r="C55" i="177"/>
  <c r="J54" i="177"/>
  <c r="K54" i="177" s="1"/>
  <c r="J53" i="177"/>
  <c r="K53" i="177" s="1"/>
  <c r="J52" i="177"/>
  <c r="K52" i="177" s="1"/>
  <c r="J51" i="177"/>
  <c r="K51" i="177" s="1"/>
  <c r="J50" i="177"/>
  <c r="K50" i="177" s="1"/>
  <c r="I49" i="177"/>
  <c r="H49" i="177"/>
  <c r="G49" i="177"/>
  <c r="F49" i="177"/>
  <c r="E49" i="177"/>
  <c r="D49" i="177"/>
  <c r="C49" i="177"/>
  <c r="J48" i="177"/>
  <c r="K48" i="177"/>
  <c r="J47" i="177"/>
  <c r="K47" i="177"/>
  <c r="J46" i="177"/>
  <c r="K46" i="177"/>
  <c r="J45" i="177"/>
  <c r="K45" i="177"/>
  <c r="J44" i="177"/>
  <c r="K44" i="177"/>
  <c r="J43" i="177"/>
  <c r="K43" i="177"/>
  <c r="J42" i="177"/>
  <c r="K42" i="177"/>
  <c r="J41" i="177"/>
  <c r="K41" i="177"/>
  <c r="J40" i="177"/>
  <c r="K40" i="177"/>
  <c r="J39" i="177"/>
  <c r="K39" i="177"/>
  <c r="J38" i="177"/>
  <c r="I37" i="177"/>
  <c r="H37" i="177"/>
  <c r="G37" i="177"/>
  <c r="F37" i="177"/>
  <c r="E37" i="177"/>
  <c r="D37" i="177"/>
  <c r="C37" i="177"/>
  <c r="J36" i="177"/>
  <c r="K36" i="177"/>
  <c r="J35" i="177"/>
  <c r="K35" i="177"/>
  <c r="J34" i="177"/>
  <c r="K34" i="177"/>
  <c r="J33" i="177"/>
  <c r="K33" i="177"/>
  <c r="J32" i="177"/>
  <c r="K32" i="177"/>
  <c r="J31" i="177"/>
  <c r="K31" i="177"/>
  <c r="J30" i="177"/>
  <c r="I29" i="177"/>
  <c r="H29" i="177"/>
  <c r="G29" i="177"/>
  <c r="F29" i="177"/>
  <c r="E29" i="177"/>
  <c r="D29" i="177"/>
  <c r="J28" i="177"/>
  <c r="K28" i="177" s="1"/>
  <c r="J27" i="177"/>
  <c r="K27" i="177" s="1"/>
  <c r="J26" i="177"/>
  <c r="K26" i="177" s="1"/>
  <c r="J25" i="177"/>
  <c r="K25" i="177" s="1"/>
  <c r="J24" i="177"/>
  <c r="J23" i="177"/>
  <c r="I22" i="177"/>
  <c r="H22" i="177"/>
  <c r="G22" i="177"/>
  <c r="F22" i="177"/>
  <c r="E22" i="177"/>
  <c r="D22" i="177"/>
  <c r="C22" i="177"/>
  <c r="J21" i="177"/>
  <c r="K21" i="177"/>
  <c r="J20" i="177"/>
  <c r="K20" i="177"/>
  <c r="J19" i="177"/>
  <c r="K19" i="177"/>
  <c r="J18" i="177"/>
  <c r="J17" i="177"/>
  <c r="K17" i="177" s="1"/>
  <c r="J16" i="177"/>
  <c r="K16" i="177" s="1"/>
  <c r="I15" i="177"/>
  <c r="H15" i="177"/>
  <c r="G15" i="177"/>
  <c r="F15" i="177"/>
  <c r="E15" i="177"/>
  <c r="D15" i="177"/>
  <c r="C15" i="177"/>
  <c r="J14" i="177"/>
  <c r="K14" i="177"/>
  <c r="J13" i="177"/>
  <c r="K13" i="177"/>
  <c r="J12" i="177"/>
  <c r="K12" i="177"/>
  <c r="J11" i="177"/>
  <c r="K11" i="177"/>
  <c r="J10" i="177"/>
  <c r="K10" i="177"/>
  <c r="J9" i="177"/>
  <c r="K9" i="177"/>
  <c r="I8" i="177"/>
  <c r="H8" i="177"/>
  <c r="G8" i="177"/>
  <c r="G65" i="177"/>
  <c r="F8" i="177"/>
  <c r="F65" i="177" s="1"/>
  <c r="E8" i="177"/>
  <c r="D8" i="177"/>
  <c r="I5" i="177"/>
  <c r="H5" i="177"/>
  <c r="G5" i="177"/>
  <c r="F5" i="177"/>
  <c r="E5" i="177"/>
  <c r="D5" i="177"/>
  <c r="C5" i="177"/>
  <c r="C8" i="3"/>
  <c r="C5" i="3"/>
  <c r="D5" i="3"/>
  <c r="E5" i="3"/>
  <c r="E5" i="236" s="1"/>
  <c r="F5" i="3"/>
  <c r="F5" i="195" s="1"/>
  <c r="G5" i="3"/>
  <c r="H5" i="3"/>
  <c r="H5" i="233"/>
  <c r="I5" i="3"/>
  <c r="I5" i="232"/>
  <c r="D8" i="3"/>
  <c r="E8" i="3"/>
  <c r="F8" i="3"/>
  <c r="G8" i="3"/>
  <c r="H8" i="3"/>
  <c r="I8" i="3"/>
  <c r="J9" i="3"/>
  <c r="K9" i="3"/>
  <c r="J10" i="3"/>
  <c r="J11" i="3"/>
  <c r="K11" i="3" s="1"/>
  <c r="J12" i="3"/>
  <c r="K12" i="3" s="1"/>
  <c r="J13" i="3"/>
  <c r="K13" i="3" s="1"/>
  <c r="J14" i="3"/>
  <c r="K14" i="3" s="1"/>
  <c r="C15" i="3"/>
  <c r="D15" i="3"/>
  <c r="E15" i="3"/>
  <c r="F15" i="3"/>
  <c r="G15" i="3"/>
  <c r="H15" i="3"/>
  <c r="I15" i="3"/>
  <c r="J16" i="3"/>
  <c r="K16" i="3"/>
  <c r="J17" i="3"/>
  <c r="K17" i="3"/>
  <c r="J18" i="3"/>
  <c r="J19" i="3"/>
  <c r="K19" i="3" s="1"/>
  <c r="J20" i="3"/>
  <c r="K20" i="3" s="1"/>
  <c r="J21" i="3"/>
  <c r="K21" i="3" s="1"/>
  <c r="C22" i="3"/>
  <c r="D22" i="3"/>
  <c r="E22" i="3"/>
  <c r="F22" i="3"/>
  <c r="G22" i="3"/>
  <c r="H22" i="3"/>
  <c r="I22" i="3"/>
  <c r="J23" i="3"/>
  <c r="J24" i="3"/>
  <c r="J25" i="3"/>
  <c r="K25" i="3"/>
  <c r="J26" i="3"/>
  <c r="K26" i="3"/>
  <c r="J27" i="3"/>
  <c r="K27" i="3"/>
  <c r="J28" i="3"/>
  <c r="K28" i="3"/>
  <c r="C29" i="3"/>
  <c r="D29" i="3"/>
  <c r="E29" i="3"/>
  <c r="F29" i="3"/>
  <c r="F65" i="3" s="1"/>
  <c r="G29" i="3"/>
  <c r="H29" i="3"/>
  <c r="I29" i="3"/>
  <c r="J30" i="3"/>
  <c r="K30" i="3" s="1"/>
  <c r="J31" i="3"/>
  <c r="K31" i="3" s="1"/>
  <c r="J32" i="3"/>
  <c r="J33" i="3"/>
  <c r="K33" i="3"/>
  <c r="J34" i="3"/>
  <c r="K34" i="3"/>
  <c r="J35" i="3"/>
  <c r="K35" i="3"/>
  <c r="J36" i="3"/>
  <c r="K36" i="3"/>
  <c r="C37" i="3"/>
  <c r="D37" i="3"/>
  <c r="E37" i="3"/>
  <c r="F37" i="3"/>
  <c r="G37" i="3"/>
  <c r="H37" i="3"/>
  <c r="I37" i="3"/>
  <c r="J38" i="3"/>
  <c r="J39" i="3"/>
  <c r="K39" i="3" s="1"/>
  <c r="J40" i="3"/>
  <c r="K40" i="3" s="1"/>
  <c r="J41" i="3"/>
  <c r="K41" i="3" s="1"/>
  <c r="J42" i="3"/>
  <c r="J43" i="3"/>
  <c r="K43" i="3" s="1"/>
  <c r="J44" i="3"/>
  <c r="K44" i="3" s="1"/>
  <c r="J45" i="3"/>
  <c r="K45" i="3" s="1"/>
  <c r="J46" i="3"/>
  <c r="K46" i="3" s="1"/>
  <c r="J47" i="3"/>
  <c r="K47" i="3" s="1"/>
  <c r="J48" i="3"/>
  <c r="K48" i="3" s="1"/>
  <c r="C49" i="3"/>
  <c r="D49" i="3"/>
  <c r="E49" i="3"/>
  <c r="F49" i="3"/>
  <c r="G49" i="3"/>
  <c r="H49" i="3"/>
  <c r="I49" i="3"/>
  <c r="J50" i="3"/>
  <c r="K50" i="3"/>
  <c r="J51" i="3"/>
  <c r="J52" i="3"/>
  <c r="J53" i="3"/>
  <c r="K53" i="3"/>
  <c r="J54" i="3"/>
  <c r="K54" i="3" s="1"/>
  <c r="C55" i="3"/>
  <c r="D55" i="3"/>
  <c r="E55" i="3"/>
  <c r="F55" i="3"/>
  <c r="G55" i="3"/>
  <c r="H55" i="3"/>
  <c r="I55" i="3"/>
  <c r="J56" i="3"/>
  <c r="J57" i="3"/>
  <c r="J58" i="3"/>
  <c r="K58" i="3" s="1"/>
  <c r="J59" i="3"/>
  <c r="K59" i="3" s="1"/>
  <c r="C60" i="3"/>
  <c r="D60" i="3"/>
  <c r="E60" i="3"/>
  <c r="F60" i="3"/>
  <c r="G60" i="3"/>
  <c r="H60" i="3"/>
  <c r="I60" i="3"/>
  <c r="J61" i="3"/>
  <c r="J62" i="3"/>
  <c r="K62" i="3" s="1"/>
  <c r="J63" i="3"/>
  <c r="J64" i="3"/>
  <c r="K64" i="3"/>
  <c r="C66" i="3"/>
  <c r="D66" i="3"/>
  <c r="E66" i="3"/>
  <c r="F66" i="3"/>
  <c r="G66" i="3"/>
  <c r="H66" i="3"/>
  <c r="I66" i="3"/>
  <c r="J67" i="3"/>
  <c r="K67" i="3" s="1"/>
  <c r="J68" i="3"/>
  <c r="J69" i="3"/>
  <c r="K69" i="3"/>
  <c r="C70" i="3"/>
  <c r="D70" i="3"/>
  <c r="E70" i="3"/>
  <c r="F70" i="3"/>
  <c r="G70" i="3"/>
  <c r="H70" i="3"/>
  <c r="I70" i="3"/>
  <c r="J71" i="3"/>
  <c r="J72" i="3"/>
  <c r="K72" i="3"/>
  <c r="J73" i="3"/>
  <c r="K73" i="3"/>
  <c r="J74" i="3"/>
  <c r="K74" i="3"/>
  <c r="C75" i="3"/>
  <c r="D75" i="3"/>
  <c r="E75" i="3"/>
  <c r="F75" i="3"/>
  <c r="G75" i="3"/>
  <c r="H75" i="3"/>
  <c r="I75" i="3"/>
  <c r="J76" i="3"/>
  <c r="K76" i="3" s="1"/>
  <c r="J77" i="3"/>
  <c r="K77" i="3" s="1"/>
  <c r="C78" i="3"/>
  <c r="D78" i="3"/>
  <c r="E78" i="3"/>
  <c r="F78" i="3"/>
  <c r="G78" i="3"/>
  <c r="H78" i="3"/>
  <c r="I78" i="3"/>
  <c r="J79" i="3"/>
  <c r="K79" i="3"/>
  <c r="J80" i="3"/>
  <c r="J81" i="3"/>
  <c r="K81" i="3" s="1"/>
  <c r="C82" i="3"/>
  <c r="C89" i="3" s="1"/>
  <c r="D82" i="3"/>
  <c r="E82" i="3"/>
  <c r="F82" i="3"/>
  <c r="G82" i="3"/>
  <c r="H82" i="3"/>
  <c r="I82" i="3"/>
  <c r="J83" i="3"/>
  <c r="J84" i="3"/>
  <c r="K84" i="3" s="1"/>
  <c r="J85" i="3"/>
  <c r="K85" i="3" s="1"/>
  <c r="J86" i="3"/>
  <c r="J87" i="3"/>
  <c r="K87" i="3"/>
  <c r="J88" i="3"/>
  <c r="K88" i="3"/>
  <c r="C93" i="3"/>
  <c r="D93" i="3"/>
  <c r="E93" i="3"/>
  <c r="E128" i="3"/>
  <c r="F93" i="3"/>
  <c r="G93" i="3"/>
  <c r="G128" i="3" s="1"/>
  <c r="H93" i="3"/>
  <c r="I93" i="3"/>
  <c r="J94" i="3"/>
  <c r="K94" i="3" s="1"/>
  <c r="J95" i="3"/>
  <c r="J96" i="3"/>
  <c r="K96" i="3"/>
  <c r="J97" i="3"/>
  <c r="K97" i="3"/>
  <c r="J98" i="3"/>
  <c r="J99" i="3"/>
  <c r="K99" i="3" s="1"/>
  <c r="J100" i="3"/>
  <c r="K100" i="3" s="1"/>
  <c r="J101" i="3"/>
  <c r="K101" i="3" s="1"/>
  <c r="J102" i="3"/>
  <c r="K102" i="3" s="1"/>
  <c r="J103" i="3"/>
  <c r="K103" i="3" s="1"/>
  <c r="J104" i="3"/>
  <c r="K104" i="3" s="1"/>
  <c r="J105" i="3"/>
  <c r="K105" i="3" s="1"/>
  <c r="J106" i="3"/>
  <c r="K106" i="3" s="1"/>
  <c r="J107" i="3"/>
  <c r="K107" i="3" s="1"/>
  <c r="J108" i="3"/>
  <c r="K108" i="3" s="1"/>
  <c r="J109" i="3"/>
  <c r="K109" i="3" s="1"/>
  <c r="J110" i="3"/>
  <c r="K110" i="3" s="1"/>
  <c r="J111" i="3"/>
  <c r="K111" i="3" s="1"/>
  <c r="J112" i="3"/>
  <c r="K112" i="3" s="1"/>
  <c r="J113" i="3"/>
  <c r="K113" i="3" s="1"/>
  <c r="C114" i="3"/>
  <c r="C128" i="3" s="1"/>
  <c r="D114" i="3"/>
  <c r="E114" i="3"/>
  <c r="F114" i="3"/>
  <c r="G114" i="3"/>
  <c r="H114" i="3"/>
  <c r="I114" i="3"/>
  <c r="I128" i="3"/>
  <c r="J115" i="3"/>
  <c r="K115" i="3"/>
  <c r="J116" i="3"/>
  <c r="K116" i="3"/>
  <c r="J117" i="3"/>
  <c r="K117" i="3"/>
  <c r="J118" i="3"/>
  <c r="K118" i="3" s="1"/>
  <c r="J119" i="3"/>
  <c r="K119" i="3" s="1"/>
  <c r="J120" i="3"/>
  <c r="K120" i="3" s="1"/>
  <c r="J121" i="3"/>
  <c r="K121" i="3" s="1"/>
  <c r="J122" i="3"/>
  <c r="K122" i="3" s="1"/>
  <c r="J123" i="3"/>
  <c r="K123" i="3" s="1"/>
  <c r="J124" i="3"/>
  <c r="K124" i="3" s="1"/>
  <c r="J125" i="3"/>
  <c r="K125" i="3" s="1"/>
  <c r="J126" i="3"/>
  <c r="K126" i="3" s="1"/>
  <c r="J127" i="3"/>
  <c r="K127" i="3" s="1"/>
  <c r="C129" i="3"/>
  <c r="D129" i="3"/>
  <c r="E129" i="3"/>
  <c r="F129" i="3"/>
  <c r="G129" i="3"/>
  <c r="H129" i="3"/>
  <c r="I129" i="3"/>
  <c r="J130" i="3"/>
  <c r="K130" i="3" s="1"/>
  <c r="J131" i="3"/>
  <c r="J132" i="3"/>
  <c r="C133" i="3"/>
  <c r="D133" i="3"/>
  <c r="E133" i="3"/>
  <c r="F133" i="3"/>
  <c r="G133" i="3"/>
  <c r="H133" i="3"/>
  <c r="I133" i="3"/>
  <c r="I154" i="3" s="1"/>
  <c r="J134" i="3"/>
  <c r="K134" i="3"/>
  <c r="J135" i="3"/>
  <c r="K135" i="3"/>
  <c r="J136" i="3"/>
  <c r="K136" i="3"/>
  <c r="J137" i="3"/>
  <c r="K137" i="3"/>
  <c r="J138" i="3"/>
  <c r="K138" i="3"/>
  <c r="J139" i="3"/>
  <c r="K139" i="3"/>
  <c r="C140" i="3"/>
  <c r="D140" i="3"/>
  <c r="E140" i="3"/>
  <c r="F140" i="3"/>
  <c r="F154" i="3" s="1"/>
  <c r="G140" i="3"/>
  <c r="H140" i="3"/>
  <c r="H154" i="3" s="1"/>
  <c r="I140" i="3"/>
  <c r="J141" i="3"/>
  <c r="J142" i="3"/>
  <c r="J143" i="3"/>
  <c r="K143" i="3" s="1"/>
  <c r="J144" i="3"/>
  <c r="K144" i="3" s="1"/>
  <c r="J145" i="3"/>
  <c r="K145" i="3" s="1"/>
  <c r="C146" i="3"/>
  <c r="D146" i="3"/>
  <c r="E146" i="3"/>
  <c r="F146" i="3"/>
  <c r="G146" i="3"/>
  <c r="H146" i="3"/>
  <c r="I146" i="3"/>
  <c r="J147" i="3"/>
  <c r="K147" i="3" s="1"/>
  <c r="J148" i="3"/>
  <c r="K148" i="3" s="1"/>
  <c r="J149" i="3"/>
  <c r="K149" i="3"/>
  <c r="K146" i="3" s="1"/>
  <c r="J150" i="3"/>
  <c r="K150" i="3"/>
  <c r="J151" i="3"/>
  <c r="K151" i="3"/>
  <c r="J152" i="3"/>
  <c r="K152" i="3"/>
  <c r="J153" i="3"/>
  <c r="K153" i="3"/>
  <c r="J157" i="3"/>
  <c r="K157" i="3"/>
  <c r="J158" i="3"/>
  <c r="K158" i="3"/>
  <c r="H9" i="147"/>
  <c r="I9" i="147"/>
  <c r="H10" i="147"/>
  <c r="I10" i="147"/>
  <c r="H11" i="147"/>
  <c r="H12" i="147"/>
  <c r="I12" i="147" s="1"/>
  <c r="H13" i="147"/>
  <c r="I13" i="147" s="1"/>
  <c r="H14" i="147"/>
  <c r="I14" i="147" s="1"/>
  <c r="H15" i="147"/>
  <c r="I15" i="147" s="1"/>
  <c r="H16" i="147"/>
  <c r="I16" i="147" s="1"/>
  <c r="H17" i="147"/>
  <c r="I17" i="147" s="1"/>
  <c r="H18" i="147"/>
  <c r="I18" i="147" s="1"/>
  <c r="H19" i="147"/>
  <c r="I19" i="147" s="1"/>
  <c r="H20" i="147"/>
  <c r="I20" i="147" s="1"/>
  <c r="H21" i="147"/>
  <c r="I21" i="147" s="1"/>
  <c r="H22" i="147"/>
  <c r="I22" i="147" s="1"/>
  <c r="H23" i="147"/>
  <c r="I23" i="147" s="1"/>
  <c r="H24" i="147"/>
  <c r="I24" i="147" s="1"/>
  <c r="B25" i="147"/>
  <c r="D25" i="147"/>
  <c r="E25" i="147"/>
  <c r="H11" i="63"/>
  <c r="I11" i="63"/>
  <c r="H12" i="63"/>
  <c r="I12" i="63"/>
  <c r="H13" i="63"/>
  <c r="H14" i="63"/>
  <c r="I14" i="63" s="1"/>
  <c r="H15" i="63"/>
  <c r="I15" i="63" s="1"/>
  <c r="H16" i="63"/>
  <c r="I16" i="63" s="1"/>
  <c r="H17" i="63"/>
  <c r="I17" i="63" s="1"/>
  <c r="H18" i="63"/>
  <c r="I18" i="63" s="1"/>
  <c r="H19" i="63"/>
  <c r="I19" i="63" s="1"/>
  <c r="H20" i="63"/>
  <c r="I20" i="63" s="1"/>
  <c r="H21" i="63"/>
  <c r="I21" i="63" s="1"/>
  <c r="H22" i="63"/>
  <c r="I22" i="63" s="1"/>
  <c r="H23" i="63"/>
  <c r="I23" i="63" s="1"/>
  <c r="H24" i="63"/>
  <c r="I24" i="63" s="1"/>
  <c r="B25" i="63"/>
  <c r="D25" i="63"/>
  <c r="E25" i="63"/>
  <c r="E6" i="61"/>
  <c r="I6" i="61"/>
  <c r="I17" i="61" s="1"/>
  <c r="E7" i="61"/>
  <c r="I7" i="61"/>
  <c r="E8" i="61"/>
  <c r="E9" i="61"/>
  <c r="E17" i="61" s="1"/>
  <c r="I9" i="61"/>
  <c r="E10" i="61"/>
  <c r="I10" i="61"/>
  <c r="E11" i="61"/>
  <c r="I11" i="61"/>
  <c r="E12" i="61"/>
  <c r="I12" i="61"/>
  <c r="E13" i="61"/>
  <c r="I13" i="61"/>
  <c r="E14" i="61"/>
  <c r="I14" i="61"/>
  <c r="E15" i="61"/>
  <c r="I15" i="61"/>
  <c r="E16" i="61"/>
  <c r="I16" i="61"/>
  <c r="C17" i="61"/>
  <c r="D6" i="76" s="1"/>
  <c r="D17" i="61"/>
  <c r="G17" i="61"/>
  <c r="G31" i="61" s="1"/>
  <c r="D26" i="76" s="1"/>
  <c r="H17" i="61"/>
  <c r="D32" i="61"/>
  <c r="C18" i="61"/>
  <c r="D18" i="61"/>
  <c r="I18" i="61"/>
  <c r="E19" i="61"/>
  <c r="I19" i="61"/>
  <c r="I30" i="61" s="1"/>
  <c r="E20" i="61"/>
  <c r="I20" i="61"/>
  <c r="E21" i="61"/>
  <c r="I21" i="61"/>
  <c r="E22" i="61"/>
  <c r="I22" i="61"/>
  <c r="E23" i="61"/>
  <c r="I23" i="61"/>
  <c r="C24" i="61"/>
  <c r="D24" i="61"/>
  <c r="I24" i="61"/>
  <c r="E25" i="61"/>
  <c r="I25" i="61"/>
  <c r="E26" i="61"/>
  <c r="I26" i="61"/>
  <c r="E27" i="61"/>
  <c r="I27" i="61"/>
  <c r="E28" i="61"/>
  <c r="I28" i="61"/>
  <c r="E29" i="61"/>
  <c r="I29" i="61"/>
  <c r="G30" i="61"/>
  <c r="H30" i="61"/>
  <c r="I2" i="73"/>
  <c r="I2" i="61" s="1"/>
  <c r="I4" i="63"/>
  <c r="E6" i="73"/>
  <c r="I6" i="73"/>
  <c r="E7" i="73"/>
  <c r="I7" i="73"/>
  <c r="E8" i="73"/>
  <c r="I8" i="73"/>
  <c r="E9" i="73"/>
  <c r="I9" i="73"/>
  <c r="E10" i="73"/>
  <c r="I10" i="73"/>
  <c r="E11" i="73"/>
  <c r="I11" i="73"/>
  <c r="E12" i="73"/>
  <c r="I12" i="73"/>
  <c r="E13" i="73"/>
  <c r="I13" i="73"/>
  <c r="E14" i="73"/>
  <c r="I14" i="73"/>
  <c r="E15" i="73"/>
  <c r="I15" i="73"/>
  <c r="E16" i="73"/>
  <c r="I16" i="73"/>
  <c r="I17" i="73"/>
  <c r="G18" i="73"/>
  <c r="G31" i="73" s="1"/>
  <c r="H18" i="73"/>
  <c r="C19" i="73"/>
  <c r="D19" i="73"/>
  <c r="I19" i="73"/>
  <c r="E20" i="73"/>
  <c r="I20" i="73"/>
  <c r="E21" i="73"/>
  <c r="I21" i="73"/>
  <c r="E22" i="73"/>
  <c r="I22" i="73"/>
  <c r="E23" i="73"/>
  <c r="I23" i="73"/>
  <c r="C24" i="73"/>
  <c r="C29" i="73"/>
  <c r="D7" i="76" s="1"/>
  <c r="E7" i="76" s="1"/>
  <c r="D24" i="73"/>
  <c r="I24" i="73"/>
  <c r="E25" i="73"/>
  <c r="I25" i="73"/>
  <c r="E26" i="73"/>
  <c r="I26" i="73"/>
  <c r="E27" i="73"/>
  <c r="I27" i="73"/>
  <c r="E28" i="73"/>
  <c r="I28" i="73"/>
  <c r="G29" i="73"/>
  <c r="H29" i="73"/>
  <c r="A3" i="176"/>
  <c r="C11" i="176"/>
  <c r="D11" i="176"/>
  <c r="E11" i="176"/>
  <c r="F11" i="176"/>
  <c r="G11" i="176"/>
  <c r="H11" i="176"/>
  <c r="I11" i="176"/>
  <c r="I68" i="176" s="1"/>
  <c r="I93" i="176" s="1"/>
  <c r="J12" i="176"/>
  <c r="K12" i="176"/>
  <c r="J13" i="176"/>
  <c r="K13" i="176"/>
  <c r="J14" i="176"/>
  <c r="K14" i="176" s="1"/>
  <c r="J15" i="176"/>
  <c r="K15" i="176" s="1"/>
  <c r="J16" i="176"/>
  <c r="K16" i="176" s="1"/>
  <c r="J17" i="176"/>
  <c r="K17" i="176" s="1"/>
  <c r="C18" i="176"/>
  <c r="D18" i="176"/>
  <c r="E18" i="176"/>
  <c r="F18" i="176"/>
  <c r="G18" i="176"/>
  <c r="H18" i="176"/>
  <c r="I18" i="176"/>
  <c r="J19" i="176"/>
  <c r="K19" i="176" s="1"/>
  <c r="K18" i="176" s="1"/>
  <c r="J20" i="176"/>
  <c r="K20" i="176" s="1"/>
  <c r="J21" i="176"/>
  <c r="J22" i="176"/>
  <c r="K22" i="176"/>
  <c r="J23" i="176"/>
  <c r="K23" i="176"/>
  <c r="J24" i="176"/>
  <c r="K24" i="176"/>
  <c r="C25" i="176"/>
  <c r="D25" i="176"/>
  <c r="E25" i="176"/>
  <c r="E68" i="176"/>
  <c r="F25" i="176"/>
  <c r="G25" i="176"/>
  <c r="H25" i="176"/>
  <c r="I25" i="176"/>
  <c r="J26" i="176"/>
  <c r="K26" i="176"/>
  <c r="J27" i="176"/>
  <c r="K27" i="176"/>
  <c r="J28" i="176"/>
  <c r="K28" i="176" s="1"/>
  <c r="J29" i="176"/>
  <c r="K29" i="176" s="1"/>
  <c r="J30" i="176"/>
  <c r="J31" i="176"/>
  <c r="K31" i="176"/>
  <c r="C32" i="176"/>
  <c r="D32" i="176"/>
  <c r="E32" i="176"/>
  <c r="F32" i="176"/>
  <c r="G32" i="176"/>
  <c r="H32" i="176"/>
  <c r="I32" i="176"/>
  <c r="J33" i="176"/>
  <c r="K33" i="176" s="1"/>
  <c r="J34" i="176"/>
  <c r="J35" i="176"/>
  <c r="K35" i="176"/>
  <c r="J36" i="176"/>
  <c r="K36" i="176"/>
  <c r="J37" i="176"/>
  <c r="K37" i="176"/>
  <c r="J38" i="176"/>
  <c r="K38" i="176"/>
  <c r="J39" i="176"/>
  <c r="K39" i="176"/>
  <c r="C40" i="176"/>
  <c r="D40" i="176"/>
  <c r="E40" i="176"/>
  <c r="F40" i="176"/>
  <c r="G40" i="176"/>
  <c r="H40" i="176"/>
  <c r="I40" i="176"/>
  <c r="J41" i="176"/>
  <c r="K41" i="176" s="1"/>
  <c r="J42" i="176"/>
  <c r="J43" i="176"/>
  <c r="K43" i="176"/>
  <c r="J44" i="176"/>
  <c r="K44" i="176"/>
  <c r="J45" i="176"/>
  <c r="K45" i="176"/>
  <c r="J46" i="176"/>
  <c r="K46" i="176"/>
  <c r="J47" i="176"/>
  <c r="K47" i="176"/>
  <c r="J48" i="176"/>
  <c r="K48" i="176"/>
  <c r="J49" i="176"/>
  <c r="K49" i="176"/>
  <c r="J50" i="176"/>
  <c r="K50" i="176"/>
  <c r="J51" i="176"/>
  <c r="K51" i="176"/>
  <c r="C52" i="176"/>
  <c r="D52" i="176"/>
  <c r="E52" i="176"/>
  <c r="F52" i="176"/>
  <c r="G52" i="176"/>
  <c r="H52" i="176"/>
  <c r="I52" i="176"/>
  <c r="J53" i="176"/>
  <c r="K53" i="176" s="1"/>
  <c r="J54" i="176"/>
  <c r="K54" i="176" s="1"/>
  <c r="J55" i="176"/>
  <c r="K55" i="176" s="1"/>
  <c r="J56" i="176"/>
  <c r="J57" i="176"/>
  <c r="K57" i="176"/>
  <c r="C58" i="176"/>
  <c r="D58" i="176"/>
  <c r="E58" i="176"/>
  <c r="F58" i="176"/>
  <c r="G58" i="176"/>
  <c r="H58" i="176"/>
  <c r="I58" i="176"/>
  <c r="J59" i="176"/>
  <c r="K59" i="176" s="1"/>
  <c r="J60" i="176"/>
  <c r="J61" i="176"/>
  <c r="K61" i="176"/>
  <c r="J62" i="176"/>
  <c r="K62" i="176"/>
  <c r="C63" i="176"/>
  <c r="D63" i="176"/>
  <c r="E63" i="176"/>
  <c r="F63" i="176"/>
  <c r="G63" i="176"/>
  <c r="H63" i="176"/>
  <c r="I63" i="176"/>
  <c r="J64" i="176"/>
  <c r="K64" i="176" s="1"/>
  <c r="J65" i="176"/>
  <c r="J66" i="176"/>
  <c r="K66" i="176"/>
  <c r="J67" i="176"/>
  <c r="K67" i="176"/>
  <c r="C69" i="176"/>
  <c r="D69" i="176"/>
  <c r="E69" i="176"/>
  <c r="F69" i="176"/>
  <c r="G69" i="176"/>
  <c r="H69" i="176"/>
  <c r="I69" i="176"/>
  <c r="J70" i="176"/>
  <c r="K70" i="176" s="1"/>
  <c r="J71" i="176"/>
  <c r="K71" i="176" s="1"/>
  <c r="J72" i="176"/>
  <c r="K72" i="176" s="1"/>
  <c r="C73" i="176"/>
  <c r="D73" i="176"/>
  <c r="E73" i="176"/>
  <c r="F73" i="176"/>
  <c r="G73" i="176"/>
  <c r="H73" i="176"/>
  <c r="I73" i="176"/>
  <c r="I92" i="176" s="1"/>
  <c r="J74" i="176"/>
  <c r="K74" i="176"/>
  <c r="J75" i="176"/>
  <c r="K75" i="176"/>
  <c r="J76" i="176"/>
  <c r="K76" i="176"/>
  <c r="J77" i="176"/>
  <c r="C78" i="176"/>
  <c r="D78" i="176"/>
  <c r="E78" i="176"/>
  <c r="F78" i="176"/>
  <c r="G78" i="176"/>
  <c r="H78" i="176"/>
  <c r="I78" i="176"/>
  <c r="J79" i="176"/>
  <c r="K79" i="176" s="1"/>
  <c r="J80" i="176"/>
  <c r="C81" i="176"/>
  <c r="D81" i="176"/>
  <c r="E81" i="176"/>
  <c r="F81" i="176"/>
  <c r="G81" i="176"/>
  <c r="H81" i="176"/>
  <c r="I81" i="176"/>
  <c r="J82" i="176"/>
  <c r="J81" i="176" s="1"/>
  <c r="J83" i="176"/>
  <c r="K83" i="176"/>
  <c r="J84" i="176"/>
  <c r="K84" i="176"/>
  <c r="C85" i="176"/>
  <c r="D85" i="176"/>
  <c r="E85" i="176"/>
  <c r="F85" i="176"/>
  <c r="G85" i="176"/>
  <c r="H85" i="176"/>
  <c r="I85" i="176"/>
  <c r="J86" i="176"/>
  <c r="J87" i="176"/>
  <c r="K87" i="176"/>
  <c r="J88" i="176"/>
  <c r="K88" i="176"/>
  <c r="J89" i="176"/>
  <c r="K89" i="176"/>
  <c r="J90" i="176"/>
  <c r="K90" i="176"/>
  <c r="J91" i="176"/>
  <c r="K91" i="176"/>
  <c r="K96" i="176"/>
  <c r="K164" i="176"/>
  <c r="C100" i="176"/>
  <c r="C135" i="176"/>
  <c r="D100" i="176"/>
  <c r="D135" i="176"/>
  <c r="E100" i="176"/>
  <c r="F100" i="176"/>
  <c r="F135" i="176" s="1"/>
  <c r="G100" i="176"/>
  <c r="H100" i="176"/>
  <c r="I100" i="176"/>
  <c r="J101" i="176"/>
  <c r="K101" i="176" s="1"/>
  <c r="J102" i="176"/>
  <c r="J103" i="176"/>
  <c r="K103" i="176"/>
  <c r="J104" i="176"/>
  <c r="K104" i="176"/>
  <c r="J105" i="176"/>
  <c r="K105" i="176"/>
  <c r="J106" i="176"/>
  <c r="K106" i="176"/>
  <c r="J107" i="176"/>
  <c r="K107" i="176"/>
  <c r="J108" i="176"/>
  <c r="K108" i="176"/>
  <c r="J109" i="176"/>
  <c r="K109" i="176"/>
  <c r="J110" i="176"/>
  <c r="K110" i="176"/>
  <c r="J111" i="176"/>
  <c r="K111" i="176"/>
  <c r="J112" i="176"/>
  <c r="K112" i="176"/>
  <c r="J113" i="176"/>
  <c r="K113" i="176"/>
  <c r="J114" i="176"/>
  <c r="K114" i="176"/>
  <c r="J115" i="176"/>
  <c r="K115" i="176"/>
  <c r="J116" i="176"/>
  <c r="K116" i="176"/>
  <c r="J117" i="176"/>
  <c r="K117" i="176"/>
  <c r="J118" i="176"/>
  <c r="K118" i="176"/>
  <c r="J119" i="176"/>
  <c r="K119" i="176"/>
  <c r="J120" i="176"/>
  <c r="K120" i="176"/>
  <c r="C121" i="176"/>
  <c r="D121" i="176"/>
  <c r="E121" i="176"/>
  <c r="F121" i="176"/>
  <c r="G121" i="176"/>
  <c r="H121" i="176"/>
  <c r="I121" i="176"/>
  <c r="J122" i="176"/>
  <c r="J123" i="176"/>
  <c r="K123" i="176"/>
  <c r="J124" i="176"/>
  <c r="J125" i="176"/>
  <c r="K125" i="176" s="1"/>
  <c r="J126" i="176"/>
  <c r="J127" i="176"/>
  <c r="K127" i="176"/>
  <c r="J128" i="176"/>
  <c r="K128" i="176"/>
  <c r="J129" i="176"/>
  <c r="K129" i="176"/>
  <c r="J130" i="176"/>
  <c r="K130" i="176"/>
  <c r="J131" i="176"/>
  <c r="K131" i="176"/>
  <c r="J132" i="176"/>
  <c r="K132" i="176"/>
  <c r="J133" i="176"/>
  <c r="K133" i="176"/>
  <c r="J134" i="176"/>
  <c r="K134" i="176"/>
  <c r="C136" i="176"/>
  <c r="D136" i="176"/>
  <c r="E136" i="176"/>
  <c r="E160" i="176" s="1"/>
  <c r="F136" i="176"/>
  <c r="G136" i="176"/>
  <c r="H136" i="176"/>
  <c r="I136" i="176"/>
  <c r="J137" i="176"/>
  <c r="K137" i="176" s="1"/>
  <c r="J138" i="176"/>
  <c r="K138" i="176" s="1"/>
  <c r="J139" i="176"/>
  <c r="K139" i="176" s="1"/>
  <c r="C140" i="176"/>
  <c r="C160" i="176" s="1"/>
  <c r="C161" i="176" s="1"/>
  <c r="D140" i="176"/>
  <c r="E140" i="176"/>
  <c r="F140" i="176"/>
  <c r="G140" i="176"/>
  <c r="H140" i="176"/>
  <c r="H160" i="176" s="1"/>
  <c r="I140" i="176"/>
  <c r="J141" i="176"/>
  <c r="J142" i="176"/>
  <c r="K142" i="176"/>
  <c r="J143" i="176"/>
  <c r="J144" i="176"/>
  <c r="K144" i="176" s="1"/>
  <c r="J145" i="176"/>
  <c r="K145" i="176" s="1"/>
  <c r="J146" i="176"/>
  <c r="K146" i="176" s="1"/>
  <c r="C147" i="176"/>
  <c r="D147" i="176"/>
  <c r="E147" i="176"/>
  <c r="F147" i="176"/>
  <c r="G147" i="176"/>
  <c r="G160" i="176"/>
  <c r="H147" i="176"/>
  <c r="I147" i="176"/>
  <c r="J148" i="176"/>
  <c r="K148" i="176"/>
  <c r="J149" i="176"/>
  <c r="J150" i="176"/>
  <c r="K150" i="176" s="1"/>
  <c r="J151" i="176"/>
  <c r="K151" i="176"/>
  <c r="C152" i="176"/>
  <c r="D152" i="176"/>
  <c r="D160" i="176" s="1"/>
  <c r="E152" i="176"/>
  <c r="F152" i="176"/>
  <c r="G152" i="176"/>
  <c r="H152" i="176"/>
  <c r="I152" i="176"/>
  <c r="J153" i="176"/>
  <c r="K153" i="176" s="1"/>
  <c r="J154" i="176"/>
  <c r="J155" i="176"/>
  <c r="K155" i="176"/>
  <c r="J156" i="176"/>
  <c r="K156" i="176"/>
  <c r="J157" i="176"/>
  <c r="K157" i="176"/>
  <c r="J158" i="176"/>
  <c r="K158" i="176"/>
  <c r="J159" i="176"/>
  <c r="K159" i="176"/>
  <c r="A3" i="175"/>
  <c r="C11" i="175"/>
  <c r="D11" i="175"/>
  <c r="E11" i="175"/>
  <c r="F11" i="175"/>
  <c r="G11" i="175"/>
  <c r="H11" i="175"/>
  <c r="I11" i="175"/>
  <c r="J12" i="175"/>
  <c r="K12" i="175"/>
  <c r="J13" i="175"/>
  <c r="K13" i="175"/>
  <c r="J14" i="175"/>
  <c r="K14" i="175"/>
  <c r="J15" i="175"/>
  <c r="K15" i="175"/>
  <c r="J16" i="175"/>
  <c r="K16" i="175"/>
  <c r="J17" i="175"/>
  <c r="K17" i="175"/>
  <c r="C18" i="175"/>
  <c r="D18" i="175"/>
  <c r="E18" i="175"/>
  <c r="F18" i="175"/>
  <c r="G18" i="175"/>
  <c r="H18" i="175"/>
  <c r="I18" i="175"/>
  <c r="J19" i="175"/>
  <c r="J20" i="175"/>
  <c r="J21" i="175"/>
  <c r="K21" i="175" s="1"/>
  <c r="J22" i="175"/>
  <c r="K22" i="175" s="1"/>
  <c r="J23" i="175"/>
  <c r="K23" i="175" s="1"/>
  <c r="J24" i="175"/>
  <c r="K24" i="175" s="1"/>
  <c r="C25" i="175"/>
  <c r="D25" i="175"/>
  <c r="E25" i="175"/>
  <c r="F25" i="175"/>
  <c r="G25" i="175"/>
  <c r="H25" i="175"/>
  <c r="I25" i="175"/>
  <c r="J26" i="175"/>
  <c r="J27" i="175"/>
  <c r="J28" i="175"/>
  <c r="K28" i="175"/>
  <c r="J29" i="175"/>
  <c r="K29" i="175"/>
  <c r="J30" i="175"/>
  <c r="K30" i="175"/>
  <c r="J31" i="175"/>
  <c r="K31" i="175"/>
  <c r="C32" i="175"/>
  <c r="D32" i="175"/>
  <c r="E32" i="175"/>
  <c r="F32" i="175"/>
  <c r="G32" i="175"/>
  <c r="H32" i="175"/>
  <c r="I32" i="175"/>
  <c r="J33" i="175"/>
  <c r="K33" i="175" s="1"/>
  <c r="J34" i="175"/>
  <c r="K34" i="175" s="1"/>
  <c r="J35" i="175"/>
  <c r="K35" i="175" s="1"/>
  <c r="J36" i="175"/>
  <c r="K36" i="175" s="1"/>
  <c r="J37" i="175"/>
  <c r="K37" i="175" s="1"/>
  <c r="J38" i="175"/>
  <c r="K38" i="175" s="1"/>
  <c r="J39" i="175"/>
  <c r="K39" i="175" s="1"/>
  <c r="C40" i="175"/>
  <c r="D40" i="175"/>
  <c r="D68" i="175"/>
  <c r="E40" i="175"/>
  <c r="F40" i="175"/>
  <c r="G40" i="175"/>
  <c r="H40" i="175"/>
  <c r="I40" i="175"/>
  <c r="J41" i="175"/>
  <c r="K41" i="175" s="1"/>
  <c r="J42" i="175"/>
  <c r="K42" i="175"/>
  <c r="J43" i="175"/>
  <c r="K43" i="175"/>
  <c r="J44" i="175"/>
  <c r="K44" i="175"/>
  <c r="J45" i="175"/>
  <c r="K45" i="175"/>
  <c r="J46" i="175"/>
  <c r="K46" i="175"/>
  <c r="J47" i="175"/>
  <c r="K47" i="175"/>
  <c r="J48" i="175"/>
  <c r="K48" i="175"/>
  <c r="J49" i="175"/>
  <c r="K49" i="175"/>
  <c r="J50" i="175"/>
  <c r="K50" i="175"/>
  <c r="J51" i="175"/>
  <c r="C52" i="175"/>
  <c r="D52" i="175"/>
  <c r="E52" i="175"/>
  <c r="F52" i="175"/>
  <c r="G52" i="175"/>
  <c r="H52" i="175"/>
  <c r="I52" i="175"/>
  <c r="J53" i="175"/>
  <c r="K53" i="175" s="1"/>
  <c r="J54" i="175"/>
  <c r="J55" i="175"/>
  <c r="K55" i="175" s="1"/>
  <c r="J56" i="175"/>
  <c r="K56" i="175" s="1"/>
  <c r="J57" i="175"/>
  <c r="K57" i="175" s="1"/>
  <c r="C58" i="175"/>
  <c r="D58" i="175"/>
  <c r="E58" i="175"/>
  <c r="F58" i="175"/>
  <c r="G58" i="175"/>
  <c r="H58" i="175"/>
  <c r="I58" i="175"/>
  <c r="J59" i="175"/>
  <c r="J60" i="175"/>
  <c r="K60" i="175" s="1"/>
  <c r="J61" i="175"/>
  <c r="K61" i="175" s="1"/>
  <c r="J62" i="175"/>
  <c r="K62" i="175" s="1"/>
  <c r="C63" i="175"/>
  <c r="D63" i="175"/>
  <c r="E63" i="175"/>
  <c r="F63" i="175"/>
  <c r="G63" i="175"/>
  <c r="H63" i="175"/>
  <c r="H68" i="175"/>
  <c r="I63" i="175"/>
  <c r="J64" i="175"/>
  <c r="K64" i="175" s="1"/>
  <c r="K63" i="175" s="1"/>
  <c r="J65" i="175"/>
  <c r="K65" i="175"/>
  <c r="J66" i="175"/>
  <c r="K66" i="175"/>
  <c r="J67" i="175"/>
  <c r="K67" i="175"/>
  <c r="C69" i="175"/>
  <c r="D69" i="175"/>
  <c r="E69" i="175"/>
  <c r="E92" i="175" s="1"/>
  <c r="F69" i="175"/>
  <c r="G69" i="175"/>
  <c r="G92" i="175" s="1"/>
  <c r="H69" i="175"/>
  <c r="I69" i="175"/>
  <c r="J70" i="175"/>
  <c r="J71" i="175"/>
  <c r="K71" i="175"/>
  <c r="J72" i="175"/>
  <c r="K72" i="175" s="1"/>
  <c r="C73" i="175"/>
  <c r="C92" i="175" s="1"/>
  <c r="D73" i="175"/>
  <c r="E73" i="175"/>
  <c r="F73" i="175"/>
  <c r="G73" i="175"/>
  <c r="H73" i="175"/>
  <c r="I73" i="175"/>
  <c r="J74" i="175"/>
  <c r="K74" i="175" s="1"/>
  <c r="J75" i="175"/>
  <c r="J76" i="175"/>
  <c r="K76" i="175"/>
  <c r="J77" i="175"/>
  <c r="K77" i="175"/>
  <c r="C78" i="175"/>
  <c r="D78" i="175"/>
  <c r="D92" i="175" s="1"/>
  <c r="D93" i="175" s="1"/>
  <c r="E78" i="175"/>
  <c r="F78" i="175"/>
  <c r="G78" i="175"/>
  <c r="H78" i="175"/>
  <c r="I78" i="175"/>
  <c r="I92" i="175" s="1"/>
  <c r="J79" i="175"/>
  <c r="J80" i="175"/>
  <c r="K80" i="175" s="1"/>
  <c r="C81" i="175"/>
  <c r="D81" i="175"/>
  <c r="E81" i="175"/>
  <c r="F81" i="175"/>
  <c r="G81" i="175"/>
  <c r="H81" i="175"/>
  <c r="I81" i="175"/>
  <c r="J82" i="175"/>
  <c r="J83" i="175"/>
  <c r="K83" i="175" s="1"/>
  <c r="J84" i="175"/>
  <c r="K84" i="175" s="1"/>
  <c r="C85" i="175"/>
  <c r="D85" i="175"/>
  <c r="E85" i="175"/>
  <c r="F85" i="175"/>
  <c r="G85" i="175"/>
  <c r="H85" i="175"/>
  <c r="I85" i="175"/>
  <c r="J86" i="175"/>
  <c r="K86" i="175"/>
  <c r="J87" i="175"/>
  <c r="K87" i="175" s="1"/>
  <c r="J88" i="175"/>
  <c r="K88" i="175" s="1"/>
  <c r="J89" i="175"/>
  <c r="K89" i="175" s="1"/>
  <c r="J90" i="175"/>
  <c r="K90" i="175" s="1"/>
  <c r="J91" i="175"/>
  <c r="K91" i="175" s="1"/>
  <c r="K96" i="175"/>
  <c r="K164" i="175" s="1"/>
  <c r="C100" i="175"/>
  <c r="C135" i="175" s="1"/>
  <c r="D100" i="175"/>
  <c r="D135" i="175"/>
  <c r="E100" i="175"/>
  <c r="F100" i="175"/>
  <c r="G100" i="175"/>
  <c r="G135" i="175"/>
  <c r="H100" i="175"/>
  <c r="I100" i="175"/>
  <c r="J101" i="175"/>
  <c r="K101" i="175"/>
  <c r="J102" i="175"/>
  <c r="K102" i="175"/>
  <c r="J103" i="175"/>
  <c r="K103" i="175"/>
  <c r="J104" i="175"/>
  <c r="J105" i="175"/>
  <c r="K105" i="175" s="1"/>
  <c r="J106" i="175"/>
  <c r="K106" i="175" s="1"/>
  <c r="J107" i="175"/>
  <c r="K107" i="175" s="1"/>
  <c r="J108" i="175"/>
  <c r="K108" i="175" s="1"/>
  <c r="J109" i="175"/>
  <c r="K109" i="175" s="1"/>
  <c r="J110" i="175"/>
  <c r="K110" i="175" s="1"/>
  <c r="J111" i="175"/>
  <c r="K111" i="175" s="1"/>
  <c r="J112" i="175"/>
  <c r="K112" i="175" s="1"/>
  <c r="J113" i="175"/>
  <c r="K113" i="175" s="1"/>
  <c r="J114" i="175"/>
  <c r="K114" i="175" s="1"/>
  <c r="J115" i="175"/>
  <c r="K115" i="175" s="1"/>
  <c r="J116" i="175"/>
  <c r="K116" i="175" s="1"/>
  <c r="J117" i="175"/>
  <c r="K117" i="175" s="1"/>
  <c r="J118" i="175"/>
  <c r="K118" i="175" s="1"/>
  <c r="J119" i="175"/>
  <c r="K119" i="175" s="1"/>
  <c r="J120" i="175"/>
  <c r="K120" i="175" s="1"/>
  <c r="C121" i="175"/>
  <c r="D121" i="175"/>
  <c r="E121" i="175"/>
  <c r="E135" i="175" s="1"/>
  <c r="F121" i="175"/>
  <c r="F135" i="175"/>
  <c r="G121" i="175"/>
  <c r="H121" i="175"/>
  <c r="I121" i="175"/>
  <c r="I135" i="175"/>
  <c r="J122" i="175"/>
  <c r="J123" i="175"/>
  <c r="K123" i="175" s="1"/>
  <c r="J124" i="175"/>
  <c r="K124" i="175" s="1"/>
  <c r="J125" i="175"/>
  <c r="K125" i="175" s="1"/>
  <c r="J126" i="175"/>
  <c r="J127" i="175"/>
  <c r="K127" i="175"/>
  <c r="J128" i="175"/>
  <c r="K128" i="175"/>
  <c r="J129" i="175"/>
  <c r="K129" i="175"/>
  <c r="J130" i="175"/>
  <c r="K130" i="175"/>
  <c r="J131" i="175"/>
  <c r="K131" i="175"/>
  <c r="J132" i="175"/>
  <c r="K132" i="175"/>
  <c r="J133" i="175"/>
  <c r="K133" i="175"/>
  <c r="J134" i="175"/>
  <c r="K134" i="175"/>
  <c r="C136" i="175"/>
  <c r="D136" i="175"/>
  <c r="E136" i="175"/>
  <c r="F136" i="175"/>
  <c r="G136" i="175"/>
  <c r="H136" i="175"/>
  <c r="I136" i="175"/>
  <c r="J137" i="175"/>
  <c r="K137" i="175" s="1"/>
  <c r="J138" i="175"/>
  <c r="J139" i="175"/>
  <c r="K139" i="175"/>
  <c r="C140" i="175"/>
  <c r="D140" i="175"/>
  <c r="E140" i="175"/>
  <c r="F140" i="175"/>
  <c r="G140" i="175"/>
  <c r="H140" i="175"/>
  <c r="I140" i="175"/>
  <c r="J141" i="175"/>
  <c r="J142" i="175"/>
  <c r="K142" i="175" s="1"/>
  <c r="J143" i="175"/>
  <c r="K143" i="175" s="1"/>
  <c r="J144" i="175"/>
  <c r="K144" i="175" s="1"/>
  <c r="J145" i="175"/>
  <c r="K145" i="175"/>
  <c r="J146" i="175"/>
  <c r="K146" i="175"/>
  <c r="C147" i="175"/>
  <c r="D147" i="175"/>
  <c r="E147" i="175"/>
  <c r="E160" i="175" s="1"/>
  <c r="F147" i="175"/>
  <c r="G147" i="175"/>
  <c r="H147" i="175"/>
  <c r="I147" i="175"/>
  <c r="J148" i="175"/>
  <c r="J149" i="175"/>
  <c r="K149" i="175" s="1"/>
  <c r="J150" i="175"/>
  <c r="K150" i="175" s="1"/>
  <c r="J151" i="175"/>
  <c r="K151" i="175" s="1"/>
  <c r="C152" i="175"/>
  <c r="C160" i="175" s="1"/>
  <c r="C161" i="175" s="1"/>
  <c r="D152" i="175"/>
  <c r="E152" i="175"/>
  <c r="F152" i="175"/>
  <c r="G152" i="175"/>
  <c r="H152" i="175"/>
  <c r="H160" i="175"/>
  <c r="I152" i="175"/>
  <c r="J153" i="175"/>
  <c r="K153" i="175" s="1"/>
  <c r="J154" i="175"/>
  <c r="J155" i="175"/>
  <c r="K155" i="175" s="1"/>
  <c r="J156" i="175"/>
  <c r="K156" i="175" s="1"/>
  <c r="J157" i="175"/>
  <c r="K157" i="175" s="1"/>
  <c r="J158" i="175"/>
  <c r="K158" i="175" s="1"/>
  <c r="J159" i="175"/>
  <c r="K159" i="175" s="1"/>
  <c r="A3" i="174"/>
  <c r="C11" i="174"/>
  <c r="D11" i="174"/>
  <c r="E11" i="174"/>
  <c r="F11" i="174"/>
  <c r="G11" i="174"/>
  <c r="H11" i="174"/>
  <c r="I11" i="174"/>
  <c r="J12" i="174"/>
  <c r="J13" i="174"/>
  <c r="K13" i="174"/>
  <c r="J14" i="174"/>
  <c r="K14" i="174"/>
  <c r="J15" i="174"/>
  <c r="K15" i="174"/>
  <c r="J16" i="174"/>
  <c r="K16" i="174"/>
  <c r="J17" i="174"/>
  <c r="K17" i="174"/>
  <c r="D18" i="174"/>
  <c r="E18" i="174"/>
  <c r="E68" i="174" s="1"/>
  <c r="F18" i="174"/>
  <c r="G18" i="174"/>
  <c r="H18" i="174"/>
  <c r="I18" i="174"/>
  <c r="J19" i="174"/>
  <c r="J20" i="174"/>
  <c r="K20" i="174" s="1"/>
  <c r="J21" i="174"/>
  <c r="J22" i="174"/>
  <c r="K22" i="174"/>
  <c r="J23" i="174"/>
  <c r="K23" i="174"/>
  <c r="J24" i="174"/>
  <c r="K24" i="174"/>
  <c r="D25" i="174"/>
  <c r="E25" i="174"/>
  <c r="F25" i="174"/>
  <c r="G25" i="174"/>
  <c r="H25" i="174"/>
  <c r="I25" i="174"/>
  <c r="J26" i="174"/>
  <c r="K26" i="174"/>
  <c r="J27" i="174"/>
  <c r="K27" i="174"/>
  <c r="J28" i="174"/>
  <c r="K28" i="174"/>
  <c r="J29" i="174"/>
  <c r="K29" i="174" s="1"/>
  <c r="J30" i="174"/>
  <c r="K30" i="174" s="1"/>
  <c r="J31" i="174"/>
  <c r="K31" i="174" s="1"/>
  <c r="D32" i="174"/>
  <c r="E32" i="174"/>
  <c r="F32" i="174"/>
  <c r="G32" i="174"/>
  <c r="H32" i="174"/>
  <c r="I32" i="174"/>
  <c r="J33" i="174"/>
  <c r="K33" i="174" s="1"/>
  <c r="J34" i="174"/>
  <c r="K34" i="174" s="1"/>
  <c r="J35" i="174"/>
  <c r="J36" i="174"/>
  <c r="K36" i="174"/>
  <c r="J37" i="174"/>
  <c r="K37" i="174"/>
  <c r="J38" i="174"/>
  <c r="K38" i="174"/>
  <c r="J39" i="174"/>
  <c r="K39" i="174"/>
  <c r="D40" i="174"/>
  <c r="E40" i="174"/>
  <c r="F40" i="174"/>
  <c r="G40" i="174"/>
  <c r="H40" i="174"/>
  <c r="I40" i="174"/>
  <c r="J41" i="174"/>
  <c r="K41" i="174"/>
  <c r="J42" i="174"/>
  <c r="J43" i="174"/>
  <c r="K43" i="174" s="1"/>
  <c r="J44" i="174"/>
  <c r="K44" i="174" s="1"/>
  <c r="J45" i="174"/>
  <c r="K45" i="174" s="1"/>
  <c r="J46" i="174"/>
  <c r="K46" i="174" s="1"/>
  <c r="J47" i="174"/>
  <c r="K47" i="174" s="1"/>
  <c r="J48" i="174"/>
  <c r="K48" i="174" s="1"/>
  <c r="J49" i="174"/>
  <c r="K49" i="174" s="1"/>
  <c r="J50" i="174"/>
  <c r="K50" i="174" s="1"/>
  <c r="J51" i="174"/>
  <c r="K51" i="174" s="1"/>
  <c r="D52" i="174"/>
  <c r="E52" i="174"/>
  <c r="F52" i="174"/>
  <c r="G52" i="174"/>
  <c r="H52" i="174"/>
  <c r="I52" i="174"/>
  <c r="J53" i="174"/>
  <c r="J54" i="174"/>
  <c r="K54" i="174"/>
  <c r="J55" i="174"/>
  <c r="K55" i="174"/>
  <c r="J56" i="174"/>
  <c r="K56" i="174"/>
  <c r="J57" i="174"/>
  <c r="K57" i="174"/>
  <c r="D58" i="174"/>
  <c r="E58" i="174"/>
  <c r="F58" i="174"/>
  <c r="G58" i="174"/>
  <c r="H58" i="174"/>
  <c r="I58" i="174"/>
  <c r="I68" i="174"/>
  <c r="J59" i="174"/>
  <c r="J60" i="174"/>
  <c r="K60" i="174" s="1"/>
  <c r="J61" i="174"/>
  <c r="K61" i="174" s="1"/>
  <c r="J62" i="174"/>
  <c r="K62" i="174" s="1"/>
  <c r="D63" i="174"/>
  <c r="E63" i="174"/>
  <c r="F63" i="174"/>
  <c r="G63" i="174"/>
  <c r="H63" i="174"/>
  <c r="I63" i="174"/>
  <c r="J64" i="174"/>
  <c r="K64" i="174" s="1"/>
  <c r="K63" i="174" s="1"/>
  <c r="J65" i="174"/>
  <c r="K65" i="174"/>
  <c r="J66" i="174"/>
  <c r="K66" i="174"/>
  <c r="J67" i="174"/>
  <c r="K67" i="174"/>
  <c r="D69" i="174"/>
  <c r="E69" i="174"/>
  <c r="F69" i="174"/>
  <c r="G69" i="174"/>
  <c r="H69" i="174"/>
  <c r="I69" i="174"/>
  <c r="J70" i="174"/>
  <c r="J71" i="174"/>
  <c r="K71" i="174" s="1"/>
  <c r="J72" i="174"/>
  <c r="K72" i="174" s="1"/>
  <c r="D73" i="174"/>
  <c r="E73" i="174"/>
  <c r="F73" i="174"/>
  <c r="G73" i="174"/>
  <c r="H73" i="174"/>
  <c r="I73" i="174"/>
  <c r="J74" i="174"/>
  <c r="K74" i="174" s="1"/>
  <c r="J75" i="174"/>
  <c r="J76" i="174"/>
  <c r="K76" i="174" s="1"/>
  <c r="J77" i="174"/>
  <c r="K77" i="174" s="1"/>
  <c r="D78" i="174"/>
  <c r="E78" i="174"/>
  <c r="F78" i="174"/>
  <c r="G78" i="174"/>
  <c r="H78" i="174"/>
  <c r="I78" i="174"/>
  <c r="J79" i="174"/>
  <c r="K79" i="174" s="1"/>
  <c r="J80" i="174"/>
  <c r="D81" i="174"/>
  <c r="E81" i="174"/>
  <c r="F81" i="174"/>
  <c r="G81" i="174"/>
  <c r="H81" i="174"/>
  <c r="I81" i="174"/>
  <c r="J82" i="174"/>
  <c r="J83" i="174"/>
  <c r="K83" i="174"/>
  <c r="J84" i="174"/>
  <c r="K84" i="174"/>
  <c r="D85" i="174"/>
  <c r="E85" i="174"/>
  <c r="F85" i="174"/>
  <c r="G85" i="174"/>
  <c r="H85" i="174"/>
  <c r="I85" i="174"/>
  <c r="J86" i="174"/>
  <c r="J87" i="174"/>
  <c r="K87" i="174" s="1"/>
  <c r="J88" i="174"/>
  <c r="K88" i="174" s="1"/>
  <c r="J89" i="174"/>
  <c r="K89" i="174" s="1"/>
  <c r="J90" i="174"/>
  <c r="K90" i="174" s="1"/>
  <c r="J91" i="174"/>
  <c r="K91" i="174" s="1"/>
  <c r="K96" i="174"/>
  <c r="K164" i="174" s="1"/>
  <c r="C100" i="174"/>
  <c r="C135" i="174" s="1"/>
  <c r="D100" i="174"/>
  <c r="E100" i="174"/>
  <c r="F100" i="174"/>
  <c r="G100" i="174"/>
  <c r="H100" i="174"/>
  <c r="I100" i="174"/>
  <c r="I135" i="174" s="1"/>
  <c r="J101" i="174"/>
  <c r="K101" i="174" s="1"/>
  <c r="K100" i="174" s="1"/>
  <c r="J102" i="174"/>
  <c r="K102" i="174" s="1"/>
  <c r="J103" i="174"/>
  <c r="J104" i="174"/>
  <c r="K104" i="174"/>
  <c r="J105" i="174"/>
  <c r="K105" i="174"/>
  <c r="J106" i="174"/>
  <c r="K106" i="174"/>
  <c r="J107" i="174"/>
  <c r="K107" i="174"/>
  <c r="J108" i="174"/>
  <c r="K108" i="174"/>
  <c r="J109" i="174"/>
  <c r="K109" i="174"/>
  <c r="J110" i="174"/>
  <c r="K110" i="174"/>
  <c r="J111" i="174"/>
  <c r="K111" i="174"/>
  <c r="J112" i="174"/>
  <c r="K112" i="174"/>
  <c r="J113" i="174"/>
  <c r="K113" i="174"/>
  <c r="J114" i="174"/>
  <c r="K114" i="174"/>
  <c r="J115" i="174"/>
  <c r="K115" i="174"/>
  <c r="J116" i="174"/>
  <c r="K116" i="174"/>
  <c r="J117" i="174"/>
  <c r="K117" i="174"/>
  <c r="J118" i="174"/>
  <c r="K118" i="174"/>
  <c r="J119" i="174"/>
  <c r="K119" i="174"/>
  <c r="J120" i="174"/>
  <c r="K120" i="174"/>
  <c r="D121" i="174"/>
  <c r="E121" i="174"/>
  <c r="F121" i="174"/>
  <c r="G121" i="174"/>
  <c r="G135" i="174" s="1"/>
  <c r="G161" i="174" s="1"/>
  <c r="H121" i="174"/>
  <c r="H135" i="174"/>
  <c r="H161" i="174" s="1"/>
  <c r="I121" i="174"/>
  <c r="J122" i="174"/>
  <c r="J123" i="174"/>
  <c r="K123" i="174" s="1"/>
  <c r="J124" i="174"/>
  <c r="K124" i="174" s="1"/>
  <c r="J125" i="174"/>
  <c r="K125" i="174" s="1"/>
  <c r="J126" i="174"/>
  <c r="K126" i="174" s="1"/>
  <c r="J127" i="174"/>
  <c r="K127" i="174" s="1"/>
  <c r="J128" i="174"/>
  <c r="K128" i="174" s="1"/>
  <c r="J129" i="174"/>
  <c r="K129" i="174" s="1"/>
  <c r="J130" i="174"/>
  <c r="K130" i="174" s="1"/>
  <c r="J131" i="174"/>
  <c r="K131" i="174" s="1"/>
  <c r="J132" i="174"/>
  <c r="K132" i="174" s="1"/>
  <c r="J133" i="174"/>
  <c r="K133" i="174" s="1"/>
  <c r="J134" i="174"/>
  <c r="K134" i="174" s="1"/>
  <c r="D136" i="174"/>
  <c r="D160" i="174" s="1"/>
  <c r="E136" i="174"/>
  <c r="F136" i="174"/>
  <c r="G136" i="174"/>
  <c r="H136" i="174"/>
  <c r="I136" i="174"/>
  <c r="J137" i="174"/>
  <c r="J136" i="174" s="1"/>
  <c r="J138" i="174"/>
  <c r="K138" i="174" s="1"/>
  <c r="J139" i="174"/>
  <c r="K139" i="174" s="1"/>
  <c r="D140" i="174"/>
  <c r="E140" i="174"/>
  <c r="F140" i="174"/>
  <c r="G140" i="174"/>
  <c r="H140" i="174"/>
  <c r="I140" i="174"/>
  <c r="J141" i="174"/>
  <c r="K141" i="174" s="1"/>
  <c r="K140" i="174" s="1"/>
  <c r="J142" i="174"/>
  <c r="K142" i="174" s="1"/>
  <c r="J143" i="174"/>
  <c r="J144" i="174"/>
  <c r="K144" i="174"/>
  <c r="J145" i="174"/>
  <c r="K145" i="174"/>
  <c r="J146" i="174"/>
  <c r="K146" i="174"/>
  <c r="D147" i="174"/>
  <c r="E147" i="174"/>
  <c r="F147" i="174"/>
  <c r="G147" i="174"/>
  <c r="H147" i="174"/>
  <c r="I147" i="174"/>
  <c r="J148" i="174"/>
  <c r="K148" i="174"/>
  <c r="J149" i="174"/>
  <c r="K149" i="174"/>
  <c r="J150" i="174"/>
  <c r="K150" i="174"/>
  <c r="J151" i="174"/>
  <c r="K151" i="174"/>
  <c r="D152" i="174"/>
  <c r="E152" i="174"/>
  <c r="F152" i="174"/>
  <c r="G152" i="174"/>
  <c r="H152" i="174"/>
  <c r="I152" i="174"/>
  <c r="J153" i="174"/>
  <c r="K153" i="174"/>
  <c r="J154" i="174"/>
  <c r="K154" i="174"/>
  <c r="J155" i="174"/>
  <c r="K155" i="174"/>
  <c r="J156" i="174"/>
  <c r="K156" i="174"/>
  <c r="J157" i="174"/>
  <c r="K157" i="174"/>
  <c r="J158" i="174"/>
  <c r="K158" i="174"/>
  <c r="J159" i="174"/>
  <c r="K159" i="174"/>
  <c r="C11" i="1"/>
  <c r="D11" i="1"/>
  <c r="D68" i="1" s="1"/>
  <c r="E11" i="1"/>
  <c r="F11" i="1"/>
  <c r="G11" i="1"/>
  <c r="H11" i="1"/>
  <c r="H68" i="1" s="1"/>
  <c r="H165" i="1" s="1"/>
  <c r="I11" i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D18" i="1"/>
  <c r="E18" i="1"/>
  <c r="F18" i="1"/>
  <c r="G18" i="1"/>
  <c r="H18" i="1"/>
  <c r="I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D25" i="1"/>
  <c r="E25" i="1"/>
  <c r="F25" i="1"/>
  <c r="G25" i="1"/>
  <c r="H25" i="1"/>
  <c r="I25" i="1"/>
  <c r="J26" i="1"/>
  <c r="J27" i="1"/>
  <c r="K27" i="1"/>
  <c r="J28" i="1"/>
  <c r="J29" i="1"/>
  <c r="K29" i="1" s="1"/>
  <c r="K25" i="1" s="1"/>
  <c r="J30" i="1"/>
  <c r="K30" i="1" s="1"/>
  <c r="J31" i="1"/>
  <c r="K31" i="1" s="1"/>
  <c r="D32" i="1"/>
  <c r="E32" i="1"/>
  <c r="F32" i="1"/>
  <c r="G32" i="1"/>
  <c r="H32" i="1"/>
  <c r="I32" i="1"/>
  <c r="J33" i="1"/>
  <c r="J34" i="1"/>
  <c r="K34" i="1"/>
  <c r="J35" i="1"/>
  <c r="K35" i="1"/>
  <c r="J36" i="1"/>
  <c r="K36" i="1"/>
  <c r="J37" i="1"/>
  <c r="K37" i="1"/>
  <c r="J38" i="1"/>
  <c r="K38" i="1"/>
  <c r="J39" i="1"/>
  <c r="K39" i="1"/>
  <c r="D40" i="1"/>
  <c r="E40" i="1"/>
  <c r="F40" i="1"/>
  <c r="G40" i="1"/>
  <c r="H40" i="1"/>
  <c r="I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D52" i="1"/>
  <c r="E52" i="1"/>
  <c r="F52" i="1"/>
  <c r="G52" i="1"/>
  <c r="H52" i="1"/>
  <c r="I52" i="1"/>
  <c r="J53" i="1"/>
  <c r="K53" i="1"/>
  <c r="J54" i="1"/>
  <c r="J55" i="1"/>
  <c r="K55" i="1" s="1"/>
  <c r="J56" i="1"/>
  <c r="K56" i="1" s="1"/>
  <c r="J57" i="1"/>
  <c r="K57" i="1" s="1"/>
  <c r="D58" i="1"/>
  <c r="E58" i="1"/>
  <c r="F58" i="1"/>
  <c r="G58" i="1"/>
  <c r="H58" i="1"/>
  <c r="I58" i="1"/>
  <c r="J59" i="1"/>
  <c r="K59" i="1"/>
  <c r="J60" i="1"/>
  <c r="K60" i="1"/>
  <c r="J61" i="1"/>
  <c r="K61" i="1"/>
  <c r="J62" i="1"/>
  <c r="K62" i="1"/>
  <c r="D63" i="1"/>
  <c r="E63" i="1"/>
  <c r="F63" i="1"/>
  <c r="G63" i="1"/>
  <c r="H63" i="1"/>
  <c r="I63" i="1"/>
  <c r="J64" i="1"/>
  <c r="K64" i="1"/>
  <c r="J65" i="1"/>
  <c r="K65" i="1"/>
  <c r="J66" i="1"/>
  <c r="K66" i="1"/>
  <c r="J67" i="1"/>
  <c r="K67" i="1"/>
  <c r="D69" i="1"/>
  <c r="E69" i="1"/>
  <c r="F69" i="1"/>
  <c r="G69" i="1"/>
  <c r="H69" i="1"/>
  <c r="I69" i="1"/>
  <c r="I92" i="1" s="1"/>
  <c r="J70" i="1"/>
  <c r="K70" i="1" s="1"/>
  <c r="K69" i="1" s="1"/>
  <c r="J71" i="1"/>
  <c r="K71" i="1" s="1"/>
  <c r="J72" i="1"/>
  <c r="K72" i="1"/>
  <c r="C73" i="1"/>
  <c r="D73" i="1"/>
  <c r="E73" i="1"/>
  <c r="F73" i="1"/>
  <c r="G73" i="1"/>
  <c r="H73" i="1"/>
  <c r="I73" i="1"/>
  <c r="J74" i="1"/>
  <c r="K74" i="1" s="1"/>
  <c r="J75" i="1"/>
  <c r="J76" i="1"/>
  <c r="K76" i="1"/>
  <c r="J77" i="1"/>
  <c r="K77" i="1"/>
  <c r="C78" i="1"/>
  <c r="D78" i="1"/>
  <c r="E78" i="1"/>
  <c r="F78" i="1"/>
  <c r="G78" i="1"/>
  <c r="H78" i="1"/>
  <c r="I78" i="1"/>
  <c r="J79" i="1"/>
  <c r="K79" i="1"/>
  <c r="J80" i="1"/>
  <c r="K80" i="1" s="1"/>
  <c r="C81" i="1"/>
  <c r="C92" i="1" s="1"/>
  <c r="D81" i="1"/>
  <c r="E81" i="1"/>
  <c r="F81" i="1"/>
  <c r="G81" i="1"/>
  <c r="H81" i="1"/>
  <c r="I81" i="1"/>
  <c r="J82" i="1"/>
  <c r="J83" i="1"/>
  <c r="J84" i="1"/>
  <c r="K84" i="1"/>
  <c r="C85" i="1"/>
  <c r="D85" i="1"/>
  <c r="E85" i="1"/>
  <c r="F85" i="1"/>
  <c r="G85" i="1"/>
  <c r="H85" i="1"/>
  <c r="I85" i="1"/>
  <c r="J86" i="1"/>
  <c r="K86" i="1" s="1"/>
  <c r="K85" i="1" s="1"/>
  <c r="J87" i="1"/>
  <c r="K87" i="1"/>
  <c r="J88" i="1"/>
  <c r="K88" i="1"/>
  <c r="J89" i="1"/>
  <c r="K89" i="1"/>
  <c r="J90" i="1"/>
  <c r="K90" i="1"/>
  <c r="J91" i="1"/>
  <c r="K91" i="1"/>
  <c r="K96" i="1"/>
  <c r="K164" i="1"/>
  <c r="C100" i="1"/>
  <c r="D100" i="1"/>
  <c r="E100" i="1"/>
  <c r="F100" i="1"/>
  <c r="F135" i="1" s="1"/>
  <c r="G100" i="1"/>
  <c r="H100" i="1"/>
  <c r="I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C121" i="1"/>
  <c r="D121" i="1"/>
  <c r="E121" i="1"/>
  <c r="F121" i="1"/>
  <c r="G121" i="1"/>
  <c r="H121" i="1"/>
  <c r="H135" i="1"/>
  <c r="I121" i="1"/>
  <c r="I135" i="1" s="1"/>
  <c r="I161" i="1" s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C136" i="1"/>
  <c r="D136" i="1"/>
  <c r="D160" i="1" s="1"/>
  <c r="D166" i="1" s="1"/>
  <c r="E136" i="1"/>
  <c r="F136" i="1"/>
  <c r="G136" i="1"/>
  <c r="G160" i="1" s="1"/>
  <c r="H136" i="1"/>
  <c r="I136" i="1"/>
  <c r="I160" i="1" s="1"/>
  <c r="J137" i="1"/>
  <c r="K137" i="1" s="1"/>
  <c r="J138" i="1"/>
  <c r="K138" i="1" s="1"/>
  <c r="J139" i="1"/>
  <c r="K139" i="1" s="1"/>
  <c r="C140" i="1"/>
  <c r="D140" i="1"/>
  <c r="E140" i="1"/>
  <c r="E160" i="1" s="1"/>
  <c r="F140" i="1"/>
  <c r="G140" i="1"/>
  <c r="H140" i="1"/>
  <c r="H160" i="1" s="1"/>
  <c r="I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C147" i="1"/>
  <c r="D147" i="1"/>
  <c r="E147" i="1"/>
  <c r="F147" i="1"/>
  <c r="G147" i="1"/>
  <c r="H147" i="1"/>
  <c r="I147" i="1"/>
  <c r="J148" i="1"/>
  <c r="J149" i="1"/>
  <c r="K149" i="1"/>
  <c r="J150" i="1"/>
  <c r="K150" i="1"/>
  <c r="J151" i="1"/>
  <c r="K151" i="1"/>
  <c r="C152" i="1"/>
  <c r="D152" i="1"/>
  <c r="E152" i="1"/>
  <c r="F152" i="1"/>
  <c r="F160" i="1" s="1"/>
  <c r="G152" i="1"/>
  <c r="H152" i="1"/>
  <c r="I152" i="1"/>
  <c r="J153" i="1"/>
  <c r="K153" i="1" s="1"/>
  <c r="J154" i="1"/>
  <c r="K154" i="1"/>
  <c r="J155" i="1"/>
  <c r="J156" i="1"/>
  <c r="K156" i="1" s="1"/>
  <c r="J157" i="1"/>
  <c r="K157" i="1" s="1"/>
  <c r="J158" i="1"/>
  <c r="K158" i="1" s="1"/>
  <c r="J159" i="1"/>
  <c r="K159" i="1" s="1"/>
  <c r="I5" i="189"/>
  <c r="I5" i="202"/>
  <c r="I5" i="187"/>
  <c r="I5" i="209"/>
  <c r="I5" i="224"/>
  <c r="K10" i="233"/>
  <c r="K22" i="234"/>
  <c r="D5" i="191"/>
  <c r="G57" i="191"/>
  <c r="D57" i="188"/>
  <c r="H57" i="188"/>
  <c r="K33" i="1"/>
  <c r="K79" i="175"/>
  <c r="K78" i="175" s="1"/>
  <c r="H5" i="235"/>
  <c r="H5" i="232"/>
  <c r="H5" i="230"/>
  <c r="H5" i="204"/>
  <c r="H5" i="195"/>
  <c r="H5" i="200"/>
  <c r="H5" i="199"/>
  <c r="H5" i="201"/>
  <c r="H5" i="188"/>
  <c r="E5" i="233"/>
  <c r="E5" i="222"/>
  <c r="E5" i="209"/>
  <c r="E5" i="189"/>
  <c r="E5" i="203"/>
  <c r="E5" i="226"/>
  <c r="E5" i="204"/>
  <c r="E5" i="202"/>
  <c r="J66" i="177"/>
  <c r="K33" i="188"/>
  <c r="K30" i="200"/>
  <c r="J45" i="202"/>
  <c r="J57" i="202" s="1"/>
  <c r="K47" i="202"/>
  <c r="K40" i="209"/>
  <c r="K39" i="209" s="1"/>
  <c r="J39" i="209"/>
  <c r="K33" i="210"/>
  <c r="K32" i="210"/>
  <c r="J32" i="210"/>
  <c r="K46" i="212"/>
  <c r="K14" i="228"/>
  <c r="F5" i="188"/>
  <c r="K47" i="193"/>
  <c r="K23" i="194"/>
  <c r="K41" i="195"/>
  <c r="J39" i="195"/>
  <c r="K53" i="195"/>
  <c r="D38" i="197"/>
  <c r="K46" i="197"/>
  <c r="K45" i="197"/>
  <c r="K57" i="197" s="1"/>
  <c r="K23" i="199"/>
  <c r="K22" i="199" s="1"/>
  <c r="J39" i="206"/>
  <c r="K40" i="206"/>
  <c r="K39" i="206"/>
  <c r="K33" i="207"/>
  <c r="K32" i="207"/>
  <c r="K24" i="208"/>
  <c r="K22" i="208"/>
  <c r="K30" i="209"/>
  <c r="K28" i="209" s="1"/>
  <c r="J28" i="209"/>
  <c r="K16" i="210"/>
  <c r="G5" i="230"/>
  <c r="G5" i="227"/>
  <c r="G5" i="207"/>
  <c r="G5" i="197"/>
  <c r="G5" i="200"/>
  <c r="D5" i="236"/>
  <c r="D5" i="211"/>
  <c r="D5" i="210"/>
  <c r="K23" i="177"/>
  <c r="K38" i="177"/>
  <c r="K94" i="177"/>
  <c r="K130" i="178"/>
  <c r="J22" i="184"/>
  <c r="J22" i="187"/>
  <c r="K23" i="187"/>
  <c r="K22" i="187" s="1"/>
  <c r="K41" i="187"/>
  <c r="D57" i="190"/>
  <c r="F5" i="187"/>
  <c r="I38" i="193"/>
  <c r="I43" i="193" s="1"/>
  <c r="K52" i="193"/>
  <c r="K51" i="193" s="1"/>
  <c r="F5" i="194"/>
  <c r="K47" i="194"/>
  <c r="J45" i="194"/>
  <c r="J57" i="194" s="1"/>
  <c r="K12" i="201"/>
  <c r="K10" i="201" s="1"/>
  <c r="E38" i="202"/>
  <c r="E43" i="202" s="1"/>
  <c r="K50" i="203"/>
  <c r="K52" i="203"/>
  <c r="K29" i="206"/>
  <c r="K23" i="223"/>
  <c r="K22" i="223" s="1"/>
  <c r="J22" i="223"/>
  <c r="K33" i="223"/>
  <c r="K32" i="223"/>
  <c r="J32" i="223"/>
  <c r="F5" i="234"/>
  <c r="F5" i="230"/>
  <c r="F5" i="224"/>
  <c r="F5" i="221"/>
  <c r="F5" i="227"/>
  <c r="F5" i="223"/>
  <c r="F5" i="203"/>
  <c r="F5" i="185"/>
  <c r="F5" i="204"/>
  <c r="F5" i="199"/>
  <c r="F5" i="191"/>
  <c r="F5" i="186"/>
  <c r="J51" i="191"/>
  <c r="K33" i="201"/>
  <c r="F5" i="206"/>
  <c r="K53" i="230"/>
  <c r="K33" i="195"/>
  <c r="K32" i="195" s="1"/>
  <c r="K40" i="196"/>
  <c r="K39" i="196" s="1"/>
  <c r="J39" i="196"/>
  <c r="J39" i="198"/>
  <c r="C57" i="198"/>
  <c r="K52" i="202"/>
  <c r="J10" i="205"/>
  <c r="K52" i="206"/>
  <c r="K51" i="206"/>
  <c r="J51" i="206"/>
  <c r="K41" i="207"/>
  <c r="K33" i="209"/>
  <c r="K32" i="209" s="1"/>
  <c r="K41" i="210"/>
  <c r="J39" i="210"/>
  <c r="K53" i="212"/>
  <c r="K51" i="212" s="1"/>
  <c r="J51" i="212"/>
  <c r="J10" i="222"/>
  <c r="K46" i="222"/>
  <c r="J45" i="228"/>
  <c r="K46" i="228"/>
  <c r="K45" i="228" s="1"/>
  <c r="K47" i="233"/>
  <c r="K45" i="233"/>
  <c r="K46" i="236"/>
  <c r="E38" i="194"/>
  <c r="E43" i="194" s="1"/>
  <c r="J28" i="195"/>
  <c r="K11" i="196"/>
  <c r="F57" i="196"/>
  <c r="K33" i="199"/>
  <c r="K40" i="200"/>
  <c r="G38" i="201"/>
  <c r="G43" i="201" s="1"/>
  <c r="J22" i="201"/>
  <c r="J32" i="202"/>
  <c r="K23" i="203"/>
  <c r="K33" i="203"/>
  <c r="K32" i="203" s="1"/>
  <c r="J39" i="203"/>
  <c r="J51" i="207"/>
  <c r="J28" i="211"/>
  <c r="K29" i="211"/>
  <c r="K28" i="211"/>
  <c r="K53" i="221"/>
  <c r="J32" i="224"/>
  <c r="J28" i="197"/>
  <c r="K11" i="200"/>
  <c r="J22" i="200"/>
  <c r="J28" i="201"/>
  <c r="K30" i="203"/>
  <c r="K28" i="203"/>
  <c r="J28" i="203"/>
  <c r="K46" i="206"/>
  <c r="K45" i="206" s="1"/>
  <c r="K57" i="206" s="1"/>
  <c r="K34" i="208"/>
  <c r="K32" i="208"/>
  <c r="J32" i="208"/>
  <c r="I57" i="208"/>
  <c r="G38" i="209"/>
  <c r="G43" i="209"/>
  <c r="J28" i="224"/>
  <c r="K29" i="224"/>
  <c r="K28" i="224" s="1"/>
  <c r="K46" i="226"/>
  <c r="K45" i="226" s="1"/>
  <c r="J45" i="226"/>
  <c r="J57" i="226" s="1"/>
  <c r="J39" i="204"/>
  <c r="E38" i="206"/>
  <c r="E43" i="206"/>
  <c r="I38" i="206"/>
  <c r="I43" i="206"/>
  <c r="K11" i="206"/>
  <c r="K10" i="206"/>
  <c r="K23" i="207"/>
  <c r="J28" i="207"/>
  <c r="K29" i="207"/>
  <c r="K28" i="207"/>
  <c r="J28" i="210"/>
  <c r="E38" i="211"/>
  <c r="E43" i="211" s="1"/>
  <c r="K11" i="211"/>
  <c r="J39" i="211"/>
  <c r="J39" i="212"/>
  <c r="K40" i="221"/>
  <c r="K39" i="221" s="1"/>
  <c r="J39" i="221"/>
  <c r="K40" i="223"/>
  <c r="K39" i="223"/>
  <c r="J39" i="223"/>
  <c r="K53" i="225"/>
  <c r="K51" i="225" s="1"/>
  <c r="J10" i="227"/>
  <c r="K47" i="227"/>
  <c r="K45" i="227" s="1"/>
  <c r="K57" i="227" s="1"/>
  <c r="J22" i="228"/>
  <c r="K29" i="228"/>
  <c r="K28" i="228" s="1"/>
  <c r="K32" i="228"/>
  <c r="J22" i="229"/>
  <c r="K23" i="229"/>
  <c r="K22" i="229" s="1"/>
  <c r="K33" i="232"/>
  <c r="J39" i="233"/>
  <c r="K40" i="233"/>
  <c r="K39" i="233" s="1"/>
  <c r="E38" i="207"/>
  <c r="E43" i="207" s="1"/>
  <c r="K11" i="207"/>
  <c r="K10" i="207" s="1"/>
  <c r="K29" i="208"/>
  <c r="K28" i="208" s="1"/>
  <c r="J28" i="208"/>
  <c r="J39" i="208"/>
  <c r="K40" i="208"/>
  <c r="K39" i="208" s="1"/>
  <c r="I38" i="211"/>
  <c r="I43" i="211" s="1"/>
  <c r="F57" i="221"/>
  <c r="K40" i="222"/>
  <c r="K39" i="222"/>
  <c r="J39" i="222"/>
  <c r="I38" i="223"/>
  <c r="I43" i="223" s="1"/>
  <c r="K29" i="225"/>
  <c r="K28" i="225" s="1"/>
  <c r="J28" i="225"/>
  <c r="J51" i="227"/>
  <c r="K52" i="227"/>
  <c r="K51" i="227"/>
  <c r="K29" i="232"/>
  <c r="K28" i="232"/>
  <c r="E38" i="223"/>
  <c r="E43" i="223"/>
  <c r="K47" i="223"/>
  <c r="J45" i="223"/>
  <c r="K23" i="226"/>
  <c r="K22" i="226"/>
  <c r="J22" i="226"/>
  <c r="H38" i="229"/>
  <c r="H43" i="229" s="1"/>
  <c r="K41" i="232"/>
  <c r="K52" i="232"/>
  <c r="K51" i="232"/>
  <c r="E57" i="223"/>
  <c r="K47" i="224"/>
  <c r="J45" i="224"/>
  <c r="K23" i="225"/>
  <c r="K22" i="225" s="1"/>
  <c r="K38" i="225" s="1"/>
  <c r="K43" i="225" s="1"/>
  <c r="K58" i="225" s="1"/>
  <c r="J22" i="225"/>
  <c r="E38" i="226"/>
  <c r="E43" i="226"/>
  <c r="I38" i="226"/>
  <c r="I43" i="226"/>
  <c r="J10" i="226"/>
  <c r="K29" i="226"/>
  <c r="K28" i="226" s="1"/>
  <c r="J28" i="226"/>
  <c r="J39" i="226"/>
  <c r="K23" i="227"/>
  <c r="K22" i="227"/>
  <c r="J22" i="227"/>
  <c r="I57" i="227"/>
  <c r="J32" i="229"/>
  <c r="I57" i="229"/>
  <c r="K51" i="229"/>
  <c r="C38" i="232"/>
  <c r="C43" i="232" s="1"/>
  <c r="C58" i="232" s="1"/>
  <c r="K30" i="234"/>
  <c r="K23" i="235"/>
  <c r="K22" i="235" s="1"/>
  <c r="E57" i="229"/>
  <c r="J51" i="229"/>
  <c r="C38" i="230"/>
  <c r="C43" i="230" s="1"/>
  <c r="C58" i="230" s="1"/>
  <c r="G38" i="230"/>
  <c r="G43" i="230"/>
  <c r="J32" i="230"/>
  <c r="K23" i="232"/>
  <c r="J32" i="235"/>
  <c r="K33" i="235"/>
  <c r="K32" i="235" s="1"/>
  <c r="K46" i="229"/>
  <c r="K11" i="231"/>
  <c r="K10" i="231"/>
  <c r="J10" i="231"/>
  <c r="K40" i="231"/>
  <c r="K39" i="231" s="1"/>
  <c r="K11" i="232"/>
  <c r="K53" i="233"/>
  <c r="K51" i="233" s="1"/>
  <c r="J51" i="233"/>
  <c r="K12" i="234"/>
  <c r="J32" i="234"/>
  <c r="K28" i="235"/>
  <c r="K47" i="235"/>
  <c r="K40" i="234"/>
  <c r="K39" i="234"/>
  <c r="J39" i="234"/>
  <c r="D38" i="235"/>
  <c r="D43" i="235" s="1"/>
  <c r="H38" i="235"/>
  <c r="H43" i="235" s="1"/>
  <c r="J39" i="235"/>
  <c r="C57" i="236"/>
  <c r="C38" i="234"/>
  <c r="C43" i="234" s="1"/>
  <c r="C58" i="234" s="1"/>
  <c r="G38" i="234"/>
  <c r="G43" i="234" s="1"/>
  <c r="J22" i="234"/>
  <c r="F57" i="234"/>
  <c r="K40" i="235"/>
  <c r="K39" i="235" s="1"/>
  <c r="D38" i="236"/>
  <c r="D43" i="236" s="1"/>
  <c r="H38" i="236"/>
  <c r="H43" i="236" s="1"/>
  <c r="E38" i="236"/>
  <c r="E43" i="236" s="1"/>
  <c r="K29" i="236"/>
  <c r="K28" i="236" s="1"/>
  <c r="K94" i="179"/>
  <c r="K17" i="184"/>
  <c r="K11" i="187"/>
  <c r="J22" i="193"/>
  <c r="K24" i="203"/>
  <c r="K22" i="203"/>
  <c r="J22" i="203"/>
  <c r="J51" i="209"/>
  <c r="K52" i="209"/>
  <c r="K51" i="209"/>
  <c r="K52" i="228"/>
  <c r="J51" i="235"/>
  <c r="K52" i="235"/>
  <c r="K51" i="235" s="1"/>
  <c r="K57" i="3"/>
  <c r="K23" i="189"/>
  <c r="F38" i="197"/>
  <c r="F43" i="197" s="1"/>
  <c r="D38" i="200"/>
  <c r="D43" i="200" s="1"/>
  <c r="F38" i="204"/>
  <c r="F43" i="204" s="1"/>
  <c r="K48" i="204"/>
  <c r="J45" i="204"/>
  <c r="K29" i="221"/>
  <c r="K28" i="221" s="1"/>
  <c r="J28" i="221"/>
  <c r="K26" i="175"/>
  <c r="C32" i="61"/>
  <c r="K142" i="3"/>
  <c r="G154" i="177"/>
  <c r="J28" i="198"/>
  <c r="J45" i="221"/>
  <c r="K46" i="221"/>
  <c r="K45" i="221"/>
  <c r="K57" i="221" s="1"/>
  <c r="J45" i="231"/>
  <c r="J57" i="231" s="1"/>
  <c r="K47" i="231"/>
  <c r="K45" i="231" s="1"/>
  <c r="K57" i="231" s="1"/>
  <c r="K122" i="175"/>
  <c r="K149" i="176"/>
  <c r="K122" i="176"/>
  <c r="I135" i="176"/>
  <c r="K61" i="177"/>
  <c r="H154" i="177"/>
  <c r="K134" i="177"/>
  <c r="I65" i="178"/>
  <c r="K61" i="179"/>
  <c r="J46" i="185"/>
  <c r="K40" i="188"/>
  <c r="J28" i="189"/>
  <c r="K23" i="190"/>
  <c r="J22" i="195"/>
  <c r="K52" i="197"/>
  <c r="K51" i="197"/>
  <c r="J51" i="197"/>
  <c r="J32" i="206"/>
  <c r="K33" i="206"/>
  <c r="K32" i="206" s="1"/>
  <c r="H38" i="230"/>
  <c r="H43" i="230" s="1"/>
  <c r="E38" i="230"/>
  <c r="E43" i="230" s="1"/>
  <c r="K131" i="3"/>
  <c r="K129" i="3" s="1"/>
  <c r="K154" i="3" s="1"/>
  <c r="K40" i="194"/>
  <c r="K30" i="204"/>
  <c r="K46" i="205"/>
  <c r="K11" i="208"/>
  <c r="K10" i="208" s="1"/>
  <c r="K38" i="208" s="1"/>
  <c r="K43" i="208" s="1"/>
  <c r="K58" i="208" s="1"/>
  <c r="K53" i="211"/>
  <c r="K51" i="211"/>
  <c r="K33" i="225"/>
  <c r="K32" i="225" s="1"/>
  <c r="J32" i="225"/>
  <c r="H57" i="230"/>
  <c r="G38" i="193"/>
  <c r="G43" i="193" s="1"/>
  <c r="H57" i="197"/>
  <c r="K23" i="198"/>
  <c r="K22" i="198"/>
  <c r="J22" i="198"/>
  <c r="F57" i="199"/>
  <c r="K54" i="204"/>
  <c r="K51" i="204" s="1"/>
  <c r="J51" i="204"/>
  <c r="J57" i="204" s="1"/>
  <c r="K35" i="205"/>
  <c r="K32" i="205" s="1"/>
  <c r="J32" i="205"/>
  <c r="K24" i="210"/>
  <c r="K47" i="230"/>
  <c r="K45" i="230" s="1"/>
  <c r="J45" i="230"/>
  <c r="J57" i="230" s="1"/>
  <c r="K24" i="231"/>
  <c r="K22" i="231" s="1"/>
  <c r="J22" i="231"/>
  <c r="K53" i="231"/>
  <c r="C57" i="235"/>
  <c r="I38" i="199"/>
  <c r="I43" i="199"/>
  <c r="K46" i="201"/>
  <c r="J32" i="203"/>
  <c r="J38" i="203" s="1"/>
  <c r="J43" i="203" s="1"/>
  <c r="J22" i="205"/>
  <c r="K11" i="209"/>
  <c r="K10" i="209" s="1"/>
  <c r="K38" i="209" s="1"/>
  <c r="K43" i="209" s="1"/>
  <c r="K28" i="210"/>
  <c r="C38" i="212"/>
  <c r="C43" i="212" s="1"/>
  <c r="C58" i="212" s="1"/>
  <c r="K33" i="222"/>
  <c r="K32" i="222"/>
  <c r="D38" i="226"/>
  <c r="D43" i="226"/>
  <c r="F57" i="227"/>
  <c r="I38" i="202"/>
  <c r="I43" i="202" s="1"/>
  <c r="H38" i="206"/>
  <c r="H43" i="206" s="1"/>
  <c r="J22" i="206"/>
  <c r="K40" i="225"/>
  <c r="K39" i="225" s="1"/>
  <c r="J39" i="225"/>
  <c r="K33" i="226"/>
  <c r="K32" i="226"/>
  <c r="J32" i="226"/>
  <c r="J32" i="227"/>
  <c r="K33" i="227"/>
  <c r="K32" i="227"/>
  <c r="K41" i="227"/>
  <c r="K39" i="227"/>
  <c r="J39" i="227"/>
  <c r="K29" i="234"/>
  <c r="K28" i="234" s="1"/>
  <c r="J28" i="234"/>
  <c r="D43" i="205"/>
  <c r="D57" i="205"/>
  <c r="D57" i="212"/>
  <c r="J22" i="221"/>
  <c r="G38" i="224"/>
  <c r="G43" i="224" s="1"/>
  <c r="K33" i="233"/>
  <c r="K32" i="233" s="1"/>
  <c r="J32" i="233"/>
  <c r="K32" i="234"/>
  <c r="G57" i="235"/>
  <c r="D38" i="203"/>
  <c r="D43" i="203" s="1"/>
  <c r="C43" i="204"/>
  <c r="C58" i="204" s="1"/>
  <c r="F57" i="204"/>
  <c r="E57" i="205"/>
  <c r="E57" i="206"/>
  <c r="C38" i="223"/>
  <c r="C43" i="223"/>
  <c r="C58" i="223" s="1"/>
  <c r="C57" i="223"/>
  <c r="G57" i="230"/>
  <c r="E38" i="231"/>
  <c r="E43" i="231" s="1"/>
  <c r="F57" i="231"/>
  <c r="H57" i="223"/>
  <c r="H38" i="225"/>
  <c r="H43" i="225" s="1"/>
  <c r="F38" i="226"/>
  <c r="F43" i="226" s="1"/>
  <c r="J10" i="233"/>
  <c r="F57" i="233"/>
  <c r="K30" i="236"/>
  <c r="J28" i="236"/>
  <c r="I57" i="234"/>
  <c r="K33" i="236"/>
  <c r="K32" i="236" s="1"/>
  <c r="J32" i="236"/>
  <c r="E57" i="236"/>
  <c r="E98" i="174"/>
  <c r="D98" i="174"/>
  <c r="K54" i="1"/>
  <c r="K27" i="175"/>
  <c r="K25" i="175"/>
  <c r="K115" i="178"/>
  <c r="K114" i="178" s="1"/>
  <c r="J114" i="178"/>
  <c r="K134" i="179"/>
  <c r="K133" i="179" s="1"/>
  <c r="J40" i="184"/>
  <c r="C38" i="189"/>
  <c r="C43" i="189"/>
  <c r="I57" i="189"/>
  <c r="J32" i="194"/>
  <c r="J28" i="196"/>
  <c r="K33" i="193"/>
  <c r="K32" i="193" s="1"/>
  <c r="J39" i="197"/>
  <c r="J45" i="198"/>
  <c r="K46" i="199"/>
  <c r="K40" i="205"/>
  <c r="K30" i="222"/>
  <c r="J51" i="208"/>
  <c r="J22" i="211"/>
  <c r="K23" i="212"/>
  <c r="K22" i="212" s="1"/>
  <c r="H38" i="228"/>
  <c r="H43" i="228" s="1"/>
  <c r="H57" i="225"/>
  <c r="H38" i="226"/>
  <c r="H43" i="226"/>
  <c r="J32" i="228"/>
  <c r="K32" i="230"/>
  <c r="F57" i="225"/>
  <c r="H57" i="227"/>
  <c r="D38" i="228"/>
  <c r="D43" i="228"/>
  <c r="G38" i="228"/>
  <c r="G43" i="228"/>
  <c r="I38" i="229"/>
  <c r="I43" i="229"/>
  <c r="J28" i="229"/>
  <c r="K29" i="229"/>
  <c r="K28" i="229" s="1"/>
  <c r="I38" i="230"/>
  <c r="I43" i="230" s="1"/>
  <c r="K40" i="230"/>
  <c r="K39" i="230" s="1"/>
  <c r="J39" i="230"/>
  <c r="J22" i="233"/>
  <c r="E57" i="233"/>
  <c r="G57" i="234"/>
  <c r="J51" i="234"/>
  <c r="K51" i="234"/>
  <c r="G38" i="233"/>
  <c r="G43" i="233" s="1"/>
  <c r="C57" i="233"/>
  <c r="F38" i="234"/>
  <c r="F43" i="234"/>
  <c r="J28" i="235"/>
  <c r="C38" i="236"/>
  <c r="C43" i="236" s="1"/>
  <c r="K98" i="174"/>
  <c r="K54" i="187"/>
  <c r="K52" i="187"/>
  <c r="K35" i="188"/>
  <c r="K11" i="199"/>
  <c r="K53" i="199"/>
  <c r="K51" i="199"/>
  <c r="J45" i="211"/>
  <c r="K41" i="231"/>
  <c r="J39" i="231"/>
  <c r="K13" i="234"/>
  <c r="J10" i="234"/>
  <c r="K61" i="3"/>
  <c r="J45" i="233"/>
  <c r="J57" i="233" s="1"/>
  <c r="J45" i="197"/>
  <c r="J57" i="197" s="1"/>
  <c r="D24" i="76"/>
  <c r="K20" i="187"/>
  <c r="K29" i="187"/>
  <c r="K28" i="187"/>
  <c r="J28" i="187"/>
  <c r="K50" i="187"/>
  <c r="K53" i="193"/>
  <c r="J51" i="193"/>
  <c r="K53" i="194"/>
  <c r="J51" i="194"/>
  <c r="K12" i="195"/>
  <c r="G38" i="195"/>
  <c r="G43" i="195" s="1"/>
  <c r="K15" i="196"/>
  <c r="K10" i="196" s="1"/>
  <c r="K24" i="196"/>
  <c r="K22" i="196" s="1"/>
  <c r="J22" i="196"/>
  <c r="K53" i="196"/>
  <c r="K51" i="196"/>
  <c r="K25" i="204"/>
  <c r="K47" i="205"/>
  <c r="K45" i="205"/>
  <c r="K57" i="205" s="1"/>
  <c r="J45" i="205"/>
  <c r="K52" i="205"/>
  <c r="K51" i="205"/>
  <c r="J51" i="205"/>
  <c r="J57" i="205" s="1"/>
  <c r="K18" i="206"/>
  <c r="J10" i="206"/>
  <c r="K30" i="206"/>
  <c r="K28" i="206"/>
  <c r="J28" i="206"/>
  <c r="J38" i="206"/>
  <c r="J43" i="206" s="1"/>
  <c r="K47" i="206"/>
  <c r="J45" i="206"/>
  <c r="J57" i="206" s="1"/>
  <c r="K52" i="230"/>
  <c r="J51" i="230"/>
  <c r="K29" i="231"/>
  <c r="K28" i="231" s="1"/>
  <c r="J28" i="231"/>
  <c r="K51" i="3"/>
  <c r="K13" i="198"/>
  <c r="K13" i="200"/>
  <c r="J10" i="200"/>
  <c r="K19" i="232"/>
  <c r="J10" i="232"/>
  <c r="K30" i="232"/>
  <c r="J28" i="232"/>
  <c r="K35" i="232"/>
  <c r="J32" i="232"/>
  <c r="J22" i="235"/>
  <c r="K82" i="1"/>
  <c r="K21" i="176"/>
  <c r="J18" i="176"/>
  <c r="G5" i="201"/>
  <c r="G5" i="185"/>
  <c r="G5" i="184"/>
  <c r="G5" i="190"/>
  <c r="G5" i="196"/>
  <c r="G5" i="233"/>
  <c r="G5" i="228"/>
  <c r="G5" i="212"/>
  <c r="G5" i="206"/>
  <c r="G5" i="204"/>
  <c r="G5" i="198"/>
  <c r="G5" i="186"/>
  <c r="G5" i="231"/>
  <c r="G5" i="225"/>
  <c r="G5" i="211"/>
  <c r="G5" i="221"/>
  <c r="G5" i="195"/>
  <c r="G5" i="223"/>
  <c r="G5" i="189"/>
  <c r="G5" i="236"/>
  <c r="G5" i="232"/>
  <c r="G5" i="210"/>
  <c r="G5" i="209"/>
  <c r="G5" i="199"/>
  <c r="G5" i="194"/>
  <c r="K52" i="178"/>
  <c r="K54" i="186"/>
  <c r="K42" i="190"/>
  <c r="K49" i="190"/>
  <c r="K54" i="190"/>
  <c r="K46" i="191"/>
  <c r="K13" i="204"/>
  <c r="K13" i="208"/>
  <c r="K25" i="210"/>
  <c r="K22" i="210" s="1"/>
  <c r="K46" i="210"/>
  <c r="K48" i="227"/>
  <c r="J45" i="227"/>
  <c r="J57" i="227"/>
  <c r="K21" i="228"/>
  <c r="K10" i="228"/>
  <c r="K38" i="228" s="1"/>
  <c r="K43" i="228" s="1"/>
  <c r="J10" i="228"/>
  <c r="K42" i="228"/>
  <c r="K39" i="228"/>
  <c r="J39" i="228"/>
  <c r="K54" i="228"/>
  <c r="K51" i="228" s="1"/>
  <c r="J51" i="228"/>
  <c r="J57" i="228"/>
  <c r="K11" i="229"/>
  <c r="K10" i="229"/>
  <c r="J10" i="229"/>
  <c r="J39" i="229"/>
  <c r="K40" i="229"/>
  <c r="K39" i="229"/>
  <c r="K47" i="229"/>
  <c r="K11" i="230"/>
  <c r="K29" i="230"/>
  <c r="K28" i="230"/>
  <c r="J28" i="230"/>
  <c r="K53" i="198"/>
  <c r="K51" i="198" s="1"/>
  <c r="J51" i="198"/>
  <c r="J57" i="198" s="1"/>
  <c r="K25" i="199"/>
  <c r="J22" i="199"/>
  <c r="K29" i="200"/>
  <c r="K28" i="200" s="1"/>
  <c r="J28" i="200"/>
  <c r="K34" i="200"/>
  <c r="K47" i="200"/>
  <c r="K45" i="200" s="1"/>
  <c r="K57" i="200" s="1"/>
  <c r="J45" i="200"/>
  <c r="E38" i="201"/>
  <c r="E43" i="201" s="1"/>
  <c r="K48" i="201"/>
  <c r="K54" i="231"/>
  <c r="K51" i="231"/>
  <c r="J51" i="231"/>
  <c r="K42" i="232"/>
  <c r="J39" i="232"/>
  <c r="K49" i="232"/>
  <c r="K45" i="232"/>
  <c r="K57" i="232" s="1"/>
  <c r="J45" i="232"/>
  <c r="J57" i="232"/>
  <c r="K13" i="236"/>
  <c r="K10" i="236"/>
  <c r="K38" i="236" s="1"/>
  <c r="J10" i="236"/>
  <c r="J10" i="235"/>
  <c r="J45" i="235"/>
  <c r="J57" i="235"/>
  <c r="J51" i="232"/>
  <c r="J10" i="201"/>
  <c r="K136" i="178"/>
  <c r="K18" i="179"/>
  <c r="K15" i="179"/>
  <c r="K38" i="179"/>
  <c r="K73" i="179"/>
  <c r="K24" i="185"/>
  <c r="K23" i="202"/>
  <c r="J28" i="202"/>
  <c r="K29" i="202"/>
  <c r="K16" i="203"/>
  <c r="J10" i="203"/>
  <c r="K15" i="207"/>
  <c r="J10" i="207"/>
  <c r="K14" i="209"/>
  <c r="J10" i="209"/>
  <c r="K29" i="212"/>
  <c r="K28" i="212" s="1"/>
  <c r="J28" i="212"/>
  <c r="J45" i="212"/>
  <c r="J57" i="212" s="1"/>
  <c r="K18" i="221"/>
  <c r="K29" i="222"/>
  <c r="K28" i="222"/>
  <c r="J28" i="222"/>
  <c r="K49" i="222"/>
  <c r="K45" i="222" s="1"/>
  <c r="K54" i="222"/>
  <c r="K51" i="222"/>
  <c r="K13" i="223"/>
  <c r="J10" i="223"/>
  <c r="K42" i="224"/>
  <c r="K39" i="224"/>
  <c r="K15" i="225"/>
  <c r="K10" i="225"/>
  <c r="J10" i="225"/>
  <c r="J38" i="225" s="1"/>
  <c r="J43" i="225" s="1"/>
  <c r="K46" i="225"/>
  <c r="K45" i="225"/>
  <c r="K57" i="225" s="1"/>
  <c r="J45" i="225"/>
  <c r="K53" i="226"/>
  <c r="K51" i="226" s="1"/>
  <c r="J51" i="226"/>
  <c r="K52" i="236"/>
  <c r="K51" i="236" s="1"/>
  <c r="J51" i="236"/>
  <c r="I5" i="235"/>
  <c r="I5" i="190"/>
  <c r="I5" i="200"/>
  <c r="I5" i="208"/>
  <c r="I5" i="227"/>
  <c r="I5" i="233"/>
  <c r="I5" i="186"/>
  <c r="I5" i="196"/>
  <c r="I5" i="204"/>
  <c r="I5" i="210"/>
  <c r="I5" i="223"/>
  <c r="I5" i="234"/>
  <c r="I5" i="188"/>
  <c r="I5" i="194"/>
  <c r="I5" i="203"/>
  <c r="I5" i="225"/>
  <c r="I5" i="229"/>
  <c r="I5" i="184"/>
  <c r="I5" i="193"/>
  <c r="I5" i="199"/>
  <c r="I5" i="206"/>
  <c r="I5" i="212"/>
  <c r="I5" i="230"/>
  <c r="K53" i="188"/>
  <c r="J51" i="188"/>
  <c r="H38" i="196"/>
  <c r="H43" i="196" s="1"/>
  <c r="I38" i="198"/>
  <c r="I43" i="198" s="1"/>
  <c r="I57" i="201"/>
  <c r="C38" i="210"/>
  <c r="C43" i="210" s="1"/>
  <c r="C58" i="210" s="1"/>
  <c r="E38" i="227"/>
  <c r="E43" i="227"/>
  <c r="E38" i="235"/>
  <c r="E43" i="235"/>
  <c r="F57" i="236"/>
  <c r="I9" i="175"/>
  <c r="I98" i="175" s="1"/>
  <c r="I9" i="176" s="1"/>
  <c r="I98" i="176" s="1"/>
  <c r="I98" i="174"/>
  <c r="J133" i="3"/>
  <c r="G32" i="61"/>
  <c r="K4" i="178"/>
  <c r="I5" i="222"/>
  <c r="I5" i="201"/>
  <c r="I5" i="185"/>
  <c r="I5" i="226"/>
  <c r="I5" i="198"/>
  <c r="G135" i="176"/>
  <c r="D12" i="76"/>
  <c r="K83" i="177"/>
  <c r="K82" i="177" s="1"/>
  <c r="D154" i="178"/>
  <c r="K34" i="184"/>
  <c r="J33" i="184"/>
  <c r="K34" i="189"/>
  <c r="H57" i="191"/>
  <c r="D38" i="202"/>
  <c r="D43" i="202" s="1"/>
  <c r="H38" i="202"/>
  <c r="H43" i="202" s="1"/>
  <c r="C38" i="203"/>
  <c r="C43" i="203" s="1"/>
  <c r="C58" i="203" s="1"/>
  <c r="I57" i="204"/>
  <c r="I57" i="205"/>
  <c r="I57" i="206"/>
  <c r="G38" i="210"/>
  <c r="G43" i="210"/>
  <c r="K39" i="211"/>
  <c r="D57" i="211"/>
  <c r="H57" i="211"/>
  <c r="I57" i="221"/>
  <c r="E57" i="222"/>
  <c r="E38" i="224"/>
  <c r="E43" i="224"/>
  <c r="E38" i="225"/>
  <c r="E43" i="225"/>
  <c r="I38" i="225"/>
  <c r="I43" i="225"/>
  <c r="F38" i="227"/>
  <c r="F43" i="227"/>
  <c r="K28" i="227"/>
  <c r="D38" i="231"/>
  <c r="D43" i="231" s="1"/>
  <c r="J32" i="231"/>
  <c r="C57" i="231"/>
  <c r="F38" i="232"/>
  <c r="F43" i="232" s="1"/>
  <c r="C38" i="233"/>
  <c r="C43" i="233" s="1"/>
  <c r="C58" i="233" s="1"/>
  <c r="G38" i="236"/>
  <c r="G43" i="236"/>
  <c r="K19" i="175"/>
  <c r="D43" i="197"/>
  <c r="K4" i="179"/>
  <c r="J39" i="189"/>
  <c r="I5" i="211"/>
  <c r="I5" i="197"/>
  <c r="I5" i="236"/>
  <c r="I5" i="221"/>
  <c r="I5" i="191"/>
  <c r="J58" i="1"/>
  <c r="C30" i="61"/>
  <c r="J93" i="177"/>
  <c r="E39" i="184"/>
  <c r="E44" i="184"/>
  <c r="E58" i="187"/>
  <c r="I58" i="187"/>
  <c r="K12" i="188"/>
  <c r="K10" i="188"/>
  <c r="J32" i="193"/>
  <c r="C57" i="195"/>
  <c r="F38" i="196"/>
  <c r="F43" i="196" s="1"/>
  <c r="E57" i="197"/>
  <c r="I38" i="201"/>
  <c r="I43" i="201" s="1"/>
  <c r="E57" i="201"/>
  <c r="C57" i="209"/>
  <c r="G57" i="209"/>
  <c r="J45" i="209"/>
  <c r="J57" i="209"/>
  <c r="J32" i="212"/>
  <c r="I38" i="222"/>
  <c r="I43" i="222"/>
  <c r="G38" i="223"/>
  <c r="G43" i="223"/>
  <c r="D57" i="227"/>
  <c r="D57" i="233"/>
  <c r="K10" i="235"/>
  <c r="J78" i="175"/>
  <c r="G155" i="177"/>
  <c r="I58" i="185"/>
  <c r="G57" i="188"/>
  <c r="E57" i="189"/>
  <c r="F38" i="193"/>
  <c r="F43" i="193"/>
  <c r="G57" i="194"/>
  <c r="H57" i="195"/>
  <c r="E38" i="197"/>
  <c r="E43" i="197" s="1"/>
  <c r="I38" i="197"/>
  <c r="I43" i="197" s="1"/>
  <c r="F57" i="197"/>
  <c r="H38" i="198"/>
  <c r="H43" i="198"/>
  <c r="E38" i="200"/>
  <c r="E43" i="200" s="1"/>
  <c r="C57" i="200"/>
  <c r="F38" i="202"/>
  <c r="F43" i="202" s="1"/>
  <c r="F57" i="203"/>
  <c r="G43" i="204"/>
  <c r="F38" i="206"/>
  <c r="F43" i="206" s="1"/>
  <c r="I38" i="207"/>
  <c r="I43" i="207" s="1"/>
  <c r="D38" i="208"/>
  <c r="D43" i="208" s="1"/>
  <c r="H38" i="208"/>
  <c r="H43" i="208" s="1"/>
  <c r="F38" i="208"/>
  <c r="F43" i="208" s="1"/>
  <c r="H57" i="208"/>
  <c r="C38" i="209"/>
  <c r="C43" i="209"/>
  <c r="C58" i="209" s="1"/>
  <c r="E38" i="209"/>
  <c r="E43" i="209" s="1"/>
  <c r="I38" i="209"/>
  <c r="I43" i="209" s="1"/>
  <c r="H57" i="209"/>
  <c r="F38" i="212"/>
  <c r="F43" i="212" s="1"/>
  <c r="H57" i="221"/>
  <c r="G57" i="224"/>
  <c r="D57" i="228"/>
  <c r="G57" i="229"/>
  <c r="E57" i="230"/>
  <c r="G38" i="232"/>
  <c r="G43" i="232"/>
  <c r="E57" i="232"/>
  <c r="E38" i="234"/>
  <c r="E43" i="234" s="1"/>
  <c r="I38" i="234"/>
  <c r="I43" i="234" s="1"/>
  <c r="C57" i="234"/>
  <c r="D57" i="235"/>
  <c r="G57" i="236"/>
  <c r="H160" i="174"/>
  <c r="E24" i="61"/>
  <c r="D89" i="177"/>
  <c r="C154" i="177"/>
  <c r="J140" i="179"/>
  <c r="G58" i="185"/>
  <c r="I58" i="186"/>
  <c r="D39" i="187"/>
  <c r="I57" i="188"/>
  <c r="F38" i="191"/>
  <c r="F43" i="191" s="1"/>
  <c r="D57" i="191"/>
  <c r="H38" i="190"/>
  <c r="H43" i="190" s="1"/>
  <c r="J39" i="193"/>
  <c r="F38" i="194"/>
  <c r="F43" i="194" s="1"/>
  <c r="H57" i="194"/>
  <c r="E57" i="196"/>
  <c r="J32" i="198"/>
  <c r="C38" i="199"/>
  <c r="C43" i="199"/>
  <c r="C58" i="199" s="1"/>
  <c r="G38" i="199"/>
  <c r="G43" i="199" s="1"/>
  <c r="E38" i="199"/>
  <c r="E43" i="199" s="1"/>
  <c r="H57" i="199"/>
  <c r="I57" i="200"/>
  <c r="G38" i="203"/>
  <c r="G43" i="203"/>
  <c r="E38" i="205"/>
  <c r="E43" i="205"/>
  <c r="C57" i="205"/>
  <c r="D38" i="206"/>
  <c r="D43" i="206" s="1"/>
  <c r="D57" i="206"/>
  <c r="H38" i="207"/>
  <c r="H43" i="207"/>
  <c r="F38" i="210"/>
  <c r="F43" i="210"/>
  <c r="E38" i="221"/>
  <c r="E43" i="221"/>
  <c r="I38" i="221"/>
  <c r="I43" i="221"/>
  <c r="C57" i="222"/>
  <c r="I38" i="224"/>
  <c r="I43" i="224" s="1"/>
  <c r="H57" i="224"/>
  <c r="I57" i="224"/>
  <c r="D38" i="225"/>
  <c r="D43" i="225" s="1"/>
  <c r="D57" i="226"/>
  <c r="G38" i="227"/>
  <c r="G43" i="227"/>
  <c r="J28" i="227"/>
  <c r="G57" i="227"/>
  <c r="I38" i="228"/>
  <c r="I43" i="228"/>
  <c r="H57" i="228"/>
  <c r="C38" i="229"/>
  <c r="C43" i="229" s="1"/>
  <c r="J22" i="230"/>
  <c r="C57" i="230"/>
  <c r="D57" i="232"/>
  <c r="K22" i="233"/>
  <c r="F38" i="233"/>
  <c r="F43" i="233" s="1"/>
  <c r="H38" i="233"/>
  <c r="H43" i="233" s="1"/>
  <c r="E57" i="234"/>
  <c r="H5" i="209"/>
  <c r="H5" i="202"/>
  <c r="H5" i="221"/>
  <c r="H5" i="210"/>
  <c r="H5" i="186"/>
  <c r="H5" i="222"/>
  <c r="H5" i="206"/>
  <c r="H5" i="212"/>
  <c r="H5" i="225"/>
  <c r="H5" i="234"/>
  <c r="H5" i="236"/>
  <c r="H5" i="185"/>
  <c r="H5" i="187"/>
  <c r="H5" i="184"/>
  <c r="H5" i="189"/>
  <c r="H5" i="196"/>
  <c r="H5" i="191"/>
  <c r="H5" i="223"/>
  <c r="H5" i="207"/>
  <c r="H5" i="224"/>
  <c r="H5" i="226"/>
  <c r="H5" i="231"/>
  <c r="H5" i="190"/>
  <c r="H5" i="197"/>
  <c r="H5" i="193"/>
  <c r="H5" i="203"/>
  <c r="H5" i="198"/>
  <c r="H5" i="194"/>
  <c r="H5" i="228"/>
  <c r="H5" i="208"/>
  <c r="H5" i="229"/>
  <c r="H5" i="227"/>
  <c r="A19" i="75"/>
  <c r="A16" i="76" s="1"/>
  <c r="C8" i="176"/>
  <c r="F68" i="174"/>
  <c r="K102" i="176"/>
  <c r="K100" i="176"/>
  <c r="K59" i="174"/>
  <c r="K143" i="176"/>
  <c r="K23" i="3"/>
  <c r="K57" i="177"/>
  <c r="K55" i="177" s="1"/>
  <c r="J55" i="177"/>
  <c r="K103" i="174"/>
  <c r="K23" i="178"/>
  <c r="E135" i="176"/>
  <c r="K82" i="176"/>
  <c r="K81" i="176" s="1"/>
  <c r="I29" i="73"/>
  <c r="F65" i="178"/>
  <c r="D31" i="73"/>
  <c r="H31" i="73"/>
  <c r="H30" i="73"/>
  <c r="K4" i="3"/>
  <c r="K4" i="177"/>
  <c r="D154" i="3"/>
  <c r="J8" i="177"/>
  <c r="K16" i="178"/>
  <c r="E128" i="179"/>
  <c r="E155" i="179" s="1"/>
  <c r="I154" i="179"/>
  <c r="G58" i="184"/>
  <c r="J52" i="185"/>
  <c r="D39" i="186"/>
  <c r="D44" i="186"/>
  <c r="K41" i="188"/>
  <c r="K39" i="188"/>
  <c r="J39" i="188"/>
  <c r="E57" i="190"/>
  <c r="K32" i="196"/>
  <c r="K24" i="197"/>
  <c r="K22" i="197" s="1"/>
  <c r="J22" i="197"/>
  <c r="H39" i="187"/>
  <c r="H44" i="187"/>
  <c r="E38" i="190"/>
  <c r="E43" i="190"/>
  <c r="C38" i="191"/>
  <c r="C43" i="191"/>
  <c r="G38" i="196"/>
  <c r="G43" i="196" s="1"/>
  <c r="J133" i="179"/>
  <c r="J154" i="179" s="1"/>
  <c r="J155" i="179" s="1"/>
  <c r="C58" i="186"/>
  <c r="F39" i="187"/>
  <c r="F44" i="187" s="1"/>
  <c r="K29" i="188"/>
  <c r="K28" i="188" s="1"/>
  <c r="J28" i="188"/>
  <c r="G57" i="189"/>
  <c r="I38" i="191"/>
  <c r="I43" i="191" s="1"/>
  <c r="K29" i="199"/>
  <c r="K28" i="199" s="1"/>
  <c r="J28" i="199"/>
  <c r="K47" i="199"/>
  <c r="J45" i="199"/>
  <c r="J51" i="200"/>
  <c r="K52" i="200"/>
  <c r="K51" i="200"/>
  <c r="D43" i="193"/>
  <c r="K40" i="193"/>
  <c r="K39" i="193" s="1"/>
  <c r="D57" i="196"/>
  <c r="E38" i="198"/>
  <c r="E43" i="198"/>
  <c r="F38" i="199"/>
  <c r="F43" i="199"/>
  <c r="K11" i="202"/>
  <c r="K10" i="202"/>
  <c r="J10" i="202"/>
  <c r="K39" i="203"/>
  <c r="J28" i="194"/>
  <c r="C38" i="200"/>
  <c r="C43" i="200" s="1"/>
  <c r="C58" i="200"/>
  <c r="K24" i="212"/>
  <c r="J22" i="212"/>
  <c r="G38" i="206"/>
  <c r="G43" i="206"/>
  <c r="K24" i="207"/>
  <c r="K29" i="205"/>
  <c r="K28" i="205" s="1"/>
  <c r="J28" i="205"/>
  <c r="J38" i="205" s="1"/>
  <c r="I38" i="204"/>
  <c r="I43" i="204" s="1"/>
  <c r="E57" i="204"/>
  <c r="C38" i="205"/>
  <c r="C43" i="205"/>
  <c r="C58" i="205" s="1"/>
  <c r="G38" i="205"/>
  <c r="G43" i="205" s="1"/>
  <c r="H38" i="205"/>
  <c r="H43" i="205" s="1"/>
  <c r="J39" i="236"/>
  <c r="K41" i="236"/>
  <c r="K39" i="236"/>
  <c r="F57" i="212"/>
  <c r="F57" i="224"/>
  <c r="D38" i="230"/>
  <c r="D43" i="230"/>
  <c r="J22" i="232"/>
  <c r="J38" i="232"/>
  <c r="J43" i="232" s="1"/>
  <c r="K24" i="232"/>
  <c r="K22" i="232" s="1"/>
  <c r="I57" i="222"/>
  <c r="H38" i="223"/>
  <c r="H43" i="223"/>
  <c r="G57" i="223"/>
  <c r="C38" i="225"/>
  <c r="C43" i="225" s="1"/>
  <c r="E38" i="228"/>
  <c r="E43" i="228" s="1"/>
  <c r="F38" i="229"/>
  <c r="F43" i="229" s="1"/>
  <c r="G38" i="235"/>
  <c r="G43" i="235" s="1"/>
  <c r="C38" i="211"/>
  <c r="C43" i="211" s="1"/>
  <c r="C58" i="211" s="1"/>
  <c r="I57" i="211"/>
  <c r="J32" i="222"/>
  <c r="G57" i="222"/>
  <c r="C38" i="224"/>
  <c r="C43" i="224" s="1"/>
  <c r="C58" i="224"/>
  <c r="C57" i="224"/>
  <c r="F57" i="226"/>
  <c r="K23" i="230"/>
  <c r="K22" i="230"/>
  <c r="I38" i="231"/>
  <c r="I43" i="231"/>
  <c r="K23" i="236"/>
  <c r="K22" i="236"/>
  <c r="J22" i="236"/>
  <c r="J28" i="223"/>
  <c r="J38" i="223" s="1"/>
  <c r="J43" i="223" s="1"/>
  <c r="K29" i="223"/>
  <c r="K28" i="223"/>
  <c r="E38" i="229"/>
  <c r="E43" i="229"/>
  <c r="I38" i="235"/>
  <c r="I43" i="235"/>
  <c r="I57" i="231"/>
  <c r="H38" i="232"/>
  <c r="H43" i="232" s="1"/>
  <c r="H57" i="232"/>
  <c r="E38" i="233"/>
  <c r="E43" i="233"/>
  <c r="G57" i="231"/>
  <c r="D38" i="233"/>
  <c r="D43" i="233" s="1"/>
  <c r="E165" i="176"/>
  <c r="C30" i="73"/>
  <c r="M15" i="94"/>
  <c r="O15" i="94" s="1"/>
  <c r="B2" i="187"/>
  <c r="A37" i="75"/>
  <c r="A34" i="76"/>
  <c r="E5" i="147"/>
  <c r="H53" i="241"/>
  <c r="H19" i="241" s="1"/>
  <c r="H61" i="241"/>
  <c r="F135" i="174"/>
  <c r="F92" i="176"/>
  <c r="G89" i="3"/>
  <c r="G90" i="3" s="1"/>
  <c r="K51" i="230"/>
  <c r="E135" i="1"/>
  <c r="J147" i="176"/>
  <c r="K10" i="227"/>
  <c r="K38" i="227"/>
  <c r="K43" i="227" s="1"/>
  <c r="K58" i="227"/>
  <c r="K22" i="228"/>
  <c r="D135" i="1"/>
  <c r="D161" i="1" s="1"/>
  <c r="E160" i="174"/>
  <c r="J69" i="174"/>
  <c r="H135" i="176"/>
  <c r="H161" i="176"/>
  <c r="E92" i="176"/>
  <c r="E166" i="176"/>
  <c r="C154" i="3"/>
  <c r="H128" i="3"/>
  <c r="H65" i="3"/>
  <c r="K32" i="198"/>
  <c r="K45" i="234"/>
  <c r="J38" i="229"/>
  <c r="J43" i="229" s="1"/>
  <c r="G154" i="3"/>
  <c r="G65" i="3"/>
  <c r="K114" i="179"/>
  <c r="K46" i="184"/>
  <c r="K39" i="199"/>
  <c r="K45" i="208"/>
  <c r="G128" i="178"/>
  <c r="G155" i="178"/>
  <c r="H58" i="185"/>
  <c r="D44" i="187"/>
  <c r="K30" i="193"/>
  <c r="H57" i="196"/>
  <c r="F57" i="198"/>
  <c r="C38" i="201"/>
  <c r="C43" i="201" s="1"/>
  <c r="C58" i="201"/>
  <c r="C57" i="207"/>
  <c r="K45" i="209"/>
  <c r="K57" i="209" s="1"/>
  <c r="E57" i="209"/>
  <c r="I57" i="209"/>
  <c r="G57" i="210"/>
  <c r="K10" i="224"/>
  <c r="J39" i="224"/>
  <c r="E57" i="225"/>
  <c r="I57" i="225"/>
  <c r="C38" i="228"/>
  <c r="C43" i="228"/>
  <c r="C57" i="228"/>
  <c r="K32" i="231"/>
  <c r="J45" i="234"/>
  <c r="J57" i="234" s="1"/>
  <c r="I38" i="236"/>
  <c r="I43" i="236" s="1"/>
  <c r="H155" i="177"/>
  <c r="E65" i="179"/>
  <c r="I65" i="179"/>
  <c r="I90" i="179" s="1"/>
  <c r="C89" i="179"/>
  <c r="K54" i="184"/>
  <c r="K45" i="194"/>
  <c r="I38" i="200"/>
  <c r="I43" i="200"/>
  <c r="E57" i="203"/>
  <c r="D38" i="222"/>
  <c r="D43" i="222" s="1"/>
  <c r="I57" i="223"/>
  <c r="F38" i="225"/>
  <c r="F43" i="225"/>
  <c r="I57" i="226"/>
  <c r="H38" i="227"/>
  <c r="H43" i="227" s="1"/>
  <c r="K32" i="229"/>
  <c r="F57" i="229"/>
  <c r="D57" i="230"/>
  <c r="C38" i="231"/>
  <c r="C43" i="231"/>
  <c r="D65" i="177"/>
  <c r="D90" i="177"/>
  <c r="E128" i="177"/>
  <c r="D89" i="179"/>
  <c r="H38" i="189"/>
  <c r="H43" i="189"/>
  <c r="C38" i="190"/>
  <c r="C43" i="190"/>
  <c r="G38" i="190"/>
  <c r="G43" i="190" s="1"/>
  <c r="C57" i="190"/>
  <c r="H38" i="191"/>
  <c r="H43" i="191"/>
  <c r="D57" i="202"/>
  <c r="H57" i="204"/>
  <c r="F57" i="205"/>
  <c r="C38" i="206"/>
  <c r="C43" i="206" s="1"/>
  <c r="C58" i="206"/>
  <c r="I38" i="210"/>
  <c r="I43" i="210"/>
  <c r="G38" i="225"/>
  <c r="G43" i="225"/>
  <c r="G38" i="229"/>
  <c r="G43" i="229"/>
  <c r="C57" i="229"/>
  <c r="I57" i="232"/>
  <c r="F89" i="177"/>
  <c r="E89" i="178"/>
  <c r="I58" i="184"/>
  <c r="H38" i="188"/>
  <c r="H43" i="188" s="1"/>
  <c r="I38" i="189"/>
  <c r="I43" i="189" s="1"/>
  <c r="C57" i="189"/>
  <c r="C58" i="189" s="1"/>
  <c r="H57" i="190"/>
  <c r="G38" i="191"/>
  <c r="G43" i="191" s="1"/>
  <c r="K28" i="193"/>
  <c r="F57" i="193"/>
  <c r="H38" i="195"/>
  <c r="H43" i="195" s="1"/>
  <c r="D57" i="195"/>
  <c r="C57" i="196"/>
  <c r="I57" i="198"/>
  <c r="I57" i="199"/>
  <c r="K28" i="201"/>
  <c r="E38" i="204"/>
  <c r="E43" i="204"/>
  <c r="F57" i="207"/>
  <c r="K22" i="221"/>
  <c r="C38" i="221"/>
  <c r="C43" i="221"/>
  <c r="C58" i="221" s="1"/>
  <c r="K32" i="221"/>
  <c r="J28" i="228"/>
  <c r="J38" i="228"/>
  <c r="J43" i="228" s="1"/>
  <c r="D57" i="231"/>
  <c r="F57" i="232"/>
  <c r="H38" i="234"/>
  <c r="H43" i="234" s="1"/>
  <c r="F38" i="236"/>
  <c r="F43" i="236" s="1"/>
  <c r="J45" i="236"/>
  <c r="J57" i="236" s="1"/>
  <c r="J136" i="176"/>
  <c r="J160" i="176" s="1"/>
  <c r="K95" i="3"/>
  <c r="D5" i="187"/>
  <c r="D5" i="194"/>
  <c r="D5" i="199"/>
  <c r="D5" i="196"/>
  <c r="D5" i="185"/>
  <c r="D5" i="233"/>
  <c r="D5" i="226"/>
  <c r="D5" i="212"/>
  <c r="D5" i="206"/>
  <c r="D5" i="228"/>
  <c r="D5" i="209"/>
  <c r="D5" i="229"/>
  <c r="D5" i="188"/>
  <c r="D5" i="195"/>
  <c r="D5" i="200"/>
  <c r="D5" i="186"/>
  <c r="D5" i="198"/>
  <c r="D5" i="184"/>
  <c r="D5" i="235"/>
  <c r="D5" i="225"/>
  <c r="D5" i="208"/>
  <c r="D5" i="222"/>
  <c r="D5" i="202"/>
  <c r="D5" i="190"/>
  <c r="D5" i="189"/>
  <c r="D5" i="231"/>
  <c r="D5" i="234"/>
  <c r="D5" i="207"/>
  <c r="D5" i="224"/>
  <c r="D5" i="201"/>
  <c r="K56" i="178"/>
  <c r="K55" i="178" s="1"/>
  <c r="J55" i="178"/>
  <c r="K46" i="189"/>
  <c r="J45" i="189"/>
  <c r="J57" i="189" s="1"/>
  <c r="K13" i="230"/>
  <c r="K10" i="230"/>
  <c r="K38" i="230" s="1"/>
  <c r="K43" i="230" s="1"/>
  <c r="K58" i="230" s="1"/>
  <c r="J10" i="230"/>
  <c r="J38" i="230" s="1"/>
  <c r="J43" i="230" s="1"/>
  <c r="K19" i="174"/>
  <c r="K69" i="176"/>
  <c r="K24" i="3"/>
  <c r="K22" i="3"/>
  <c r="J22" i="3"/>
  <c r="K39" i="179"/>
  <c r="K37" i="179" s="1"/>
  <c r="K53" i="210"/>
  <c r="J51" i="210"/>
  <c r="J57" i="210" s="1"/>
  <c r="K23" i="224"/>
  <c r="K22" i="224" s="1"/>
  <c r="J22" i="224"/>
  <c r="K53" i="224"/>
  <c r="K51" i="224"/>
  <c r="J51" i="224"/>
  <c r="K56" i="176"/>
  <c r="K52" i="176" s="1"/>
  <c r="J52" i="176"/>
  <c r="K30" i="176"/>
  <c r="D65" i="3"/>
  <c r="K12" i="186"/>
  <c r="K49" i="229"/>
  <c r="J45" i="229"/>
  <c r="J57" i="229"/>
  <c r="D5" i="221"/>
  <c r="I160" i="174"/>
  <c r="I161" i="174" s="1"/>
  <c r="K65" i="176"/>
  <c r="K85" i="179"/>
  <c r="K82" i="179" s="1"/>
  <c r="J82" i="179"/>
  <c r="K47" i="188"/>
  <c r="K45" i="188" s="1"/>
  <c r="J10" i="189"/>
  <c r="J25" i="174"/>
  <c r="J100" i="176"/>
  <c r="J135" i="176" s="1"/>
  <c r="J161" i="176" s="1"/>
  <c r="J10" i="188"/>
  <c r="J15" i="179"/>
  <c r="K45" i="210"/>
  <c r="I44" i="184"/>
  <c r="J32" i="221"/>
  <c r="D5" i="203"/>
  <c r="D5" i="223"/>
  <c r="D5" i="227"/>
  <c r="D5" i="193"/>
  <c r="K12" i="174"/>
  <c r="K104" i="175"/>
  <c r="J25" i="175"/>
  <c r="F68" i="175"/>
  <c r="F165" i="175" s="1"/>
  <c r="K124" i="176"/>
  <c r="K141" i="3"/>
  <c r="K140" i="3"/>
  <c r="K133" i="3"/>
  <c r="J114" i="3"/>
  <c r="K71" i="3"/>
  <c r="K70" i="3" s="1"/>
  <c r="J70" i="3"/>
  <c r="K72" i="177"/>
  <c r="J114" i="177"/>
  <c r="K52" i="179"/>
  <c r="K49" i="179"/>
  <c r="J49" i="179"/>
  <c r="K42" i="187"/>
  <c r="K40" i="187" s="1"/>
  <c r="J40" i="187"/>
  <c r="J10" i="195"/>
  <c r="J38" i="195"/>
  <c r="J43" i="195" s="1"/>
  <c r="K11" i="195"/>
  <c r="K10" i="195" s="1"/>
  <c r="K38" i="195"/>
  <c r="K43" i="195" s="1"/>
  <c r="K26" i="1"/>
  <c r="K56" i="3"/>
  <c r="K55" i="3" s="1"/>
  <c r="K32" i="3"/>
  <c r="J29" i="3"/>
  <c r="K34" i="186"/>
  <c r="J33" i="186"/>
  <c r="H98" i="174"/>
  <c r="D5" i="230"/>
  <c r="D5" i="197"/>
  <c r="J121" i="1"/>
  <c r="K143" i="174"/>
  <c r="K63" i="3"/>
  <c r="K60" i="3"/>
  <c r="J60" i="3"/>
  <c r="K23" i="188"/>
  <c r="K22" i="188" s="1"/>
  <c r="J22" i="188"/>
  <c r="K47" i="195"/>
  <c r="K45" i="195"/>
  <c r="J45" i="195"/>
  <c r="K16" i="221"/>
  <c r="K10" i="221" s="1"/>
  <c r="K38" i="221"/>
  <c r="K43" i="221" s="1"/>
  <c r="K58" i="221" s="1"/>
  <c r="J10" i="221"/>
  <c r="J38" i="221"/>
  <c r="J43" i="221" s="1"/>
  <c r="G9" i="175"/>
  <c r="G98" i="175" s="1"/>
  <c r="G9" i="176" s="1"/>
  <c r="G98" i="176" s="1"/>
  <c r="J78" i="178"/>
  <c r="J69" i="176"/>
  <c r="K47" i="236"/>
  <c r="K45" i="236" s="1"/>
  <c r="K57" i="236" s="1"/>
  <c r="J37" i="178"/>
  <c r="J10" i="224"/>
  <c r="J38" i="224" s="1"/>
  <c r="J43" i="224" s="1"/>
  <c r="D5" i="205"/>
  <c r="D5" i="204"/>
  <c r="D5" i="232"/>
  <c r="I4" i="147"/>
  <c r="J136" i="1"/>
  <c r="J85" i="1"/>
  <c r="K137" i="174"/>
  <c r="K136" i="174"/>
  <c r="K80" i="174"/>
  <c r="K78" i="174"/>
  <c r="K70" i="174"/>
  <c r="K69" i="174"/>
  <c r="K53" i="174"/>
  <c r="K52" i="174"/>
  <c r="H92" i="175"/>
  <c r="H166" i="175"/>
  <c r="K54" i="175"/>
  <c r="J11" i="175"/>
  <c r="K154" i="176"/>
  <c r="E19" i="73"/>
  <c r="E29" i="73" s="1"/>
  <c r="K83" i="3"/>
  <c r="K82" i="3"/>
  <c r="J29" i="177"/>
  <c r="K94" i="178"/>
  <c r="K93" i="178" s="1"/>
  <c r="K128" i="178" s="1"/>
  <c r="J28" i="185"/>
  <c r="K30" i="185"/>
  <c r="K28" i="185" s="1"/>
  <c r="J10" i="190"/>
  <c r="J38" i="190" s="1"/>
  <c r="J43" i="190" s="1"/>
  <c r="K11" i="190"/>
  <c r="K10" i="190"/>
  <c r="G135" i="1"/>
  <c r="E154" i="3"/>
  <c r="E155" i="3" s="1"/>
  <c r="F128" i="3"/>
  <c r="F89" i="3"/>
  <c r="F90" i="3" s="1"/>
  <c r="I5" i="207"/>
  <c r="I5" i="195"/>
  <c r="I5" i="231"/>
  <c r="I5" i="228"/>
  <c r="I5" i="205"/>
  <c r="G89" i="179"/>
  <c r="K95" i="179"/>
  <c r="D39" i="184"/>
  <c r="D44" i="184" s="1"/>
  <c r="I38" i="194"/>
  <c r="I43" i="194" s="1"/>
  <c r="K35" i="197"/>
  <c r="J32" i="197"/>
  <c r="K34" i="199"/>
  <c r="K32" i="199"/>
  <c r="J32" i="199"/>
  <c r="K40" i="207"/>
  <c r="K39" i="207" s="1"/>
  <c r="J39" i="207"/>
  <c r="K75" i="3"/>
  <c r="K29" i="3"/>
  <c r="F5" i="236"/>
  <c r="F5" i="228"/>
  <c r="F5" i="209"/>
  <c r="F5" i="210"/>
  <c r="F5" i="201"/>
  <c r="F5" i="205"/>
  <c r="F5" i="197"/>
  <c r="F5" i="189"/>
  <c r="F5" i="184"/>
  <c r="F5" i="208"/>
  <c r="D38" i="188"/>
  <c r="D43" i="188"/>
  <c r="K12" i="197"/>
  <c r="K10" i="197"/>
  <c r="J10" i="197"/>
  <c r="J38" i="197"/>
  <c r="J43" i="197" s="1"/>
  <c r="K53" i="203"/>
  <c r="K51" i="203" s="1"/>
  <c r="J51" i="203"/>
  <c r="F38" i="189"/>
  <c r="F43" i="189" s="1"/>
  <c r="C57" i="191"/>
  <c r="J10" i="210"/>
  <c r="K11" i="210"/>
  <c r="K10" i="210" s="1"/>
  <c r="H58" i="187"/>
  <c r="I38" i="188"/>
  <c r="I43" i="188"/>
  <c r="K32" i="191"/>
  <c r="G57" i="196"/>
  <c r="I57" i="207"/>
  <c r="C38" i="196"/>
  <c r="C43" i="196" s="1"/>
  <c r="C58" i="196" s="1"/>
  <c r="F57" i="201"/>
  <c r="K45" i="204"/>
  <c r="K10" i="205"/>
  <c r="K38" i="205" s="1"/>
  <c r="K41" i="205"/>
  <c r="K39" i="205" s="1"/>
  <c r="H57" i="206"/>
  <c r="F38" i="230"/>
  <c r="F43" i="230"/>
  <c r="J45" i="207"/>
  <c r="J57" i="207"/>
  <c r="K46" i="207"/>
  <c r="K45" i="207"/>
  <c r="K57" i="207" s="1"/>
  <c r="G38" i="222"/>
  <c r="G43" i="222" s="1"/>
  <c r="K45" i="223"/>
  <c r="K57" i="223" s="1"/>
  <c r="K32" i="202"/>
  <c r="F38" i="203"/>
  <c r="F43" i="203"/>
  <c r="G38" i="207"/>
  <c r="G43" i="207"/>
  <c r="K51" i="208"/>
  <c r="K57" i="208"/>
  <c r="K22" i="211"/>
  <c r="G38" i="211"/>
  <c r="G43" i="211" s="1"/>
  <c r="F57" i="222"/>
  <c r="D38" i="223"/>
  <c r="D43" i="223"/>
  <c r="D57" i="223"/>
  <c r="E57" i="210"/>
  <c r="I57" i="212"/>
  <c r="D38" i="224"/>
  <c r="D43" i="224" s="1"/>
  <c r="G38" i="226"/>
  <c r="G43" i="226" s="1"/>
  <c r="K39" i="226"/>
  <c r="K57" i="234"/>
  <c r="K45" i="235"/>
  <c r="K57" i="235" s="1"/>
  <c r="H38" i="231"/>
  <c r="H43" i="231" s="1"/>
  <c r="D38" i="234"/>
  <c r="D43" i="234" s="1"/>
  <c r="G38" i="221"/>
  <c r="G43" i="221" s="1"/>
  <c r="K45" i="224"/>
  <c r="K57" i="224" s="1"/>
  <c r="F9" i="175"/>
  <c r="F98" i="175" s="1"/>
  <c r="F9" i="176"/>
  <c r="F98" i="176" s="1"/>
  <c r="F98" i="174"/>
  <c r="G38" i="231"/>
  <c r="G43" i="231"/>
  <c r="D57" i="236"/>
  <c r="G155" i="3"/>
  <c r="I523" i="241"/>
  <c r="E531" i="241"/>
  <c r="F531" i="241" s="1"/>
  <c r="B531" i="241" s="1"/>
  <c r="B535" i="241" s="1"/>
  <c r="C97" i="175"/>
  <c r="A4" i="76"/>
  <c r="C97" i="1"/>
  <c r="D5" i="147"/>
  <c r="E5" i="186"/>
  <c r="E5" i="190"/>
  <c r="E5" i="207"/>
  <c r="E5" i="187"/>
  <c r="E5" i="227"/>
  <c r="E5" i="212"/>
  <c r="E5" i="196"/>
  <c r="E5" i="208"/>
  <c r="E5" i="221"/>
  <c r="E5" i="223"/>
  <c r="E5" i="232"/>
  <c r="E5" i="193"/>
  <c r="E5" i="195"/>
  <c r="E5" i="228"/>
  <c r="E5" i="188"/>
  <c r="E5" i="231"/>
  <c r="E5" i="225"/>
  <c r="E5" i="198"/>
  <c r="E5" i="210"/>
  <c r="E5" i="224"/>
  <c r="E5" i="229"/>
  <c r="E5" i="234"/>
  <c r="E5" i="197"/>
  <c r="E5" i="199"/>
  <c r="E5" i="191"/>
  <c r="E5" i="194"/>
  <c r="E5" i="201"/>
  <c r="E5" i="184"/>
  <c r="E5" i="200"/>
  <c r="E5" i="211"/>
  <c r="E5" i="205"/>
  <c r="E5" i="230"/>
  <c r="F412" i="241"/>
  <c r="E419" i="241"/>
  <c r="E424" i="241" s="1"/>
  <c r="E307" i="241"/>
  <c r="F307" i="241" s="1"/>
  <c r="F312" i="241" s="1"/>
  <c r="E250" i="241"/>
  <c r="F250" i="241"/>
  <c r="F66" i="241"/>
  <c r="F59" i="241"/>
  <c r="H57" i="241"/>
  <c r="H23" i="241"/>
  <c r="I23" i="241" s="1"/>
  <c r="B23" i="241"/>
  <c r="H62" i="241"/>
  <c r="H55" i="241"/>
  <c r="H21" i="241" s="1"/>
  <c r="I21" i="241" s="1"/>
  <c r="F81" i="241"/>
  <c r="H28" i="241"/>
  <c r="I28" i="241" s="1"/>
  <c r="B28" i="241" s="1"/>
  <c r="E20" i="241"/>
  <c r="F20" i="241" s="1"/>
  <c r="B20" i="241" s="1"/>
  <c r="B416" i="241"/>
  <c r="B253" i="241"/>
  <c r="H232" i="241"/>
  <c r="B141" i="241"/>
  <c r="B135" i="241"/>
  <c r="F138" i="241"/>
  <c r="F189" i="241"/>
  <c r="F192" i="241"/>
  <c r="B188" i="241"/>
  <c r="B311" i="241"/>
  <c r="B357" i="241"/>
  <c r="B29" i="241"/>
  <c r="F85" i="241"/>
  <c r="B85" i="241"/>
  <c r="F523" i="241"/>
  <c r="F21" i="241"/>
  <c r="F308" i="241"/>
  <c r="I250" i="241"/>
  <c r="H255" i="241"/>
  <c r="B24" i="241"/>
  <c r="B30" i="241"/>
  <c r="H42" i="241"/>
  <c r="B190" i="241"/>
  <c r="I198" i="241"/>
  <c r="B248" i="241"/>
  <c r="H272" i="241"/>
  <c r="B310" i="241"/>
  <c r="B132" i="241"/>
  <c r="B244" i="241"/>
  <c r="I255" i="241"/>
  <c r="B526" i="241"/>
  <c r="B139" i="241"/>
  <c r="H103" i="241"/>
  <c r="H96" i="241"/>
  <c r="B194" i="241"/>
  <c r="B309" i="241"/>
  <c r="B305" i="241"/>
  <c r="E418" i="241"/>
  <c r="E80" i="241"/>
  <c r="H49" i="241"/>
  <c r="B303" i="241"/>
  <c r="E300" i="241"/>
  <c r="F300" i="241" s="1"/>
  <c r="H322" i="241"/>
  <c r="H74" i="241"/>
  <c r="H80" i="241"/>
  <c r="H113" i="241"/>
  <c r="H84" i="241"/>
  <c r="H120" i="241"/>
  <c r="H339" i="241"/>
  <c r="H300" i="241"/>
  <c r="H306" i="241"/>
  <c r="H385" i="241"/>
  <c r="E363" i="241"/>
  <c r="H414" i="241"/>
  <c r="I414" i="241" s="1"/>
  <c r="B414" i="241"/>
  <c r="H26" i="241"/>
  <c r="H31" i="241"/>
  <c r="H27" i="241"/>
  <c r="I27" i="241"/>
  <c r="B27" i="241" s="1"/>
  <c r="B31" i="241" s="1"/>
  <c r="B78" i="241"/>
  <c r="F80" i="241"/>
  <c r="F82" i="241"/>
  <c r="B82" i="241"/>
  <c r="E86" i="241"/>
  <c r="I480" i="241"/>
  <c r="B528" i="241"/>
  <c r="H198" i="241"/>
  <c r="F19" i="241"/>
  <c r="F25" i="241"/>
  <c r="E25" i="241"/>
  <c r="B358" i="241"/>
  <c r="H497" i="241"/>
  <c r="E475" i="241"/>
  <c r="F475" i="241" s="1"/>
  <c r="F480" i="241" s="1"/>
  <c r="B524" i="241"/>
  <c r="E140" i="241"/>
  <c r="H160" i="241"/>
  <c r="B187" i="241"/>
  <c r="B301" i="241"/>
  <c r="H153" i="241"/>
  <c r="E192" i="241"/>
  <c r="H282" i="241"/>
  <c r="B360" i="241"/>
  <c r="H434" i="241"/>
  <c r="H514" i="241"/>
  <c r="K32" i="175"/>
  <c r="D128" i="3"/>
  <c r="D155" i="3"/>
  <c r="K22" i="200"/>
  <c r="K30" i="179"/>
  <c r="K29" i="179" s="1"/>
  <c r="K53" i="184"/>
  <c r="K52" i="184" s="1"/>
  <c r="K58" i="184" s="1"/>
  <c r="K59" i="184" s="1"/>
  <c r="K71" i="179"/>
  <c r="K39" i="198"/>
  <c r="C38" i="207"/>
  <c r="C43" i="207"/>
  <c r="C58" i="207" s="1"/>
  <c r="H215" i="241"/>
  <c r="E196" i="241"/>
  <c r="F196" i="241"/>
  <c r="B196" i="241" s="1"/>
  <c r="H365" i="241"/>
  <c r="H368" i="241" s="1"/>
  <c r="I365" i="241"/>
  <c r="B365" i="241" s="1"/>
  <c r="H402" i="241"/>
  <c r="F57" i="202"/>
  <c r="I38" i="205"/>
  <c r="I43" i="205" s="1"/>
  <c r="F38" i="221"/>
  <c r="F43" i="221" s="1"/>
  <c r="D57" i="222"/>
  <c r="I57" i="203"/>
  <c r="K22" i="205"/>
  <c r="K43" i="205"/>
  <c r="K58" i="205" s="1"/>
  <c r="H38" i="210"/>
  <c r="H43" i="210" s="1"/>
  <c r="E57" i="221"/>
  <c r="D57" i="224"/>
  <c r="H308" i="241"/>
  <c r="H346" i="241"/>
  <c r="H490" i="241"/>
  <c r="E468" i="241"/>
  <c r="E474" i="241" s="1"/>
  <c r="F468" i="241"/>
  <c r="F474" i="241" s="1"/>
  <c r="G57" i="232"/>
  <c r="K30" i="233"/>
  <c r="K28" i="233"/>
  <c r="K38" i="233" s="1"/>
  <c r="K43" i="233"/>
  <c r="K58" i="233" s="1"/>
  <c r="J28" i="233"/>
  <c r="J38" i="233" s="1"/>
  <c r="J43" i="233"/>
  <c r="D4" i="61"/>
  <c r="H4" i="61"/>
  <c r="H4" i="73"/>
  <c r="B251" i="241"/>
  <c r="H356" i="241"/>
  <c r="H362" i="241"/>
  <c r="H395" i="241"/>
  <c r="H265" i="241"/>
  <c r="E243" i="241"/>
  <c r="F243" i="241"/>
  <c r="H378" i="241"/>
  <c r="E361" i="241"/>
  <c r="H530" i="241"/>
  <c r="I530" i="241" s="1"/>
  <c r="I535" i="241"/>
  <c r="H569" i="241"/>
  <c r="H186" i="241"/>
  <c r="I186" i="241" s="1"/>
  <c r="B186" i="241" s="1"/>
  <c r="H225" i="241"/>
  <c r="B252" i="241"/>
  <c r="H329" i="241"/>
  <c r="B422" i="241"/>
  <c r="H420" i="241"/>
  <c r="H424" i="241" s="1"/>
  <c r="H468" i="241"/>
  <c r="I468" i="241" s="1"/>
  <c r="I474" i="241" s="1"/>
  <c r="H507" i="241"/>
  <c r="B533" i="241"/>
  <c r="E136" i="241"/>
  <c r="F136" i="241"/>
  <c r="H137" i="241"/>
  <c r="I131" i="241"/>
  <c r="B131" i="241"/>
  <c r="H208" i="241"/>
  <c r="H441" i="241"/>
  <c r="E1" i="240"/>
  <c r="K1" i="184"/>
  <c r="B1" i="3"/>
  <c r="K1" i="187"/>
  <c r="B1" i="179"/>
  <c r="H552" i="241"/>
  <c r="E530" i="241"/>
  <c r="F530" i="241" s="1"/>
  <c r="H525" i="241"/>
  <c r="H562" i="241"/>
  <c r="H138" i="241"/>
  <c r="H177" i="241"/>
  <c r="H243" i="241"/>
  <c r="I243" i="241"/>
  <c r="I249" i="241" s="1"/>
  <c r="I81" i="241"/>
  <c r="H289" i="241"/>
  <c r="B478" i="241"/>
  <c r="B1" i="178"/>
  <c r="H170" i="241"/>
  <c r="K1" i="185"/>
  <c r="H480" i="241"/>
  <c r="B475" i="241"/>
  <c r="B480" i="241" s="1"/>
  <c r="I300" i="241"/>
  <c r="I306" i="241" s="1"/>
  <c r="I74" i="241"/>
  <c r="I420" i="241"/>
  <c r="I424" i="241" s="1"/>
  <c r="E137" i="241"/>
  <c r="I137" i="241"/>
  <c r="H249" i="241"/>
  <c r="E249" i="241"/>
  <c r="M17" i="94"/>
  <c r="O17" i="94" s="1"/>
  <c r="K1" i="198" s="1"/>
  <c r="M19" i="94"/>
  <c r="C97" i="174"/>
  <c r="E5" i="63"/>
  <c r="C8" i="175"/>
  <c r="C97" i="176"/>
  <c r="A13" i="75"/>
  <c r="A10" i="76" s="1"/>
  <c r="C8" i="1"/>
  <c r="A25" i="75"/>
  <c r="A22" i="76"/>
  <c r="C58" i="229"/>
  <c r="E198" i="241"/>
  <c r="I155" i="3"/>
  <c r="F89" i="178"/>
  <c r="F90" i="178"/>
  <c r="K48" i="187"/>
  <c r="K46" i="187"/>
  <c r="K58" i="187" s="1"/>
  <c r="E89" i="179"/>
  <c r="E90" i="179" s="1"/>
  <c r="D128" i="179"/>
  <c r="E154" i="179"/>
  <c r="J28" i="193"/>
  <c r="E38" i="210"/>
  <c r="E43" i="210"/>
  <c r="E57" i="212"/>
  <c r="C38" i="235"/>
  <c r="C43" i="235" s="1"/>
  <c r="C58" i="235" s="1"/>
  <c r="C57" i="206"/>
  <c r="H57" i="205"/>
  <c r="G57" i="206"/>
  <c r="G57" i="208"/>
  <c r="E57" i="226"/>
  <c r="B247" i="241"/>
  <c r="B133" i="241"/>
  <c r="B77" i="241"/>
  <c r="B197" i="241"/>
  <c r="B359" i="241"/>
  <c r="B364" i="241"/>
  <c r="B479" i="241"/>
  <c r="B142" i="241"/>
  <c r="B193" i="241"/>
  <c r="B245" i="241"/>
  <c r="B195" i="241"/>
  <c r="C4" i="61"/>
  <c r="G4" i="61" s="1"/>
  <c r="K1" i="189"/>
  <c r="K1" i="190"/>
  <c r="K1" i="188"/>
  <c r="K1" i="191"/>
  <c r="K1" i="195"/>
  <c r="K1" i="196"/>
  <c r="K1" i="194"/>
  <c r="K1" i="193"/>
  <c r="K57" i="233"/>
  <c r="K35" i="174"/>
  <c r="J32" i="174"/>
  <c r="F160" i="175"/>
  <c r="F161" i="175" s="1"/>
  <c r="K126" i="175"/>
  <c r="J121" i="175"/>
  <c r="J85" i="175"/>
  <c r="K43" i="179"/>
  <c r="J37" i="179"/>
  <c r="E525" i="241"/>
  <c r="F525" i="241" s="1"/>
  <c r="F529" i="241" s="1"/>
  <c r="H545" i="241"/>
  <c r="F160" i="174"/>
  <c r="J121" i="174"/>
  <c r="J135" i="174" s="1"/>
  <c r="K122" i="174"/>
  <c r="K86" i="174"/>
  <c r="F92" i="174"/>
  <c r="F93" i="174" s="1"/>
  <c r="K141" i="175"/>
  <c r="K17" i="178"/>
  <c r="K15" i="178"/>
  <c r="J15" i="178"/>
  <c r="K27" i="178"/>
  <c r="J22" i="178"/>
  <c r="K71" i="178"/>
  <c r="K70" i="178" s="1"/>
  <c r="J70" i="178"/>
  <c r="J28" i="184"/>
  <c r="K29" i="184"/>
  <c r="K28" i="184" s="1"/>
  <c r="H458" i="241"/>
  <c r="K82" i="174"/>
  <c r="K81" i="174"/>
  <c r="J66" i="179"/>
  <c r="J11" i="1"/>
  <c r="K83" i="178"/>
  <c r="K82" i="178"/>
  <c r="J82" i="178"/>
  <c r="K14" i="184"/>
  <c r="K10" i="184" s="1"/>
  <c r="K39" i="184"/>
  <c r="K44" i="184" s="1"/>
  <c r="J10" i="184"/>
  <c r="J39" i="184" s="1"/>
  <c r="J44" i="184"/>
  <c r="K53" i="202"/>
  <c r="K51" i="202"/>
  <c r="J51" i="202"/>
  <c r="J147" i="174"/>
  <c r="J160" i="174" s="1"/>
  <c r="E161" i="176"/>
  <c r="J69" i="1"/>
  <c r="E166" i="175"/>
  <c r="J22" i="202"/>
  <c r="J38" i="202" s="1"/>
  <c r="J63" i="1"/>
  <c r="K57" i="230"/>
  <c r="K10" i="232"/>
  <c r="K32" i="232"/>
  <c r="J32" i="207"/>
  <c r="K155" i="1"/>
  <c r="J152" i="1"/>
  <c r="K28" i="1"/>
  <c r="J25" i="1"/>
  <c r="G90" i="177"/>
  <c r="K24" i="177"/>
  <c r="K22" i="177"/>
  <c r="J22" i="177"/>
  <c r="K10" i="178"/>
  <c r="K8" i="178" s="1"/>
  <c r="K134" i="178"/>
  <c r="K133" i="178"/>
  <c r="K154" i="178" s="1"/>
  <c r="J133" i="178"/>
  <c r="K142" i="178"/>
  <c r="K140" i="178" s="1"/>
  <c r="J22" i="179"/>
  <c r="K23" i="179"/>
  <c r="K22" i="179"/>
  <c r="K66" i="179"/>
  <c r="J129" i="179"/>
  <c r="K23" i="185"/>
  <c r="K22" i="185"/>
  <c r="J22" i="185"/>
  <c r="K47" i="186"/>
  <c r="K46" i="186" s="1"/>
  <c r="K58" i="186"/>
  <c r="K52" i="189"/>
  <c r="K51" i="189"/>
  <c r="J51" i="189"/>
  <c r="K18" i="191"/>
  <c r="K10" i="191" s="1"/>
  <c r="J10" i="191"/>
  <c r="K42" i="191"/>
  <c r="K39" i="191"/>
  <c r="J39" i="191"/>
  <c r="K12" i="193"/>
  <c r="K25" i="194"/>
  <c r="K22" i="194"/>
  <c r="J22" i="194"/>
  <c r="K42" i="194"/>
  <c r="K39" i="194" s="1"/>
  <c r="J39" i="194"/>
  <c r="K14" i="199"/>
  <c r="K10" i="199"/>
  <c r="J10" i="199"/>
  <c r="J38" i="199"/>
  <c r="J32" i="200"/>
  <c r="J38" i="200" s="1"/>
  <c r="K33" i="200"/>
  <c r="K32" i="200"/>
  <c r="K42" i="200"/>
  <c r="K39" i="200"/>
  <c r="J39" i="200"/>
  <c r="J46" i="187"/>
  <c r="F418" i="241"/>
  <c r="F86" i="241"/>
  <c r="K25" i="189"/>
  <c r="J52" i="174"/>
  <c r="K148" i="1"/>
  <c r="K147" i="1"/>
  <c r="J18" i="1"/>
  <c r="H155" i="3"/>
  <c r="J63" i="174"/>
  <c r="C31" i="61"/>
  <c r="D8" i="76" s="1"/>
  <c r="J75" i="178"/>
  <c r="J38" i="235"/>
  <c r="J43" i="235" s="1"/>
  <c r="J11" i="176"/>
  <c r="J32" i="1"/>
  <c r="K67" i="178"/>
  <c r="J146" i="178"/>
  <c r="J38" i="226"/>
  <c r="J43" i="226" s="1"/>
  <c r="K39" i="232"/>
  <c r="J38" i="227"/>
  <c r="J43" i="227"/>
  <c r="F92" i="175"/>
  <c r="F166" i="175"/>
  <c r="J152" i="176"/>
  <c r="K126" i="176"/>
  <c r="J121" i="176"/>
  <c r="K86" i="176"/>
  <c r="K85" i="176" s="1"/>
  <c r="J85" i="176"/>
  <c r="K77" i="176"/>
  <c r="J73" i="176"/>
  <c r="K132" i="3"/>
  <c r="J129" i="3"/>
  <c r="K86" i="3"/>
  <c r="J82" i="3"/>
  <c r="K18" i="3"/>
  <c r="I65" i="3"/>
  <c r="E65" i="3"/>
  <c r="K10" i="3"/>
  <c r="K8" i="3" s="1"/>
  <c r="J8" i="3"/>
  <c r="K74" i="177"/>
  <c r="K70" i="177"/>
  <c r="J70" i="177"/>
  <c r="J75" i="177"/>
  <c r="K76" i="177"/>
  <c r="K75" i="177"/>
  <c r="K81" i="177"/>
  <c r="J78" i="177"/>
  <c r="J82" i="177"/>
  <c r="J140" i="177"/>
  <c r="H65" i="178"/>
  <c r="H90" i="178"/>
  <c r="K75" i="174"/>
  <c r="K21" i="174"/>
  <c r="K18" i="174" s="1"/>
  <c r="E31" i="241"/>
  <c r="F155" i="3"/>
  <c r="J100" i="174"/>
  <c r="K33" i="186"/>
  <c r="J100" i="175"/>
  <c r="J135" i="175"/>
  <c r="J38" i="236"/>
  <c r="J43" i="236"/>
  <c r="J45" i="201"/>
  <c r="J43" i="200"/>
  <c r="J114" i="179"/>
  <c r="K154" i="175"/>
  <c r="J152" i="175"/>
  <c r="G160" i="175"/>
  <c r="G161" i="175"/>
  <c r="K51" i="175"/>
  <c r="J40" i="175"/>
  <c r="K141" i="176"/>
  <c r="K140" i="176"/>
  <c r="K42" i="176"/>
  <c r="K40" i="176"/>
  <c r="K34" i="176"/>
  <c r="K32" i="176"/>
  <c r="J32" i="176"/>
  <c r="F68" i="176"/>
  <c r="F93" i="176" s="1"/>
  <c r="D31" i="76"/>
  <c r="E18" i="61"/>
  <c r="E30" i="61"/>
  <c r="I13" i="63"/>
  <c r="H25" i="63"/>
  <c r="I11" i="147"/>
  <c r="H25" i="147"/>
  <c r="J140" i="3"/>
  <c r="K80" i="3"/>
  <c r="K78" i="3"/>
  <c r="J78" i="3"/>
  <c r="K52" i="3"/>
  <c r="J49" i="3"/>
  <c r="K42" i="3"/>
  <c r="K22" i="202"/>
  <c r="K129" i="178"/>
  <c r="E68" i="175"/>
  <c r="H92" i="176"/>
  <c r="D92" i="176"/>
  <c r="D166" i="176"/>
  <c r="G5" i="229"/>
  <c r="G5" i="203"/>
  <c r="G5" i="188"/>
  <c r="G5" i="187"/>
  <c r="G5" i="226"/>
  <c r="G5" i="193"/>
  <c r="G5" i="224"/>
  <c r="G5" i="202"/>
  <c r="G5" i="235"/>
  <c r="G5" i="208"/>
  <c r="G5" i="222"/>
  <c r="G5" i="191"/>
  <c r="G5" i="234"/>
  <c r="G5" i="205"/>
  <c r="E65" i="177"/>
  <c r="K18" i="177"/>
  <c r="K15" i="177" s="1"/>
  <c r="J15" i="177"/>
  <c r="I65" i="177"/>
  <c r="I90" i="177"/>
  <c r="K11" i="179"/>
  <c r="K8" i="179"/>
  <c r="J8" i="179"/>
  <c r="J40" i="185"/>
  <c r="K41" i="185"/>
  <c r="K40" i="185"/>
  <c r="K44" i="185" s="1"/>
  <c r="K41" i="186"/>
  <c r="K40" i="186"/>
  <c r="K25" i="207"/>
  <c r="K22" i="207"/>
  <c r="J22" i="207"/>
  <c r="J38" i="207" s="1"/>
  <c r="J43" i="207" s="1"/>
  <c r="K52" i="223"/>
  <c r="K51" i="223"/>
  <c r="J51" i="223"/>
  <c r="J57" i="223"/>
  <c r="K54" i="225"/>
  <c r="J51" i="225"/>
  <c r="J57" i="225" s="1"/>
  <c r="G161" i="176"/>
  <c r="K28" i="202"/>
  <c r="K38" i="202"/>
  <c r="K43" i="202" s="1"/>
  <c r="J38" i="231"/>
  <c r="J43" i="231" s="1"/>
  <c r="J81" i="1"/>
  <c r="K83" i="1"/>
  <c r="K81" i="1"/>
  <c r="E92" i="1"/>
  <c r="E166" i="1"/>
  <c r="J52" i="1"/>
  <c r="H92" i="174"/>
  <c r="H166" i="174" s="1"/>
  <c r="D92" i="174"/>
  <c r="D166" i="174" s="1"/>
  <c r="H135" i="175"/>
  <c r="E24" i="73"/>
  <c r="H89" i="3"/>
  <c r="H90" i="3"/>
  <c r="K49" i="178"/>
  <c r="K61" i="178"/>
  <c r="K60" i="178" s="1"/>
  <c r="J60" i="178"/>
  <c r="H154" i="179"/>
  <c r="H155" i="179"/>
  <c r="K22" i="184"/>
  <c r="G39" i="185"/>
  <c r="G44" i="185" s="1"/>
  <c r="K23" i="186"/>
  <c r="K22" i="186" s="1"/>
  <c r="J22" i="186"/>
  <c r="K52" i="186"/>
  <c r="K13" i="187"/>
  <c r="J10" i="187"/>
  <c r="K33" i="190"/>
  <c r="K32" i="190" s="1"/>
  <c r="J32" i="190"/>
  <c r="K50" i="190"/>
  <c r="K45" i="190"/>
  <c r="J45" i="190"/>
  <c r="K47" i="191"/>
  <c r="J45" i="191"/>
  <c r="J57" i="191"/>
  <c r="K11" i="194"/>
  <c r="K10" i="194"/>
  <c r="J10" i="194"/>
  <c r="J38" i="194" s="1"/>
  <c r="J43" i="194" s="1"/>
  <c r="K54" i="195"/>
  <c r="K51" i="195"/>
  <c r="J51" i="195"/>
  <c r="J57" i="195"/>
  <c r="K34" i="201"/>
  <c r="K32" i="201"/>
  <c r="J32" i="201"/>
  <c r="J38" i="201"/>
  <c r="C92" i="176"/>
  <c r="H65" i="177"/>
  <c r="C58" i="187"/>
  <c r="D57" i="201"/>
  <c r="J146" i="3"/>
  <c r="E5" i="185"/>
  <c r="E5" i="206"/>
  <c r="H5" i="205"/>
  <c r="H5" i="211"/>
  <c r="D154" i="177"/>
  <c r="J93" i="178"/>
  <c r="J128" i="178" s="1"/>
  <c r="C154" i="178"/>
  <c r="C155" i="178" s="1"/>
  <c r="J29" i="179"/>
  <c r="C38" i="194"/>
  <c r="C43" i="194"/>
  <c r="C58" i="194" s="1"/>
  <c r="C38" i="195"/>
  <c r="C43" i="195" s="1"/>
  <c r="C58" i="195" s="1"/>
  <c r="G57" i="197"/>
  <c r="D38" i="210"/>
  <c r="D43" i="210" s="1"/>
  <c r="D57" i="197"/>
  <c r="H57" i="200"/>
  <c r="D57" i="203"/>
  <c r="F57" i="195"/>
  <c r="C38" i="198"/>
  <c r="C43" i="198" s="1"/>
  <c r="C58" i="198" s="1"/>
  <c r="B421" i="241"/>
  <c r="G38" i="208"/>
  <c r="G43" i="208" s="1"/>
  <c r="H38" i="211"/>
  <c r="H43" i="211" s="1"/>
  <c r="E38" i="222"/>
  <c r="E43" i="222" s="1"/>
  <c r="K32" i="224"/>
  <c r="C38" i="227"/>
  <c r="C43" i="227"/>
  <c r="C58" i="227" s="1"/>
  <c r="H57" i="233"/>
  <c r="F57" i="235"/>
  <c r="H57" i="231"/>
  <c r="B417" i="241"/>
  <c r="B476" i="241"/>
  <c r="B254" i="241"/>
  <c r="B473" i="241"/>
  <c r="E165" i="175"/>
  <c r="E93" i="175"/>
  <c r="G161" i="1"/>
  <c r="B6" i="76"/>
  <c r="D5" i="63"/>
  <c r="K121" i="176"/>
  <c r="F68" i="1"/>
  <c r="F165" i="1" s="1"/>
  <c r="D68" i="174"/>
  <c r="K20" i="175"/>
  <c r="K18" i="175"/>
  <c r="J18" i="175"/>
  <c r="K11" i="175"/>
  <c r="K147" i="176"/>
  <c r="E18" i="73"/>
  <c r="K31" i="178"/>
  <c r="K29" i="178" s="1"/>
  <c r="J29" i="178"/>
  <c r="K76" i="179"/>
  <c r="K75" i="179" s="1"/>
  <c r="J75" i="179"/>
  <c r="K81" i="179"/>
  <c r="K78" i="179" s="1"/>
  <c r="J78" i="179"/>
  <c r="H166" i="176"/>
  <c r="J40" i="1"/>
  <c r="J68" i="1"/>
  <c r="B12" i="76" s="1"/>
  <c r="E12" i="76" s="1"/>
  <c r="J140" i="174"/>
  <c r="K37" i="177"/>
  <c r="I166" i="1"/>
  <c r="I68" i="1"/>
  <c r="E68" i="1"/>
  <c r="E93" i="1"/>
  <c r="I92" i="174"/>
  <c r="I166" i="174"/>
  <c r="G68" i="174"/>
  <c r="K148" i="175"/>
  <c r="J147" i="175"/>
  <c r="J160" i="175" s="1"/>
  <c r="K75" i="175"/>
  <c r="K73" i="175"/>
  <c r="J73" i="175"/>
  <c r="F160" i="176"/>
  <c r="J100" i="1"/>
  <c r="J135" i="1"/>
  <c r="B30" i="76" s="1"/>
  <c r="J85" i="174"/>
  <c r="I138" i="241"/>
  <c r="I143" i="241" s="1"/>
  <c r="H143" i="241"/>
  <c r="E529" i="241"/>
  <c r="J40" i="176"/>
  <c r="J140" i="176"/>
  <c r="J18" i="174"/>
  <c r="J73" i="174"/>
  <c r="D155" i="179"/>
  <c r="I26" i="241"/>
  <c r="J63" i="176"/>
  <c r="C58" i="231"/>
  <c r="I155" i="177"/>
  <c r="K57" i="222"/>
  <c r="K93" i="179"/>
  <c r="K128" i="179" s="1"/>
  <c r="F161" i="1"/>
  <c r="G92" i="1"/>
  <c r="G166" i="1"/>
  <c r="K75" i="1"/>
  <c r="K73" i="1"/>
  <c r="J73" i="1"/>
  <c r="F92" i="1"/>
  <c r="F166" i="1" s="1"/>
  <c r="J152" i="174"/>
  <c r="J81" i="174"/>
  <c r="K42" i="174"/>
  <c r="K40" i="174"/>
  <c r="K138" i="175"/>
  <c r="K136" i="175"/>
  <c r="J136" i="175"/>
  <c r="J69" i="175"/>
  <c r="K70" i="175"/>
  <c r="K69" i="175" s="1"/>
  <c r="D161" i="176"/>
  <c r="K80" i="176"/>
  <c r="K78" i="176" s="1"/>
  <c r="J78" i="176"/>
  <c r="K68" i="3"/>
  <c r="K66" i="3"/>
  <c r="K89" i="3" s="1"/>
  <c r="J66" i="3"/>
  <c r="J37" i="177"/>
  <c r="E312" i="241"/>
  <c r="J8" i="178"/>
  <c r="J65" i="178"/>
  <c r="J140" i="175"/>
  <c r="H474" i="241"/>
  <c r="J133" i="177"/>
  <c r="K10" i="200"/>
  <c r="K38" i="200" s="1"/>
  <c r="K43" i="200" s="1"/>
  <c r="K58" i="200" s="1"/>
  <c r="K136" i="1"/>
  <c r="G68" i="1"/>
  <c r="G93" i="1"/>
  <c r="G160" i="174"/>
  <c r="E135" i="174"/>
  <c r="E92" i="174"/>
  <c r="E166" i="174" s="1"/>
  <c r="J81" i="175"/>
  <c r="J92" i="175" s="1"/>
  <c r="J166" i="175" s="1"/>
  <c r="K82" i="175"/>
  <c r="K81" i="175"/>
  <c r="J58" i="175"/>
  <c r="K59" i="175"/>
  <c r="K58" i="175" s="1"/>
  <c r="K60" i="176"/>
  <c r="K58" i="176"/>
  <c r="J58" i="176"/>
  <c r="K98" i="3"/>
  <c r="J93" i="3"/>
  <c r="J128" i="3" s="1"/>
  <c r="K62" i="177"/>
  <c r="K60" i="177" s="1"/>
  <c r="J60" i="177"/>
  <c r="C128" i="177"/>
  <c r="K129" i="177"/>
  <c r="E89" i="177"/>
  <c r="E90" i="177"/>
  <c r="I89" i="177"/>
  <c r="J146" i="177"/>
  <c r="D155" i="178"/>
  <c r="F65" i="179"/>
  <c r="F90" i="179" s="1"/>
  <c r="K66" i="177"/>
  <c r="K75" i="178"/>
  <c r="K78" i="178"/>
  <c r="K33" i="184"/>
  <c r="G30" i="73"/>
  <c r="D89" i="3"/>
  <c r="K37" i="178"/>
  <c r="K51" i="191"/>
  <c r="F39" i="184"/>
  <c r="F44" i="184"/>
  <c r="E39" i="185"/>
  <c r="E44" i="185"/>
  <c r="I39" i="185"/>
  <c r="I44" i="185"/>
  <c r="K33" i="185"/>
  <c r="G39" i="186"/>
  <c r="G44" i="186" s="1"/>
  <c r="H57" i="189"/>
  <c r="G38" i="194"/>
  <c r="G43" i="194"/>
  <c r="D57" i="194"/>
  <c r="K51" i="210"/>
  <c r="K12" i="212"/>
  <c r="K38" i="212"/>
  <c r="K43" i="212" s="1"/>
  <c r="J10" i="212"/>
  <c r="H89" i="179"/>
  <c r="C128" i="179"/>
  <c r="I128" i="179"/>
  <c r="I155" i="179" s="1"/>
  <c r="H39" i="184"/>
  <c r="H44" i="184" s="1"/>
  <c r="F38" i="188"/>
  <c r="F43" i="188" s="1"/>
  <c r="E38" i="189"/>
  <c r="E43" i="189" s="1"/>
  <c r="G57" i="190"/>
  <c r="H57" i="201"/>
  <c r="K51" i="201"/>
  <c r="E38" i="203"/>
  <c r="E43" i="203"/>
  <c r="K46" i="185"/>
  <c r="K33" i="187"/>
  <c r="K10" i="189"/>
  <c r="D43" i="207"/>
  <c r="G57" i="221"/>
  <c r="F38" i="222"/>
  <c r="F43" i="222"/>
  <c r="C38" i="226"/>
  <c r="C43" i="226"/>
  <c r="E38" i="208"/>
  <c r="E43" i="208"/>
  <c r="F38" i="211"/>
  <c r="F43" i="211"/>
  <c r="C38" i="222"/>
  <c r="C43" i="222"/>
  <c r="C58" i="222" s="1"/>
  <c r="G57" i="207"/>
  <c r="F57" i="223"/>
  <c r="G57" i="225"/>
  <c r="I43" i="227"/>
  <c r="D38" i="227"/>
  <c r="D43" i="227" s="1"/>
  <c r="I38" i="233"/>
  <c r="I43" i="233" s="1"/>
  <c r="G57" i="226"/>
  <c r="F38" i="228"/>
  <c r="F43" i="228"/>
  <c r="H57" i="229"/>
  <c r="E38" i="232"/>
  <c r="E43" i="232" s="1"/>
  <c r="G57" i="233"/>
  <c r="B367" i="241"/>
  <c r="B472" i="241"/>
  <c r="B246" i="241"/>
  <c r="B366" i="241"/>
  <c r="H412" i="241"/>
  <c r="H451" i="241"/>
  <c r="B413" i="241"/>
  <c r="B415" i="241"/>
  <c r="I93" i="1"/>
  <c r="G165" i="1"/>
  <c r="G165" i="174"/>
  <c r="H418" i="241"/>
  <c r="I412" i="241"/>
  <c r="I418" i="241"/>
  <c r="D93" i="174"/>
  <c r="B138" i="241"/>
  <c r="D155" i="177"/>
  <c r="C155" i="177"/>
  <c r="K95" i="177"/>
  <c r="K93" i="177" s="1"/>
  <c r="K128" i="177" s="1"/>
  <c r="C29" i="177"/>
  <c r="C65" i="177" s="1"/>
  <c r="C90" i="177"/>
  <c r="C156" i="177" s="1"/>
  <c r="K8" i="177"/>
  <c r="K45" i="189"/>
  <c r="K57" i="189" s="1"/>
  <c r="C155" i="3"/>
  <c r="K93" i="3"/>
  <c r="D90" i="3"/>
  <c r="C65" i="3"/>
  <c r="C90" i="3"/>
  <c r="C156" i="3" s="1"/>
  <c r="K15" i="3"/>
  <c r="I32" i="61"/>
  <c r="H31" i="61"/>
  <c r="D32" i="76"/>
  <c r="D30" i="76"/>
  <c r="H32" i="61"/>
  <c r="I18" i="73"/>
  <c r="I30" i="73"/>
  <c r="E31" i="73"/>
  <c r="D29" i="73"/>
  <c r="D30" i="73" s="1"/>
  <c r="C31" i="73"/>
  <c r="E6" i="76"/>
  <c r="C32" i="73"/>
  <c r="D135" i="174"/>
  <c r="D161" i="174"/>
  <c r="D165" i="174"/>
  <c r="J161" i="174"/>
  <c r="C161" i="174"/>
  <c r="C162" i="174"/>
  <c r="C165" i="174"/>
  <c r="K152" i="174"/>
  <c r="D92" i="1"/>
  <c r="K121" i="1"/>
  <c r="C135" i="1"/>
  <c r="C165" i="1"/>
  <c r="K100" i="1"/>
  <c r="K135" i="1"/>
  <c r="B36" i="76" s="1"/>
  <c r="E36" i="76" s="1"/>
  <c r="B7" i="76"/>
  <c r="C93" i="1"/>
  <c r="B8" i="76"/>
  <c r="K32" i="1"/>
  <c r="K63" i="1"/>
  <c r="K18" i="1"/>
  <c r="K58" i="1"/>
  <c r="E30" i="76"/>
  <c r="K38" i="231"/>
  <c r="K43" i="231"/>
  <c r="K58" i="231" s="1"/>
  <c r="D37" i="76"/>
  <c r="I31" i="61"/>
  <c r="F306" i="241"/>
  <c r="F31" i="241"/>
  <c r="D165" i="175"/>
  <c r="B530" i="241"/>
  <c r="F255" i="241"/>
  <c r="K38" i="199"/>
  <c r="K43" i="199" s="1"/>
  <c r="K58" i="199" s="1"/>
  <c r="I165" i="174"/>
  <c r="I93" i="174"/>
  <c r="E93" i="174"/>
  <c r="C166" i="175"/>
  <c r="H93" i="175"/>
  <c r="K1" i="199"/>
  <c r="K1" i="197"/>
  <c r="K1" i="200"/>
  <c r="I161" i="175"/>
  <c r="K52" i="190"/>
  <c r="K51" i="190"/>
  <c r="K57" i="190" s="1"/>
  <c r="J51" i="190"/>
  <c r="J57" i="190"/>
  <c r="G32" i="73"/>
  <c r="E306" i="241"/>
  <c r="D36" i="76"/>
  <c r="F165" i="176"/>
  <c r="B523" i="241"/>
  <c r="J15" i="3"/>
  <c r="J78" i="1"/>
  <c r="J58" i="174"/>
  <c r="F166" i="174"/>
  <c r="F419" i="241"/>
  <c r="J52" i="175"/>
  <c r="J11" i="174"/>
  <c r="K57" i="194"/>
  <c r="J55" i="179"/>
  <c r="J65" i="179"/>
  <c r="K58" i="174"/>
  <c r="J28" i="186"/>
  <c r="K45" i="199"/>
  <c r="K57" i="199" s="1"/>
  <c r="K45" i="212"/>
  <c r="K57" i="212" s="1"/>
  <c r="K58" i="212" s="1"/>
  <c r="K152" i="176"/>
  <c r="K24" i="190"/>
  <c r="K22" i="190" s="1"/>
  <c r="J22" i="190"/>
  <c r="K41" i="190"/>
  <c r="K39" i="190"/>
  <c r="J39" i="190"/>
  <c r="K29" i="191"/>
  <c r="K28" i="191" s="1"/>
  <c r="K38" i="191" s="1"/>
  <c r="K43" i="191" s="1"/>
  <c r="J28" i="191"/>
  <c r="K16" i="198"/>
  <c r="K10" i="198" s="1"/>
  <c r="K38" i="198" s="1"/>
  <c r="K43" i="198" s="1"/>
  <c r="K58" i="198" s="1"/>
  <c r="J10" i="198"/>
  <c r="J38" i="198"/>
  <c r="J43" i="198" s="1"/>
  <c r="K24" i="204"/>
  <c r="K22" i="204" s="1"/>
  <c r="J22" i="204"/>
  <c r="K13" i="211"/>
  <c r="K10" i="211" s="1"/>
  <c r="K38" i="211" s="1"/>
  <c r="K43" i="211" s="1"/>
  <c r="K58" i="211" s="1"/>
  <c r="J10" i="211"/>
  <c r="K45" i="201"/>
  <c r="K57" i="201" s="1"/>
  <c r="G166" i="175"/>
  <c r="B412" i="241"/>
  <c r="B418" i="241"/>
  <c r="J40" i="174"/>
  <c r="J25" i="176"/>
  <c r="J68" i="176"/>
  <c r="J165" i="176" s="1"/>
  <c r="J10" i="193"/>
  <c r="J38" i="193" s="1"/>
  <c r="J43" i="193" s="1"/>
  <c r="F198" i="241"/>
  <c r="H192" i="241"/>
  <c r="I356" i="241"/>
  <c r="K11" i="174"/>
  <c r="J45" i="188"/>
  <c r="J57" i="188"/>
  <c r="J49" i="177"/>
  <c r="J65" i="177"/>
  <c r="K57" i="198"/>
  <c r="J38" i="234"/>
  <c r="J43" i="234"/>
  <c r="C58" i="236"/>
  <c r="J28" i="190"/>
  <c r="K32" i="188"/>
  <c r="K38" i="188"/>
  <c r="K43" i="188" s="1"/>
  <c r="K147" i="174"/>
  <c r="K146" i="177"/>
  <c r="K147" i="179"/>
  <c r="K146" i="179" s="1"/>
  <c r="J146" i="179"/>
  <c r="C59" i="184"/>
  <c r="K32" i="189"/>
  <c r="J128" i="177"/>
  <c r="I31" i="73"/>
  <c r="E93" i="176"/>
  <c r="J140" i="1"/>
  <c r="J160" i="1" s="1"/>
  <c r="J40" i="186"/>
  <c r="J10" i="186"/>
  <c r="J39" i="186"/>
  <c r="J44" i="186" s="1"/>
  <c r="H535" i="241"/>
  <c r="E255" i="241"/>
  <c r="B468" i="241"/>
  <c r="B189" i="241"/>
  <c r="D25" i="76"/>
  <c r="K38" i="223"/>
  <c r="K43" i="223" s="1"/>
  <c r="K58" i="223" s="1"/>
  <c r="J57" i="200"/>
  <c r="K38" i="229"/>
  <c r="K43" i="229" s="1"/>
  <c r="K58" i="229" s="1"/>
  <c r="J58" i="185"/>
  <c r="K10" i="234"/>
  <c r="K38" i="234"/>
  <c r="K43" i="234" s="1"/>
  <c r="K58" i="234" s="1"/>
  <c r="K45" i="229"/>
  <c r="K57" i="229"/>
  <c r="J147" i="1"/>
  <c r="K140" i="1"/>
  <c r="K11" i="1"/>
  <c r="C166" i="174"/>
  <c r="K32" i="174"/>
  <c r="C68" i="175"/>
  <c r="K63" i="176"/>
  <c r="D68" i="176"/>
  <c r="D165" i="176" s="1"/>
  <c r="K49" i="177"/>
  <c r="K68" i="178"/>
  <c r="K66" i="178"/>
  <c r="K89" i="178" s="1"/>
  <c r="J66" i="178"/>
  <c r="J89" i="178" s="1"/>
  <c r="J90" i="178" s="1"/>
  <c r="J60" i="179"/>
  <c r="K62" i="179"/>
  <c r="K60" i="179" s="1"/>
  <c r="C39" i="187"/>
  <c r="C44" i="187"/>
  <c r="C59" i="187" s="1"/>
  <c r="H92" i="1"/>
  <c r="I160" i="175"/>
  <c r="I166" i="175"/>
  <c r="E5" i="235"/>
  <c r="C89" i="178"/>
  <c r="C90" i="178" s="1"/>
  <c r="C156" i="178" s="1"/>
  <c r="I89" i="178"/>
  <c r="I90" i="178"/>
  <c r="I155" i="178"/>
  <c r="K146" i="178"/>
  <c r="J93" i="179"/>
  <c r="J128" i="179"/>
  <c r="K46" i="193"/>
  <c r="K45" i="193" s="1"/>
  <c r="K57" i="193" s="1"/>
  <c r="J45" i="193"/>
  <c r="J57" i="193" s="1"/>
  <c r="C38" i="197"/>
  <c r="C43" i="197" s="1"/>
  <c r="C58" i="197" s="1"/>
  <c r="H38" i="204"/>
  <c r="H43" i="204"/>
  <c r="C160" i="1"/>
  <c r="K40" i="1"/>
  <c r="G92" i="174"/>
  <c r="G166" i="174"/>
  <c r="K136" i="176"/>
  <c r="K160" i="176"/>
  <c r="G92" i="176"/>
  <c r="G166" i="176" s="1"/>
  <c r="H68" i="176"/>
  <c r="H93" i="176" s="1"/>
  <c r="D65" i="178"/>
  <c r="D90" i="178"/>
  <c r="K72" i="179"/>
  <c r="K70" i="179"/>
  <c r="K89" i="179" s="1"/>
  <c r="G39" i="187"/>
  <c r="G44" i="187" s="1"/>
  <c r="K39" i="195"/>
  <c r="K10" i="203"/>
  <c r="K38" i="203"/>
  <c r="K43" i="203" s="1"/>
  <c r="K58" i="203" s="1"/>
  <c r="I38" i="208"/>
  <c r="I43" i="208"/>
  <c r="H68" i="174"/>
  <c r="D160" i="175"/>
  <c r="I68" i="175"/>
  <c r="I165" i="175" s="1"/>
  <c r="C68" i="176"/>
  <c r="I89" i="3"/>
  <c r="I90" i="3" s="1"/>
  <c r="E89" i="3"/>
  <c r="E90" i="3" s="1"/>
  <c r="J140" i="178"/>
  <c r="F39" i="186"/>
  <c r="F44" i="186"/>
  <c r="G38" i="197"/>
  <c r="G43" i="197"/>
  <c r="H57" i="198"/>
  <c r="F39" i="185"/>
  <c r="F44" i="185"/>
  <c r="F57" i="190"/>
  <c r="C43" i="202"/>
  <c r="C58" i="202" s="1"/>
  <c r="J39" i="205"/>
  <c r="J43" i="205" s="1"/>
  <c r="H43" i="224"/>
  <c r="D39" i="185"/>
  <c r="D44" i="185"/>
  <c r="I39" i="187"/>
  <c r="I44" i="187"/>
  <c r="J22" i="189"/>
  <c r="J38" i="189"/>
  <c r="J43" i="189" s="1"/>
  <c r="H38" i="194"/>
  <c r="H43" i="194" s="1"/>
  <c r="F38" i="200"/>
  <c r="F43" i="200" s="1"/>
  <c r="K22" i="206"/>
  <c r="K38" i="206" s="1"/>
  <c r="K43" i="206" s="1"/>
  <c r="K58" i="206" s="1"/>
  <c r="F38" i="207"/>
  <c r="F43" i="207" s="1"/>
  <c r="H38" i="199"/>
  <c r="H43" i="199" s="1"/>
  <c r="G57" i="203"/>
  <c r="F38" i="205"/>
  <c r="F43" i="205"/>
  <c r="C57" i="225"/>
  <c r="C58" i="225"/>
  <c r="D57" i="225"/>
  <c r="C57" i="226"/>
  <c r="C58" i="226" s="1"/>
  <c r="D38" i="232"/>
  <c r="D43" i="232" s="1"/>
  <c r="D57" i="234"/>
  <c r="B423" i="241"/>
  <c r="B470" i="241"/>
  <c r="B527" i="241"/>
  <c r="B534" i="241"/>
  <c r="B471" i="241"/>
  <c r="B477" i="241"/>
  <c r="K1" i="186"/>
  <c r="B1" i="177"/>
  <c r="B24" i="76"/>
  <c r="E24" i="76" s="1"/>
  <c r="I93" i="175"/>
  <c r="H165" i="176"/>
  <c r="B419" i="241"/>
  <c r="F424" i="241"/>
  <c r="G93" i="174"/>
  <c r="C165" i="175"/>
  <c r="C93" i="175"/>
  <c r="C162" i="175" s="1"/>
  <c r="B474" i="241"/>
  <c r="B356" i="241"/>
  <c r="I362" i="241"/>
  <c r="D161" i="175"/>
  <c r="H165" i="174"/>
  <c r="H93" i="174"/>
  <c r="B25" i="76"/>
  <c r="E25" i="76"/>
  <c r="C166" i="1"/>
  <c r="C161" i="1"/>
  <c r="D93" i="176"/>
  <c r="D38" i="76"/>
  <c r="C165" i="176"/>
  <c r="C93" i="176"/>
  <c r="C162" i="176" s="1"/>
  <c r="H166" i="1"/>
  <c r="J68" i="174"/>
  <c r="J165" i="174" s="1"/>
  <c r="B192" i="241"/>
  <c r="B26" i="76"/>
  <c r="E26" i="76" s="1"/>
  <c r="C162" i="1"/>
  <c r="C25" i="237"/>
  <c r="C12" i="237"/>
  <c r="C29" i="237"/>
  <c r="C31" i="237"/>
  <c r="C18" i="237"/>
  <c r="C17" i="237"/>
  <c r="C11" i="237"/>
  <c r="C34" i="237"/>
  <c r="C33" i="237"/>
  <c r="C32" i="237"/>
  <c r="C20" i="237"/>
  <c r="C19" i="237"/>
  <c r="C26" i="237"/>
  <c r="C28" i="237"/>
  <c r="C27" i="237"/>
  <c r="C9" i="237"/>
  <c r="C23" i="237"/>
  <c r="C15" i="237"/>
  <c r="C7" i="237"/>
  <c r="C13" i="237"/>
  <c r="C24" i="237"/>
  <c r="C21" i="237"/>
  <c r="C10" i="237"/>
  <c r="C30" i="237"/>
  <c r="C16" i="237"/>
  <c r="C14" i="237"/>
  <c r="C8" i="237"/>
  <c r="C22" i="237"/>
  <c r="B31" i="76" l="1"/>
  <c r="E31" i="76" s="1"/>
  <c r="J161" i="1"/>
  <c r="B32" i="76" s="1"/>
  <c r="E32" i="76" s="1"/>
  <c r="K38" i="190"/>
  <c r="K43" i="190" s="1"/>
  <c r="K58" i="190" s="1"/>
  <c r="H32" i="73"/>
  <c r="D32" i="73"/>
  <c r="K155" i="178"/>
  <c r="D19" i="76"/>
  <c r="E30" i="73"/>
  <c r="K160" i="174"/>
  <c r="K65" i="179"/>
  <c r="K90" i="179" s="1"/>
  <c r="E161" i="174"/>
  <c r="E165" i="174"/>
  <c r="F166" i="176"/>
  <c r="F161" i="176"/>
  <c r="J161" i="175"/>
  <c r="J89" i="177"/>
  <c r="J90" i="177" s="1"/>
  <c r="J92" i="1"/>
  <c r="E4" i="73"/>
  <c r="I4" i="73" s="1"/>
  <c r="E4" i="61"/>
  <c r="I4" i="61" s="1"/>
  <c r="C4" i="73"/>
  <c r="G4" i="73" s="1"/>
  <c r="O19" i="94"/>
  <c r="M21" i="94"/>
  <c r="H529" i="241"/>
  <c r="I525" i="241"/>
  <c r="F361" i="241"/>
  <c r="E362" i="241"/>
  <c r="B243" i="241"/>
  <c r="B249" i="241" s="1"/>
  <c r="F249" i="241"/>
  <c r="H312" i="241"/>
  <c r="I308" i="241"/>
  <c r="I312" i="241" s="1"/>
  <c r="F140" i="241"/>
  <c r="E143" i="241"/>
  <c r="E368" i="241"/>
  <c r="F363" i="241"/>
  <c r="B300" i="241"/>
  <c r="E161" i="1"/>
  <c r="E165" i="1"/>
  <c r="F161" i="174"/>
  <c r="F165" i="174"/>
  <c r="I19" i="241"/>
  <c r="H25" i="241"/>
  <c r="C58" i="191"/>
  <c r="K135" i="176"/>
  <c r="K161" i="176" s="1"/>
  <c r="K43" i="236"/>
  <c r="K58" i="236" s="1"/>
  <c r="K58" i="209"/>
  <c r="K38" i="207"/>
  <c r="K43" i="207" s="1"/>
  <c r="K58" i="207" s="1"/>
  <c r="K38" i="201"/>
  <c r="K43" i="201" s="1"/>
  <c r="K58" i="201" s="1"/>
  <c r="D165" i="1"/>
  <c r="D93" i="1"/>
  <c r="K121" i="174"/>
  <c r="K135" i="174" s="1"/>
  <c r="K161" i="174" s="1"/>
  <c r="K25" i="174"/>
  <c r="K68" i="174" s="1"/>
  <c r="K152" i="175"/>
  <c r="K85" i="175"/>
  <c r="K92" i="175" s="1"/>
  <c r="K52" i="175"/>
  <c r="E31" i="61"/>
  <c r="E32" i="61"/>
  <c r="D18" i="76"/>
  <c r="K32" i="197"/>
  <c r="K38" i="197" s="1"/>
  <c r="K43" i="197" s="1"/>
  <c r="K57" i="202"/>
  <c r="K58" i="202" s="1"/>
  <c r="K43" i="226"/>
  <c r="H93" i="1"/>
  <c r="D166" i="175"/>
  <c r="F93" i="175"/>
  <c r="I368" i="241"/>
  <c r="J165" i="1"/>
  <c r="B420" i="241"/>
  <c r="B424" i="241" s="1"/>
  <c r="E535" i="241"/>
  <c r="I165" i="176"/>
  <c r="F93" i="1"/>
  <c r="B307" i="241"/>
  <c r="I31" i="241"/>
  <c r="J93" i="1"/>
  <c r="B14" i="76" s="1"/>
  <c r="I192" i="241"/>
  <c r="E8" i="76"/>
  <c r="G33" i="61"/>
  <c r="J38" i="212"/>
  <c r="J43" i="212" s="1"/>
  <c r="K147" i="175"/>
  <c r="I165" i="1"/>
  <c r="B81" i="241"/>
  <c r="J89" i="179"/>
  <c r="J90" i="179" s="1"/>
  <c r="C33" i="61"/>
  <c r="C166" i="176"/>
  <c r="K38" i="194"/>
  <c r="K43" i="194" s="1"/>
  <c r="K58" i="194" s="1"/>
  <c r="H161" i="175"/>
  <c r="H165" i="175"/>
  <c r="H59" i="241"/>
  <c r="J154" i="3"/>
  <c r="J155" i="3" s="1"/>
  <c r="J92" i="176"/>
  <c r="K140" i="175"/>
  <c r="K160" i="175" s="1"/>
  <c r="K85" i="174"/>
  <c r="B198" i="241"/>
  <c r="I80" i="241"/>
  <c r="B74" i="241"/>
  <c r="B80" i="241" s="1"/>
  <c r="E480" i="241"/>
  <c r="F535" i="241"/>
  <c r="B136" i="241"/>
  <c r="B137" i="241" s="1"/>
  <c r="F137" i="241"/>
  <c r="I84" i="241"/>
  <c r="B84" i="241" s="1"/>
  <c r="H86" i="241"/>
  <c r="B308" i="241"/>
  <c r="B250" i="241"/>
  <c r="B255" i="241" s="1"/>
  <c r="K57" i="204"/>
  <c r="K38" i="210"/>
  <c r="K43" i="210" s="1"/>
  <c r="K57" i="195"/>
  <c r="K58" i="195" s="1"/>
  <c r="K100" i="175"/>
  <c r="K57" i="210"/>
  <c r="K57" i="188"/>
  <c r="K58" i="188" s="1"/>
  <c r="K38" i="224"/>
  <c r="K43" i="224" s="1"/>
  <c r="K58" i="224" s="1"/>
  <c r="C58" i="190"/>
  <c r="C58" i="228"/>
  <c r="K38" i="232"/>
  <c r="K43" i="232" s="1"/>
  <c r="K58" i="232" s="1"/>
  <c r="E155" i="177"/>
  <c r="H66" i="241"/>
  <c r="K22" i="178"/>
  <c r="K65" i="178" s="1"/>
  <c r="K90" i="178" s="1"/>
  <c r="K156" i="178" s="1"/>
  <c r="K45" i="191"/>
  <c r="K57" i="191" s="1"/>
  <c r="K58" i="191" s="1"/>
  <c r="K38" i="196"/>
  <c r="K43" i="196" s="1"/>
  <c r="K58" i="196" s="1"/>
  <c r="K52" i="1"/>
  <c r="K68" i="1" s="1"/>
  <c r="K121" i="175"/>
  <c r="K10" i="187"/>
  <c r="K39" i="187" s="1"/>
  <c r="K44" i="187" s="1"/>
  <c r="K59" i="187" s="1"/>
  <c r="K38" i="235"/>
  <c r="K43" i="235" s="1"/>
  <c r="K58" i="235" s="1"/>
  <c r="J57" i="224"/>
  <c r="K57" i="226"/>
  <c r="K57" i="228"/>
  <c r="K58" i="228" s="1"/>
  <c r="K152" i="1"/>
  <c r="K160" i="1" s="1"/>
  <c r="H161" i="1"/>
  <c r="K78" i="1"/>
  <c r="K92" i="1" s="1"/>
  <c r="K73" i="174"/>
  <c r="K92" i="174" s="1"/>
  <c r="K166" i="174" s="1"/>
  <c r="E161" i="175"/>
  <c r="K40" i="175"/>
  <c r="K68" i="175" s="1"/>
  <c r="F90" i="177"/>
  <c r="K78" i="177"/>
  <c r="K89" i="177" s="1"/>
  <c r="I160" i="176"/>
  <c r="K73" i="176"/>
  <c r="K92" i="176" s="1"/>
  <c r="K166" i="176" s="1"/>
  <c r="K25" i="176"/>
  <c r="K11" i="176"/>
  <c r="K68" i="176" s="1"/>
  <c r="G68" i="176"/>
  <c r="D30" i="61"/>
  <c r="K114" i="3"/>
  <c r="K128" i="3" s="1"/>
  <c r="K155" i="3" s="1"/>
  <c r="K38" i="3"/>
  <c r="K37" i="3" s="1"/>
  <c r="K65" i="3" s="1"/>
  <c r="K90" i="3" s="1"/>
  <c r="K156" i="3" s="1"/>
  <c r="J37" i="3"/>
  <c r="H90" i="179"/>
  <c r="K10" i="193"/>
  <c r="K38" i="193" s="1"/>
  <c r="K43" i="193" s="1"/>
  <c r="K58" i="193" s="1"/>
  <c r="J28" i="204"/>
  <c r="K29" i="204"/>
  <c r="K28" i="204" s="1"/>
  <c r="K38" i="204" s="1"/>
  <c r="K43" i="204" s="1"/>
  <c r="K58" i="204" s="1"/>
  <c r="J32" i="175"/>
  <c r="J68" i="175" s="1"/>
  <c r="J63" i="175"/>
  <c r="B2" i="186"/>
  <c r="C8" i="174"/>
  <c r="J46" i="184"/>
  <c r="J75" i="3"/>
  <c r="J89" i="3" s="1"/>
  <c r="J51" i="222"/>
  <c r="J45" i="222"/>
  <c r="J22" i="209"/>
  <c r="J38" i="209" s="1"/>
  <c r="J43" i="209" s="1"/>
  <c r="J10" i="185"/>
  <c r="J22" i="210"/>
  <c r="J38" i="210" s="1"/>
  <c r="J43" i="210" s="1"/>
  <c r="J22" i="191"/>
  <c r="J52" i="186"/>
  <c r="J45" i="208"/>
  <c r="J57" i="208" s="1"/>
  <c r="J39" i="199"/>
  <c r="J43" i="199" s="1"/>
  <c r="J51" i="196"/>
  <c r="J10" i="196"/>
  <c r="J51" i="199"/>
  <c r="J57" i="199" s="1"/>
  <c r="J32" i="188"/>
  <c r="J38" i="188" s="1"/>
  <c r="J43" i="188" s="1"/>
  <c r="J52" i="187"/>
  <c r="J58" i="187" s="1"/>
  <c r="F5" i="231"/>
  <c r="J51" i="221"/>
  <c r="J57" i="221" s="1"/>
  <c r="J39" i="202"/>
  <c r="J43" i="202" s="1"/>
  <c r="J22" i="222"/>
  <c r="J38" i="222" s="1"/>
  <c r="J43" i="222" s="1"/>
  <c r="J51" i="211"/>
  <c r="J57" i="211" s="1"/>
  <c r="J45" i="196"/>
  <c r="J57" i="196" s="1"/>
  <c r="J33" i="185"/>
  <c r="J129" i="178"/>
  <c r="J154" i="178" s="1"/>
  <c r="J155" i="178" s="1"/>
  <c r="K133" i="177"/>
  <c r="K154" i="177" s="1"/>
  <c r="K155" i="177" s="1"/>
  <c r="J129" i="177"/>
  <c r="J154" i="177" s="1"/>
  <c r="J155" i="177" s="1"/>
  <c r="K22" i="189"/>
  <c r="K38" i="189" s="1"/>
  <c r="K43" i="189" s="1"/>
  <c r="K58" i="189" s="1"/>
  <c r="J32" i="196"/>
  <c r="J51" i="201"/>
  <c r="J57" i="201" s="1"/>
  <c r="J32" i="211"/>
  <c r="J38" i="211" s="1"/>
  <c r="J43" i="211" s="1"/>
  <c r="J39" i="201"/>
  <c r="J43" i="201" s="1"/>
  <c r="F5" i="198"/>
  <c r="F5" i="207"/>
  <c r="F5" i="196"/>
  <c r="F5" i="202"/>
  <c r="F5" i="226"/>
  <c r="F5" i="190"/>
  <c r="F5" i="212"/>
  <c r="F5" i="225"/>
  <c r="F5" i="232"/>
  <c r="F5" i="233"/>
  <c r="F5" i="229"/>
  <c r="F5" i="235"/>
  <c r="F5" i="211"/>
  <c r="J32" i="204"/>
  <c r="J45" i="203"/>
  <c r="J57" i="203" s="1"/>
  <c r="F5" i="193"/>
  <c r="J32" i="191"/>
  <c r="J22" i="208"/>
  <c r="J38" i="208" s="1"/>
  <c r="J43" i="208" s="1"/>
  <c r="F5" i="200"/>
  <c r="J33" i="187"/>
  <c r="J39" i="187" s="1"/>
  <c r="J44" i="187" s="1"/>
  <c r="F5" i="222"/>
  <c r="J78" i="174"/>
  <c r="J92" i="174" s="1"/>
  <c r="G68" i="175"/>
  <c r="J55" i="3"/>
  <c r="K49" i="3"/>
  <c r="H89" i="177"/>
  <c r="H90" i="177" s="1"/>
  <c r="F154" i="177"/>
  <c r="F155" i="177" s="1"/>
  <c r="G65" i="178"/>
  <c r="G90" i="178" s="1"/>
  <c r="G65" i="179"/>
  <c r="G90" i="179" s="1"/>
  <c r="C154" i="179"/>
  <c r="C155" i="179" s="1"/>
  <c r="C156" i="179" s="1"/>
  <c r="K140" i="179"/>
  <c r="K154" i="179" s="1"/>
  <c r="K155" i="179" s="1"/>
  <c r="J52" i="184"/>
  <c r="H39" i="185"/>
  <c r="H44" i="185" s="1"/>
  <c r="E58" i="185"/>
  <c r="K52" i="185"/>
  <c r="K58" i="185" s="1"/>
  <c r="K59" i="185" s="1"/>
  <c r="K10" i="186"/>
  <c r="K39" i="186" s="1"/>
  <c r="K44" i="186" s="1"/>
  <c r="K59" i="186" s="1"/>
  <c r="J46" i="186"/>
  <c r="J58" i="186" s="1"/>
  <c r="E38" i="188"/>
  <c r="E43" i="188" s="1"/>
  <c r="E57" i="188"/>
  <c r="D38" i="189"/>
  <c r="D43" i="189" s="1"/>
  <c r="D38" i="191"/>
  <c r="D43" i="191" s="1"/>
  <c r="E57" i="191"/>
  <c r="D57" i="193"/>
  <c r="H57" i="193"/>
  <c r="H38" i="203"/>
  <c r="H43" i="203" s="1"/>
  <c r="D57" i="207"/>
  <c r="F38" i="209"/>
  <c r="F43" i="209" s="1"/>
  <c r="D43" i="211"/>
  <c r="D38" i="209"/>
  <c r="D43" i="209" s="1"/>
  <c r="F38" i="224"/>
  <c r="F43" i="224" s="1"/>
  <c r="I57" i="233"/>
  <c r="B302" i="241"/>
  <c r="K30" i="177"/>
  <c r="K29" i="177" s="1"/>
  <c r="K65" i="177" s="1"/>
  <c r="I25" i="63"/>
  <c r="I7" i="147"/>
  <c r="I25" i="147" s="1"/>
  <c r="K93" i="175" l="1"/>
  <c r="B19" i="76"/>
  <c r="E19" i="76" s="1"/>
  <c r="K166" i="1"/>
  <c r="B37" i="76"/>
  <c r="E37" i="76" s="1"/>
  <c r="K161" i="1"/>
  <c r="B38" i="76" s="1"/>
  <c r="E38" i="76" s="1"/>
  <c r="J166" i="174"/>
  <c r="J93" i="174"/>
  <c r="K165" i="1"/>
  <c r="B18" i="76"/>
  <c r="E18" i="76" s="1"/>
  <c r="K93" i="1"/>
  <c r="K166" i="175"/>
  <c r="K93" i="174"/>
  <c r="K162" i="174" s="1"/>
  <c r="K165" i="174"/>
  <c r="K90" i="177"/>
  <c r="K156" i="177" s="1"/>
  <c r="J38" i="196"/>
  <c r="J43" i="196" s="1"/>
  <c r="J58" i="184"/>
  <c r="J165" i="175"/>
  <c r="J93" i="175"/>
  <c r="J38" i="204"/>
  <c r="J43" i="204" s="1"/>
  <c r="D31" i="61"/>
  <c r="D13" i="76"/>
  <c r="K165" i="176"/>
  <c r="K93" i="176"/>
  <c r="K162" i="176" s="1"/>
  <c r="J166" i="176"/>
  <c r="J93" i="176"/>
  <c r="B312" i="241"/>
  <c r="E33" i="61"/>
  <c r="I33" i="61"/>
  <c r="B306" i="241"/>
  <c r="F143" i="241"/>
  <c r="B140" i="241"/>
  <c r="B143" i="241" s="1"/>
  <c r="F362" i="241"/>
  <c r="B361" i="241"/>
  <c r="B362" i="241" s="1"/>
  <c r="I529" i="241"/>
  <c r="B525" i="241"/>
  <c r="B529" i="241" s="1"/>
  <c r="I86" i="241"/>
  <c r="K1" i="204"/>
  <c r="K1" i="203"/>
  <c r="K1" i="202"/>
  <c r="K1" i="201"/>
  <c r="B13" i="76"/>
  <c r="E13" i="76" s="1"/>
  <c r="J166" i="1"/>
  <c r="E32" i="73"/>
  <c r="D20" i="76"/>
  <c r="I32" i="73"/>
  <c r="G165" i="175"/>
  <c r="G93" i="175"/>
  <c r="J38" i="191"/>
  <c r="J43" i="191" s="1"/>
  <c r="J39" i="185"/>
  <c r="J44" i="185" s="1"/>
  <c r="J57" i="222"/>
  <c r="J65" i="3"/>
  <c r="J90" i="3" s="1"/>
  <c r="G165" i="176"/>
  <c r="G93" i="176"/>
  <c r="I166" i="176"/>
  <c r="I161" i="176"/>
  <c r="K135" i="175"/>
  <c r="K161" i="175" s="1"/>
  <c r="K58" i="210"/>
  <c r="B86" i="241"/>
  <c r="K58" i="226"/>
  <c r="I25" i="241"/>
  <c r="B19" i="241"/>
  <c r="B25" i="241" s="1"/>
  <c r="B363" i="241"/>
  <c r="B368" i="241" s="1"/>
  <c r="F368" i="241"/>
  <c r="O21" i="94"/>
  <c r="M23" i="94"/>
  <c r="K156" i="179"/>
  <c r="K1" i="208" l="1"/>
  <c r="K1" i="207"/>
  <c r="K1" i="205"/>
  <c r="K1" i="206"/>
  <c r="K162" i="175"/>
  <c r="M25" i="94"/>
  <c r="O23" i="94"/>
  <c r="D33" i="61"/>
  <c r="H33" i="61"/>
  <c r="D14" i="76"/>
  <c r="E14" i="76" s="1"/>
  <c r="B20" i="76"/>
  <c r="E20" i="76" s="1"/>
  <c r="K162" i="1"/>
  <c r="K165" i="175"/>
  <c r="M27" i="94" l="1"/>
  <c r="O25" i="94"/>
  <c r="K1" i="210"/>
  <c r="K1" i="211"/>
  <c r="K1" i="212"/>
  <c r="K1" i="209"/>
  <c r="K1" i="222" l="1"/>
  <c r="K1" i="221"/>
  <c r="K1" i="224"/>
  <c r="K1" i="223"/>
  <c r="O27" i="94"/>
  <c r="M29" i="94"/>
  <c r="O29" i="94" l="1"/>
  <c r="M31" i="94"/>
  <c r="O31" i="94" s="1"/>
  <c r="K1" i="226"/>
  <c r="K1" i="227"/>
  <c r="K1" i="228"/>
  <c r="K1" i="225"/>
  <c r="K1" i="236" l="1"/>
  <c r="K1" i="235"/>
  <c r="K1" i="233"/>
  <c r="K1" i="234"/>
  <c r="K1" i="232"/>
  <c r="K1" i="231"/>
  <c r="K1" i="229"/>
  <c r="K1" i="230"/>
</calcChain>
</file>

<file path=xl/sharedStrings.xml><?xml version="1.0" encoding="utf-8"?>
<sst xmlns="http://schemas.openxmlformats.org/spreadsheetml/2006/main" count="9043" uniqueCount="617">
  <si>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</si>
  <si>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</si>
  <si>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</si>
  <si>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</si>
  <si>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</si>
  <si>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</si>
  <si>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</si>
  <si>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</si>
  <si>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</si>
  <si>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</si>
  <si>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</si>
  <si>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</si>
  <si>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</si>
  <si>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</si>
  <si>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</si>
  <si>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</si>
  <si>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</si>
  <si>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</si>
  <si>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</si>
  <si>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</si>
  <si>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</si>
  <si>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</si>
  <si>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</si>
  <si>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</si>
  <si>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</si>
  <si>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</si>
  <si>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</si>
  <si>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</si>
  <si>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</si>
  <si>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</si>
  <si>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</si>
  <si>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</si>
  <si>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</si>
  <si>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</si>
  <si>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</si>
  <si>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</si>
  <si>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</si>
  <si>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</si>
  <si>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</si>
  <si>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</si>
  <si>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</si>
  <si>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</si>
  <si>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</si>
  <si>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</si>
  <si>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</si>
  <si>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</si>
  <si>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</si>
  <si>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</si>
  <si>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</si>
  <si>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</si>
  <si>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</si>
  <si>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</si>
  <si>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</si>
  <si>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</si>
  <si>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</si>
  <si>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</si>
  <si>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</si>
  <si>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</si>
  <si>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</si>
  <si>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</si>
  <si>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</si>
  <si>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</si>
  <si>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</si>
  <si>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</si>
  <si>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</si>
  <si>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</si>
  <si>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</si>
  <si>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</si>
  <si>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</si>
  <si>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</si>
  <si>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</si>
  <si>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</si>
  <si>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</si>
  <si>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</si>
  <si>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</si>
  <si>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</si>
  <si>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</si>
  <si>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</si>
  <si>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</si>
  <si>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</si>
  <si>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</si>
  <si>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</si>
  <si>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</si>
  <si>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</si>
  <si>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</si>
  <si>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</si>
  <si>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</si>
  <si>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</si>
  <si>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</si>
  <si>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</si>
  <si>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</si>
  <si>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</si>
  <si>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</si>
  <si>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</si>
  <si>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</si>
  <si>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</si>
  <si>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</si>
  <si>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</si>
  <si>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</si>
  <si>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</si>
  <si>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</si>
  <si>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</si>
  <si>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</si>
  <si>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</si>
  <si>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</si>
  <si>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</si>
  <si>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</si>
  <si>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</si>
  <si>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</si>
  <si>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</si>
  <si>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</si>
  <si>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</si>
  <si>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</si>
  <si>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</si>
  <si>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</si>
  <si>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</si>
  <si>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</si>
  <si>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</si>
  <si>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</si>
  <si>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</si>
  <si>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</si>
  <si>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</si>
  <si>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</si>
  <si>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</si>
  <si>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</si>
  <si>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</si>
  <si>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</si>
  <si>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</si>
  <si>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</si>
  <si>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</si>
  <si>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</si>
  <si>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</si>
  <si>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</si>
  <si>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</si>
  <si>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</si>
  <si>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</si>
  <si>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</si>
  <si>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</si>
  <si>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</si>
  <si>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</si>
  <si>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</si>
  <si>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</si>
  <si>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</si>
  <si>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</si>
  <si>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</si>
  <si>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</si>
  <si>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</si>
  <si>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</si>
  <si>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</si>
  <si>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</si>
  <si>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</si>
  <si>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</si>
  <si>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</si>
  <si>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</si>
  <si>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</si>
  <si>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</si>
  <si>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</si>
  <si>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</si>
  <si>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</si>
  <si>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</si>
  <si>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</si>
  <si>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</si>
  <si>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</si>
  <si>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</si>
  <si>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</si>
  <si>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</si>
  <si>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</si>
  <si>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</si>
  <si>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</si>
  <si>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</si>
  <si>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</si>
  <si>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</si>
  <si>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</si>
  <si>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</si>
  <si>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</si>
  <si>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</si>
  <si>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</si>
  <si>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</si>
  <si>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</si>
  <si>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</si>
  <si>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</si>
  <si>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</si>
  <si>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</si>
  <si>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</si>
  <si>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</si>
  <si>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</si>
  <si>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</si>
  <si>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</si>
  <si>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</si>
  <si>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</si>
  <si>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</si>
  <si>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</si>
  <si>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</si>
  <si>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</si>
  <si>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</si>
  <si>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</si>
  <si>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</si>
  <si>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</si>
  <si>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</si>
  <si>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</si>
  <si>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</si>
  <si>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</si>
  <si>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</si>
  <si>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</si>
  <si>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</si>
  <si>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</si>
  <si>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</si>
  <si>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</si>
  <si>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</si>
  <si>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</si>
  <si>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</si>
  <si>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</si>
  <si>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</si>
  <si>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</si>
  <si>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</si>
  <si>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</si>
  <si>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</si>
  <si>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</si>
  <si>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</si>
  <si>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</si>
  <si>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</si>
  <si>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</si>
  <si>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</si>
  <si>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</si>
  <si>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</si>
  <si>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</si>
  <si>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</si>
  <si>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</si>
  <si>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</si>
  <si>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</si>
  <si>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</si>
  <si>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</si>
  <si>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</si>
  <si>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</si>
  <si>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</si>
  <si>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</si>
  <si>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</si>
  <si>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</si>
  <si>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</si>
  <si>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</si>
  <si>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</si>
  <si>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</si>
  <si>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</si>
  <si>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</si>
  <si>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</si>
  <si>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</si>
  <si>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</si>
  <si>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</si>
  <si>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</si>
  <si>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</si>
  <si>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</si>
  <si>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</si>
  <si>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</si>
  <si>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</si>
  <si>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</si>
  <si>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</si>
  <si>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</si>
  <si>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</si>
  <si>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</si>
  <si>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</si>
  <si>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</si>
  <si>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</si>
  <si>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</si>
  <si>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</si>
  <si>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</si>
  <si>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</si>
  <si>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</si>
  <si>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</si>
  <si>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</si>
  <si>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</si>
  <si>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</si>
  <si>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</si>
  <si>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</si>
  <si>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</si>
  <si>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</si>
  <si>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</si>
  <si>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</si>
  <si>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</si>
  <si>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</si>
  <si>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</si>
  <si>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</si>
  <si>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</si>
  <si>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</si>
  <si>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</si>
  <si>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</si>
  <si>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</si>
  <si>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</si>
  <si>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</si>
  <si>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</si>
  <si>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</si>
  <si>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</si>
  <si>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</si>
  <si>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</si>
  <si>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</si>
  <si>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</si>
  <si>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</si>
  <si>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</si>
  <si>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</si>
  <si>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</si>
  <si>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</si>
  <si>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</si>
  <si>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</si>
  <si>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</si>
  <si>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</si>
  <si>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</si>
  <si>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</si>
  <si>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</si>
  <si>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</si>
  <si>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</si>
  <si>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</si>
  <si>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</si>
  <si>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</si>
  <si>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</si>
  <si>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</si>
  <si>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</si>
  <si>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</si>
  <si>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</si>
  <si>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</si>
  <si>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</si>
  <si>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</si>
  <si>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</si>
  <si>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</si>
  <si>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</si>
  <si>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</si>
  <si>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</si>
  <si>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</si>
  <si>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</si>
  <si>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</si>
  <si>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</si>
  <si>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</si>
  <si>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</si>
  <si>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</si>
  <si>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</si>
  <si>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</si>
  <si>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</si>
  <si>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</si>
  <si>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</si>
  <si>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</si>
  <si>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</si>
  <si>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</si>
  <si>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</si>
  <si>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</si>
  <si>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</si>
  <si>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</si>
  <si>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</si>
  <si>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</si>
  <si>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</si>
  <si>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</si>
  <si>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</si>
  <si>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</si>
  <si>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</si>
  <si>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</si>
  <si>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</si>
  <si>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</si>
  <si>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</si>
  <si>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</si>
  <si>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</si>
  <si>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</si>
  <si>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</si>
  <si>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</si>
  <si>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</si>
  <si>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</si>
  <si>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</si>
  <si>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</si>
  <si>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</si>
  <si>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</si>
  <si>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</si>
  <si>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</si>
  <si>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</si>
  <si>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</si>
  <si>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</si>
  <si>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</si>
  <si>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</si>
  <si>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</si>
  <si>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</si>
  <si>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</si>
  <si>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</si>
  <si>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</si>
  <si>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</si>
  <si>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</si>
  <si>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</si>
  <si>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</si>
  <si>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</si>
  <si>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</si>
  <si>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</si>
  <si>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</si>
  <si>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</si>
  <si>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</si>
  <si>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</si>
  <si>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</si>
  <si>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</si>
  <si>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</si>
  <si>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</si>
  <si>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</si>
  <si>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</si>
  <si>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</si>
  <si>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</si>
  <si>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</si>
  <si>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</si>
  <si>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</si>
  <si>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</si>
  <si>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</si>
  <si>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</si>
  <si>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</si>
  <si>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</si>
  <si>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</si>
  <si>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</si>
  <si>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</si>
  <si>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</si>
  <si>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</si>
  <si>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</si>
  <si>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</si>
  <si>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</si>
  <si>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</si>
  <si>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</si>
  <si>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</si>
  <si>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</si>
  <si>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</si>
  <si>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</si>
  <si>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</si>
  <si>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</si>
  <si>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</si>
  <si>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</si>
  <si>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</si>
  <si>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</si>
  <si>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</si>
  <si>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</si>
  <si>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</si>
  <si>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</si>
  <si>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</si>
  <si>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</si>
  <si>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</si>
  <si>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</si>
  <si>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</si>
  <si>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</si>
  <si>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</si>
  <si>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>….számú módosítás utáni előirányzat</t>
  </si>
  <si>
    <t>05</t>
  </si>
  <si>
    <t>ALAPADATOK</t>
  </si>
  <si>
    <t>……………………. Polgármesteri /Közös Önkormányzati Hivatal</t>
  </si>
  <si>
    <t>1. költségvetési szerv neve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</si>
  <si>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</si>
  <si>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</si>
  <si>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</si>
  <si>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</si>
  <si>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</si>
  <si>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</si>
  <si>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</si>
  <si>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</si>
  <si>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</si>
  <si>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</si>
  <si>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</si>
  <si>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</si>
  <si>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</si>
  <si>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</si>
  <si>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</si>
  <si>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</si>
  <si>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</si>
  <si>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I</t>
  </si>
  <si>
    <t>J=(D+…+I)</t>
  </si>
  <si>
    <t>K=(C+J)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</si>
  <si>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</si>
  <si>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</si>
  <si>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</si>
  <si>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</si>
  <si>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</si>
  <si>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</si>
  <si>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</si>
  <si>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</si>
  <si>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</si>
  <si>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</si>
  <si>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</si>
  <si>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</si>
  <si>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</si>
  <si>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</si>
  <si>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</si>
  <si>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</si>
  <si>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</si>
  <si>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</si>
  <si>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</si>
  <si>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</si>
  <si>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</si>
  <si>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</si>
  <si>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</si>
  <si>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</si>
  <si>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</si>
  <si>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</si>
  <si>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</si>
  <si>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</si>
  <si>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</si>
  <si>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</si>
  <si>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</si>
  <si>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</si>
  <si>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</si>
  <si>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</si>
  <si>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</si>
  <si>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</si>
  <si>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</si>
  <si>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</si>
  <si>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</si>
  <si>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3. sz. módosítás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</si>
  <si>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</si>
  <si>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</si>
  <si>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</si>
  <si>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</si>
  <si>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</si>
  <si>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</si>
  <si>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</si>
  <si>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</si>
  <si>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</si>
  <si>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</si>
  <si>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</si>
  <si>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</si>
  <si>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</si>
  <si>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</si>
  <si>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</si>
  <si>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</si>
  <si>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</si>
  <si>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</si>
  <si>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</si>
  <si>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</si>
  <si>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</si>
  <si>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</si>
  <si>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</si>
  <si>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</si>
  <si>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</si>
  <si>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</si>
  <si>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</si>
  <si>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</si>
  <si>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</si>
  <si>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</si>
  <si>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</si>
  <si>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</si>
  <si>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KÖLTSÉGVETÉSI RENDLET MÓDOSÍTÁSA</t>
  </si>
  <si>
    <t>Működési célú bevételek, kiadások mérlegének módosítása</t>
  </si>
  <si>
    <t>Felhalmozási célú bevételek, kiadások mérlegének módosítása</t>
  </si>
  <si>
    <t>Előterjesztéskor</t>
  </si>
  <si>
    <t xml:space="preserve">1. sz. módosítás </t>
  </si>
  <si>
    <t>Forintban</t>
  </si>
  <si>
    <t>Jogcím</t>
  </si>
  <si>
    <t>Módosított támogatás</t>
  </si>
  <si>
    <t>Összesen:</t>
  </si>
  <si>
    <t>Egyéb</t>
  </si>
  <si>
    <t>Telekadó</t>
  </si>
  <si>
    <t>ben</t>
  </si>
  <si>
    <t>ban</t>
  </si>
  <si>
    <t xml:space="preserve">5. sz. módosítás </t>
  </si>
  <si>
    <t>Kommunális adó</t>
  </si>
  <si>
    <t>Mellékletben külön?</t>
  </si>
  <si>
    <t>.</t>
  </si>
  <si>
    <t>Európai uniós támogatással megvalósuló projektek</t>
  </si>
  <si>
    <t xml:space="preserve">bevételei, kiadásai, hozzájárulások  </t>
  </si>
  <si>
    <t>Források</t>
  </si>
  <si>
    <t>Támogatási szerződés szerinti bevételek, kiadások</t>
  </si>
  <si>
    <t>Módosítás utáni összes forrás, kiadás előiányzata</t>
  </si>
  <si>
    <t>Évenkénti ütemezés</t>
  </si>
  <si>
    <t>Eredeti</t>
  </si>
  <si>
    <t>Módosítás</t>
  </si>
  <si>
    <t>Módosított</t>
  </si>
  <si>
    <t>F=D+E</t>
  </si>
  <si>
    <t>I=G+H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</si>
  <si>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</si>
  <si>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</si>
  <si>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</si>
  <si>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</si>
  <si>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</si>
  <si>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</si>
  <si>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</si>
  <si>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</si>
  <si>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</si>
  <si>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</si>
  <si>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</si>
  <si>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</si>
  <si>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</si>
  <si>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1. sz. mód</t>
  </si>
  <si>
    <t>2. sz. mód</t>
  </si>
  <si>
    <t>3. sz. mód</t>
  </si>
  <si>
    <t>4. sz. mód</t>
  </si>
  <si>
    <t>5. sz. mód</t>
  </si>
  <si>
    <t>6. sz. mód</t>
  </si>
  <si>
    <t>Módosítás összesen</t>
  </si>
  <si>
    <t xml:space="preserve">Önkormányzaton kívüli EU-s projekthez történő hozzájárulás </t>
  </si>
  <si>
    <t>Támogatott neve</t>
  </si>
  <si>
    <t>Eredeti ei.</t>
  </si>
  <si>
    <t xml:space="preserve">Összesen: </t>
  </si>
  <si>
    <t>EU-s projekt neve, azonosítója:</t>
  </si>
  <si>
    <t xml:space="preserve">2. sz. módosítás </t>
  </si>
  <si>
    <t>6.1. melléklet</t>
  </si>
  <si>
    <t>6.1.1. melléklet</t>
  </si>
  <si>
    <t>6.1.2. melléklet</t>
  </si>
  <si>
    <t>6.1.3. melléklet</t>
  </si>
  <si>
    <t>6.2. melléklet</t>
  </si>
  <si>
    <t>6.3. melléklet</t>
  </si>
  <si>
    <t>6.4.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</si>
  <si>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</si>
  <si>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</si>
  <si>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</si>
  <si>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</si>
  <si>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</si>
  <si>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</si>
  <si>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</si>
  <si>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6.5. melléklet</t>
  </si>
  <si>
    <t>7. melléklet</t>
  </si>
  <si>
    <t>B=C+F+I</t>
  </si>
  <si>
    <t>Igen</t>
  </si>
  <si>
    <t>5. melléklet</t>
  </si>
  <si>
    <t>2020. évi XC.
törvény 2.melléklete száma*</t>
  </si>
  <si>
    <t>* Magyarország 2021. évi központi költségvetéséról szóló törvény</t>
  </si>
  <si>
    <t>Sajópetri Község Önkormányzata</t>
  </si>
  <si>
    <t>VI.10.</t>
  </si>
  <si>
    <t>1.számú módosítás utáni előirányzat</t>
  </si>
  <si>
    <t>1 sz. módosítás</t>
  </si>
  <si>
    <t>Módosítások összesen 2021.04.30-ig</t>
  </si>
  <si>
    <t>1 számú módosítás utáni előirányzat</t>
  </si>
  <si>
    <t>TOP. Hivatal energetikai felújítása</t>
  </si>
  <si>
    <r>
      <t>EU-s projekt neve, azonosítója:</t>
    </r>
    <r>
      <rPr>
        <sz val="11"/>
        <rFont val="Times New Roman"/>
        <family val="1"/>
        <charset val="238"/>
      </rPr>
      <t>*  TOP1.4.1. Bölcsőde kialakítás</t>
    </r>
  </si>
  <si>
    <t xml:space="preserve">Sajópetri Nefelejcs  Napkötiotthonos Óvoda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</si>
</sst>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#,##0.0"/>
  </numFmts>
  <fonts count="7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6"/>
      <name val="Times New Roman CE"/>
      <charset val="238"/>
    </font>
    <font>
      <sz val="6"/>
      <name val="Times New Roman CE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9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9" fontId="14" fillId="0" borderId="0" applyFont="0" applyFill="0" applyBorder="0" applyAlignment="0" applyProtection="0"/>
  </cellStyleXfs>
  <cellXfs count="801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16" fillId="0" borderId="17" xfId="0" applyNumberFormat="1" applyFont="1" applyFill="1" applyBorder="1" applyAlignment="1" applyProtection="1">
      <alignment horizontal="center" vertical="center" wrapText="1"/>
    </xf>
    <xf numFmtId="165" fontId="16" fillId="0" borderId="18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21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3" xfId="7" applyFont="1" applyFill="1" applyBorder="1" applyAlignment="1" applyProtection="1">
      <alignment horizontal="left" vertical="center" wrapText="1" indent="6"/>
    </xf>
    <xf numFmtId="0" fontId="33" fillId="0" borderId="0" xfId="0" applyFont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21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27" xfId="0" applyNumberFormat="1" applyFont="1" applyFill="1" applyBorder="1" applyAlignment="1" applyProtection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165" fontId="23" fillId="0" borderId="14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0" xfId="0" applyNumberFormat="1" applyFont="1" applyFill="1" applyBorder="1" applyAlignment="1" applyProtection="1">
      <alignment horizontal="left" vertical="center" wrapText="1" indent="1"/>
    </xf>
    <xf numFmtId="165" fontId="26" fillId="0" borderId="27" xfId="0" applyNumberFormat="1" applyFont="1" applyFill="1" applyBorder="1" applyAlignment="1" applyProtection="1">
      <alignment horizontal="left" vertical="center" wrapText="1" indent="1"/>
    </xf>
    <xf numFmtId="165" fontId="1" fillId="0" borderId="31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9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7" applyNumberFormat="1" applyFont="1" applyFill="1" applyBorder="1" applyAlignment="1" applyProtection="1">
      <alignment horizontal="right" vertical="center" wrapText="1" indent="1"/>
    </xf>
    <xf numFmtId="165" fontId="16" fillId="0" borderId="1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33" xfId="7" applyNumberFormat="1" applyFont="1" applyFill="1" applyBorder="1" applyAlignment="1" applyProtection="1">
      <alignment horizontal="right" vertical="center" wrapText="1" indent="1"/>
    </xf>
    <xf numFmtId="165" fontId="17" fillId="0" borderId="3" xfId="7" applyNumberFormat="1" applyFont="1" applyFill="1" applyBorder="1" applyAlignment="1" applyProtection="1">
      <alignment horizontal="right" vertical="center" wrapText="1" indent="1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65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7" applyFont="1" applyFill="1" applyBorder="1" applyAlignment="1" applyProtection="1">
      <alignment horizontal="left" vertical="center" wrapText="1" indent="1"/>
    </xf>
    <xf numFmtId="0" fontId="16" fillId="0" borderId="18" xfId="7" applyFont="1" applyFill="1" applyBorder="1" applyAlignment="1" applyProtection="1">
      <alignment vertical="center" wrapText="1"/>
    </xf>
    <xf numFmtId="0" fontId="17" fillId="0" borderId="23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5" fontId="16" fillId="0" borderId="34" xfId="7" applyNumberFormat="1" applyFont="1" applyFill="1" applyBorder="1" applyAlignment="1" applyProtection="1">
      <alignment horizontal="right" vertical="center" wrapText="1" indent="1"/>
    </xf>
    <xf numFmtId="165" fontId="16" fillId="0" borderId="35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8" xfId="7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165" fontId="16" fillId="0" borderId="36" xfId="7" applyNumberFormat="1" applyFont="1" applyFill="1" applyBorder="1" applyAlignment="1" applyProtection="1">
      <alignment horizontal="right" vertical="center" wrapText="1" indent="1"/>
    </xf>
    <xf numFmtId="165" fontId="16" fillId="0" borderId="24" xfId="7" applyNumberFormat="1" applyFont="1" applyFill="1" applyBorder="1" applyAlignment="1" applyProtection="1">
      <alignment horizontal="right" vertical="center" wrapText="1" indent="1"/>
    </xf>
    <xf numFmtId="165" fontId="17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165" fontId="7" fillId="0" borderId="24" xfId="0" applyNumberFormat="1" applyFont="1" applyFill="1" applyBorder="1" applyAlignment="1" applyProtection="1">
      <alignment horizontal="centerContinuous" vertical="center" wrapText="1"/>
    </xf>
    <xf numFmtId="165" fontId="23" fillId="0" borderId="24" xfId="0" applyNumberFormat="1" applyFont="1" applyFill="1" applyBorder="1" applyAlignment="1" applyProtection="1">
      <alignment horizontal="center" vertical="center" wrapText="1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7" fillId="0" borderId="39" xfId="0" applyNumberFormat="1" applyFont="1" applyFill="1" applyBorder="1" applyAlignment="1" applyProtection="1">
      <alignment horizontal="centerContinuous" vertical="center" wrapText="1"/>
    </xf>
    <xf numFmtId="165" fontId="7" fillId="0" borderId="34" xfId="0" applyNumberFormat="1" applyFont="1" applyFill="1" applyBorder="1" applyAlignment="1" applyProtection="1">
      <alignment horizontal="centerContinuous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5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7" applyNumberFormat="1" applyFont="1" applyFill="1" applyBorder="1" applyAlignment="1" applyProtection="1">
      <alignment horizontal="right" vertical="center" wrapText="1" indent="1"/>
    </xf>
    <xf numFmtId="165" fontId="17" fillId="0" borderId="42" xfId="7" applyNumberFormat="1" applyFont="1" applyFill="1" applyBorder="1" applyAlignment="1" applyProtection="1">
      <alignment horizontal="right" vertical="center" wrapText="1" indent="1"/>
    </xf>
    <xf numFmtId="165" fontId="24" fillId="0" borderId="41" xfId="7" applyNumberFormat="1" applyFont="1" applyFill="1" applyBorder="1" applyAlignment="1" applyProtection="1">
      <alignment horizontal="right" vertical="center" wrapText="1" indent="1"/>
    </xf>
    <xf numFmtId="165" fontId="24" fillId="0" borderId="33" xfId="7" applyNumberFormat="1" applyFont="1" applyFill="1" applyBorder="1" applyAlignment="1" applyProtection="1">
      <alignment horizontal="right" vertical="center" wrapText="1" indent="1"/>
    </xf>
    <xf numFmtId="165" fontId="17" fillId="0" borderId="43" xfId="7" applyNumberFormat="1" applyFont="1" applyFill="1" applyBorder="1" applyAlignment="1" applyProtection="1">
      <alignment horizontal="right" vertical="center" wrapText="1" indent="1"/>
    </xf>
    <xf numFmtId="165" fontId="17" fillId="0" borderId="44" xfId="7" applyNumberFormat="1" applyFont="1" applyFill="1" applyBorder="1" applyAlignment="1" applyProtection="1">
      <alignment horizontal="right" vertical="center" wrapText="1" inden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6" xfId="0" applyNumberFormat="1" applyFont="1" applyFill="1" applyBorder="1" applyAlignment="1" applyProtection="1">
      <alignment horizontal="right" vertical="center" wrapText="1" indent="1"/>
    </xf>
    <xf numFmtId="165" fontId="24" fillId="0" borderId="2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</xf>
    <xf numFmtId="165" fontId="17" fillId="0" borderId="33" xfId="0" applyNumberFormat="1" applyFont="1" applyFill="1" applyBorder="1" applyAlignment="1" applyProtection="1">
      <alignment horizontal="right" vertical="center" wrapText="1" indent="1"/>
    </xf>
    <xf numFmtId="165" fontId="24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6" xfId="0" applyNumberFormat="1" applyFont="1" applyFill="1" applyBorder="1" applyAlignment="1" applyProtection="1">
      <alignment horizontal="right" vertical="center" wrapText="1" indent="1"/>
    </xf>
    <xf numFmtId="165" fontId="17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33" xfId="0" applyNumberFormat="1" applyFont="1" applyFill="1" applyBorder="1" applyAlignment="1" applyProtection="1">
      <alignment horizontal="right" vertical="center" wrapText="1" indent="1"/>
    </xf>
    <xf numFmtId="165" fontId="23" fillId="0" borderId="21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165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65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7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1" xfId="7" applyNumberFormat="1" applyFont="1" applyFill="1" applyBorder="1" applyAlignment="1" applyProtection="1">
      <alignment horizontal="right" vertical="center" wrapText="1" indent="1"/>
    </xf>
    <xf numFmtId="165" fontId="17" fillId="0" borderId="47" xfId="7" applyNumberFormat="1" applyFont="1" applyFill="1" applyBorder="1" applyAlignment="1" applyProtection="1">
      <alignment horizontal="right" vertical="center" wrapText="1" indent="1"/>
    </xf>
    <xf numFmtId="165" fontId="17" fillId="0" borderId="19" xfId="7" applyNumberFormat="1" applyFont="1" applyFill="1" applyBorder="1" applyAlignment="1" applyProtection="1">
      <alignment horizontal="right" vertical="center" wrapText="1" indent="1"/>
    </xf>
    <xf numFmtId="165" fontId="17" fillId="0" borderId="20" xfId="7" applyNumberFormat="1" applyFont="1" applyFill="1" applyBorder="1" applyAlignment="1" applyProtection="1">
      <alignment horizontal="right" vertical="center" wrapText="1" indent="1"/>
    </xf>
    <xf numFmtId="165" fontId="23" fillId="0" borderId="21" xfId="7" applyNumberFormat="1" applyFont="1" applyFill="1" applyBorder="1" applyAlignment="1" applyProtection="1">
      <alignment horizontal="right" vertical="center" wrapText="1" indent="1"/>
    </xf>
    <xf numFmtId="165" fontId="24" fillId="0" borderId="19" xfId="7" applyNumberFormat="1" applyFont="1" applyFill="1" applyBorder="1" applyAlignment="1" applyProtection="1">
      <alignment horizontal="right" vertical="center" wrapText="1" indent="1"/>
    </xf>
    <xf numFmtId="165" fontId="24" fillId="0" borderId="20" xfId="7" applyNumberFormat="1" applyFont="1" applyFill="1" applyBorder="1" applyAlignment="1" applyProtection="1">
      <alignment horizontal="right" vertical="center" wrapText="1" indent="1"/>
    </xf>
    <xf numFmtId="165" fontId="24" fillId="0" borderId="47" xfId="7" applyNumberFormat="1" applyFont="1" applyFill="1" applyBorder="1" applyAlignment="1" applyProtection="1">
      <alignment horizontal="right" vertical="center" wrapText="1" indent="1"/>
    </xf>
    <xf numFmtId="165" fontId="16" fillId="0" borderId="48" xfId="7" applyNumberFormat="1" applyFont="1" applyFill="1" applyBorder="1" applyAlignment="1" applyProtection="1">
      <alignment horizontal="right" vertical="center" wrapText="1" indent="1"/>
    </xf>
    <xf numFmtId="165" fontId="17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0" xfId="7" applyNumberFormat="1" applyFont="1" applyFill="1" applyBorder="1" applyAlignment="1" applyProtection="1">
      <alignment horizontal="right" vertical="center" wrapText="1" indent="1"/>
    </xf>
    <xf numFmtId="165" fontId="17" fillId="0" borderId="46" xfId="7" applyNumberFormat="1" applyFont="1" applyFill="1" applyBorder="1" applyAlignment="1" applyProtection="1">
      <alignment horizontal="right" vertical="center" wrapText="1" indent="1"/>
    </xf>
    <xf numFmtId="165" fontId="17" fillId="0" borderId="51" xfId="7" applyNumberFormat="1" applyFont="1" applyFill="1" applyBorder="1" applyAlignment="1" applyProtection="1">
      <alignment horizontal="right" vertical="center" wrapText="1" indent="1"/>
    </xf>
    <xf numFmtId="165" fontId="22" fillId="0" borderId="21" xfId="0" applyNumberFormat="1" applyFont="1" applyBorder="1" applyAlignment="1" applyProtection="1">
      <alignment horizontal="right" vertical="center" wrapText="1" indent="1"/>
    </xf>
    <xf numFmtId="165" fontId="20" fillId="0" borderId="21" xfId="0" quotePrefix="1" applyNumberFormat="1" applyFont="1" applyBorder="1" applyAlignment="1" applyProtection="1">
      <alignment horizontal="right" vertical="center" wrapText="1" indent="1"/>
    </xf>
    <xf numFmtId="165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65" fontId="24" fillId="0" borderId="51" xfId="7" applyNumberFormat="1" applyFont="1" applyFill="1" applyBorder="1" applyAlignment="1" applyProtection="1">
      <alignment horizontal="right" vertical="center" wrapText="1" indent="1"/>
    </xf>
    <xf numFmtId="165" fontId="17" fillId="0" borderId="1" xfId="7" applyNumberFormat="1" applyFont="1" applyFill="1" applyBorder="1" applyAlignment="1" applyProtection="1">
      <alignment horizontal="right" vertical="center" wrapText="1" indent="1"/>
    </xf>
    <xf numFmtId="165" fontId="24" fillId="0" borderId="3" xfId="7" applyNumberFormat="1" applyFont="1" applyFill="1" applyBorder="1" applyAlignment="1" applyProtection="1">
      <alignment horizontal="right" vertical="center" wrapText="1" indent="1"/>
    </xf>
    <xf numFmtId="165" fontId="24" fillId="0" borderId="1" xfId="7" applyNumberFormat="1" applyFont="1" applyFill="1" applyBorder="1" applyAlignment="1" applyProtection="1">
      <alignment horizontal="right" vertical="center" wrapText="1" indent="1"/>
    </xf>
    <xf numFmtId="165" fontId="24" fillId="0" borderId="23" xfId="7" applyNumberFormat="1" applyFont="1" applyFill="1" applyBorder="1" applyAlignment="1" applyProtection="1">
      <alignment horizontal="right" vertical="center" wrapText="1" indent="1"/>
    </xf>
    <xf numFmtId="165" fontId="24" fillId="0" borderId="2" xfId="7" applyNumberFormat="1" applyFont="1" applyFill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</xf>
    <xf numFmtId="165" fontId="17" fillId="0" borderId="6" xfId="7" applyNumberFormat="1" applyFont="1" applyFill="1" applyBorder="1" applyAlignment="1" applyProtection="1">
      <alignment horizontal="right" vertical="center" wrapText="1" indent="1"/>
    </xf>
    <xf numFmtId="165" fontId="17" fillId="0" borderId="23" xfId="7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</xf>
    <xf numFmtId="165" fontId="24" fillId="0" borderId="6" xfId="7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</xf>
    <xf numFmtId="0" fontId="56" fillId="0" borderId="40" xfId="7" applyFont="1" applyFill="1" applyBorder="1" applyAlignment="1" applyProtection="1">
      <alignment horizontal="center" vertical="center" wrapText="1"/>
      <protection locked="0"/>
    </xf>
    <xf numFmtId="0" fontId="57" fillId="0" borderId="16" xfId="7" applyFont="1" applyFill="1" applyBorder="1" applyAlignment="1" applyProtection="1">
      <alignment horizontal="center" vertical="center" wrapText="1"/>
    </xf>
    <xf numFmtId="0" fontId="57" fillId="0" borderId="52" xfId="7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65" fontId="24" fillId="0" borderId="44" xfId="7" applyNumberFormat="1" applyFont="1" applyFill="1" applyBorder="1" applyAlignment="1" applyProtection="1">
      <alignment horizontal="right" vertical="center" wrapText="1" indent="1"/>
    </xf>
    <xf numFmtId="0" fontId="58" fillId="0" borderId="14" xfId="0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 wrapText="1"/>
      <protection locked="0"/>
    </xf>
    <xf numFmtId="0" fontId="58" fillId="0" borderId="25" xfId="0" applyFont="1" applyBorder="1" applyAlignment="1" applyProtection="1">
      <alignment horizontal="center" vertical="center" wrapText="1"/>
      <protection locked="0"/>
    </xf>
    <xf numFmtId="165" fontId="56" fillId="0" borderId="14" xfId="0" applyNumberFormat="1" applyFont="1" applyFill="1" applyBorder="1" applyAlignment="1" applyProtection="1">
      <alignment horizontal="center" vertical="center" wrapText="1"/>
    </xf>
    <xf numFmtId="165" fontId="56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13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18" xfId="0" applyNumberFormat="1" applyFont="1" applyFill="1" applyBorder="1" applyAlignment="1" applyProtection="1">
      <alignment horizontal="center" vertical="center" wrapText="1"/>
    </xf>
    <xf numFmtId="165" fontId="57" fillId="0" borderId="53" xfId="0" applyNumberFormat="1" applyFont="1" applyFill="1" applyBorder="1" applyAlignment="1" applyProtection="1">
      <alignment horizontal="center" vertical="center" wrapText="1"/>
    </xf>
    <xf numFmtId="165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65" fontId="57" fillId="0" borderId="21" xfId="0" applyNumberFormat="1" applyFont="1" applyBorder="1" applyAlignment="1" applyProtection="1">
      <alignment horizontal="center" vertical="center" wrapText="1"/>
    </xf>
    <xf numFmtId="0" fontId="59" fillId="0" borderId="23" xfId="7" applyFont="1" applyFill="1" applyBorder="1" applyAlignment="1" applyProtection="1">
      <alignment horizontal="center" vertical="center" wrapText="1"/>
      <protection locked="0"/>
    </xf>
    <xf numFmtId="0" fontId="59" fillId="0" borderId="23" xfId="0" applyFont="1" applyBorder="1" applyAlignment="1" applyProtection="1">
      <alignment horizontal="center" vertical="center" wrapText="1"/>
      <protection locked="0"/>
    </xf>
    <xf numFmtId="0" fontId="59" fillId="0" borderId="51" xfId="7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65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5" fontId="23" fillId="0" borderId="16" xfId="7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65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65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24" fillId="0" borderId="18" xfId="7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65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7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7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23" fillId="0" borderId="47" xfId="0" applyNumberFormat="1" applyFont="1" applyFill="1" applyBorder="1" applyAlignment="1" applyProtection="1">
      <alignment horizontal="right" vertical="center" wrapText="1" indent="1"/>
    </xf>
    <xf numFmtId="165" fontId="23" fillId="0" borderId="20" xfId="0" applyNumberFormat="1" applyFont="1" applyFill="1" applyBorder="1" applyAlignment="1" applyProtection="1">
      <alignment horizontal="right" vertical="center" wrapText="1" indent="1"/>
    </xf>
    <xf numFmtId="165" fontId="23" fillId="0" borderId="16" xfId="0" applyNumberFormat="1" applyFont="1" applyFill="1" applyBorder="1" applyAlignment="1" applyProtection="1">
      <alignment horizontal="right" vertical="center" wrapText="1" indent="1"/>
    </xf>
    <xf numFmtId="165" fontId="23" fillId="0" borderId="2" xfId="0" applyNumberFormat="1" applyFont="1" applyFill="1" applyBorder="1" applyAlignment="1" applyProtection="1">
      <alignment horizontal="right" vertical="center" wrapText="1" indent="1"/>
    </xf>
    <xf numFmtId="165" fontId="23" fillId="0" borderId="23" xfId="0" applyNumberFormat="1" applyFont="1" applyFill="1" applyBorder="1" applyAlignment="1" applyProtection="1">
      <alignment horizontal="right" vertical="center" wrapText="1" indent="1"/>
    </xf>
    <xf numFmtId="165" fontId="23" fillId="0" borderId="36" xfId="0" applyNumberFormat="1" applyFont="1" applyFill="1" applyBorder="1" applyAlignment="1" applyProtection="1">
      <alignment horizontal="right" vertical="center" wrapText="1" indent="1"/>
    </xf>
    <xf numFmtId="165" fontId="23" fillId="0" borderId="6" xfId="0" applyNumberFormat="1" applyFont="1" applyFill="1" applyBorder="1" applyAlignment="1" applyProtection="1">
      <alignment horizontal="right" vertical="center" wrapText="1" indent="1"/>
    </xf>
    <xf numFmtId="165" fontId="23" fillId="0" borderId="18" xfId="0" applyNumberFormat="1" applyFont="1" applyFill="1" applyBorder="1" applyAlignment="1" applyProtection="1">
      <alignment horizontal="right" vertical="center" wrapText="1" indent="1"/>
    </xf>
    <xf numFmtId="165" fontId="23" fillId="0" borderId="55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right" vertical="center" wrapText="1" indent="1"/>
    </xf>
    <xf numFmtId="165" fontId="23" fillId="0" borderId="36" xfId="7" applyNumberFormat="1" applyFont="1" applyFill="1" applyBorder="1" applyAlignment="1" applyProtection="1">
      <alignment horizontal="right" vertical="center" wrapText="1" indent="1"/>
    </xf>
    <xf numFmtId="165" fontId="17" fillId="0" borderId="56" xfId="7" applyNumberFormat="1" applyFont="1" applyFill="1" applyBorder="1" applyAlignment="1" applyProtection="1">
      <alignment horizontal="right" vertical="center" wrapText="1" indent="1"/>
    </xf>
    <xf numFmtId="165" fontId="17" fillId="0" borderId="26" xfId="7" applyNumberFormat="1" applyFont="1" applyFill="1" applyBorder="1" applyAlignment="1" applyProtection="1">
      <alignment horizontal="right" vertical="center" wrapText="1" indent="1"/>
    </xf>
    <xf numFmtId="165" fontId="7" fillId="0" borderId="36" xfId="0" applyNumberFormat="1" applyFont="1" applyFill="1" applyBorder="1" applyAlignment="1" applyProtection="1">
      <alignment horizontal="right" vertical="center" wrapText="1" indent="1"/>
    </xf>
    <xf numFmtId="165" fontId="4" fillId="0" borderId="14" xfId="0" applyNumberFormat="1" applyFont="1" applyFill="1" applyBorder="1" applyAlignment="1" applyProtection="1">
      <alignment horizontal="right" vertical="center" wrapText="1"/>
    </xf>
    <xf numFmtId="165" fontId="24" fillId="0" borderId="47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7" applyFont="1" applyFill="1" applyBorder="1" applyAlignment="1" applyProtection="1">
      <alignment horizontal="right" vertical="center" wrapText="1" indent="1"/>
      <protection locked="0"/>
    </xf>
    <xf numFmtId="0" fontId="17" fillId="0" borderId="26" xfId="7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57" fillId="0" borderId="14" xfId="7" applyFont="1" applyFill="1" applyBorder="1" applyAlignment="1" applyProtection="1">
      <alignment horizontal="center" vertical="center" wrapText="1"/>
      <protection locked="0"/>
    </xf>
    <xf numFmtId="165" fontId="57" fillId="0" borderId="21" xfId="0" applyNumberFormat="1" applyFont="1" applyBorder="1" applyAlignment="1" applyProtection="1">
      <alignment horizontal="center" vertical="center" wrapText="1"/>
      <protection locked="0"/>
    </xf>
    <xf numFmtId="165" fontId="58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65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57" fillId="0" borderId="16" xfId="7" applyFont="1" applyFill="1" applyBorder="1" applyAlignment="1" applyProtection="1">
      <alignment horizontal="center" vertical="center" wrapText="1"/>
      <protection locked="0"/>
    </xf>
    <xf numFmtId="0" fontId="57" fillId="0" borderId="52" xfId="7" applyFont="1" applyFill="1" applyBorder="1" applyAlignment="1" applyProtection="1">
      <alignment horizontal="center" vertical="center" wrapText="1"/>
      <protection locked="0"/>
    </xf>
    <xf numFmtId="0" fontId="23" fillId="0" borderId="36" xfId="7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/>
    <xf numFmtId="0" fontId="60" fillId="0" borderId="0" xfId="0" applyFont="1" applyAlignment="1">
      <alignment horizontal="justify" vertical="top" wrapText="1"/>
    </xf>
    <xf numFmtId="0" fontId="61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top" wrapText="1"/>
    </xf>
    <xf numFmtId="0" fontId="40" fillId="0" borderId="0" xfId="0" applyFont="1"/>
    <xf numFmtId="0" fontId="55" fillId="0" borderId="0" xfId="4" applyAlignment="1" applyProtection="1"/>
    <xf numFmtId="165" fontId="62" fillId="0" borderId="0" xfId="7" applyNumberFormat="1" applyFont="1" applyFill="1" applyAlignment="1" applyProtection="1">
      <alignment horizontal="right" vertical="center" indent="1"/>
    </xf>
    <xf numFmtId="0" fontId="62" fillId="0" borderId="0" xfId="7" applyFont="1" applyFill="1" applyProtection="1"/>
    <xf numFmtId="165" fontId="62" fillId="0" borderId="0" xfId="7" applyNumberFormat="1" applyFont="1" applyFill="1" applyProtection="1"/>
    <xf numFmtId="165" fontId="63" fillId="0" borderId="0" xfId="0" applyNumberFormat="1" applyFont="1" applyFill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horizontal="right" vertical="center" wrapText="1" indent="1"/>
    </xf>
    <xf numFmtId="0" fontId="63" fillId="0" borderId="59" xfId="0" applyFont="1" applyFill="1" applyBorder="1" applyAlignment="1" applyProtection="1">
      <alignment horizontal="right" vertical="center" wrapText="1" indent="1"/>
    </xf>
    <xf numFmtId="165" fontId="63" fillId="0" borderId="59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 indent="1"/>
    </xf>
    <xf numFmtId="165" fontId="63" fillId="0" borderId="0" xfId="0" applyNumberFormat="1" applyFont="1" applyFill="1" applyAlignment="1" applyProtection="1">
      <alignment horizontal="right" vertical="center" wrapText="1"/>
    </xf>
    <xf numFmtId="0" fontId="63" fillId="0" borderId="0" xfId="0" applyFont="1" applyFill="1" applyAlignment="1" applyProtection="1">
      <alignment horizontal="right" vertical="center" wrapText="1"/>
    </xf>
    <xf numFmtId="165" fontId="63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165" fontId="63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65" fontId="56" fillId="0" borderId="25" xfId="0" applyNumberFormat="1" applyFont="1" applyFill="1" applyBorder="1" applyAlignment="1" applyProtection="1">
      <alignment horizontal="center" vertical="center" wrapText="1"/>
    </xf>
    <xf numFmtId="165" fontId="56" fillId="0" borderId="24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Border="1" applyAlignment="1" applyProtection="1">
      <alignment horizontal="center" vertical="center" wrapText="1"/>
    </xf>
    <xf numFmtId="165" fontId="56" fillId="0" borderId="24" xfId="0" applyNumberFormat="1" applyFont="1" applyBorder="1" applyAlignment="1" applyProtection="1">
      <alignment horizontal="center" vertical="center" wrapText="1"/>
    </xf>
    <xf numFmtId="165" fontId="56" fillId="0" borderId="25" xfId="0" applyNumberFormat="1" applyFont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14" xfId="0" applyFont="1" applyBorder="1" applyAlignment="1" applyProtection="1">
      <alignment horizontal="center" vertical="center" wrapText="1"/>
    </xf>
    <xf numFmtId="0" fontId="58" fillId="0" borderId="24" xfId="0" applyFont="1" applyBorder="1" applyAlignment="1" applyProtection="1">
      <alignment horizontal="center" vertical="center" wrapText="1"/>
    </xf>
    <xf numFmtId="0" fontId="58" fillId="0" borderId="25" xfId="0" applyFont="1" applyBorder="1" applyAlignment="1" applyProtection="1">
      <alignment horizontal="center" vertical="center" wrapText="1"/>
    </xf>
    <xf numFmtId="0" fontId="56" fillId="0" borderId="40" xfId="7" applyFont="1" applyFill="1" applyBorder="1" applyAlignment="1" applyProtection="1">
      <alignment horizontal="center" vertical="center" wrapText="1"/>
    </xf>
    <xf numFmtId="0" fontId="59" fillId="0" borderId="23" xfId="7" applyFont="1" applyFill="1" applyBorder="1" applyAlignment="1" applyProtection="1">
      <alignment horizontal="center" vertical="center" wrapText="1"/>
    </xf>
    <xf numFmtId="0" fontId="59" fillId="0" borderId="23" xfId="0" applyFont="1" applyBorder="1" applyAlignment="1" applyProtection="1">
      <alignment horizontal="center" vertical="center" wrapText="1"/>
    </xf>
    <xf numFmtId="0" fontId="59" fillId="0" borderId="51" xfId="7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27" xfId="0" applyFont="1" applyFill="1" applyBorder="1" applyAlignment="1">
      <alignment horizontal="center" vertical="center"/>
    </xf>
    <xf numFmtId="0" fontId="44" fillId="0" borderId="13" xfId="0" applyFont="1" applyFill="1" applyBorder="1" applyAlignment="1" applyProtection="1">
      <alignment horizontal="center" vertical="center" wrapText="1"/>
    </xf>
    <xf numFmtId="0" fontId="44" fillId="0" borderId="59" xfId="0" applyFont="1" applyFill="1" applyBorder="1" applyAlignment="1" applyProtection="1">
      <alignment horizontal="center" vertic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vertical="center"/>
    </xf>
    <xf numFmtId="0" fontId="20" fillId="0" borderId="13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21" fillId="0" borderId="64" xfId="0" applyFont="1" applyFill="1" applyBorder="1" applyAlignment="1" applyProtection="1">
      <alignment horizontal="left" vertical="center" wrapText="1" indent="1"/>
      <protection locked="0"/>
    </xf>
    <xf numFmtId="0" fontId="21" fillId="0" borderId="65" xfId="0" applyFont="1" applyFill="1" applyBorder="1" applyAlignment="1" applyProtection="1">
      <alignment horizontal="left" vertical="center" wrapText="1" indent="1"/>
      <protection locked="0"/>
    </xf>
    <xf numFmtId="0" fontId="21" fillId="0" borderId="66" xfId="0" applyFont="1" applyFill="1" applyBorder="1" applyAlignment="1" applyProtection="1">
      <alignment horizontal="left" vertical="center" wrapText="1" indent="1"/>
      <protection locked="0"/>
    </xf>
    <xf numFmtId="3" fontId="21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59" xfId="0" applyNumberFormat="1" applyFont="1" applyFill="1" applyBorder="1" applyAlignment="1" applyProtection="1">
      <alignment horizontal="right" vertical="center" wrapText="1" indent="1"/>
    </xf>
    <xf numFmtId="3" fontId="22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5" fontId="9" fillId="0" borderId="0" xfId="6" applyNumberFormat="1" applyFont="1" applyFill="1" applyAlignment="1" applyProtection="1">
      <alignment vertical="center" wrapText="1"/>
      <protection locked="0"/>
    </xf>
    <xf numFmtId="165" fontId="16" fillId="0" borderId="27" xfId="6" applyNumberFormat="1" applyFont="1" applyFill="1" applyBorder="1" applyAlignment="1">
      <alignment horizontal="center" vertical="center" wrapText="1"/>
    </xf>
    <xf numFmtId="165" fontId="7" fillId="0" borderId="27" xfId="6" applyNumberFormat="1" applyFont="1" applyFill="1" applyBorder="1" applyAlignment="1">
      <alignment horizontal="center" vertical="center" wrapText="1"/>
    </xf>
    <xf numFmtId="165" fontId="48" fillId="0" borderId="69" xfId="6" applyNumberFormat="1" applyFont="1" applyFill="1" applyBorder="1" applyAlignment="1">
      <alignment horizontal="center" vertical="center"/>
    </xf>
    <xf numFmtId="165" fontId="48" fillId="0" borderId="27" xfId="6" applyNumberFormat="1" applyFont="1" applyFill="1" applyBorder="1" applyAlignment="1">
      <alignment horizontal="center" vertical="center"/>
    </xf>
    <xf numFmtId="165" fontId="48" fillId="0" borderId="70" xfId="6" applyNumberFormat="1" applyFont="1" applyFill="1" applyBorder="1" applyAlignment="1">
      <alignment horizontal="center" vertical="center"/>
    </xf>
    <xf numFmtId="165" fontId="48" fillId="0" borderId="27" xfId="6" applyNumberFormat="1" applyFont="1" applyFill="1" applyBorder="1" applyAlignment="1">
      <alignment horizontal="center" vertical="center" wrapText="1"/>
    </xf>
    <xf numFmtId="165" fontId="48" fillId="0" borderId="70" xfId="6" applyNumberFormat="1" applyFont="1" applyFill="1" applyBorder="1" applyAlignment="1">
      <alignment horizontal="center" vertical="center" wrapText="1"/>
    </xf>
    <xf numFmtId="49" fontId="24" fillId="0" borderId="57" xfId="6" applyNumberFormat="1" applyFont="1" applyFill="1" applyBorder="1" applyAlignment="1">
      <alignment horizontal="left" vertical="center"/>
    </xf>
    <xf numFmtId="49" fontId="27" fillId="0" borderId="71" xfId="6" quotePrefix="1" applyNumberFormat="1" applyFont="1" applyFill="1" applyBorder="1" applyAlignment="1">
      <alignment horizontal="left" vertical="center"/>
    </xf>
    <xf numFmtId="49" fontId="24" fillId="0" borderId="71" xfId="6" applyNumberFormat="1" applyFont="1" applyFill="1" applyBorder="1" applyAlignment="1">
      <alignment horizontal="left" vertical="center"/>
    </xf>
    <xf numFmtId="49" fontId="23" fillId="0" borderId="6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66" fontId="16" fillId="0" borderId="27" xfId="6" applyNumberFormat="1" applyFont="1" applyFill="1" applyBorder="1" applyAlignment="1" applyProtection="1">
      <alignment horizontal="left" vertical="center" wrapText="1"/>
    </xf>
    <xf numFmtId="166" fontId="16" fillId="0" borderId="0" xfId="6" applyNumberFormat="1" applyFont="1" applyFill="1" applyBorder="1" applyAlignment="1">
      <alignment horizontal="left" vertical="center" wrapText="1"/>
    </xf>
    <xf numFmtId="165" fontId="51" fillId="0" borderId="0" xfId="6" applyNumberFormat="1" applyFont="1" applyFill="1" applyBorder="1" applyAlignment="1">
      <alignment vertical="center"/>
    </xf>
    <xf numFmtId="4" fontId="52" fillId="0" borderId="0" xfId="6" applyNumberFormat="1" applyFont="1" applyFill="1" applyBorder="1" applyAlignment="1" applyProtection="1">
      <alignment vertical="center" wrapText="1"/>
      <protection locked="0"/>
    </xf>
    <xf numFmtId="49" fontId="26" fillId="0" borderId="27" xfId="6" applyNumberFormat="1" applyFont="1" applyFill="1" applyBorder="1" applyAlignment="1" applyProtection="1">
      <alignment horizontal="center" vertical="center"/>
      <protection locked="0"/>
    </xf>
    <xf numFmtId="0" fontId="25" fillId="0" borderId="27" xfId="6" applyFont="1" applyBorder="1" applyAlignment="1">
      <alignment horizontal="center" vertical="center"/>
    </xf>
    <xf numFmtId="49" fontId="26" fillId="0" borderId="27" xfId="6" applyNumberFormat="1" applyFont="1" applyFill="1" applyBorder="1" applyAlignment="1" applyProtection="1">
      <alignment horizontal="left" vertical="center"/>
      <protection locked="0"/>
    </xf>
    <xf numFmtId="165" fontId="23" fillId="0" borderId="27" xfId="6" applyNumberFormat="1" applyFont="1" applyFill="1" applyBorder="1" applyAlignment="1" applyProtection="1">
      <alignment horizontal="right" vertical="center" indent="1"/>
    </xf>
    <xf numFmtId="0" fontId="25" fillId="0" borderId="27" xfId="6" applyFont="1" applyBorder="1" applyAlignment="1">
      <alignment horizontal="right" vertical="center" indent="1"/>
    </xf>
    <xf numFmtId="0" fontId="35" fillId="0" borderId="0" xfId="6" applyFont="1" applyFill="1" applyAlignment="1">
      <alignment horizontal="center" textRotation="180"/>
    </xf>
    <xf numFmtId="165" fontId="23" fillId="0" borderId="27" xfId="6" applyNumberFormat="1" applyFont="1" applyFill="1" applyBorder="1" applyAlignment="1">
      <alignment horizontal="right" vertical="center" indent="1"/>
    </xf>
    <xf numFmtId="165" fontId="14" fillId="0" borderId="0" xfId="6" applyNumberFormat="1" applyFill="1" applyAlignment="1">
      <alignment vertical="center" wrapText="1"/>
    </xf>
    <xf numFmtId="165" fontId="23" fillId="0" borderId="27" xfId="6" applyNumberFormat="1" applyFont="1" applyFill="1" applyBorder="1" applyAlignment="1">
      <alignment horizontal="center" vertical="center" wrapText="1"/>
    </xf>
    <xf numFmtId="3" fontId="24" fillId="0" borderId="72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2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73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74" xfId="6" applyNumberFormat="1" applyFont="1" applyFill="1" applyBorder="1" applyAlignment="1" applyProtection="1">
      <alignment horizontal="right" vertical="center" wrapText="1"/>
      <protection locked="0"/>
    </xf>
    <xf numFmtId="165" fontId="23" fillId="0" borderId="27" xfId="6" applyNumberFormat="1" applyFont="1" applyFill="1" applyBorder="1" applyAlignment="1">
      <alignment horizontal="right" vertical="center" wrapText="1"/>
    </xf>
    <xf numFmtId="165" fontId="26" fillId="0" borderId="0" xfId="6" applyNumberFormat="1" applyFont="1" applyFill="1" applyBorder="1" applyAlignment="1">
      <alignment horizontal="left" vertical="center" wrapText="1"/>
    </xf>
    <xf numFmtId="165" fontId="23" fillId="0" borderId="0" xfId="6" applyNumberFormat="1" applyFont="1" applyFill="1" applyBorder="1" applyAlignment="1">
      <alignment horizontal="right" vertical="center" wrapText="1"/>
    </xf>
    <xf numFmtId="0" fontId="64" fillId="0" borderId="0" xfId="0" applyFont="1" applyAlignment="1">
      <alignment textRotation="18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65" fillId="0" borderId="0" xfId="0" applyFont="1"/>
    <xf numFmtId="165" fontId="48" fillId="0" borderId="27" xfId="0" applyNumberFormat="1" applyFont="1" applyBorder="1" applyAlignment="1">
      <alignment horizontal="center" vertical="center"/>
    </xf>
    <xf numFmtId="49" fontId="26" fillId="0" borderId="0" xfId="6" applyNumberFormat="1" applyFont="1" applyFill="1" applyBorder="1" applyAlignment="1" applyProtection="1">
      <alignment horizontal="left" vertical="center"/>
      <protection locked="0"/>
    </xf>
    <xf numFmtId="165" fontId="23" fillId="0" borderId="0" xfId="6" applyNumberFormat="1" applyFont="1" applyFill="1" applyBorder="1" applyAlignment="1" applyProtection="1">
      <alignment horizontal="right" vertical="center" indent="1"/>
    </xf>
    <xf numFmtId="165" fontId="23" fillId="0" borderId="0" xfId="6" applyNumberFormat="1" applyFont="1" applyFill="1" applyBorder="1" applyAlignment="1">
      <alignment horizontal="right" vertical="center" indent="1"/>
    </xf>
    <xf numFmtId="0" fontId="66" fillId="0" borderId="0" xfId="0" applyFont="1" applyBorder="1" applyAlignment="1" applyProtection="1">
      <alignment horizontal="right" vertical="center" indent="1"/>
    </xf>
    <xf numFmtId="0" fontId="20" fillId="0" borderId="27" xfId="6" applyFont="1" applyBorder="1" applyAlignment="1">
      <alignment horizontal="right" vertical="center" indent="1"/>
    </xf>
    <xf numFmtId="0" fontId="67" fillId="0" borderId="72" xfId="0" applyFont="1" applyBorder="1" applyAlignment="1">
      <alignment horizontal="right" vertical="center" indent="1"/>
    </xf>
    <xf numFmtId="0" fontId="67" fillId="0" borderId="29" xfId="0" applyFont="1" applyBorder="1" applyAlignment="1">
      <alignment horizontal="right" vertical="center" indent="1"/>
    </xf>
    <xf numFmtId="0" fontId="67" fillId="0" borderId="73" xfId="0" applyFont="1" applyBorder="1" applyAlignment="1">
      <alignment horizontal="right" vertical="center" indent="1"/>
    </xf>
    <xf numFmtId="49" fontId="53" fillId="0" borderId="27" xfId="6" applyNumberFormat="1" applyFont="1" applyFill="1" applyBorder="1" applyAlignment="1" applyProtection="1">
      <alignment horizontal="center" vertical="center"/>
      <protection locked="0"/>
    </xf>
    <xf numFmtId="0" fontId="20" fillId="0" borderId="27" xfId="6" applyFont="1" applyBorder="1" applyAlignment="1">
      <alignment horizontal="center" vertical="center"/>
    </xf>
    <xf numFmtId="49" fontId="21" fillId="0" borderId="57" xfId="6" applyNumberFormat="1" applyFont="1" applyFill="1" applyBorder="1" applyAlignment="1">
      <alignment horizontal="left" vertical="center"/>
    </xf>
    <xf numFmtId="49" fontId="54" fillId="0" borderId="71" xfId="6" quotePrefix="1" applyNumberFormat="1" applyFont="1" applyFill="1" applyBorder="1" applyAlignment="1">
      <alignment horizontal="left" vertical="center"/>
    </xf>
    <xf numFmtId="49" fontId="21" fillId="0" borderId="71" xfId="6" applyNumberFormat="1" applyFont="1" applyFill="1" applyBorder="1" applyAlignment="1">
      <alignment horizontal="left" vertical="center"/>
    </xf>
    <xf numFmtId="49" fontId="53" fillId="0" borderId="27" xfId="6" applyNumberFormat="1" applyFont="1" applyFill="1" applyBorder="1" applyAlignment="1" applyProtection="1">
      <alignment horizontal="left" vertical="center"/>
      <protection locked="0"/>
    </xf>
    <xf numFmtId="165" fontId="22" fillId="0" borderId="27" xfId="6" applyNumberFormat="1" applyFont="1" applyFill="1" applyBorder="1" applyAlignment="1" applyProtection="1">
      <alignment horizontal="right" vertical="center" indent="1"/>
    </xf>
    <xf numFmtId="49" fontId="21" fillId="0" borderId="9" xfId="6" applyNumberFormat="1" applyFont="1" applyFill="1" applyBorder="1" applyAlignment="1">
      <alignment horizontal="left" vertical="center"/>
    </xf>
    <xf numFmtId="49" fontId="21" fillId="0" borderId="8" xfId="6" applyNumberFormat="1" applyFont="1" applyFill="1" applyBorder="1" applyAlignment="1">
      <alignment horizontal="left" vertical="center"/>
    </xf>
    <xf numFmtId="49" fontId="21" fillId="0" borderId="10" xfId="6" applyNumberFormat="1" applyFont="1" applyFill="1" applyBorder="1" applyAlignment="1" applyProtection="1">
      <alignment horizontal="left" vertical="center"/>
      <protection locked="0"/>
    </xf>
    <xf numFmtId="165" fontId="22" fillId="0" borderId="27" xfId="6" applyNumberFormat="1" applyFont="1" applyFill="1" applyBorder="1" applyAlignment="1">
      <alignment horizontal="right" vertical="center" indent="1"/>
    </xf>
    <xf numFmtId="165" fontId="23" fillId="0" borderId="27" xfId="6" applyNumberFormat="1" applyFont="1" applyFill="1" applyBorder="1" applyAlignment="1" applyProtection="1">
      <alignment horizontal="right" vertical="center" wrapText="1"/>
    </xf>
    <xf numFmtId="165" fontId="24" fillId="0" borderId="61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61" xfId="6" applyNumberFormat="1" applyFont="1" applyFill="1" applyBorder="1" applyAlignment="1" applyProtection="1">
      <alignment horizontal="right" vertical="center" indent="1"/>
      <protection locked="0"/>
    </xf>
    <xf numFmtId="0" fontId="66" fillId="0" borderId="61" xfId="0" applyFont="1" applyBorder="1" applyAlignment="1" applyProtection="1">
      <alignment horizontal="right" vertical="center" indent="1"/>
      <protection locked="0"/>
    </xf>
    <xf numFmtId="165" fontId="24" fillId="0" borderId="29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29" xfId="6" applyNumberFormat="1" applyFont="1" applyFill="1" applyBorder="1" applyAlignment="1" applyProtection="1">
      <alignment horizontal="right" vertical="center" indent="1"/>
      <protection locked="0"/>
    </xf>
    <xf numFmtId="0" fontId="66" fillId="0" borderId="29" xfId="0" applyFont="1" applyBorder="1" applyAlignment="1" applyProtection="1">
      <alignment horizontal="right" vertical="center" indent="1"/>
      <protection locked="0"/>
    </xf>
    <xf numFmtId="165" fontId="24" fillId="0" borderId="73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73" xfId="6" applyNumberFormat="1" applyFont="1" applyFill="1" applyBorder="1" applyAlignment="1" applyProtection="1">
      <alignment horizontal="right" vertical="center" indent="1"/>
      <protection locked="0"/>
    </xf>
    <xf numFmtId="0" fontId="66" fillId="0" borderId="73" xfId="0" applyFont="1" applyBorder="1" applyAlignment="1" applyProtection="1">
      <alignment horizontal="right" vertical="center" indent="1"/>
      <protection locked="0"/>
    </xf>
    <xf numFmtId="165" fontId="24" fillId="0" borderId="72" xfId="6" applyNumberFormat="1" applyFont="1" applyFill="1" applyBorder="1" applyAlignment="1" applyProtection="1">
      <alignment horizontal="right" vertical="center" indent="1"/>
      <protection locked="0"/>
    </xf>
    <xf numFmtId="165" fontId="23" fillId="0" borderId="72" xfId="6" applyNumberFormat="1" applyFont="1" applyFill="1" applyBorder="1" applyAlignment="1" applyProtection="1">
      <alignment horizontal="right" vertical="center" indent="1"/>
      <protection locked="0"/>
    </xf>
    <xf numFmtId="0" fontId="24" fillId="0" borderId="29" xfId="6" applyFont="1" applyBorder="1" applyAlignment="1" applyProtection="1">
      <alignment horizontal="right" vertical="center" indent="1"/>
      <protection locked="0"/>
    </xf>
    <xf numFmtId="0" fontId="24" fillId="0" borderId="73" xfId="6" applyFont="1" applyBorder="1" applyAlignment="1" applyProtection="1">
      <alignment horizontal="right" vertical="center" indent="1"/>
      <protection locked="0"/>
    </xf>
    <xf numFmtId="0" fontId="67" fillId="0" borderId="72" xfId="0" applyFont="1" applyBorder="1" applyAlignment="1" applyProtection="1">
      <alignment horizontal="right" vertical="center" indent="1"/>
      <protection locked="0"/>
    </xf>
    <xf numFmtId="0" fontId="67" fillId="0" borderId="29" xfId="0" applyFont="1" applyBorder="1" applyAlignment="1" applyProtection="1">
      <alignment horizontal="right" vertical="center" indent="1"/>
      <protection locked="0"/>
    </xf>
    <xf numFmtId="0" fontId="67" fillId="0" borderId="73" xfId="0" applyFont="1" applyBorder="1" applyAlignment="1" applyProtection="1">
      <alignment horizontal="right" vertical="center" indent="1"/>
      <protection locked="0"/>
    </xf>
    <xf numFmtId="0" fontId="67" fillId="0" borderId="61" xfId="0" applyFont="1" applyBorder="1" applyAlignment="1" applyProtection="1">
      <alignment horizontal="right" vertical="center" indent="1"/>
      <protection locked="0"/>
    </xf>
    <xf numFmtId="165" fontId="21" fillId="0" borderId="61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61" xfId="6" applyNumberFormat="1" applyFont="1" applyFill="1" applyBorder="1" applyAlignment="1" applyProtection="1">
      <alignment horizontal="right" vertical="center" indent="1"/>
      <protection locked="0"/>
    </xf>
    <xf numFmtId="165" fontId="21" fillId="0" borderId="29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29" xfId="6" applyNumberFormat="1" applyFont="1" applyFill="1" applyBorder="1" applyAlignment="1" applyProtection="1">
      <alignment horizontal="right" vertical="center" indent="1"/>
      <protection locked="0"/>
    </xf>
    <xf numFmtId="165" fontId="21" fillId="0" borderId="73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73" xfId="6" applyNumberFormat="1" applyFont="1" applyFill="1" applyBorder="1" applyAlignment="1" applyProtection="1">
      <alignment horizontal="right" vertical="center" indent="1"/>
      <protection locked="0"/>
    </xf>
    <xf numFmtId="165" fontId="21" fillId="0" borderId="72" xfId="6" applyNumberFormat="1" applyFont="1" applyFill="1" applyBorder="1" applyAlignment="1" applyProtection="1">
      <alignment horizontal="right" vertical="center" indent="1"/>
      <protection locked="0"/>
    </xf>
    <xf numFmtId="165" fontId="22" fillId="0" borderId="72" xfId="6" applyNumberFormat="1" applyFont="1" applyFill="1" applyBorder="1" applyAlignment="1" applyProtection="1">
      <alignment horizontal="right" vertical="center" indent="1"/>
      <protection locked="0"/>
    </xf>
    <xf numFmtId="0" fontId="21" fillId="0" borderId="29" xfId="6" applyFont="1" applyBorder="1" applyAlignment="1" applyProtection="1">
      <alignment horizontal="right" vertical="center" indent="1"/>
      <protection locked="0"/>
    </xf>
    <xf numFmtId="0" fontId="21" fillId="0" borderId="73" xfId="6" applyFont="1" applyBorder="1" applyAlignment="1" applyProtection="1">
      <alignment horizontal="right" vertical="center" indent="1"/>
      <protection locked="0"/>
    </xf>
    <xf numFmtId="165" fontId="23" fillId="0" borderId="0" xfId="6" applyNumberFormat="1" applyFont="1" applyFill="1" applyBorder="1" applyAlignment="1" applyProtection="1">
      <alignment horizontal="right" vertical="center" wrapText="1"/>
    </xf>
    <xf numFmtId="165" fontId="67" fillId="0" borderId="27" xfId="0" applyNumberFormat="1" applyFont="1" applyBorder="1" applyAlignment="1" applyProtection="1">
      <alignment horizontal="right" vertical="center" indent="1"/>
    </xf>
    <xf numFmtId="165" fontId="24" fillId="0" borderId="61" xfId="6" applyNumberFormat="1" applyFont="1" applyFill="1" applyBorder="1" applyAlignment="1" applyProtection="1">
      <alignment horizontal="right" vertical="center" indent="1"/>
    </xf>
    <xf numFmtId="165" fontId="24" fillId="0" borderId="6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1" xfId="6" applyNumberFormat="1" applyFont="1" applyFill="1" applyBorder="1" applyAlignment="1" applyProtection="1">
      <alignment horizontal="right" vertical="center" wrapText="1" indent="1"/>
    </xf>
    <xf numFmtId="165" fontId="23" fillId="0" borderId="61" xfId="6" applyNumberFormat="1" applyFont="1" applyFill="1" applyBorder="1" applyAlignment="1" applyProtection="1">
      <alignment horizontal="right" vertical="center" wrapText="1" indent="1"/>
    </xf>
    <xf numFmtId="165" fontId="24" fillId="0" borderId="72" xfId="6" applyNumberFormat="1" applyFont="1" applyFill="1" applyBorder="1" applyAlignment="1" applyProtection="1">
      <alignment horizontal="right" vertical="center" wrapText="1" indent="1"/>
    </xf>
    <xf numFmtId="165" fontId="23" fillId="0" borderId="72" xfId="6" applyNumberFormat="1" applyFont="1" applyFill="1" applyBorder="1" applyAlignment="1" applyProtection="1">
      <alignment horizontal="right" vertical="center" wrapText="1" indent="1"/>
    </xf>
    <xf numFmtId="165" fontId="27" fillId="0" borderId="29" xfId="6" applyNumberFormat="1" applyFont="1" applyFill="1" applyBorder="1" applyAlignment="1" applyProtection="1">
      <alignment horizontal="right" vertical="center" indent="1"/>
    </xf>
    <xf numFmtId="165" fontId="2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9" xfId="6" applyNumberFormat="1" applyFont="1" applyFill="1" applyBorder="1" applyAlignment="1" applyProtection="1">
      <alignment horizontal="right" vertical="center" wrapText="1" indent="1"/>
    </xf>
    <xf numFmtId="165" fontId="49" fillId="0" borderId="29" xfId="6" applyNumberFormat="1" applyFont="1" applyFill="1" applyBorder="1" applyAlignment="1" applyProtection="1">
      <alignment horizontal="right" vertical="center" wrapText="1" indent="1"/>
    </xf>
    <xf numFmtId="165" fontId="24" fillId="0" borderId="29" xfId="6" applyNumberFormat="1" applyFont="1" applyFill="1" applyBorder="1" applyAlignment="1" applyProtection="1">
      <alignment horizontal="right" vertical="center" wrapText="1" indent="1"/>
    </xf>
    <xf numFmtId="165" fontId="23" fillId="0" borderId="29" xfId="6" applyNumberFormat="1" applyFont="1" applyFill="1" applyBorder="1" applyAlignment="1" applyProtection="1">
      <alignment horizontal="right" vertical="center" wrapText="1" indent="1"/>
    </xf>
    <xf numFmtId="165" fontId="24" fillId="0" borderId="29" xfId="6" applyNumberFormat="1" applyFont="1" applyFill="1" applyBorder="1" applyAlignment="1" applyProtection="1">
      <alignment horizontal="right" vertical="center" indent="1"/>
    </xf>
    <xf numFmtId="165" fontId="24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7" xfId="6" applyNumberFormat="1" applyFont="1" applyFill="1" applyBorder="1" applyAlignment="1" applyProtection="1">
      <alignment horizontal="right" vertical="center" wrapText="1" indent="1"/>
    </xf>
    <xf numFmtId="165" fontId="24" fillId="0" borderId="74" xfId="6" applyNumberFormat="1" applyFont="1" applyFill="1" applyBorder="1" applyAlignment="1" applyProtection="1">
      <alignment horizontal="right" vertical="center" indent="1"/>
    </xf>
    <xf numFmtId="165" fontId="24" fillId="0" borderId="74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4" xfId="6" applyNumberFormat="1" applyFont="1" applyFill="1" applyBorder="1" applyAlignment="1" applyProtection="1">
      <alignment horizontal="right" vertical="center" wrapText="1" indent="1"/>
    </xf>
    <xf numFmtId="165" fontId="23" fillId="0" borderId="73" xfId="6" applyNumberFormat="1" applyFont="1" applyFill="1" applyBorder="1" applyAlignment="1" applyProtection="1">
      <alignment horizontal="right" vertical="center" wrapText="1" indent="1"/>
    </xf>
    <xf numFmtId="165" fontId="24" fillId="0" borderId="28" xfId="6" applyNumberFormat="1" applyFont="1" applyFill="1" applyBorder="1" applyAlignment="1" applyProtection="1">
      <alignment horizontal="right" vertical="center" wrapText="1"/>
    </xf>
    <xf numFmtId="165" fontId="24" fillId="0" borderId="74" xfId="6" applyNumberFormat="1" applyFont="1" applyFill="1" applyBorder="1" applyAlignment="1" applyProtection="1">
      <alignment horizontal="right" vertical="center" wrapText="1"/>
    </xf>
    <xf numFmtId="0" fontId="35" fillId="0" borderId="0" xfId="0" applyFont="1" applyProtection="1">
      <protection locked="0"/>
    </xf>
    <xf numFmtId="0" fontId="26" fillId="0" borderId="80" xfId="0" applyFont="1" applyBorder="1" applyProtection="1">
      <protection locked="0"/>
    </xf>
    <xf numFmtId="0" fontId="28" fillId="0" borderId="0" xfId="0" applyFont="1" applyProtection="1">
      <protection locked="0"/>
    </xf>
    <xf numFmtId="165" fontId="17" fillId="0" borderId="4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2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23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4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38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24" xfId="7" applyNumberFormat="1" applyFont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Border="1" applyAlignment="1" applyProtection="1">
      <alignment horizontal="right" vertical="center" wrapText="1" indent="1"/>
      <protection locked="0"/>
    </xf>
    <xf numFmtId="0" fontId="17" fillId="0" borderId="3" xfId="7" applyFont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Border="1" applyAlignment="1">
      <alignment horizontal="right" vertical="center" wrapText="1" indent="1"/>
    </xf>
    <xf numFmtId="165" fontId="17" fillId="0" borderId="41" xfId="0" applyNumberFormat="1" applyFont="1" applyBorder="1" applyAlignment="1">
      <alignment horizontal="right" vertical="center" wrapText="1" indent="1"/>
    </xf>
    <xf numFmtId="165" fontId="17" fillId="0" borderId="8" xfId="0" applyNumberFormat="1" applyFont="1" applyBorder="1" applyAlignment="1" applyProtection="1">
      <alignment horizontal="left" vertical="center" wrapText="1"/>
      <protection locked="0"/>
    </xf>
    <xf numFmtId="165" fontId="17" fillId="0" borderId="2" xfId="0" applyNumberFormat="1" applyFont="1" applyBorder="1" applyAlignment="1" applyProtection="1">
      <alignment vertical="center" wrapText="1"/>
      <protection locked="0"/>
    </xf>
    <xf numFmtId="165" fontId="17" fillId="0" borderId="2" xfId="0" applyNumberFormat="1" applyFont="1" applyBorder="1" applyAlignment="1">
      <alignment vertical="center" wrapText="1"/>
    </xf>
    <xf numFmtId="165" fontId="17" fillId="0" borderId="19" xfId="0" applyNumberFormat="1" applyFont="1" applyBorder="1" applyAlignment="1">
      <alignment vertical="center" wrapText="1"/>
    </xf>
    <xf numFmtId="165" fontId="24" fillId="0" borderId="29" xfId="6" applyNumberFormat="1" applyFont="1" applyBorder="1" applyAlignment="1">
      <alignment horizontal="right" vertical="center" wrapText="1" indent="1"/>
    </xf>
    <xf numFmtId="165" fontId="24" fillId="0" borderId="61" xfId="6" applyNumberFormat="1" applyFont="1" applyBorder="1" applyAlignment="1">
      <alignment horizontal="right" vertical="center" indent="1"/>
    </xf>
    <xf numFmtId="165" fontId="27" fillId="0" borderId="29" xfId="6" applyNumberFormat="1" applyFont="1" applyBorder="1" applyAlignment="1">
      <alignment horizontal="right" vertical="center" indent="1"/>
    </xf>
    <xf numFmtId="165" fontId="24" fillId="0" borderId="29" xfId="6" applyNumberFormat="1" applyFont="1" applyBorder="1" applyAlignment="1">
      <alignment horizontal="right" vertical="center" indent="1"/>
    </xf>
    <xf numFmtId="165" fontId="24" fillId="0" borderId="61" xfId="6" applyNumberFormat="1" applyFont="1" applyBorder="1" applyAlignment="1">
      <alignment horizontal="right" vertical="center" wrapText="1" indent="1"/>
    </xf>
    <xf numFmtId="165" fontId="17" fillId="0" borderId="3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49" xfId="7" applyNumberFormat="1" applyFont="1" applyBorder="1" applyAlignment="1" applyProtection="1">
      <alignment horizontal="right" vertical="center" wrapText="1" indent="1"/>
      <protection locked="0"/>
    </xf>
    <xf numFmtId="165" fontId="24" fillId="0" borderId="3" xfId="7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Border="1" applyAlignment="1" applyProtection="1">
      <alignment horizontal="right" vertical="center" wrapText="1" indent="1"/>
      <protection locked="0"/>
    </xf>
    <xf numFmtId="165" fontId="24" fillId="0" borderId="23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56" xfId="7" applyNumberFormat="1" applyFont="1" applyBorder="1" applyAlignment="1" applyProtection="1">
      <alignment horizontal="right" vertical="center" wrapText="1" indent="1"/>
      <protection locked="0"/>
    </xf>
    <xf numFmtId="165" fontId="17" fillId="0" borderId="26" xfId="7" applyNumberFormat="1" applyFont="1" applyBorder="1" applyAlignment="1" applyProtection="1">
      <alignment horizontal="right" vertical="center" wrapText="1" indent="1"/>
      <protection locked="0"/>
    </xf>
    <xf numFmtId="0" fontId="6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165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17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18" xfId="7" applyFont="1" applyFill="1" applyBorder="1" applyAlignment="1" applyProtection="1">
      <alignment horizontal="center" vertical="center" wrapText="1"/>
    </xf>
    <xf numFmtId="0" fontId="7" fillId="0" borderId="75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49" xfId="7" applyFont="1" applyFill="1" applyBorder="1" applyAlignment="1" applyProtection="1">
      <alignment horizontal="center" vertical="center" wrapText="1"/>
    </xf>
    <xf numFmtId="0" fontId="7" fillId="0" borderId="4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2" xfId="7" applyNumberFormat="1" applyFont="1" applyFill="1" applyBorder="1" applyAlignment="1" applyProtection="1">
      <alignment horizontal="left" vertical="center"/>
      <protection locked="0"/>
    </xf>
    <xf numFmtId="165" fontId="29" fillId="0" borderId="22" xfId="7" applyNumberFormat="1" applyFont="1" applyFill="1" applyBorder="1" applyAlignment="1" applyProtection="1">
      <alignment horizontal="left"/>
    </xf>
    <xf numFmtId="0" fontId="35" fillId="0" borderId="0" xfId="7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7" applyFont="1" applyFill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5" fillId="0" borderId="61" xfId="0" applyNumberFormat="1" applyFont="1" applyFill="1" applyBorder="1" applyAlignment="1" applyProtection="1">
      <alignment horizontal="center" vertical="center" wrapText="1"/>
    </xf>
    <xf numFmtId="165" fontId="25" fillId="0" borderId="70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center" textRotation="180" wrapText="1"/>
    </xf>
    <xf numFmtId="165" fontId="69" fillId="0" borderId="39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46" fillId="0" borderId="0" xfId="6" applyFont="1" applyFill="1" applyAlignment="1">
      <alignment horizontal="center" textRotation="180"/>
    </xf>
    <xf numFmtId="165" fontId="23" fillId="0" borderId="29" xfId="6" applyNumberFormat="1" applyFont="1" applyFill="1" applyBorder="1" applyAlignment="1" applyProtection="1">
      <alignment horizontal="right" vertical="center" indent="1"/>
    </xf>
    <xf numFmtId="0" fontId="66" fillId="0" borderId="29" xfId="0" applyFont="1" applyBorder="1" applyAlignment="1" applyProtection="1">
      <alignment horizontal="right" vertical="center" indent="1"/>
    </xf>
    <xf numFmtId="165" fontId="23" fillId="0" borderId="73" xfId="6" applyNumberFormat="1" applyFont="1" applyFill="1" applyBorder="1" applyAlignment="1" applyProtection="1">
      <alignment horizontal="right" vertical="center" indent="1"/>
    </xf>
    <xf numFmtId="0" fontId="66" fillId="0" borderId="73" xfId="0" applyFont="1" applyBorder="1" applyAlignment="1" applyProtection="1">
      <alignment horizontal="right" vertical="center" indent="1"/>
    </xf>
    <xf numFmtId="165" fontId="23" fillId="0" borderId="27" xfId="6" applyNumberFormat="1" applyFont="1" applyFill="1" applyBorder="1" applyAlignment="1" applyProtection="1">
      <alignment horizontal="right" vertical="center" indent="1"/>
    </xf>
    <xf numFmtId="0" fontId="66" fillId="0" borderId="27" xfId="0" applyFont="1" applyBorder="1" applyAlignment="1" applyProtection="1">
      <alignment horizontal="right" vertical="center" indent="1"/>
    </xf>
    <xf numFmtId="0" fontId="25" fillId="0" borderId="27" xfId="6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23" fillId="0" borderId="72" xfId="6" applyNumberFormat="1" applyFont="1" applyFill="1" applyBorder="1" applyAlignment="1" applyProtection="1">
      <alignment horizontal="right" vertical="center" indent="1"/>
    </xf>
    <xf numFmtId="0" fontId="66" fillId="0" borderId="72" xfId="0" applyFont="1" applyBorder="1" applyAlignment="1" applyProtection="1">
      <alignment horizontal="right" vertical="center" indent="1"/>
    </xf>
    <xf numFmtId="166" fontId="50" fillId="0" borderId="39" xfId="6" applyNumberFormat="1" applyFont="1" applyFill="1" applyBorder="1" applyAlignment="1" applyProtection="1">
      <alignment horizontal="left" vertical="center" wrapText="1"/>
      <protection locked="0"/>
    </xf>
    <xf numFmtId="166" fontId="50" fillId="0" borderId="0" xfId="6" applyNumberFormat="1" applyFont="1" applyFill="1" applyBorder="1" applyAlignment="1" applyProtection="1">
      <alignment horizontal="left" vertical="center" wrapText="1"/>
      <protection locked="0"/>
    </xf>
    <xf numFmtId="2" fontId="26" fillId="0" borderId="0" xfId="6" applyNumberFormat="1" applyFont="1" applyFill="1" applyBorder="1" applyAlignment="1" applyProtection="1">
      <alignment horizontal="center" vertical="center"/>
      <protection locked="0"/>
    </xf>
    <xf numFmtId="2" fontId="14" fillId="0" borderId="0" xfId="6" applyNumberFormat="1" applyFont="1" applyAlignment="1">
      <alignment horizontal="center" vertical="center"/>
    </xf>
    <xf numFmtId="0" fontId="25" fillId="0" borderId="60" xfId="6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5" fillId="0" borderId="27" xfId="6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165" fontId="23" fillId="0" borderId="61" xfId="6" applyNumberFormat="1" applyFont="1" applyFill="1" applyBorder="1" applyAlignment="1" applyProtection="1">
      <alignment horizontal="right" vertical="center" indent="1"/>
    </xf>
    <xf numFmtId="0" fontId="66" fillId="0" borderId="61" xfId="0" applyFont="1" applyBorder="1" applyAlignment="1" applyProtection="1">
      <alignment horizontal="right" vertical="center" indent="1"/>
    </xf>
    <xf numFmtId="165" fontId="7" fillId="0" borderId="76" xfId="6" applyNumberFormat="1" applyFont="1" applyFill="1" applyBorder="1" applyAlignment="1">
      <alignment horizontal="center" vertical="center"/>
    </xf>
    <xf numFmtId="165" fontId="7" fillId="0" borderId="30" xfId="6" applyNumberFormat="1" applyFont="1" applyFill="1" applyBorder="1" applyAlignment="1">
      <alignment horizontal="center" vertical="center"/>
    </xf>
    <xf numFmtId="165" fontId="7" fillId="0" borderId="69" xfId="6" applyNumberFormat="1" applyFont="1" applyFill="1" applyBorder="1" applyAlignment="1">
      <alignment horizontal="center" vertical="center"/>
    </xf>
    <xf numFmtId="165" fontId="25" fillId="0" borderId="76" xfId="6" applyNumberFormat="1" applyFont="1" applyFill="1" applyBorder="1" applyAlignment="1">
      <alignment horizontal="center" vertical="center" wrapText="1"/>
    </xf>
    <xf numFmtId="165" fontId="25" fillId="0" borderId="39" xfId="6" applyNumberFormat="1" applyFont="1" applyFill="1" applyBorder="1" applyAlignment="1">
      <alignment horizontal="center" vertical="center" wrapText="1"/>
    </xf>
    <xf numFmtId="0" fontId="14" fillId="0" borderId="39" xfId="6" applyBorder="1" applyAlignment="1">
      <alignment horizontal="center" vertical="center" wrapText="1"/>
    </xf>
    <xf numFmtId="0" fontId="14" fillId="0" borderId="34" xfId="6" applyBorder="1" applyAlignment="1">
      <alignment horizontal="center" vertical="center" wrapText="1"/>
    </xf>
    <xf numFmtId="165" fontId="7" fillId="0" borderId="61" xfId="6" applyNumberFormat="1" applyFont="1" applyFill="1" applyBorder="1" applyAlignment="1">
      <alignment horizontal="center" vertical="center" wrapText="1"/>
    </xf>
    <xf numFmtId="165" fontId="7" fillId="0" borderId="31" xfId="6" applyNumberFormat="1" applyFont="1" applyFill="1" applyBorder="1" applyAlignment="1">
      <alignment horizontal="center" vertical="center"/>
    </xf>
    <xf numFmtId="0" fontId="70" fillId="0" borderId="70" xfId="0" applyFont="1" applyBorder="1" applyAlignment="1">
      <alignment horizontal="center" vertical="center"/>
    </xf>
    <xf numFmtId="165" fontId="7" fillId="0" borderId="60" xfId="6" applyNumberFormat="1" applyFont="1" applyFill="1" applyBorder="1" applyAlignment="1">
      <alignment horizontal="center" vertical="center" wrapText="1"/>
    </xf>
    <xf numFmtId="0" fontId="31" fillId="0" borderId="59" xfId="6" applyFont="1" applyBorder="1" applyAlignment="1">
      <alignment horizontal="center" vertical="center" wrapText="1"/>
    </xf>
    <xf numFmtId="0" fontId="31" fillId="0" borderId="25" xfId="6" applyFont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 wrapText="1"/>
    </xf>
    <xf numFmtId="165" fontId="16" fillId="0" borderId="60" xfId="6" applyNumberFormat="1" applyFont="1" applyFill="1" applyBorder="1" applyAlignment="1" applyProtection="1">
      <alignment horizontal="center" vertical="center" wrapText="1"/>
    </xf>
    <xf numFmtId="165" fontId="16" fillId="0" borderId="59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59" xfId="6" applyBorder="1" applyAlignment="1" applyProtection="1">
      <alignment horizontal="center" vertical="center"/>
    </xf>
    <xf numFmtId="165" fontId="28" fillId="0" borderId="0" xfId="6" applyNumberFormat="1" applyFont="1" applyFill="1" applyAlignment="1" applyProtection="1">
      <alignment horizontal="left" vertical="center" wrapText="1"/>
      <protection locked="0"/>
    </xf>
    <xf numFmtId="165" fontId="14" fillId="0" borderId="0" xfId="6" applyNumberFormat="1" applyFill="1" applyAlignment="1" applyProtection="1">
      <alignment horizontal="left" vertical="center" wrapText="1"/>
      <protection locked="0"/>
    </xf>
    <xf numFmtId="165" fontId="5" fillId="0" borderId="22" xfId="6" applyNumberFormat="1" applyFont="1" applyFill="1" applyBorder="1" applyAlignment="1" applyProtection="1">
      <alignment horizontal="right" vertical="center"/>
      <protection locked="0"/>
    </xf>
    <xf numFmtId="49" fontId="26" fillId="0" borderId="0" xfId="6" applyNumberFormat="1" applyFont="1" applyFill="1" applyBorder="1" applyAlignment="1" applyProtection="1">
      <alignment horizontal="center" vertical="center"/>
      <protection locked="0"/>
    </xf>
    <xf numFmtId="0" fontId="14" fillId="0" borderId="0" xfId="6" applyFont="1" applyAlignment="1">
      <alignment horizontal="center" vertical="center"/>
    </xf>
    <xf numFmtId="165" fontId="22" fillId="0" borderId="29" xfId="6" applyNumberFormat="1" applyFont="1" applyFill="1" applyBorder="1" applyAlignment="1" applyProtection="1">
      <alignment horizontal="right" vertical="center" indent="1"/>
    </xf>
    <xf numFmtId="0" fontId="67" fillId="0" borderId="29" xfId="0" applyFont="1" applyBorder="1" applyAlignment="1" applyProtection="1">
      <alignment horizontal="right" vertical="center" indent="1"/>
    </xf>
    <xf numFmtId="165" fontId="22" fillId="0" borderId="73" xfId="6" applyNumberFormat="1" applyFont="1" applyFill="1" applyBorder="1" applyAlignment="1" applyProtection="1">
      <alignment horizontal="right" vertical="center" indent="1"/>
    </xf>
    <xf numFmtId="0" fontId="67" fillId="0" borderId="73" xfId="0" applyFont="1" applyBorder="1" applyAlignment="1" applyProtection="1">
      <alignment horizontal="right" vertical="center" indent="1"/>
    </xf>
    <xf numFmtId="165" fontId="22" fillId="0" borderId="27" xfId="6" applyNumberFormat="1" applyFont="1" applyFill="1" applyBorder="1" applyAlignment="1" applyProtection="1">
      <alignment horizontal="right" vertical="center" indent="1"/>
    </xf>
    <xf numFmtId="0" fontId="67" fillId="0" borderId="27" xfId="0" applyFont="1" applyBorder="1" applyAlignment="1" applyProtection="1">
      <alignment horizontal="right" vertical="center" indent="1"/>
    </xf>
    <xf numFmtId="0" fontId="20" fillId="0" borderId="27" xfId="6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165" fontId="22" fillId="0" borderId="72" xfId="6" applyNumberFormat="1" applyFont="1" applyFill="1" applyBorder="1" applyAlignment="1" applyProtection="1">
      <alignment horizontal="right" vertical="center" indent="1"/>
    </xf>
    <xf numFmtId="0" fontId="67" fillId="0" borderId="72" xfId="0" applyFont="1" applyBorder="1" applyAlignment="1" applyProtection="1">
      <alignment horizontal="right" vertical="center" indent="1"/>
    </xf>
    <xf numFmtId="49" fontId="53" fillId="0" borderId="0" xfId="6" applyNumberFormat="1" applyFont="1" applyFill="1" applyBorder="1" applyAlignment="1" applyProtection="1">
      <alignment horizontal="center" vertical="center"/>
      <protection locked="0"/>
    </xf>
    <xf numFmtId="0" fontId="40" fillId="0" borderId="0" xfId="6" applyFont="1" applyAlignment="1">
      <alignment horizontal="center" vertical="center"/>
    </xf>
    <xf numFmtId="0" fontId="20" fillId="0" borderId="60" xfId="6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20" fillId="0" borderId="27" xfId="6" applyFont="1" applyBorder="1" applyAlignment="1" applyProtection="1">
      <alignment horizontal="center" vertical="center"/>
    </xf>
    <xf numFmtId="0" fontId="40" fillId="0" borderId="27" xfId="0" applyFont="1" applyBorder="1" applyAlignment="1" applyProtection="1">
      <alignment horizontal="center" vertical="center"/>
    </xf>
    <xf numFmtId="165" fontId="22" fillId="0" borderId="61" xfId="6" applyNumberFormat="1" applyFont="1" applyFill="1" applyBorder="1" applyAlignment="1" applyProtection="1">
      <alignment horizontal="right" vertical="center" indent="1"/>
    </xf>
    <xf numFmtId="0" fontId="67" fillId="0" borderId="61" xfId="0" applyFont="1" applyBorder="1" applyAlignment="1" applyProtection="1">
      <alignment horizontal="right" vertical="center" indent="1"/>
    </xf>
    <xf numFmtId="165" fontId="23" fillId="0" borderId="71" xfId="6" applyNumberFormat="1" applyFont="1" applyFill="1" applyBorder="1" applyAlignment="1" applyProtection="1">
      <alignment horizontal="right" vertical="center" indent="1"/>
    </xf>
    <xf numFmtId="165" fontId="23" fillId="0" borderId="41" xfId="6" applyNumberFormat="1" applyFont="1" applyFill="1" applyBorder="1" applyAlignment="1" applyProtection="1">
      <alignment horizontal="right" vertical="center" indent="1"/>
    </xf>
    <xf numFmtId="165" fontId="23" fillId="0" borderId="58" xfId="6" applyNumberFormat="1" applyFont="1" applyFill="1" applyBorder="1" applyAlignment="1" applyProtection="1">
      <alignment horizontal="right" vertical="center" indent="1"/>
    </xf>
    <xf numFmtId="165" fontId="23" fillId="0" borderId="44" xfId="6" applyNumberFormat="1" applyFont="1" applyFill="1" applyBorder="1" applyAlignment="1" applyProtection="1">
      <alignment horizontal="right" vertical="center" indent="1"/>
    </xf>
    <xf numFmtId="165" fontId="23" fillId="0" borderId="60" xfId="6" applyNumberFormat="1" applyFont="1" applyFill="1" applyBorder="1" applyAlignment="1" applyProtection="1">
      <alignment horizontal="right" vertical="center" indent="1"/>
    </xf>
    <xf numFmtId="165" fontId="23" fillId="0" borderId="25" xfId="6" applyNumberFormat="1" applyFont="1" applyFill="1" applyBorder="1" applyAlignment="1" applyProtection="1">
      <alignment horizontal="right" vertical="center" indent="1"/>
    </xf>
    <xf numFmtId="0" fontId="25" fillId="0" borderId="25" xfId="6" applyFont="1" applyBorder="1" applyAlignment="1">
      <alignment horizontal="center" vertical="center"/>
    </xf>
    <xf numFmtId="165" fontId="23" fillId="0" borderId="57" xfId="6" applyNumberFormat="1" applyFont="1" applyFill="1" applyBorder="1" applyAlignment="1" applyProtection="1">
      <alignment horizontal="right" vertical="center" indent="1"/>
    </xf>
    <xf numFmtId="165" fontId="23" fillId="0" borderId="43" xfId="6" applyNumberFormat="1" applyFont="1" applyFill="1" applyBorder="1" applyAlignment="1" applyProtection="1">
      <alignment horizontal="right" vertical="center" indent="1"/>
    </xf>
    <xf numFmtId="165" fontId="22" fillId="0" borderId="71" xfId="6" applyNumberFormat="1" applyFont="1" applyFill="1" applyBorder="1" applyAlignment="1" applyProtection="1">
      <alignment horizontal="right" vertical="center" indent="1"/>
    </xf>
    <xf numFmtId="165" fontId="22" fillId="0" borderId="41" xfId="6" applyNumberFormat="1" applyFont="1" applyFill="1" applyBorder="1" applyAlignment="1" applyProtection="1">
      <alignment horizontal="right" vertical="center" indent="1"/>
    </xf>
    <xf numFmtId="165" fontId="22" fillId="0" borderId="58" xfId="6" applyNumberFormat="1" applyFont="1" applyFill="1" applyBorder="1" applyAlignment="1" applyProtection="1">
      <alignment horizontal="right" vertical="center" indent="1"/>
    </xf>
    <xf numFmtId="165" fontId="22" fillId="0" borderId="44" xfId="6" applyNumberFormat="1" applyFont="1" applyFill="1" applyBorder="1" applyAlignment="1" applyProtection="1">
      <alignment horizontal="right" vertical="center" indent="1"/>
    </xf>
    <xf numFmtId="49" fontId="26" fillId="0" borderId="22" xfId="6" applyNumberFormat="1" applyFont="1" applyFill="1" applyBorder="1" applyAlignment="1" applyProtection="1">
      <alignment horizontal="center" vertical="center"/>
      <protection locked="0"/>
    </xf>
    <xf numFmtId="165" fontId="22" fillId="0" borderId="60" xfId="6" applyNumberFormat="1" applyFont="1" applyFill="1" applyBorder="1" applyAlignment="1" applyProtection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20" fillId="0" borderId="25" xfId="6" applyFont="1" applyBorder="1" applyAlignment="1">
      <alignment horizontal="center" vertical="center"/>
    </xf>
    <xf numFmtId="165" fontId="22" fillId="0" borderId="57" xfId="6" applyNumberFormat="1" applyFont="1" applyFill="1" applyBorder="1" applyAlignment="1" applyProtection="1">
      <alignment horizontal="right" vertical="center" indent="1"/>
    </xf>
    <xf numFmtId="165" fontId="22" fillId="0" borderId="43" xfId="6" applyNumberFormat="1" applyFont="1" applyFill="1" applyBorder="1" applyAlignment="1" applyProtection="1">
      <alignment horizontal="right" vertical="center" indent="1"/>
    </xf>
    <xf numFmtId="0" fontId="40" fillId="0" borderId="25" xfId="0" applyFont="1" applyBorder="1" applyAlignment="1">
      <alignment horizontal="right" vertical="center" indent="1"/>
    </xf>
    <xf numFmtId="0" fontId="20" fillId="0" borderId="60" xfId="6" applyFont="1" applyBorder="1" applyAlignment="1" applyProtection="1">
      <alignment horizontal="center" vertical="center"/>
    </xf>
    <xf numFmtId="0" fontId="20" fillId="0" borderId="25" xfId="6" applyFont="1" applyBorder="1" applyAlignment="1" applyProtection="1">
      <alignment horizontal="center" vertical="center"/>
    </xf>
    <xf numFmtId="165" fontId="7" fillId="0" borderId="61" xfId="6" applyNumberFormat="1" applyFont="1" applyFill="1" applyBorder="1" applyAlignment="1">
      <alignment horizontal="center" vertical="center"/>
    </xf>
    <xf numFmtId="165" fontId="7" fillId="0" borderId="70" xfId="6" applyNumberFormat="1" applyFont="1" applyFill="1" applyBorder="1" applyAlignment="1">
      <alignment horizontal="center" vertical="center"/>
    </xf>
    <xf numFmtId="165" fontId="25" fillId="0" borderId="60" xfId="6" applyNumberFormat="1" applyFont="1" applyFill="1" applyBorder="1" applyAlignment="1">
      <alignment horizontal="center" vertical="center" wrapText="1"/>
    </xf>
    <xf numFmtId="165" fontId="25" fillId="0" borderId="59" xfId="6" applyNumberFormat="1" applyFont="1" applyFill="1" applyBorder="1" applyAlignment="1">
      <alignment horizontal="center" vertical="center" wrapText="1"/>
    </xf>
    <xf numFmtId="165" fontId="25" fillId="0" borderId="25" xfId="6" applyNumberFormat="1" applyFont="1" applyFill="1" applyBorder="1" applyAlignment="1">
      <alignment horizontal="center" vertical="center" wrapText="1"/>
    </xf>
    <xf numFmtId="165" fontId="7" fillId="0" borderId="31" xfId="6" applyNumberFormat="1" applyFont="1" applyFill="1" applyBorder="1" applyAlignment="1">
      <alignment horizontal="center" vertical="center" wrapText="1"/>
    </xf>
    <xf numFmtId="165" fontId="7" fillId="0" borderId="70" xfId="6" applyNumberFormat="1" applyFont="1" applyFill="1" applyBorder="1" applyAlignment="1">
      <alignment horizontal="center" vertical="center" wrapText="1"/>
    </xf>
    <xf numFmtId="165" fontId="7" fillId="0" borderId="59" xfId="6" applyNumberFormat="1" applyFont="1" applyFill="1" applyBorder="1" applyAlignment="1">
      <alignment horizontal="center" vertical="center" wrapText="1"/>
    </xf>
    <xf numFmtId="165" fontId="7" fillId="0" borderId="25" xfId="6" applyNumberFormat="1" applyFont="1" applyFill="1" applyBorder="1" applyAlignment="1">
      <alignment horizontal="center" vertical="center" wrapText="1"/>
    </xf>
    <xf numFmtId="0" fontId="14" fillId="0" borderId="59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5" fillId="0" borderId="22" xfId="6" applyNumberFormat="1" applyFont="1" applyFill="1" applyBorder="1" applyAlignment="1">
      <alignment horizontal="right" vertical="center"/>
    </xf>
    <xf numFmtId="165" fontId="26" fillId="0" borderId="60" xfId="6" applyNumberFormat="1" applyFont="1" applyFill="1" applyBorder="1" applyAlignment="1">
      <alignment horizontal="center" vertical="center" wrapText="1"/>
    </xf>
    <xf numFmtId="165" fontId="26" fillId="0" borderId="59" xfId="6" applyNumberFormat="1" applyFont="1" applyFill="1" applyBorder="1" applyAlignment="1">
      <alignment horizontal="center" vertical="center" wrapText="1"/>
    </xf>
    <xf numFmtId="165" fontId="26" fillId="0" borderId="25" xfId="6" applyNumberFormat="1" applyFont="1" applyFill="1" applyBorder="1" applyAlignment="1">
      <alignment horizontal="center" vertical="center" wrapText="1"/>
    </xf>
    <xf numFmtId="165" fontId="14" fillId="0" borderId="57" xfId="6" applyNumberFormat="1" applyFill="1" applyBorder="1" applyAlignment="1" applyProtection="1">
      <alignment horizontal="left" vertical="center" wrapText="1"/>
      <protection locked="0"/>
    </xf>
    <xf numFmtId="165" fontId="14" fillId="0" borderId="77" xfId="6" applyNumberFormat="1" applyFill="1" applyBorder="1" applyAlignment="1" applyProtection="1">
      <alignment horizontal="left" vertical="center" wrapText="1"/>
      <protection locked="0"/>
    </xf>
    <xf numFmtId="165" fontId="14" fillId="0" borderId="43" xfId="6" applyNumberFormat="1" applyFill="1" applyBorder="1" applyAlignment="1" applyProtection="1">
      <alignment horizontal="left" vertical="center" wrapText="1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35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165" fontId="14" fillId="0" borderId="58" xfId="6" applyNumberFormat="1" applyFill="1" applyBorder="1" applyAlignment="1" applyProtection="1">
      <alignment horizontal="left" vertical="center" wrapText="1"/>
      <protection locked="0"/>
    </xf>
    <xf numFmtId="165" fontId="14" fillId="0" borderId="78" xfId="6" applyNumberFormat="1" applyFill="1" applyBorder="1" applyAlignment="1" applyProtection="1">
      <alignment horizontal="left" vertical="center" wrapText="1"/>
      <protection locked="0"/>
    </xf>
    <xf numFmtId="165" fontId="14" fillId="0" borderId="44" xfId="6" applyNumberFormat="1" applyFill="1" applyBorder="1" applyAlignment="1" applyProtection="1">
      <alignment horizontal="left" vertical="center" wrapText="1"/>
      <protection locked="0"/>
    </xf>
    <xf numFmtId="165" fontId="26" fillId="0" borderId="60" xfId="6" applyNumberFormat="1" applyFont="1" applyFill="1" applyBorder="1" applyAlignment="1">
      <alignment horizontal="left" vertical="center" wrapText="1"/>
    </xf>
    <xf numFmtId="165" fontId="26" fillId="0" borderId="59" xfId="6" applyNumberFormat="1" applyFont="1" applyFill="1" applyBorder="1" applyAlignment="1">
      <alignment horizontal="left" vertical="center" wrapText="1"/>
    </xf>
    <xf numFmtId="165" fontId="26" fillId="0" borderId="25" xfId="6" applyNumberFormat="1" applyFont="1" applyFill="1" applyBorder="1" applyAlignment="1">
      <alignment horizontal="lef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65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3" fillId="0" borderId="78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textRotation="180"/>
    </xf>
    <xf numFmtId="0" fontId="45" fillId="0" borderId="39" xfId="0" applyFont="1" applyBorder="1"/>
  </cellXfs>
  <cellStyles count="9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285750</xdr:colOff>
      <xdr:row>0</xdr:row>
      <xdr:rowOff>133350</xdr:rowOff>
    </xdr:from>
    <xdr:to>
      <xdr:col>27</xdr:col>
      <xdr:colOff>412750</xdr:colOff>
      <xdr:row>16</xdr:row>
      <xdr:rowOff>0</xdr:rowOff>
    </xdr:to>
    <xdr:grpSp>
      <xdr:nvGrpSpPr>
        <xdr:cNvPr id="3607" name="Csoportba foglalás 11">
          <a:extLst>
            <a:ext uri="{FF2B5EF4-FFF2-40B4-BE49-F238E27FC236}">
              <a16:creationId xmlns:a16="http://schemas.microsoft.com/office/drawing/2014/main" id="{18C2432C-CB91-4A7B-A5C1-4CCAFD277F0B}"/>
            </a:ext>
          </a:extLst>
        </xdr:cNvPr>
        <xdr:cNvGrpSpPr>
          <a:grpSpLocks/>
        </xdr:cNvGrpSpPr>
      </xdr:nvGrpSpPr>
      <xdr:grpSpPr bwMode="auto">
        <a:xfrm>
          <a:off x="9221932" y="133350"/>
          <a:ext cx="5166591" cy="2695286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A90A62D4-A38C-42FB-B03A-8850D2679F67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3945"/>
              <a:gd name="adj2" fmla="val 1142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610" name="Kép 3">
            <a:extLst>
              <a:ext uri="{FF2B5EF4-FFF2-40B4-BE49-F238E27FC236}">
                <a16:creationId xmlns:a16="http://schemas.microsoft.com/office/drawing/2014/main" id="{E80C9328-B92B-43F8-B4E2-985B9CDEFA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34B4D081-65AC-4423-A0BA-2EF182B73F2B}"/>
              </a:ext>
            </a:extLst>
          </xdr:cNvPr>
          <xdr:cNvSpPr/>
        </xdr:nvSpPr>
        <xdr:spPr bwMode="auto">
          <a:xfrm>
            <a:off x="9145533" y="656230"/>
            <a:ext cx="820792" cy="27078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18</xdr:col>
      <xdr:colOff>285895</xdr:colOff>
      <xdr:row>16</xdr:row>
      <xdr:rowOff>58333</xdr:rowOff>
    </xdr:from>
    <xdr:to>
      <xdr:col>27</xdr:col>
      <xdr:colOff>408782</xdr:colOff>
      <xdr:row>23</xdr:row>
      <xdr:rowOff>10431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BA77B8B4-10E4-4EC0-948C-C43495C213B3}"/>
            </a:ext>
          </a:extLst>
        </xdr:cNvPr>
        <xdr:cNvSpPr/>
      </xdr:nvSpPr>
      <xdr:spPr>
        <a:xfrm>
          <a:off x="8456036" y="2932112"/>
          <a:ext cx="4944490" cy="121732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RM_1.1.sz.mell.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900"/>
            </a:lnSpc>
          </a:pPr>
          <a:r>
            <a:rPr lang="hu-HU" sz="1100" b="1" baseline="0"/>
            <a:t>Ezt csak a RM_1.1.sz.mell.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ZARSZ.xls%202021%2004.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/>
      <sheetData sheetId="1" refreshError="1"/>
      <sheetData sheetId="2" refreshError="1"/>
      <sheetData sheetId="3">
        <row r="24">
          <cell r="C24">
            <v>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8">
          <cell r="C68">
            <v>0</v>
          </cell>
        </row>
      </sheetData>
      <sheetData sheetId="4" refreshError="1"/>
      <sheetData sheetId="5" refreshError="1"/>
      <sheetData sheetId="6" refreshError="1"/>
      <sheetData sheetId="7">
        <row r="6">
          <cell r="C6">
            <v>94468464</v>
          </cell>
          <cell r="E6">
            <v>94938888</v>
          </cell>
        </row>
        <row r="7">
          <cell r="C7">
            <v>49560000</v>
          </cell>
          <cell r="E7">
            <v>12575524</v>
          </cell>
        </row>
        <row r="8">
          <cell r="E8">
            <v>51300526</v>
          </cell>
        </row>
        <row r="9">
          <cell r="C9">
            <v>17060000</v>
          </cell>
          <cell r="E9">
            <v>16000000</v>
          </cell>
        </row>
        <row r="10">
          <cell r="C10">
            <v>3705000</v>
          </cell>
          <cell r="E10">
            <v>4066000</v>
          </cell>
        </row>
      </sheetData>
      <sheetData sheetId="8">
        <row r="8">
          <cell r="E8">
            <v>22359827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8">
          <cell r="A8" t="str">
            <v>TOP 1.4.1 Bölcsőde kialakítás</v>
          </cell>
          <cell r="B8">
            <v>129948705</v>
          </cell>
          <cell r="C8" t="str">
            <v>2022</v>
          </cell>
          <cell r="D8">
            <v>2800000</v>
          </cell>
          <cell r="E8">
            <v>122275255</v>
          </cell>
        </row>
        <row r="9">
          <cell r="A9" t="str">
            <v>MFP óvodai játék</v>
          </cell>
          <cell r="B9">
            <v>4975733</v>
          </cell>
          <cell r="C9" t="str">
            <v>2021</v>
          </cell>
          <cell r="E9">
            <v>4975733</v>
          </cell>
        </row>
        <row r="10">
          <cell r="A10" t="str">
            <v>eszközbeszerzés</v>
          </cell>
          <cell r="B10">
            <v>1586000</v>
          </cell>
          <cell r="C10" t="str">
            <v>2021</v>
          </cell>
          <cell r="E10">
            <v>1586000</v>
          </cell>
        </row>
        <row r="11">
          <cell r="A11" t="str">
            <v>óvoda eszközbesz.</v>
          </cell>
          <cell r="B11">
            <v>444500</v>
          </cell>
          <cell r="C11" t="str">
            <v>2021</v>
          </cell>
          <cell r="E11">
            <v>444500</v>
          </cell>
        </row>
      </sheetData>
      <sheetData sheetId="14">
        <row r="8">
          <cell r="B8">
            <v>21988327</v>
          </cell>
          <cell r="C8" t="str">
            <v>2022</v>
          </cell>
          <cell r="D8">
            <v>698500</v>
          </cell>
          <cell r="E8">
            <v>21289827</v>
          </cell>
        </row>
        <row r="9">
          <cell r="A9" t="str">
            <v>Közmunkaprogram</v>
          </cell>
          <cell r="B9">
            <v>1070000</v>
          </cell>
          <cell r="C9" t="str">
            <v>2022</v>
          </cell>
          <cell r="E9">
            <v>1070000</v>
          </cell>
        </row>
      </sheetData>
      <sheetData sheetId="15">
        <row r="23">
          <cell r="B23">
            <v>0</v>
          </cell>
        </row>
      </sheetData>
      <sheetData sheetId="16">
        <row r="9">
          <cell r="C9">
            <v>18741299</v>
          </cell>
        </row>
        <row r="10">
          <cell r="C10">
            <v>40188370</v>
          </cell>
        </row>
        <row r="11">
          <cell r="C11">
            <v>32142745</v>
          </cell>
        </row>
        <row r="12">
          <cell r="C12">
            <v>3396050</v>
          </cell>
        </row>
        <row r="30">
          <cell r="C30">
            <v>6000000</v>
          </cell>
        </row>
        <row r="31">
          <cell r="C31">
            <v>11000000</v>
          </cell>
        </row>
        <row r="33">
          <cell r="C33">
            <v>60000</v>
          </cell>
        </row>
        <row r="94">
          <cell r="C94">
            <v>64215434</v>
          </cell>
        </row>
        <row r="95">
          <cell r="C95">
            <v>8071524</v>
          </cell>
        </row>
        <row r="96">
          <cell r="C96">
            <v>46184026</v>
          </cell>
        </row>
        <row r="97">
          <cell r="C97">
            <v>16000000</v>
          </cell>
        </row>
        <row r="98">
          <cell r="C98">
            <v>4066000</v>
          </cell>
        </row>
        <row r="115">
          <cell r="C115">
            <v>128836988</v>
          </cell>
        </row>
        <row r="117">
          <cell r="C117">
            <v>22359827</v>
          </cell>
        </row>
        <row r="143">
          <cell r="C143">
            <v>40188370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8">
          <cell r="C38">
            <v>600084</v>
          </cell>
        </row>
        <row r="40">
          <cell r="C40">
            <v>40188370</v>
          </cell>
        </row>
        <row r="46">
          <cell r="C46">
            <v>30723454</v>
          </cell>
        </row>
        <row r="47">
          <cell r="C47">
            <v>4504000</v>
          </cell>
        </row>
        <row r="48">
          <cell r="C48">
            <v>5116500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opLeftCell="A25" zoomScale="130" zoomScaleNormal="130" workbookViewId="0">
      <selection activeCell="E18" sqref="E18"/>
    </sheetView>
  </sheetViews>
  <sheetFormatPr defaultRowHeight="13" x14ac:dyDescent="0.3"/>
  <cols>
    <col min="1" max="1" width="24.09765625" customWidth="1"/>
    <col min="2" max="2" width="105.3984375" customWidth="1"/>
    <col min="3" max="3" width="39" customWidth="1"/>
  </cols>
  <sheetData>
    <row r="1" spans="1:3" x14ac:dyDescent="0.3">
      <c r="A1" s="514">
        <v>2021</v>
      </c>
    </row>
    <row r="2" spans="1:3" ht="17.5" x14ac:dyDescent="0.3">
      <c r="A2" s="621" t="s">
        <v>515</v>
      </c>
      <c r="B2" s="621"/>
      <c r="C2" s="621"/>
    </row>
    <row r="3" spans="1:3" ht="14" x14ac:dyDescent="0.3">
      <c r="A3" s="410"/>
      <c r="B3" s="411"/>
      <c r="C3" s="410"/>
    </row>
    <row r="4" spans="1:3" ht="14" x14ac:dyDescent="0.3">
      <c r="A4" s="412" t="s">
        <v>516</v>
      </c>
      <c r="B4" s="413" t="s">
        <v>517</v>
      </c>
      <c r="C4" s="412" t="s">
        <v>518</v>
      </c>
    </row>
    <row r="5" spans="1:3" x14ac:dyDescent="0.3">
      <c r="A5" s="414"/>
      <c r="B5" s="414"/>
      <c r="C5" s="414"/>
    </row>
    <row r="6" spans="1:3" ht="17.5" x14ac:dyDescent="0.35">
      <c r="A6" s="622" t="s">
        <v>533</v>
      </c>
      <c r="B6" s="622"/>
      <c r="C6" s="622"/>
    </row>
    <row r="7" spans="1:3" x14ac:dyDescent="0.3">
      <c r="A7" s="414" t="s">
        <v>519</v>
      </c>
      <c r="B7" s="414" t="s">
        <v>520</v>
      </c>
      <c r="C7" s="415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 x14ac:dyDescent="0.3">
      <c r="A8" s="414" t="s">
        <v>521</v>
      </c>
      <c r="B8" s="414" t="s">
        <v>522</v>
      </c>
      <c r="C8" s="415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 x14ac:dyDescent="0.3">
      <c r="A9" s="414" t="s">
        <v>523</v>
      </c>
      <c r="B9" s="414" t="str">
        <f>LOWER('RM_1.1.sz.mell.'!A4)</f>
        <v>2021. évi költségvetési rendelet összevont bevételeinek kiadásainak módosítása</v>
      </c>
      <c r="C9" s="415" t="str">
        <f ca="1">HYPERLINK(SUBSTITUTE(CELL("address",'RM_1.1.sz.mell.'!A1),"'",""),SUBSTITUTE(MID(CELL("address",'RM_1.1.sz.mell.'!A1),SEARCH("]",CELL("address",'RM_1.1.sz.mell.'!A1),1)+1,LEN(CELL("address",'RM_1.1.sz.mell.'!A1))-SEARCH("]",CELL("address",'RM_1.1.sz.mell.'!A1),1)),"'",""))</f>
        <v>RM_1.1.sz.mell.!$A$1</v>
      </c>
    </row>
    <row r="10" spans="1:3" x14ac:dyDescent="0.3">
      <c r="A10" s="414" t="s">
        <v>524</v>
      </c>
      <c r="B10" s="414" t="str">
        <f>LOWER('RM_1.2.sz.mell'!A4)</f>
        <v>2021. évi költségvetési rendelet kötelező feladatok bevételeinek kiadásainak módosítása</v>
      </c>
      <c r="C10" s="415" t="str">
        <f ca="1">HYPERLINK(SUBSTITUTE(CELL("address",'RM_1.2.sz.mell'!A1),"'",""),SUBSTITUTE(MID(CELL("address",'RM_1.2.sz.mell'!A1),SEARCH("]",CELL("address",'RM_1.2.sz.mell'!A1),1)+1,LEN(CELL("address",'RM_1.2.sz.mell'!A1))-SEARCH("]",CELL("address",'RM_1.2.sz.mell'!A1),1)),"'",""))</f>
        <v>RM_1.2.sz.mell!$A$1</v>
      </c>
    </row>
    <row r="11" spans="1:3" x14ac:dyDescent="0.3">
      <c r="A11" s="414" t="s">
        <v>525</v>
      </c>
      <c r="B11" s="414" t="str">
        <f>LOWER('RM_1.3.sz.mell.'!A4)</f>
        <v>2021. évi költségvetési rendelet önként vállalt feladatok bevételeinek kiadásainak módosítása</v>
      </c>
      <c r="C11" s="415" t="str">
        <f ca="1">HYPERLINK(SUBSTITUTE(CELL("address",'RM_1.3.sz.mell.'!A1),"'",""),SUBSTITUTE(MID(CELL("address",'RM_1.3.sz.mell.'!A1),SEARCH("]",CELL("address",'RM_1.3.sz.mell.'!A1),1)+1,LEN(CELL("address",'RM_1.3.sz.mell.'!A1))-SEARCH("]",CELL("address",'RM_1.3.sz.mell.'!A1),1)),"'",""))</f>
        <v>RM_1.3.sz.mell.!$A$1</v>
      </c>
    </row>
    <row r="12" spans="1:3" x14ac:dyDescent="0.3">
      <c r="A12" s="414" t="s">
        <v>526</v>
      </c>
      <c r="B12" s="414" t="str">
        <f>LOWER('RM_1.4.sz.mell.'!A4)</f>
        <v>2021. évi költségvetési rendelet államigazgatási feladatok bevételeinek kiadásainak módosítása</v>
      </c>
      <c r="C12" s="415" t="str">
        <f ca="1">HYPERLINK(SUBSTITUTE(CELL("address",'RM_1.4.sz.mell.'!A1),"'",""),SUBSTITUTE(MID(CELL("address",'RM_1.4.sz.mell.'!A1),SEARCH("]",CELL("address",'RM_1.4.sz.mell.'!A1),1)+1,LEN(CELL("address",'RM_1.4.sz.mell.'!A1))-SEARCH("]",CELL("address",'RM_1.4.sz.mell.'!A1),1)),"'",""))</f>
        <v>RM_1.4.sz.mell.!$A$1</v>
      </c>
    </row>
    <row r="13" spans="1:3" x14ac:dyDescent="0.3">
      <c r="A13" s="414" t="s">
        <v>527</v>
      </c>
      <c r="B13" s="414" t="s">
        <v>534</v>
      </c>
      <c r="C13" s="415" t="str">
        <f ca="1">HYPERLINK(SUBSTITUTE(CELL("address",'RM_2.1.sz.mell.'!A1),"'",""),SUBSTITUTE(MID(CELL("address",'RM_2.1.sz.mell.'!A1),SEARCH("]",CELL("address",'RM_2.1.sz.mell.'!A1),1)+1,LEN(CELL("address",'RM_2.1.sz.mell.'!A1))-SEARCH("]",CELL("address",'RM_2.1.sz.mell.'!A1),1)),"'",""))</f>
        <v>RM_2.1.sz.mell.!$A$1</v>
      </c>
    </row>
    <row r="14" spans="1:3" x14ac:dyDescent="0.3">
      <c r="A14" s="414" t="s">
        <v>528</v>
      </c>
      <c r="B14" s="414" t="s">
        <v>535</v>
      </c>
      <c r="C14" s="415" t="str">
        <f ca="1">HYPERLINK(SUBSTITUTE(CELL("address",'RM_2.2.sz.mell.'!A1),"'",""),SUBSTITUTE(MID(CELL("address",'RM_2.2.sz.mell.'!A1),SEARCH("]",CELL("address",'RM_2.2.sz.mell.'!A1),1)+1,LEN(CELL("address",'RM_2.2.sz.mell.'!A1))-SEARCH("]",CELL("address",'RM_2.2.sz.mell.'!A1),1)),"'",""))</f>
        <v>RM_2.2.sz.mell.!$A$1</v>
      </c>
    </row>
    <row r="15" spans="1:3" x14ac:dyDescent="0.3">
      <c r="A15" s="414" t="s">
        <v>529</v>
      </c>
      <c r="B15" s="414" t="s">
        <v>530</v>
      </c>
      <c r="C15" s="415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 x14ac:dyDescent="0.3">
      <c r="A16" s="414" t="s">
        <v>531</v>
      </c>
      <c r="B16" s="414" t="s">
        <v>461</v>
      </c>
      <c r="C16" s="415" t="str">
        <f ca="1">HYPERLINK(SUBSTITUTE(CELL("address",'RM_3.sz.mell.'!A1),"'",""),SUBSTITUTE(MID(CELL("address",'RM_3.sz.mell.'!A1),SEARCH("]",CELL("address",'RM_3.sz.mell.'!A1),1)+1,LEN(CELL("address",'RM_3.sz.mell.'!A1))-SEARCH("]",CELL("address",'RM_3.sz.mell.'!A1),1)),"'",""))</f>
        <v>RM_3.sz.mell.!$A$1</v>
      </c>
    </row>
    <row r="17" spans="1:3" x14ac:dyDescent="0.3">
      <c r="A17" s="414" t="s">
        <v>532</v>
      </c>
      <c r="B17" s="414" t="s">
        <v>464</v>
      </c>
      <c r="C17" s="415" t="str">
        <f ca="1">HYPERLINK(SUBSTITUTE(CELL("address",'RM_4.sz.mell.'!A1),"'",""),SUBSTITUTE(MID(CELL("address",'RM_4.sz.mell.'!A1),SEARCH("]",CELL("address",'RM_4.sz.mell.'!A1),1)+1,LEN(CELL("address",'RM_4.sz.mell.'!A1))-SEARCH("]",CELL("address",'RM_4.sz.mell.'!A1),1)),"'",""))</f>
        <v>RM_4.sz.mell.!$A$1</v>
      </c>
    </row>
    <row r="18" spans="1:3" x14ac:dyDescent="0.3">
      <c r="A18" s="414" t="s">
        <v>605</v>
      </c>
      <c r="B18" s="414" t="str">
        <f>'RM_5.sz.mell.'!A9</f>
        <v>Európai uniós támogatással megvalósuló projektek</v>
      </c>
      <c r="C18" s="415" t="str">
        <f ca="1">HYPERLINK(SUBSTITUTE(CELL("address",'RM_5.sz.mell.'!A1),"'",""),SUBSTITUTE(MID(CELL("address",'RM_5.sz.mell.'!A1),SEARCH("]",CELL("address",'RM_5.sz.mell.'!A1),1)+1,LEN(CELL("address",'RM_5.sz.mell.'!A1))-SEARCH("]",CELL("address",'RM_5.sz.mell.'!A1),1)),"'",""))</f>
        <v>RM_5.sz.mell.!$A$1</v>
      </c>
    </row>
    <row r="19" spans="1:3" x14ac:dyDescent="0.3">
      <c r="A19" s="414" t="s">
        <v>587</v>
      </c>
      <c r="B19" s="414" t="s">
        <v>467</v>
      </c>
      <c r="C19" s="415" t="str">
        <f ca="1">HYPERLINK(SUBSTITUTE(CELL("address",'RM_6.1.sz.mell'!A1),"'",""),SUBSTITUTE(MID(CELL("address",'RM_6.1.sz.mell'!A1),SEARCH("]",CELL("address",'RM_6.1.sz.mell'!A1),1)+1,LEN(CELL("address",'RM_6.1.sz.mell'!A1))-SEARCH("]",CELL("address",'RM_6.1.sz.mell'!A1),1)),"'",""))</f>
        <v>RM_6.1.sz.mell!$A$1</v>
      </c>
    </row>
    <row r="20" spans="1:3" x14ac:dyDescent="0.3">
      <c r="A20" s="414" t="s">
        <v>588</v>
      </c>
      <c r="B20" s="414" t="s">
        <v>465</v>
      </c>
      <c r="C20" s="415" t="str">
        <f ca="1">HYPERLINK(SUBSTITUTE(CELL("address",'RM_6.1.1.sz.mell'!A1),"'",""),SUBSTITUTE(MID(CELL("address",'RM_6.1.1.sz.mell'!A1),SEARCH("]",CELL("address",'RM_6.1.1.sz.mell'!A1),1)+1,LEN(CELL("address",'RM_6.1.1.sz.mell'!A1))-SEARCH("]",CELL("address",'RM_6.1.1.sz.mell'!A1),1)),"'",""))</f>
        <v>RM_6.1.1.sz.mell!$A$1</v>
      </c>
    </row>
    <row r="21" spans="1:3" x14ac:dyDescent="0.3">
      <c r="A21" s="414" t="s">
        <v>589</v>
      </c>
      <c r="B21" s="414" t="s">
        <v>466</v>
      </c>
      <c r="C21" s="415" t="str">
        <f ca="1">HYPERLINK(SUBSTITUTE(CELL("address",'RM_6.1.2.sz.mell'!A1),"'",""),SUBSTITUTE(MID(CELL("address",'RM_6.1.2.sz.mell'!A1),SEARCH("]",CELL("address",'RM_6.1.2.sz.mell'!A1),1)+1,LEN(CELL("address",'RM_6.1.2.sz.mell'!A1))-SEARCH("]",CELL("address",'RM_6.1.2.sz.mell'!A1),1)),"'",""))</f>
        <v>RM_6.1.2.sz.mell!$A$1</v>
      </c>
    </row>
    <row r="22" spans="1:3" x14ac:dyDescent="0.3">
      <c r="A22" s="414" t="s">
        <v>590</v>
      </c>
      <c r="B22" s="414" t="s">
        <v>468</v>
      </c>
      <c r="C22" s="415" t="str">
        <f ca="1">HYPERLINK(SUBSTITUTE(CELL("address",'RM_6.1.3.sz.mell'!A1),"'",""),SUBSTITUTE(MID(CELL("address",'RM_6.1.3.sz.mell'!A1),SEARCH("]",CELL("address",'RM_6.1.3.sz.mell'!A1),1)+1,LEN(CELL("address",'RM_6.1.3.sz.mell'!A1))-SEARCH("]",CELL("address",'RM_6.1.3.sz.mell'!A1),1)),"'",""))</f>
        <v>RM_6.1.3.sz.mell!$A$1</v>
      </c>
    </row>
    <row r="23" spans="1:3" x14ac:dyDescent="0.3">
      <c r="A23" s="414" t="s">
        <v>591</v>
      </c>
      <c r="B23" s="414" t="str">
        <f>RM_ALAPADATOK!A11</f>
        <v>……………………. Polgármesteri /Közös Önkormányzati Hivatal</v>
      </c>
      <c r="C23" s="415" t="str">
        <f ca="1">HYPERLINK(SUBSTITUTE(CELL("address",'RM_6.2.sz.mell'!A1),"'",""),SUBSTITUTE(MID(CELL("address",'RM_6.2.sz.mell'!A1),SEARCH("]",CELL("address",'RM_6.2.sz.mell'!A1),1)+1,LEN(CELL("address",'RM_6.2.sz.mell'!A1))-SEARCH("]",CELL("address",'RM_6.2.sz.mell'!A1),1)),"'",""))</f>
        <v>RM_6.2.sz.mell!$A$1</v>
      </c>
    </row>
    <row r="24" spans="1:3" x14ac:dyDescent="0.3">
      <c r="A24" s="414" t="s">
        <v>592</v>
      </c>
      <c r="B24" t="str">
        <f>RM_ALAPADATOK!B13</f>
        <v xml:space="preserve">Sajópetri Nefelejcs  Napkötiotthonos Óvoda </v>
      </c>
      <c r="C24" s="415" t="str">
        <f ca="1">HYPERLINK(SUBSTITUTE(CELL("address",'RM_6.3.sz.mell'!A1),"'",""),SUBSTITUTE(MID(CELL("address",'RM_6.3.sz.mell'!A1),SEARCH("]",CELL("address",'RM_6.3.sz.mell'!A1),1)+1,LEN(CELL("address",'RM_6.3.sz.mell'!A1))-SEARCH("]",CELL("address",'RM_6.3.sz.mell'!A1),1)),"'",""))</f>
        <v>RM_6.3.sz.mell!$A$1</v>
      </c>
    </row>
    <row r="25" spans="1:3" x14ac:dyDescent="0.3">
      <c r="A25" s="414" t="s">
        <v>593</v>
      </c>
      <c r="B25" t="str">
        <f>RM_ALAPADATOK!B15</f>
        <v>2 kvi név</v>
      </c>
      <c r="C25" s="415" t="str">
        <f ca="1">HYPERLINK(SUBSTITUTE(CELL("address",'RM_6.4.sz.mell'!A1),"'",""),SUBSTITUTE(MID(CELL("address",'RM_6.4.sz.mell'!A1),SEARCH("]",CELL("address",'RM_6.4.sz.mell'!A1),1)+1,LEN(CELL("address",'RM_6.4.sz.mell'!A1))-SEARCH("]",CELL("address",'RM_6.4.sz.mell'!A1),1)),"'",""))</f>
        <v>RM_6.4.sz.mell!$A$1</v>
      </c>
    </row>
    <row r="26" spans="1:3" x14ac:dyDescent="0.3">
      <c r="A26" s="414" t="s">
        <v>601</v>
      </c>
      <c r="B26" t="str">
        <f>RM_ALAPADATOK!B17</f>
        <v>3 kvi név</v>
      </c>
      <c r="C26" s="415" t="str">
        <f ca="1">HYPERLINK(SUBSTITUTE(CELL("address",'RM_6.5.sz.mell'!A1),"'",""),SUBSTITUTE(MID(CELL("address",'RM_6.5.sz.mell'!A1),SEARCH("]",CELL("address",'RM_6.5.sz.mell'!A1),1)+1,LEN(CELL("address",'RM_6.5.sz.mell'!A1))-SEARCH("]",CELL("address",'RM_6.5.sz.mell'!A1),1)),"'",""))</f>
        <v>RM_6.5.sz.mell!$A$1</v>
      </c>
    </row>
    <row r="27" spans="1:3" x14ac:dyDescent="0.3">
      <c r="A27" s="414" t="s">
        <v>594</v>
      </c>
      <c r="B27" t="str">
        <f>RM_ALAPADATOK!B19</f>
        <v>4 kvi név</v>
      </c>
      <c r="C27" s="415" t="str">
        <f ca="1">HYPERLINK(SUBSTITUTE(CELL("address",'RM_6.6.sz.mell'!A1),"'",""),SUBSTITUTE(MID(CELL("address",'RM_6.6.sz.mell'!A1),SEARCH("]",CELL("address",'RM_6.6.sz.mell'!A1),1)+1,LEN(CELL("address",'RM_6.6.sz.mell'!A1))-SEARCH("]",CELL("address",'RM_6.6.sz.mell'!A1),1)),"'",""))</f>
        <v>RM_6.6.sz.mell!$A$1</v>
      </c>
    </row>
    <row r="28" spans="1:3" x14ac:dyDescent="0.3">
      <c r="A28" s="414" t="s">
        <v>595</v>
      </c>
      <c r="B28" t="str">
        <f>RM_ALAPADATOK!B21</f>
        <v>5 kvi név</v>
      </c>
      <c r="C28" s="415" t="str">
        <f ca="1">HYPERLINK(SUBSTITUTE(CELL("address",'RM_6.7.sz.mell'!A1),"'",""),SUBSTITUTE(MID(CELL("address",'RM_6.7.sz.mell'!A1),SEARCH("]",CELL("address",'RM_6.7.sz.mell'!A1),1)+1,LEN(CELL("address",'RM_6.7.sz.mell'!A1))-SEARCH("]",CELL("address",'RM_6.7.sz.mell'!A1),1)),"'",""))</f>
        <v>RM_6.7.sz.mell!$A$1</v>
      </c>
    </row>
    <row r="29" spans="1:3" x14ac:dyDescent="0.3">
      <c r="A29" s="414" t="s">
        <v>596</v>
      </c>
      <c r="B29" t="str">
        <f>RM_ALAPADATOK!B23</f>
        <v>6 kvi név</v>
      </c>
      <c r="C29" s="415" t="str">
        <f ca="1">HYPERLINK(SUBSTITUTE(CELL("address",'RM_6.8.sz.mell'!A1),"'",""),SUBSTITUTE(MID(CELL("address",'RM_6.8.sz.mell'!A1),SEARCH("]",CELL("address",'RM_6.8.sz.mell'!A1),1)+1,LEN(CELL("address",'RM_6.8.sz.mell'!A1))-SEARCH("]",CELL("address",'RM_6.8.sz.mell'!A1),1)),"'",""))</f>
        <v>RM_6.8.sz.mell!$A$1</v>
      </c>
    </row>
    <row r="30" spans="1:3" x14ac:dyDescent="0.3">
      <c r="A30" s="414" t="s">
        <v>597</v>
      </c>
      <c r="B30" t="str">
        <f>RM_ALAPADATOK!B25</f>
        <v>7 kvi név</v>
      </c>
      <c r="C30" s="415" t="str">
        <f ca="1">HYPERLINK(SUBSTITUTE(CELL("address",'RM_6.9.sz.mell'!A1),"'",""),SUBSTITUTE(MID(CELL("address",'RM_6.9.sz.mell'!A1),SEARCH("]",CELL("address",'RM_6.9.sz.mell'!A1),1)+1,LEN(CELL("address",'RM_6.9.sz.mell'!A1))-SEARCH("]",CELL("address",'RM_6.9.sz.mell'!A1),1)),"'",""))</f>
        <v>RM_6.9.sz.mell!$A$1</v>
      </c>
    </row>
    <row r="31" spans="1:3" x14ac:dyDescent="0.3">
      <c r="A31" s="414" t="s">
        <v>598</v>
      </c>
      <c r="B31" t="str">
        <f>RM_ALAPADATOK!B27</f>
        <v>8 kvi név</v>
      </c>
      <c r="C31" s="415" t="str">
        <f ca="1">HYPERLINK(SUBSTITUTE(CELL("address",'RM_6.10.sz.mell'!A1),"'",""),SUBSTITUTE(MID(CELL("address",'RM_6.10.sz.mell'!A1),SEARCH("]",CELL("address",'RM_6.10.sz.mell'!A1),1)+1,LEN(CELL("address",'RM_6.10.sz.mell'!A1))-SEARCH("]",CELL("address",'RM_6.10.sz.mell'!A1),1)),"'",""))</f>
        <v>RM_6.10.sz.mell!$A$1</v>
      </c>
    </row>
    <row r="32" spans="1:3" x14ac:dyDescent="0.3">
      <c r="A32" s="414" t="s">
        <v>599</v>
      </c>
      <c r="B32" t="str">
        <f>RM_ALAPADATOK!B29</f>
        <v>9 kvi név</v>
      </c>
      <c r="C32" s="415" t="str">
        <f ca="1">HYPERLINK(SUBSTITUTE(CELL("address",'RM_6.11.sz.mell'!A1),"'",""),SUBSTITUTE(MID(CELL("address",'RM_6.11.sz.mell'!A1),SEARCH("]",CELL("address",'RM_6.11.sz.mell'!A1),1)+1,LEN(CELL("address",'RM_6.11.sz.mell'!A1))-SEARCH("]",CELL("address",'RM_6.11.sz.mell'!A1),1)),"'",""))</f>
        <v>RM_6.11.sz.mell!$A$1</v>
      </c>
    </row>
    <row r="33" spans="1:3" x14ac:dyDescent="0.3">
      <c r="A33" s="414" t="s">
        <v>600</v>
      </c>
      <c r="B33" t="str">
        <f>RM_ALAPADATOK!B31</f>
        <v>10 kvi név</v>
      </c>
      <c r="C33" s="415" t="str">
        <f ca="1">HYPERLINK(SUBSTITUTE(CELL("address",'RM_6.12.sz.mell'!A1),"'",""),SUBSTITUTE(MID(CELL("address",'RM_6.12.sz.mell'!A1),SEARCH("]",CELL("address",'RM_6.12.sz.mell'!A1),1)+1,LEN(CELL("address",'RM_6.12.sz.mell'!A1))-SEARCH("]",CELL("address",'RM_6.12.sz.mell'!A1),1)),"'",""))</f>
        <v>RM_6.12.sz.mell!$A$1</v>
      </c>
    </row>
    <row r="34" spans="1:3" x14ac:dyDescent="0.3">
      <c r="A34" s="414" t="s">
        <v>602</v>
      </c>
      <c r="B34" t="str">
        <f>'RM_7.sz.mell'!B1</f>
        <v>A 2021. évi általános működés és ágazati feladatok támogatásának alakulása jogcímenként</v>
      </c>
      <c r="C34" s="415" t="str">
        <f ca="1">HYPERLINK(SUBSTITUTE(CELL("address",'RM_7.sz.mell'!A1),"'",""),SUBSTITUTE(MID(CELL("address",'RM_7.sz.mell'!A1),SEARCH("]",CELL("address",'RM_7.sz.mell'!A1),1)+1,LEN(CELL("address",'RM_7.sz.mell'!A1))-SEARCH("]",CELL("address",'RM_7.sz.mell'!A1),1)),"'",""))</f>
        <v>RM_7.sz.mell!$A$1</v>
      </c>
    </row>
  </sheetData>
  <sheetProtection sheet="1"/>
  <mergeCells count="2">
    <mergeCell ref="A2:C2"/>
    <mergeCell ref="A6:C6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38"/>
  <sheetViews>
    <sheetView zoomScale="120" zoomScaleNormal="120" workbookViewId="0">
      <selection activeCell="A4" sqref="A4"/>
    </sheetView>
  </sheetViews>
  <sheetFormatPr defaultRowHeight="13" x14ac:dyDescent="0.3"/>
  <cols>
    <col min="1" max="1" width="46.296875" customWidth="1"/>
    <col min="2" max="2" width="13.796875" customWidth="1"/>
    <col min="3" max="3" width="66.09765625" customWidth="1"/>
    <col min="4" max="5" width="13.796875" customWidth="1"/>
  </cols>
  <sheetData>
    <row r="1" spans="1:5" ht="17.5" x14ac:dyDescent="0.35">
      <c r="A1" s="209" t="s">
        <v>423</v>
      </c>
      <c r="B1" s="60"/>
      <c r="C1" s="60"/>
      <c r="D1" s="60"/>
      <c r="E1" s="210" t="s">
        <v>84</v>
      </c>
    </row>
    <row r="2" spans="1:5" x14ac:dyDescent="0.3">
      <c r="A2" s="60"/>
      <c r="B2" s="60"/>
      <c r="C2" s="60"/>
      <c r="D2" s="60"/>
      <c r="E2" s="60"/>
    </row>
    <row r="3" spans="1:5" x14ac:dyDescent="0.3">
      <c r="A3" s="211"/>
      <c r="B3" s="212"/>
      <c r="C3" s="211"/>
      <c r="D3" s="213"/>
      <c r="E3" s="212"/>
    </row>
    <row r="4" spans="1:5" ht="15" x14ac:dyDescent="0.3">
      <c r="A4" s="62" t="str">
        <f>+RM_ÖSSZEFÜGGÉSEK!A6</f>
        <v>2021. évi eredeti előirányzat BEVÉTELEK</v>
      </c>
      <c r="B4" s="214"/>
      <c r="C4" s="215"/>
      <c r="D4" s="213"/>
      <c r="E4" s="212"/>
    </row>
    <row r="5" spans="1:5" x14ac:dyDescent="0.3">
      <c r="A5" s="211"/>
      <c r="B5" s="212"/>
      <c r="C5" s="211"/>
      <c r="D5" s="213"/>
      <c r="E5" s="212"/>
    </row>
    <row r="6" spans="1:5" x14ac:dyDescent="0.3">
      <c r="A6" s="211" t="s">
        <v>392</v>
      </c>
      <c r="B6" s="212">
        <f>+'RM_1.1.sz.mell.'!C68</f>
        <v>164793464</v>
      </c>
      <c r="C6" s="211" t="s">
        <v>372</v>
      </c>
      <c r="D6" s="213">
        <f>+'RM_2.1.sz.mell.'!C18+'RM_2.2.sz.mell.'!C17</f>
        <v>164793464</v>
      </c>
      <c r="E6" s="212">
        <f>+B6-D6</f>
        <v>0</v>
      </c>
    </row>
    <row r="7" spans="1:5" x14ac:dyDescent="0.3">
      <c r="A7" s="211" t="s">
        <v>408</v>
      </c>
      <c r="B7" s="212">
        <f>+'RM_1.1.sz.mell.'!C92</f>
        <v>165728789</v>
      </c>
      <c r="C7" s="211" t="s">
        <v>378</v>
      </c>
      <c r="D7" s="213">
        <f>+'RM_2.1.sz.mell.'!C29+'RM_2.2.sz.mell.'!C30</f>
        <v>165728789</v>
      </c>
      <c r="E7" s="212">
        <f>+B7-D7</f>
        <v>0</v>
      </c>
    </row>
    <row r="8" spans="1:5" x14ac:dyDescent="0.3">
      <c r="A8" s="211" t="s">
        <v>409</v>
      </c>
      <c r="B8" s="212">
        <f>+'RM_1.1.sz.mell.'!C93</f>
        <v>330522253</v>
      </c>
      <c r="C8" s="211" t="s">
        <v>379</v>
      </c>
      <c r="D8" s="213">
        <f>+'RM_2.1.sz.mell.'!C30+'RM_2.2.sz.mell.'!C31</f>
        <v>330522253</v>
      </c>
      <c r="E8" s="212">
        <f>+B8-D8</f>
        <v>0</v>
      </c>
    </row>
    <row r="9" spans="1:5" x14ac:dyDescent="0.3">
      <c r="A9" s="211"/>
      <c r="B9" s="212"/>
      <c r="C9" s="211"/>
      <c r="D9" s="213"/>
      <c r="E9" s="212"/>
    </row>
    <row r="10" spans="1:5" ht="15" x14ac:dyDescent="0.3">
      <c r="A10" s="62" t="str">
        <f>+RM_ÖSSZEFÜGGÉSEK!A13</f>
        <v>2021. évi előirányzat módosítások BEVÉTELEK</v>
      </c>
      <c r="B10" s="214"/>
      <c r="C10" s="215"/>
      <c r="D10" s="213"/>
      <c r="E10" s="212"/>
    </row>
    <row r="11" spans="1:5" x14ac:dyDescent="0.3">
      <c r="A11" s="211"/>
      <c r="B11" s="212"/>
      <c r="C11" s="211"/>
      <c r="D11" s="213"/>
      <c r="E11" s="212"/>
    </row>
    <row r="12" spans="1:5" x14ac:dyDescent="0.3">
      <c r="A12" s="211" t="s">
        <v>393</v>
      </c>
      <c r="B12" s="212">
        <f>+'RM_1.1.sz.mell.'!J68</f>
        <v>0</v>
      </c>
      <c r="C12" s="211" t="s">
        <v>373</v>
      </c>
      <c r="D12" s="213">
        <f>+'RM_2.1.sz.mell.'!D18+'RM_2.2.sz.mell.'!D17</f>
        <v>0</v>
      </c>
      <c r="E12" s="212">
        <f>+B12-D12</f>
        <v>0</v>
      </c>
    </row>
    <row r="13" spans="1:5" x14ac:dyDescent="0.3">
      <c r="A13" s="211" t="s">
        <v>394</v>
      </c>
      <c r="B13" s="212">
        <f>+'RM_1.1.sz.mell.'!J92</f>
        <v>470719</v>
      </c>
      <c r="C13" s="211" t="s">
        <v>380</v>
      </c>
      <c r="D13" s="213">
        <f>+'RM_2.1.sz.mell.'!D29+'RM_2.2.sz.mell.'!D30</f>
        <v>470719</v>
      </c>
      <c r="E13" s="212">
        <f>+B13-D13</f>
        <v>0</v>
      </c>
    </row>
    <row r="14" spans="1:5" x14ac:dyDescent="0.3">
      <c r="A14" s="211" t="s">
        <v>395</v>
      </c>
      <c r="B14" s="212">
        <f>+'RM_1.1.sz.mell.'!J93</f>
        <v>470719</v>
      </c>
      <c r="C14" s="211" t="s">
        <v>381</v>
      </c>
      <c r="D14" s="213">
        <f>+'RM_2.1.sz.mell.'!D30+'RM_2.2.sz.mell.'!D31</f>
        <v>470719</v>
      </c>
      <c r="E14" s="212">
        <f>+B14-D14</f>
        <v>0</v>
      </c>
    </row>
    <row r="15" spans="1:5" x14ac:dyDescent="0.3">
      <c r="A15" s="211"/>
      <c r="B15" s="212"/>
      <c r="C15" s="211"/>
      <c r="D15" s="213"/>
      <c r="E15" s="212"/>
    </row>
    <row r="16" spans="1:5" ht="14" x14ac:dyDescent="0.3">
      <c r="A16" s="216" t="str">
        <f>+RM_ÖSSZEFÜGGÉSEK!A19</f>
        <v>2021. módosítás utáni módosított előrirányzatok BEVÉTELEK</v>
      </c>
      <c r="B16" s="61"/>
      <c r="C16" s="215"/>
      <c r="D16" s="213"/>
      <c r="E16" s="212"/>
    </row>
    <row r="17" spans="1:5" x14ac:dyDescent="0.3">
      <c r="A17" s="211"/>
      <c r="B17" s="212"/>
      <c r="C17" s="211"/>
      <c r="D17" s="213"/>
      <c r="E17" s="212"/>
    </row>
    <row r="18" spans="1:5" x14ac:dyDescent="0.3">
      <c r="A18" s="211" t="s">
        <v>396</v>
      </c>
      <c r="B18" s="212">
        <f>+'RM_1.1.sz.mell.'!K68</f>
        <v>164793464</v>
      </c>
      <c r="C18" s="211" t="s">
        <v>374</v>
      </c>
      <c r="D18" s="213">
        <f>+'RM_2.1.sz.mell.'!E18+'RM_2.2.sz.mell.'!E17</f>
        <v>164793464</v>
      </c>
      <c r="E18" s="212">
        <f>+B18-D18</f>
        <v>0</v>
      </c>
    </row>
    <row r="19" spans="1:5" x14ac:dyDescent="0.3">
      <c r="A19" s="211" t="s">
        <v>397</v>
      </c>
      <c r="B19" s="212">
        <f>+'RM_1.1.sz.mell.'!K92</f>
        <v>166199508</v>
      </c>
      <c r="C19" s="211" t="s">
        <v>382</v>
      </c>
      <c r="D19" s="213">
        <f>+'RM_2.1.sz.mell.'!E29+'RM_2.2.sz.mell.'!E30</f>
        <v>166199508</v>
      </c>
      <c r="E19" s="212">
        <f>+B19-D19</f>
        <v>0</v>
      </c>
    </row>
    <row r="20" spans="1:5" x14ac:dyDescent="0.3">
      <c r="A20" s="211" t="s">
        <v>398</v>
      </c>
      <c r="B20" s="212">
        <f>+'RM_1.1.sz.mell.'!K93</f>
        <v>330992972</v>
      </c>
      <c r="C20" s="211" t="s">
        <v>383</v>
      </c>
      <c r="D20" s="213">
        <f>+'RM_2.1.sz.mell.'!E30+'RM_2.2.sz.mell.'!E31</f>
        <v>330992972</v>
      </c>
      <c r="E20" s="212">
        <f>+B20-D20</f>
        <v>0</v>
      </c>
    </row>
    <row r="21" spans="1:5" x14ac:dyDescent="0.3">
      <c r="A21" s="211"/>
      <c r="B21" s="212"/>
      <c r="C21" s="211"/>
      <c r="D21" s="213"/>
      <c r="E21" s="212"/>
    </row>
    <row r="22" spans="1:5" ht="15" x14ac:dyDescent="0.3">
      <c r="A22" s="62" t="str">
        <f>+RM_ÖSSZEFÜGGÉSEK!A25</f>
        <v>2021. évi eredeti előirányzat KIADÁSOK</v>
      </c>
      <c r="B22" s="214"/>
      <c r="C22" s="215"/>
      <c r="D22" s="213"/>
      <c r="E22" s="212"/>
    </row>
    <row r="23" spans="1:5" x14ac:dyDescent="0.3">
      <c r="A23" s="211"/>
      <c r="B23" s="212"/>
      <c r="C23" s="211"/>
      <c r="D23" s="213"/>
      <c r="E23" s="212"/>
    </row>
    <row r="24" spans="1:5" x14ac:dyDescent="0.3">
      <c r="A24" s="211" t="s">
        <v>410</v>
      </c>
      <c r="B24" s="212">
        <f>+'RM_1.1.sz.mell.'!C135</f>
        <v>330522253</v>
      </c>
      <c r="C24" s="211" t="s">
        <v>375</v>
      </c>
      <c r="D24" s="213">
        <f>+'RM_2.1.sz.mell.'!G18+'RM_2.2.sz.mell.'!G17</f>
        <v>330522253</v>
      </c>
      <c r="E24" s="212">
        <f>+B24-D24</f>
        <v>0</v>
      </c>
    </row>
    <row r="25" spans="1:5" x14ac:dyDescent="0.3">
      <c r="A25" s="211" t="s">
        <v>400</v>
      </c>
      <c r="B25" s="212">
        <f>+'RM_1.1.sz.mell.'!C160</f>
        <v>0</v>
      </c>
      <c r="C25" s="211" t="s">
        <v>384</v>
      </c>
      <c r="D25" s="213">
        <f>+'RM_2.1.sz.mell.'!G29+'RM_2.2.sz.mell.'!G30</f>
        <v>0</v>
      </c>
      <c r="E25" s="212">
        <f>+B25-D25</f>
        <v>0</v>
      </c>
    </row>
    <row r="26" spans="1:5" x14ac:dyDescent="0.3">
      <c r="A26" s="211" t="s">
        <v>401</v>
      </c>
      <c r="B26" s="212">
        <f>+'RM_1.1.sz.mell.'!C161</f>
        <v>330522253</v>
      </c>
      <c r="C26" s="211" t="s">
        <v>385</v>
      </c>
      <c r="D26" s="213">
        <f>+'RM_2.1.sz.mell.'!G30+'RM_2.2.sz.mell.'!G31</f>
        <v>330522253</v>
      </c>
      <c r="E26" s="212">
        <f>+B26-D26</f>
        <v>0</v>
      </c>
    </row>
    <row r="27" spans="1:5" x14ac:dyDescent="0.3">
      <c r="A27" s="211"/>
      <c r="B27" s="212"/>
      <c r="C27" s="211"/>
      <c r="D27" s="213"/>
      <c r="E27" s="212"/>
    </row>
    <row r="28" spans="1:5" ht="15" x14ac:dyDescent="0.3">
      <c r="A28" s="62" t="str">
        <f>+RM_ÖSSZEFÜGGÉSEK!A31</f>
        <v>2021. évi előirányzat módosítások KIADÁSOK</v>
      </c>
      <c r="B28" s="214"/>
      <c r="C28" s="215"/>
      <c r="D28" s="213"/>
      <c r="E28" s="212"/>
    </row>
    <row r="29" spans="1:5" x14ac:dyDescent="0.3">
      <c r="A29" s="211"/>
      <c r="B29" s="212"/>
      <c r="C29" s="211"/>
      <c r="D29" s="213"/>
      <c r="E29" s="212"/>
    </row>
    <row r="30" spans="1:5" x14ac:dyDescent="0.3">
      <c r="A30" s="211" t="s">
        <v>402</v>
      </c>
      <c r="B30" s="212">
        <f>+'RM_1.1.sz.mell.'!J135</f>
        <v>-3778739</v>
      </c>
      <c r="C30" s="211" t="s">
        <v>376</v>
      </c>
      <c r="D30" s="213">
        <f>+'RM_2.1.sz.mell.'!H18+'RM_2.2.sz.mell.'!H17</f>
        <v>-3778739</v>
      </c>
      <c r="E30" s="212">
        <f>+B30-D30</f>
        <v>0</v>
      </c>
    </row>
    <row r="31" spans="1:5" x14ac:dyDescent="0.3">
      <c r="A31" s="211" t="s">
        <v>403</v>
      </c>
      <c r="B31" s="212">
        <f>+'RM_1.1.sz.mell.'!J160</f>
        <v>4249458</v>
      </c>
      <c r="C31" s="211" t="s">
        <v>386</v>
      </c>
      <c r="D31" s="213">
        <f>+'RM_2.1.sz.mell.'!H29+'RM_2.2.sz.mell.'!H30</f>
        <v>4249458</v>
      </c>
      <c r="E31" s="212">
        <f>+B31-D31</f>
        <v>0</v>
      </c>
    </row>
    <row r="32" spans="1:5" x14ac:dyDescent="0.3">
      <c r="A32" s="211" t="s">
        <v>404</v>
      </c>
      <c r="B32" s="212">
        <f>+'RM_1.1.sz.mell.'!J161</f>
        <v>470719</v>
      </c>
      <c r="C32" s="211" t="s">
        <v>387</v>
      </c>
      <c r="D32" s="213">
        <f>+'RM_2.1.sz.mell.'!H30+'RM_2.2.sz.mell.'!H31</f>
        <v>470719</v>
      </c>
      <c r="E32" s="212">
        <f>+B32-D32</f>
        <v>0</v>
      </c>
    </row>
    <row r="33" spans="1:5" x14ac:dyDescent="0.3">
      <c r="A33" s="211"/>
      <c r="B33" s="212"/>
      <c r="C33" s="211"/>
      <c r="D33" s="213"/>
      <c r="E33" s="212"/>
    </row>
    <row r="34" spans="1:5" ht="15" x14ac:dyDescent="0.3">
      <c r="A34" s="217" t="str">
        <f>+RM_ÖSSZEFÜGGÉSEK!A37</f>
        <v>2021. módosítás utáni módosított előirányzatok KIADÁSOK</v>
      </c>
      <c r="B34" s="214"/>
      <c r="C34" s="215"/>
      <c r="D34" s="213"/>
      <c r="E34" s="212"/>
    </row>
    <row r="35" spans="1:5" x14ac:dyDescent="0.3">
      <c r="A35" s="211"/>
      <c r="B35" s="212"/>
      <c r="C35" s="211"/>
      <c r="D35" s="213"/>
      <c r="E35" s="212"/>
    </row>
    <row r="36" spans="1:5" x14ac:dyDescent="0.3">
      <c r="A36" s="211" t="s">
        <v>405</v>
      </c>
      <c r="B36" s="212">
        <f>+'RM_1.1.sz.mell.'!K135</f>
        <v>326743514</v>
      </c>
      <c r="C36" s="211" t="s">
        <v>377</v>
      </c>
      <c r="D36" s="213">
        <f>+'RM_2.1.sz.mell.'!I18+'RM_2.2.sz.mell.'!I17</f>
        <v>326743514</v>
      </c>
      <c r="E36" s="212">
        <f>+B36-D36</f>
        <v>0</v>
      </c>
    </row>
    <row r="37" spans="1:5" x14ac:dyDescent="0.3">
      <c r="A37" s="211" t="s">
        <v>406</v>
      </c>
      <c r="B37" s="212">
        <f>+'RM_1.1.sz.mell.'!K160</f>
        <v>4249458</v>
      </c>
      <c r="C37" s="211" t="s">
        <v>388</v>
      </c>
      <c r="D37" s="213">
        <f>+'RM_2.1.sz.mell.'!I29+'RM_2.2.sz.mell.'!I30</f>
        <v>4249458</v>
      </c>
      <c r="E37" s="212">
        <f>+B37-D37</f>
        <v>0</v>
      </c>
    </row>
    <row r="38" spans="1:5" x14ac:dyDescent="0.3">
      <c r="A38" s="211" t="s">
        <v>411</v>
      </c>
      <c r="B38" s="212">
        <f>+'RM_1.1.sz.mell.'!K161</f>
        <v>330992972</v>
      </c>
      <c r="C38" s="211" t="s">
        <v>389</v>
      </c>
      <c r="D38" s="213">
        <f>+'RM_2.1.sz.mell.'!I30+'RM_2.2.sz.mell.'!I31</f>
        <v>330992972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I25"/>
  <sheetViews>
    <sheetView topLeftCell="B13" zoomScale="130" zoomScaleNormal="130" workbookViewId="0">
      <selection activeCell="I5" sqref="I5"/>
    </sheetView>
  </sheetViews>
  <sheetFormatPr defaultColWidth="9.296875" defaultRowHeight="13" x14ac:dyDescent="0.3"/>
  <cols>
    <col min="1" max="1" width="38.796875" style="27" customWidth="1"/>
    <col min="2" max="8" width="15.796875" style="26" customWidth="1"/>
    <col min="9" max="9" width="15.796875" style="33" customWidth="1"/>
    <col min="10" max="11" width="12.796875" style="26" customWidth="1"/>
    <col min="12" max="12" width="13.796875" style="26" customWidth="1"/>
    <col min="13" max="16384" width="9.296875" style="26"/>
  </cols>
  <sheetData>
    <row r="1" spans="1:9" ht="14" x14ac:dyDescent="0.3">
      <c r="C1" s="650" t="str">
        <f>CONCATENATE("3. melléklet ",RM_ALAPADATOK!A7," ",RM_ALAPADATOK!B7," ",RM_ALAPADATOK!C7," ",RM_ALAPADATOK!D7," ",RM_ALAPADATOK!E7," ",RM_ALAPADATOK!F7," ",RM_ALAPADATOK!G7," ",RM_ALAPADATOK!H7)</f>
        <v>3. melléklet a 8 / 2021 ( VI.10. ) önkormányzati rendelethez</v>
      </c>
      <c r="D1" s="651"/>
      <c r="E1" s="651"/>
      <c r="F1" s="651"/>
      <c r="G1" s="651"/>
      <c r="H1" s="651"/>
      <c r="I1" s="651"/>
    </row>
    <row r="3" spans="1:9" ht="25.5" customHeight="1" x14ac:dyDescent="0.3">
      <c r="A3" s="649" t="s">
        <v>461</v>
      </c>
      <c r="B3" s="649"/>
      <c r="C3" s="649"/>
      <c r="D3" s="649"/>
      <c r="E3" s="649"/>
      <c r="F3" s="649"/>
      <c r="G3" s="649"/>
      <c r="H3" s="649"/>
      <c r="I3" s="649"/>
    </row>
    <row r="4" spans="1:9" ht="22.5" customHeight="1" thickBot="1" x14ac:dyDescent="0.4">
      <c r="A4" s="55"/>
      <c r="B4" s="33"/>
      <c r="C4" s="33"/>
      <c r="D4" s="33"/>
      <c r="E4" s="33"/>
      <c r="F4" s="33"/>
      <c r="G4" s="33"/>
      <c r="H4" s="33"/>
      <c r="I4" s="30" t="str">
        <f>'RM_2.2.sz.mell.'!I2</f>
        <v>Forintban!</v>
      </c>
    </row>
    <row r="5" spans="1:9" s="28" customFormat="1" ht="44.4" customHeight="1" thickBot="1" x14ac:dyDescent="0.35">
      <c r="A5" s="56" t="s">
        <v>42</v>
      </c>
      <c r="B5" s="438" t="s">
        <v>43</v>
      </c>
      <c r="C5" s="438" t="s">
        <v>44</v>
      </c>
      <c r="D5" s="438" t="str">
        <f>+CONCATENATE("Felhasználás   ",LEFT(RM_ÖSSZEFÜGGÉSEK!A6,4)-1,". XII. 31-ig")</f>
        <v>Felhasználás   2020. XII. 31-ig</v>
      </c>
      <c r="E5" s="438" t="str">
        <f>+CONCATENATE(LEFT(RM_ÖSSZEFÜGGÉSEK!A6,4),". évi",CHAR(10),"eredeti előirányzat")</f>
        <v>2021. évi
eredeti előirányzat</v>
      </c>
      <c r="F5" s="295" t="str">
        <f>CONCATENATE("Eddigi módosítások összege ",RM_ALAPADATOK!D7,"-",RM_ALAPADATOK!R1)</f>
        <v>Eddigi módosítások összege 2021-ben</v>
      </c>
      <c r="G5" s="295" t="s">
        <v>611</v>
      </c>
      <c r="H5" s="295" t="s">
        <v>612</v>
      </c>
      <c r="I5" s="296" t="s">
        <v>613</v>
      </c>
    </row>
    <row r="6" spans="1:9" s="33" customFormat="1" ht="12" customHeight="1" thickBot="1" x14ac:dyDescent="0.35">
      <c r="A6" s="31" t="s">
        <v>344</v>
      </c>
      <c r="B6" s="32" t="s">
        <v>345</v>
      </c>
      <c r="C6" s="32" t="s">
        <v>346</v>
      </c>
      <c r="D6" s="32" t="s">
        <v>348</v>
      </c>
      <c r="E6" s="32" t="s">
        <v>347</v>
      </c>
      <c r="F6" s="32" t="s">
        <v>349</v>
      </c>
      <c r="G6" s="32" t="s">
        <v>350</v>
      </c>
      <c r="H6" s="297" t="s">
        <v>435</v>
      </c>
      <c r="I6" s="298" t="s">
        <v>434</v>
      </c>
    </row>
    <row r="7" spans="1:9" ht="15.9" customHeight="1" x14ac:dyDescent="0.3">
      <c r="A7" s="605" t="str">
        <f>'[1]KV_6.sz.mell.'!A8</f>
        <v>TOP 1.4.1 Bölcsőde kialakítás</v>
      </c>
      <c r="B7" s="606">
        <f>'[1]KV_6.sz.mell.'!B8</f>
        <v>129948705</v>
      </c>
      <c r="C7" s="606" t="str">
        <f>'[1]KV_6.sz.mell.'!C8</f>
        <v>2022</v>
      </c>
      <c r="D7" s="606">
        <f>'[1]KV_6.sz.mell.'!D8</f>
        <v>2800000</v>
      </c>
      <c r="E7" s="606">
        <f>'[1]KV_6.sz.mell.'!E8</f>
        <v>122275255</v>
      </c>
      <c r="F7" s="606"/>
      <c r="G7" s="606"/>
      <c r="H7" s="607">
        <f>F7+G7</f>
        <v>0</v>
      </c>
      <c r="I7" s="608">
        <f>E7+H7</f>
        <v>122275255</v>
      </c>
    </row>
    <row r="8" spans="1:9" ht="15.9" customHeight="1" x14ac:dyDescent="0.3">
      <c r="A8" s="605" t="str">
        <f>'[1]KV_6.sz.mell.'!A9</f>
        <v>MFP óvodai játék</v>
      </c>
      <c r="B8" s="606">
        <f>'[1]KV_6.sz.mell.'!B9</f>
        <v>4975733</v>
      </c>
      <c r="C8" s="606" t="str">
        <f>'[1]KV_6.sz.mell.'!C9</f>
        <v>2021</v>
      </c>
      <c r="D8" s="606">
        <f>'[1]KV_6.sz.mell.'!D9</f>
        <v>0</v>
      </c>
      <c r="E8" s="606">
        <f>'[1]KV_6.sz.mell.'!E9</f>
        <v>4975733</v>
      </c>
      <c r="F8" s="606"/>
      <c r="G8" s="606"/>
      <c r="H8" s="607">
        <f>F8+G8</f>
        <v>0</v>
      </c>
      <c r="I8" s="608">
        <f>E8+H8</f>
        <v>4975733</v>
      </c>
    </row>
    <row r="9" spans="1:9" ht="15.9" customHeight="1" x14ac:dyDescent="0.3">
      <c r="A9" s="605" t="str">
        <f>'[1]KV_6.sz.mell.'!A10</f>
        <v>eszközbeszerzés</v>
      </c>
      <c r="B9" s="606">
        <f>'[1]KV_6.sz.mell.'!B10</f>
        <v>1586000</v>
      </c>
      <c r="C9" s="606" t="str">
        <f>'[1]KV_6.sz.mell.'!C10</f>
        <v>2021</v>
      </c>
      <c r="D9" s="606">
        <f>'[1]KV_6.sz.mell.'!D10</f>
        <v>0</v>
      </c>
      <c r="E9" s="606">
        <f>'[1]KV_6.sz.mell.'!E10</f>
        <v>1586000</v>
      </c>
      <c r="F9" s="606"/>
      <c r="G9" s="606">
        <v>-30000</v>
      </c>
      <c r="H9" s="607">
        <f>F9+G9</f>
        <v>-30000</v>
      </c>
      <c r="I9" s="608">
        <f>E9+H9</f>
        <v>1556000</v>
      </c>
    </row>
    <row r="10" spans="1:9" ht="15.9" customHeight="1" x14ac:dyDescent="0.3">
      <c r="A10" s="605" t="str">
        <f>'[1]KV_6.sz.mell.'!A11</f>
        <v>óvoda eszközbesz.</v>
      </c>
      <c r="B10" s="606">
        <f>'[1]KV_6.sz.mell.'!B11</f>
        <v>444500</v>
      </c>
      <c r="C10" s="606" t="str">
        <f>'[1]KV_6.sz.mell.'!C11</f>
        <v>2021</v>
      </c>
      <c r="D10" s="606">
        <f>'[1]KV_6.sz.mell.'!D11</f>
        <v>0</v>
      </c>
      <c r="E10" s="606">
        <f>'[1]KV_6.sz.mell.'!E11</f>
        <v>444500</v>
      </c>
      <c r="F10" s="606"/>
      <c r="G10" s="606"/>
      <c r="H10" s="607">
        <f>F10+G10</f>
        <v>0</v>
      </c>
      <c r="I10" s="608">
        <f>E10+H10</f>
        <v>444500</v>
      </c>
    </row>
    <row r="11" spans="1:9" ht="15.9" customHeight="1" x14ac:dyDescent="0.3">
      <c r="A11" s="172"/>
      <c r="B11" s="20"/>
      <c r="C11" s="174"/>
      <c r="D11" s="20"/>
      <c r="E11" s="20"/>
      <c r="F11" s="20"/>
      <c r="G11" s="20"/>
      <c r="H11" s="283">
        <f t="shared" ref="H11:H24" si="0">F11+G11</f>
        <v>0</v>
      </c>
      <c r="I11" s="34">
        <f t="shared" ref="I11:I24" si="1">E11+H11</f>
        <v>0</v>
      </c>
    </row>
    <row r="12" spans="1:9" ht="15.9" customHeight="1" x14ac:dyDescent="0.3">
      <c r="A12" s="173"/>
      <c r="B12" s="20"/>
      <c r="C12" s="174"/>
      <c r="D12" s="20"/>
      <c r="E12" s="20"/>
      <c r="F12" s="20"/>
      <c r="G12" s="20"/>
      <c r="H12" s="283">
        <f t="shared" si="0"/>
        <v>0</v>
      </c>
      <c r="I12" s="34">
        <f t="shared" si="1"/>
        <v>0</v>
      </c>
    </row>
    <row r="13" spans="1:9" ht="15.9" customHeight="1" x14ac:dyDescent="0.3">
      <c r="A13" s="172"/>
      <c r="B13" s="20"/>
      <c r="C13" s="174"/>
      <c r="D13" s="20"/>
      <c r="E13" s="20"/>
      <c r="F13" s="20"/>
      <c r="G13" s="20"/>
      <c r="H13" s="283">
        <f t="shared" si="0"/>
        <v>0</v>
      </c>
      <c r="I13" s="34">
        <f t="shared" si="1"/>
        <v>0</v>
      </c>
    </row>
    <row r="14" spans="1:9" ht="15.9" customHeight="1" x14ac:dyDescent="0.3">
      <c r="A14" s="172"/>
      <c r="B14" s="20"/>
      <c r="C14" s="174"/>
      <c r="D14" s="20"/>
      <c r="E14" s="20"/>
      <c r="F14" s="20"/>
      <c r="G14" s="20"/>
      <c r="H14" s="283">
        <f t="shared" si="0"/>
        <v>0</v>
      </c>
      <c r="I14" s="34">
        <f t="shared" si="1"/>
        <v>0</v>
      </c>
    </row>
    <row r="15" spans="1:9" ht="15.9" customHeight="1" x14ac:dyDescent="0.3">
      <c r="A15" s="172"/>
      <c r="B15" s="20"/>
      <c r="C15" s="174"/>
      <c r="D15" s="20"/>
      <c r="E15" s="20"/>
      <c r="F15" s="20"/>
      <c r="G15" s="20"/>
      <c r="H15" s="283">
        <f t="shared" si="0"/>
        <v>0</v>
      </c>
      <c r="I15" s="34">
        <f t="shared" si="1"/>
        <v>0</v>
      </c>
    </row>
    <row r="16" spans="1:9" ht="15.9" customHeight="1" x14ac:dyDescent="0.3">
      <c r="A16" s="172"/>
      <c r="B16" s="20"/>
      <c r="C16" s="174"/>
      <c r="D16" s="20"/>
      <c r="E16" s="20"/>
      <c r="F16" s="20"/>
      <c r="G16" s="20"/>
      <c r="H16" s="283">
        <f t="shared" si="0"/>
        <v>0</v>
      </c>
      <c r="I16" s="34">
        <f t="shared" si="1"/>
        <v>0</v>
      </c>
    </row>
    <row r="17" spans="1:9" ht="15.9" customHeight="1" x14ac:dyDescent="0.3">
      <c r="A17" s="172"/>
      <c r="B17" s="20"/>
      <c r="C17" s="174"/>
      <c r="D17" s="20"/>
      <c r="E17" s="20"/>
      <c r="F17" s="20"/>
      <c r="G17" s="20"/>
      <c r="H17" s="283">
        <f t="shared" si="0"/>
        <v>0</v>
      </c>
      <c r="I17" s="34">
        <f t="shared" si="1"/>
        <v>0</v>
      </c>
    </row>
    <row r="18" spans="1:9" ht="15.9" customHeight="1" x14ac:dyDescent="0.3">
      <c r="A18" s="172"/>
      <c r="B18" s="20"/>
      <c r="C18" s="174"/>
      <c r="D18" s="20"/>
      <c r="E18" s="20"/>
      <c r="F18" s="20"/>
      <c r="G18" s="20"/>
      <c r="H18" s="283">
        <f t="shared" si="0"/>
        <v>0</v>
      </c>
      <c r="I18" s="34">
        <f t="shared" si="1"/>
        <v>0</v>
      </c>
    </row>
    <row r="19" spans="1:9" ht="15.9" customHeight="1" x14ac:dyDescent="0.3">
      <c r="A19" s="172"/>
      <c r="B19" s="20"/>
      <c r="C19" s="174"/>
      <c r="D19" s="20"/>
      <c r="E19" s="20"/>
      <c r="F19" s="20"/>
      <c r="G19" s="20"/>
      <c r="H19" s="283">
        <f t="shared" si="0"/>
        <v>0</v>
      </c>
      <c r="I19" s="34">
        <f t="shared" si="1"/>
        <v>0</v>
      </c>
    </row>
    <row r="20" spans="1:9" ht="15.9" customHeight="1" x14ac:dyDescent="0.3">
      <c r="A20" s="172"/>
      <c r="B20" s="20"/>
      <c r="C20" s="174"/>
      <c r="D20" s="20"/>
      <c r="E20" s="20"/>
      <c r="F20" s="20"/>
      <c r="G20" s="20"/>
      <c r="H20" s="283">
        <f t="shared" si="0"/>
        <v>0</v>
      </c>
      <c r="I20" s="34">
        <f t="shared" si="1"/>
        <v>0</v>
      </c>
    </row>
    <row r="21" spans="1:9" ht="15.9" customHeight="1" x14ac:dyDescent="0.3">
      <c r="A21" s="172"/>
      <c r="B21" s="20"/>
      <c r="C21" s="174"/>
      <c r="D21" s="20"/>
      <c r="E21" s="20"/>
      <c r="F21" s="20"/>
      <c r="G21" s="20"/>
      <c r="H21" s="283">
        <f t="shared" si="0"/>
        <v>0</v>
      </c>
      <c r="I21" s="34">
        <f t="shared" si="1"/>
        <v>0</v>
      </c>
    </row>
    <row r="22" spans="1:9" ht="15.9" customHeight="1" x14ac:dyDescent="0.3">
      <c r="A22" s="172"/>
      <c r="B22" s="20"/>
      <c r="C22" s="174"/>
      <c r="D22" s="20"/>
      <c r="E22" s="20"/>
      <c r="F22" s="20"/>
      <c r="G22" s="20"/>
      <c r="H22" s="283">
        <f t="shared" si="0"/>
        <v>0</v>
      </c>
      <c r="I22" s="34">
        <f t="shared" si="1"/>
        <v>0</v>
      </c>
    </row>
    <row r="23" spans="1:9" ht="15.9" customHeight="1" x14ac:dyDescent="0.3">
      <c r="A23" s="172"/>
      <c r="B23" s="20"/>
      <c r="C23" s="174"/>
      <c r="D23" s="20"/>
      <c r="E23" s="20"/>
      <c r="F23" s="20"/>
      <c r="G23" s="20"/>
      <c r="H23" s="283">
        <f t="shared" si="0"/>
        <v>0</v>
      </c>
      <c r="I23" s="34">
        <f t="shared" si="1"/>
        <v>0</v>
      </c>
    </row>
    <row r="24" spans="1:9" ht="15.9" customHeight="1" thickBot="1" x14ac:dyDescent="0.35">
      <c r="A24" s="35"/>
      <c r="B24" s="21"/>
      <c r="C24" s="175"/>
      <c r="D24" s="21"/>
      <c r="E24" s="21"/>
      <c r="F24" s="21"/>
      <c r="G24" s="21"/>
      <c r="H24" s="283">
        <f t="shared" si="0"/>
        <v>0</v>
      </c>
      <c r="I24" s="36">
        <f t="shared" si="1"/>
        <v>0</v>
      </c>
    </row>
    <row r="25" spans="1:9" s="39" customFormat="1" ht="18" customHeight="1" thickBot="1" x14ac:dyDescent="0.35">
      <c r="A25" s="58" t="s">
        <v>41</v>
      </c>
      <c r="B25" s="37">
        <f>SUM(B7:B24)</f>
        <v>136954938</v>
      </c>
      <c r="C25" s="45"/>
      <c r="D25" s="37">
        <f>SUM(D7:D24)</f>
        <v>2800000</v>
      </c>
      <c r="E25" s="37">
        <f>SUM(E7:E24)</f>
        <v>129281488</v>
      </c>
      <c r="F25" s="37"/>
      <c r="G25" s="37"/>
      <c r="H25" s="37">
        <f>SUM(H7:H24)</f>
        <v>-30000</v>
      </c>
      <c r="I25" s="38">
        <f>SUM(I7:I24)</f>
        <v>129251488</v>
      </c>
    </row>
  </sheetData>
  <mergeCells count="2">
    <mergeCell ref="A3:I3"/>
    <mergeCell ref="C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I25"/>
  <sheetViews>
    <sheetView zoomScale="120" zoomScaleNormal="120" workbookViewId="0">
      <selection activeCell="B9" sqref="B9"/>
    </sheetView>
  </sheetViews>
  <sheetFormatPr defaultColWidth="9.296875" defaultRowHeight="13" x14ac:dyDescent="0.3"/>
  <cols>
    <col min="1" max="1" width="38.796875" style="27" customWidth="1"/>
    <col min="2" max="8" width="15.796875" style="26" customWidth="1"/>
    <col min="9" max="9" width="15.796875" style="33" customWidth="1"/>
    <col min="10" max="11" width="12.796875" style="26" customWidth="1"/>
    <col min="12" max="12" width="13.796875" style="26" customWidth="1"/>
    <col min="13" max="16384" width="9.296875" style="26"/>
  </cols>
  <sheetData>
    <row r="1" spans="1:9" ht="14" x14ac:dyDescent="0.3">
      <c r="C1" s="650" t="str">
        <f>CONCATENATE("4. melléklet ",RM_ALAPADATOK!A7," ",RM_ALAPADATOK!B7," ",RM_ALAPADATOK!C7," ",RM_ALAPADATOK!D7," ",RM_ALAPADATOK!E7," ",RM_ALAPADATOK!F7," ",RM_ALAPADATOK!G7," ",RM_ALAPADATOK!H7)</f>
        <v>4. melléklet a 8 / 2021 ( VI.10. ) önkormányzati rendelethez</v>
      </c>
      <c r="D1" s="651"/>
      <c r="E1" s="651"/>
      <c r="F1" s="651"/>
      <c r="G1" s="651"/>
      <c r="H1" s="651"/>
      <c r="I1" s="651"/>
    </row>
    <row r="2" spans="1:9" x14ac:dyDescent="0.3">
      <c r="A2" s="310"/>
      <c r="B2" s="311"/>
      <c r="C2" s="311"/>
      <c r="D2" s="311"/>
      <c r="E2" s="311"/>
      <c r="F2" s="311"/>
      <c r="G2" s="311"/>
      <c r="H2" s="311"/>
      <c r="I2" s="311"/>
    </row>
    <row r="3" spans="1:9" ht="25.5" customHeight="1" x14ac:dyDescent="0.3">
      <c r="A3" s="649" t="s">
        <v>464</v>
      </c>
      <c r="B3" s="649"/>
      <c r="C3" s="649"/>
      <c r="D3" s="649"/>
      <c r="E3" s="649"/>
      <c r="F3" s="649"/>
      <c r="G3" s="649"/>
      <c r="H3" s="649"/>
      <c r="I3" s="649"/>
    </row>
    <row r="4" spans="1:9" ht="22.5" customHeight="1" thickBot="1" x14ac:dyDescent="0.4">
      <c r="A4" s="310"/>
      <c r="B4" s="311"/>
      <c r="C4" s="311"/>
      <c r="D4" s="311"/>
      <c r="E4" s="311"/>
      <c r="F4" s="311"/>
      <c r="G4" s="311"/>
      <c r="H4" s="311"/>
      <c r="I4" s="312" t="str">
        <f>'RM_2.2.sz.mell.'!I2</f>
        <v>Forintban!</v>
      </c>
    </row>
    <row r="5" spans="1:9" s="28" customFormat="1" ht="44.4" customHeight="1" thickBot="1" x14ac:dyDescent="0.35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2020. XII. 31-ig</v>
      </c>
      <c r="E5" s="57" t="str">
        <f>+CONCATENATE(LEFT(RM_ÖSSZEFÜGGÉSEK!A6,4),". évi",CHAR(10),"eredeti előirányzat")</f>
        <v>2021. évi
eredeti előirányzat</v>
      </c>
      <c r="F5" s="292" t="str">
        <f>CONCATENATE('RM_3.sz.mell.'!F5)</f>
        <v>Eddigi módosítások összege 2021-ben</v>
      </c>
      <c r="G5" s="435" t="str">
        <f>CONCATENATE('RM_3.sz.mell.'!G5)</f>
        <v>1 sz. módosítás</v>
      </c>
      <c r="H5" s="436" t="str">
        <f>CONCATENATE('RM_3.sz.mell.'!H5)</f>
        <v>Módosítások összesen 2021.04.30-ig</v>
      </c>
      <c r="I5" s="437" t="str">
        <f>CONCATENATE('RM_3.sz.mell.'!I5)</f>
        <v>1 számú módosítás utáni előirányzat</v>
      </c>
    </row>
    <row r="6" spans="1:9" s="33" customFormat="1" ht="12" customHeight="1" thickBot="1" x14ac:dyDescent="0.35">
      <c r="A6" s="31" t="s">
        <v>344</v>
      </c>
      <c r="B6" s="32" t="s">
        <v>345</v>
      </c>
      <c r="C6" s="32" t="s">
        <v>346</v>
      </c>
      <c r="D6" s="32" t="s">
        <v>348</v>
      </c>
      <c r="E6" s="32" t="s">
        <v>347</v>
      </c>
      <c r="F6" s="297" t="s">
        <v>349</v>
      </c>
      <c r="G6" s="297" t="s">
        <v>350</v>
      </c>
      <c r="H6" s="297" t="s">
        <v>435</v>
      </c>
      <c r="I6" s="298" t="s">
        <v>434</v>
      </c>
    </row>
    <row r="7" spans="1:9" ht="15.9" customHeight="1" x14ac:dyDescent="0.3">
      <c r="A7" s="605" t="s">
        <v>614</v>
      </c>
      <c r="B7" s="606">
        <f>'[1]KV_7.sz.mell.'!B8</f>
        <v>21988327</v>
      </c>
      <c r="C7" s="606" t="str">
        <f>'[1]KV_7.sz.mell.'!C8</f>
        <v>2022</v>
      </c>
      <c r="D7" s="606">
        <f>'[1]KV_7.sz.mell.'!D8</f>
        <v>698500</v>
      </c>
      <c r="E7" s="606">
        <f>'[1]KV_7.sz.mell.'!E8</f>
        <v>21289827</v>
      </c>
      <c r="F7" s="606"/>
      <c r="G7" s="606"/>
      <c r="H7" s="607">
        <f>F7+G7</f>
        <v>0</v>
      </c>
      <c r="I7" s="608">
        <f>E7+H7</f>
        <v>21289827</v>
      </c>
    </row>
    <row r="8" spans="1:9" ht="15.9" customHeight="1" x14ac:dyDescent="0.3">
      <c r="A8" s="605" t="str">
        <f>'[1]KV_7.sz.mell.'!A9</f>
        <v>Közmunkaprogram</v>
      </c>
      <c r="B8" s="606">
        <f>'[1]KV_7.sz.mell.'!B9</f>
        <v>1070000</v>
      </c>
      <c r="C8" s="606" t="str">
        <f>'[1]KV_7.sz.mell.'!C9</f>
        <v>2022</v>
      </c>
      <c r="D8" s="606">
        <f>'[1]KV_7.sz.mell.'!D9</f>
        <v>0</v>
      </c>
      <c r="E8" s="606">
        <f>'[1]KV_7.sz.mell.'!E9</f>
        <v>1070000</v>
      </c>
      <c r="F8" s="606"/>
      <c r="G8" s="595">
        <v>-3528739</v>
      </c>
      <c r="H8" s="607">
        <f>F8+G8</f>
        <v>-3528739</v>
      </c>
      <c r="I8" s="608">
        <f>E8+H8</f>
        <v>-2458739</v>
      </c>
    </row>
    <row r="9" spans="1:9" ht="15.9" customHeight="1" x14ac:dyDescent="0.3">
      <c r="A9" s="172"/>
      <c r="B9" s="20"/>
      <c r="C9" s="174"/>
      <c r="D9" s="20"/>
      <c r="E9" s="20"/>
      <c r="F9" s="20"/>
      <c r="G9" s="20"/>
      <c r="H9" s="283">
        <f>F9+G9</f>
        <v>0</v>
      </c>
      <c r="I9" s="34">
        <f t="shared" ref="I9:I24" si="0">E9+H9</f>
        <v>0</v>
      </c>
    </row>
    <row r="10" spans="1:9" ht="15.9" customHeight="1" x14ac:dyDescent="0.3">
      <c r="A10" s="173"/>
      <c r="B10" s="20"/>
      <c r="C10" s="174"/>
      <c r="D10" s="20"/>
      <c r="E10" s="20"/>
      <c r="F10" s="20"/>
      <c r="G10" s="20"/>
      <c r="H10" s="283">
        <f t="shared" ref="H10:H24" si="1">F10+G10</f>
        <v>0</v>
      </c>
      <c r="I10" s="34">
        <f t="shared" si="0"/>
        <v>0</v>
      </c>
    </row>
    <row r="11" spans="1:9" ht="15.9" customHeight="1" x14ac:dyDescent="0.3">
      <c r="A11" s="172"/>
      <c r="B11" s="20"/>
      <c r="C11" s="174"/>
      <c r="D11" s="20"/>
      <c r="E11" s="20"/>
      <c r="F11" s="20"/>
      <c r="G11" s="20"/>
      <c r="H11" s="283">
        <f t="shared" si="1"/>
        <v>0</v>
      </c>
      <c r="I11" s="34">
        <f t="shared" si="0"/>
        <v>0</v>
      </c>
    </row>
    <row r="12" spans="1:9" ht="15.9" customHeight="1" x14ac:dyDescent="0.3">
      <c r="A12" s="173"/>
      <c r="B12" s="20"/>
      <c r="C12" s="174"/>
      <c r="D12" s="20"/>
      <c r="E12" s="20"/>
      <c r="F12" s="20"/>
      <c r="G12" s="20"/>
      <c r="H12" s="283">
        <f t="shared" si="1"/>
        <v>0</v>
      </c>
      <c r="I12" s="34">
        <f t="shared" si="0"/>
        <v>0</v>
      </c>
    </row>
    <row r="13" spans="1:9" ht="15.9" customHeight="1" x14ac:dyDescent="0.3">
      <c r="A13" s="172"/>
      <c r="B13" s="20"/>
      <c r="C13" s="174"/>
      <c r="D13" s="20"/>
      <c r="E13" s="20"/>
      <c r="F13" s="20"/>
      <c r="G13" s="20"/>
      <c r="H13" s="283">
        <f t="shared" si="1"/>
        <v>0</v>
      </c>
      <c r="I13" s="34">
        <f t="shared" si="0"/>
        <v>0</v>
      </c>
    </row>
    <row r="14" spans="1:9" ht="15.9" customHeight="1" x14ac:dyDescent="0.3">
      <c r="A14" s="172"/>
      <c r="B14" s="20"/>
      <c r="C14" s="174"/>
      <c r="D14" s="20"/>
      <c r="E14" s="20"/>
      <c r="F14" s="20"/>
      <c r="G14" s="20"/>
      <c r="H14" s="283">
        <f t="shared" si="1"/>
        <v>0</v>
      </c>
      <c r="I14" s="34">
        <f t="shared" si="0"/>
        <v>0</v>
      </c>
    </row>
    <row r="15" spans="1:9" ht="15.9" customHeight="1" x14ac:dyDescent="0.3">
      <c r="A15" s="172"/>
      <c r="B15" s="20"/>
      <c r="C15" s="174"/>
      <c r="D15" s="20"/>
      <c r="E15" s="20"/>
      <c r="F15" s="20"/>
      <c r="G15" s="20"/>
      <c r="H15" s="283">
        <f t="shared" si="1"/>
        <v>0</v>
      </c>
      <c r="I15" s="34">
        <f t="shared" si="0"/>
        <v>0</v>
      </c>
    </row>
    <row r="16" spans="1:9" ht="15.9" customHeight="1" x14ac:dyDescent="0.3">
      <c r="A16" s="172"/>
      <c r="B16" s="20"/>
      <c r="C16" s="174"/>
      <c r="D16" s="20"/>
      <c r="E16" s="20"/>
      <c r="F16" s="20"/>
      <c r="G16" s="20"/>
      <c r="H16" s="283">
        <f t="shared" si="1"/>
        <v>0</v>
      </c>
      <c r="I16" s="34">
        <f t="shared" si="0"/>
        <v>0</v>
      </c>
    </row>
    <row r="17" spans="1:9" ht="15.9" customHeight="1" x14ac:dyDescent="0.3">
      <c r="A17" s="172"/>
      <c r="B17" s="20"/>
      <c r="C17" s="174"/>
      <c r="D17" s="20"/>
      <c r="E17" s="20"/>
      <c r="F17" s="20"/>
      <c r="G17" s="20"/>
      <c r="H17" s="283">
        <f t="shared" si="1"/>
        <v>0</v>
      </c>
      <c r="I17" s="34">
        <f t="shared" si="0"/>
        <v>0</v>
      </c>
    </row>
    <row r="18" spans="1:9" ht="15.9" customHeight="1" x14ac:dyDescent="0.3">
      <c r="A18" s="172"/>
      <c r="B18" s="20"/>
      <c r="C18" s="174"/>
      <c r="D18" s="20"/>
      <c r="E18" s="20"/>
      <c r="F18" s="20"/>
      <c r="G18" s="20"/>
      <c r="H18" s="283">
        <f t="shared" si="1"/>
        <v>0</v>
      </c>
      <c r="I18" s="34">
        <f t="shared" si="0"/>
        <v>0</v>
      </c>
    </row>
    <row r="19" spans="1:9" ht="15.9" customHeight="1" x14ac:dyDescent="0.3">
      <c r="A19" s="172"/>
      <c r="B19" s="20"/>
      <c r="C19" s="174"/>
      <c r="D19" s="20"/>
      <c r="E19" s="20"/>
      <c r="F19" s="20"/>
      <c r="G19" s="20"/>
      <c r="H19" s="283">
        <f t="shared" si="1"/>
        <v>0</v>
      </c>
      <c r="I19" s="34">
        <f t="shared" si="0"/>
        <v>0</v>
      </c>
    </row>
    <row r="20" spans="1:9" ht="15.9" customHeight="1" x14ac:dyDescent="0.3">
      <c r="A20" s="172"/>
      <c r="B20" s="20"/>
      <c r="C20" s="174"/>
      <c r="D20" s="20"/>
      <c r="E20" s="20"/>
      <c r="F20" s="20"/>
      <c r="G20" s="20"/>
      <c r="H20" s="283">
        <f t="shared" si="1"/>
        <v>0</v>
      </c>
      <c r="I20" s="34">
        <f t="shared" si="0"/>
        <v>0</v>
      </c>
    </row>
    <row r="21" spans="1:9" ht="15.9" customHeight="1" x14ac:dyDescent="0.3">
      <c r="A21" s="172"/>
      <c r="B21" s="20"/>
      <c r="C21" s="174"/>
      <c r="D21" s="20"/>
      <c r="E21" s="20"/>
      <c r="F21" s="20"/>
      <c r="G21" s="20"/>
      <c r="H21" s="283">
        <f t="shared" si="1"/>
        <v>0</v>
      </c>
      <c r="I21" s="34">
        <f t="shared" si="0"/>
        <v>0</v>
      </c>
    </row>
    <row r="22" spans="1:9" ht="15.9" customHeight="1" x14ac:dyDescent="0.3">
      <c r="A22" s="172"/>
      <c r="B22" s="20"/>
      <c r="C22" s="174"/>
      <c r="D22" s="20"/>
      <c r="E22" s="20"/>
      <c r="F22" s="20"/>
      <c r="G22" s="20"/>
      <c r="H22" s="283">
        <f t="shared" si="1"/>
        <v>0</v>
      </c>
      <c r="I22" s="34">
        <f t="shared" si="0"/>
        <v>0</v>
      </c>
    </row>
    <row r="23" spans="1:9" ht="15.9" customHeight="1" x14ac:dyDescent="0.3">
      <c r="A23" s="172"/>
      <c r="B23" s="20"/>
      <c r="C23" s="174"/>
      <c r="D23" s="20"/>
      <c r="E23" s="20"/>
      <c r="F23" s="20"/>
      <c r="G23" s="20"/>
      <c r="H23" s="283">
        <f t="shared" si="1"/>
        <v>0</v>
      </c>
      <c r="I23" s="34">
        <f t="shared" si="0"/>
        <v>0</v>
      </c>
    </row>
    <row r="24" spans="1:9" ht="15.9" customHeight="1" thickBot="1" x14ac:dyDescent="0.35">
      <c r="A24" s="35"/>
      <c r="B24" s="21"/>
      <c r="C24" s="175"/>
      <c r="D24" s="21"/>
      <c r="E24" s="21"/>
      <c r="F24" s="21"/>
      <c r="G24" s="21"/>
      <c r="H24" s="283">
        <f t="shared" si="1"/>
        <v>0</v>
      </c>
      <c r="I24" s="36">
        <f t="shared" si="0"/>
        <v>0</v>
      </c>
    </row>
    <row r="25" spans="1:9" s="39" customFormat="1" ht="18" customHeight="1" thickBot="1" x14ac:dyDescent="0.35">
      <c r="A25" s="58" t="s">
        <v>41</v>
      </c>
      <c r="B25" s="37">
        <f>SUM(B7:B24)</f>
        <v>23058327</v>
      </c>
      <c r="C25" s="45"/>
      <c r="D25" s="37">
        <f>SUM(D7:D24)</f>
        <v>698500</v>
      </c>
      <c r="E25" s="37">
        <f>SUM(E7:E24)</f>
        <v>22359827</v>
      </c>
      <c r="F25" s="37"/>
      <c r="G25" s="37"/>
      <c r="H25" s="37">
        <f>SUM(H7:H24)</f>
        <v>-3528739</v>
      </c>
      <c r="I25" s="38">
        <f>SUM(I7:I24)</f>
        <v>18831088</v>
      </c>
    </row>
  </sheetData>
  <mergeCells count="2">
    <mergeCell ref="A3:I3"/>
    <mergeCell ref="C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569"/>
  <sheetViews>
    <sheetView zoomScale="115" zoomScaleNormal="115" workbookViewId="0">
      <selection activeCell="B76" sqref="B76"/>
    </sheetView>
  </sheetViews>
  <sheetFormatPr defaultColWidth="9.296875" defaultRowHeight="12" customHeight="1" x14ac:dyDescent="0.3"/>
  <cols>
    <col min="1" max="1" width="37" style="27" customWidth="1"/>
    <col min="2" max="2" width="18.69921875" style="26" customWidth="1"/>
    <col min="3" max="3" width="20.3984375" style="26" customWidth="1"/>
    <col min="4" max="4" width="15.796875" style="26" customWidth="1"/>
    <col min="5" max="5" width="13.796875" style="26" customWidth="1"/>
    <col min="6" max="7" width="15.796875" style="26" customWidth="1"/>
    <col min="8" max="8" width="13.796875" style="26" customWidth="1"/>
    <col min="9" max="9" width="15.796875" style="33" customWidth="1"/>
    <col min="10" max="10" width="7.09765625" style="26" customWidth="1"/>
    <col min="11" max="11" width="12.796875" style="26" customWidth="1"/>
    <col min="12" max="12" width="13.796875" style="26" customWidth="1"/>
    <col min="13" max="16384" width="9.296875" style="26"/>
  </cols>
  <sheetData>
    <row r="1" spans="1:10" ht="24.9" customHeight="1" x14ac:dyDescent="0.3">
      <c r="A1" s="757"/>
      <c r="B1" s="757"/>
      <c r="C1" s="757"/>
      <c r="D1" s="757"/>
      <c r="E1" s="757"/>
      <c r="F1" s="757"/>
      <c r="G1" s="757"/>
      <c r="H1" s="757"/>
      <c r="I1" s="757"/>
      <c r="J1" s="652" t="str">
        <f>CONCATENATE("5. melléklet ",RM_ALAPADATOK!A7," ",RM_ALAPADATOK!B7," ",RM_ALAPADATOK!C7," ",RM_ALAPADATOK!D7," ",RM_ALAPADATOK!E7," ",RM_ALAPADATOK!F7," ",RM_ALAPADATOK!G7," ",RM_ALAPADATOK!H7)</f>
        <v>5. melléklet a 8 / 2021 ( VI.10. ) önkormányzati rendelethez</v>
      </c>
    </row>
    <row r="2" spans="1:10" ht="15" x14ac:dyDescent="0.3">
      <c r="A2" s="747" t="s">
        <v>581</v>
      </c>
      <c r="B2" s="747"/>
      <c r="C2" s="747"/>
      <c r="D2" s="747"/>
      <c r="E2" s="747"/>
      <c r="F2" s="747"/>
      <c r="G2" s="747"/>
      <c r="H2" s="747"/>
      <c r="I2" s="747"/>
      <c r="J2" s="652"/>
    </row>
    <row r="3" spans="1:10" ht="14" thickBot="1" x14ac:dyDescent="0.35">
      <c r="A3" s="502"/>
      <c r="B3" s="502"/>
      <c r="C3" s="502"/>
      <c r="D3" s="502"/>
      <c r="E3" s="502"/>
      <c r="F3" s="502"/>
      <c r="G3" s="502"/>
      <c r="H3" s="748" t="str">
        <f>H13</f>
        <v>Forintban!</v>
      </c>
      <c r="I3" s="748"/>
      <c r="J3" s="652"/>
    </row>
    <row r="4" spans="1:10" ht="20.149999999999999" customHeight="1" thickBot="1" x14ac:dyDescent="0.35">
      <c r="A4" s="749" t="s">
        <v>582</v>
      </c>
      <c r="B4" s="750"/>
      <c r="C4" s="750"/>
      <c r="D4" s="750"/>
      <c r="E4" s="750"/>
      <c r="F4" s="751"/>
      <c r="G4" s="503" t="s">
        <v>583</v>
      </c>
      <c r="H4" s="503" t="s">
        <v>557</v>
      </c>
      <c r="I4" s="503" t="s">
        <v>558</v>
      </c>
      <c r="J4" s="652"/>
    </row>
    <row r="5" spans="1:10" ht="20.149999999999999" customHeight="1" x14ac:dyDescent="0.3">
      <c r="A5" s="752"/>
      <c r="B5" s="753"/>
      <c r="C5" s="753"/>
      <c r="D5" s="753"/>
      <c r="E5" s="753"/>
      <c r="F5" s="754"/>
      <c r="G5" s="504"/>
      <c r="H5" s="505"/>
      <c r="I5" s="584">
        <f>G5+H5</f>
        <v>0</v>
      </c>
      <c r="J5" s="652"/>
    </row>
    <row r="6" spans="1:10" ht="20.149999999999999" customHeight="1" thickBot="1" x14ac:dyDescent="0.35">
      <c r="A6" s="759"/>
      <c r="B6" s="760"/>
      <c r="C6" s="760"/>
      <c r="D6" s="760"/>
      <c r="E6" s="760"/>
      <c r="F6" s="761"/>
      <c r="G6" s="506"/>
      <c r="H6" s="507"/>
      <c r="I6" s="585">
        <f>G6+H6</f>
        <v>0</v>
      </c>
      <c r="J6" s="652"/>
    </row>
    <row r="7" spans="1:10" ht="20.149999999999999" customHeight="1" thickBot="1" x14ac:dyDescent="0.35">
      <c r="A7" s="762" t="s">
        <v>584</v>
      </c>
      <c r="B7" s="763"/>
      <c r="C7" s="763"/>
      <c r="D7" s="763"/>
      <c r="E7" s="763"/>
      <c r="F7" s="764"/>
      <c r="G7" s="508">
        <f>SUM(G5:G6)</f>
        <v>0</v>
      </c>
      <c r="H7" s="508">
        <f>SUM(H5:H6)</f>
        <v>0</v>
      </c>
      <c r="I7" s="535">
        <f>SUM(I5:I6)</f>
        <v>0</v>
      </c>
      <c r="J7" s="652"/>
    </row>
    <row r="8" spans="1:10" ht="20.149999999999999" customHeight="1" x14ac:dyDescent="0.3">
      <c r="A8" s="509"/>
      <c r="B8" s="509"/>
      <c r="C8" s="509"/>
      <c r="D8" s="509"/>
      <c r="E8" s="509"/>
      <c r="F8" s="509"/>
      <c r="G8" s="510"/>
      <c r="H8" s="510"/>
      <c r="I8" s="563"/>
      <c r="J8" s="652"/>
    </row>
    <row r="9" spans="1:10" ht="20.149999999999999" customHeight="1" x14ac:dyDescent="0.3">
      <c r="A9" s="758" t="s">
        <v>550</v>
      </c>
      <c r="B9" s="758"/>
      <c r="C9" s="758"/>
      <c r="D9" s="758"/>
      <c r="E9" s="758"/>
      <c r="F9" s="758"/>
      <c r="G9" s="758"/>
      <c r="H9" s="758"/>
      <c r="I9" s="758"/>
      <c r="J9" s="652"/>
    </row>
    <row r="10" spans="1:10" ht="15" x14ac:dyDescent="0.3">
      <c r="A10" s="755" t="s">
        <v>551</v>
      </c>
      <c r="B10" s="756"/>
      <c r="C10" s="756"/>
      <c r="D10" s="756"/>
      <c r="E10" s="756"/>
      <c r="F10" s="756"/>
      <c r="G10" s="756"/>
      <c r="H10" s="756"/>
      <c r="I10" s="756"/>
      <c r="J10" s="652"/>
    </row>
    <row r="11" spans="1:10" ht="14.25" customHeight="1" x14ac:dyDescent="0.3">
      <c r="A11" s="509"/>
      <c r="B11" s="509"/>
      <c r="C11" s="509"/>
      <c r="D11" s="509"/>
      <c r="E11" s="509"/>
      <c r="F11" s="509"/>
      <c r="G11" s="510"/>
      <c r="H11" s="510"/>
      <c r="I11" s="510"/>
      <c r="J11" s="652"/>
    </row>
    <row r="12" spans="1:10" ht="12" customHeight="1" x14ac:dyDescent="0.3">
      <c r="A12" s="691" t="s">
        <v>615</v>
      </c>
      <c r="B12" s="691"/>
      <c r="C12" s="692"/>
      <c r="D12" s="692"/>
      <c r="E12" s="692"/>
      <c r="F12" s="692"/>
      <c r="G12" s="692"/>
      <c r="H12" s="692"/>
      <c r="I12" s="692"/>
      <c r="J12" s="652"/>
    </row>
    <row r="13" spans="1:10" ht="12" customHeight="1" thickBot="1" x14ac:dyDescent="0.35">
      <c r="A13" s="476"/>
      <c r="B13" s="476"/>
      <c r="C13" s="476"/>
      <c r="D13" s="476"/>
      <c r="E13" s="476"/>
      <c r="F13" s="476"/>
      <c r="G13" s="476"/>
      <c r="H13" s="693" t="s">
        <v>427</v>
      </c>
      <c r="I13" s="693"/>
      <c r="J13" s="652"/>
    </row>
    <row r="14" spans="1:10" ht="12" customHeight="1" thickBot="1" x14ac:dyDescent="0.35">
      <c r="A14" s="673" t="s">
        <v>552</v>
      </c>
      <c r="B14" s="676" t="s">
        <v>553</v>
      </c>
      <c r="C14" s="677"/>
      <c r="D14" s="677"/>
      <c r="E14" s="677"/>
      <c r="F14" s="678"/>
      <c r="G14" s="678"/>
      <c r="H14" s="678"/>
      <c r="I14" s="679"/>
      <c r="J14" s="652"/>
    </row>
    <row r="15" spans="1:10" ht="12" customHeight="1" thickBot="1" x14ac:dyDescent="0.35">
      <c r="A15" s="674"/>
      <c r="B15" s="680" t="s">
        <v>554</v>
      </c>
      <c r="C15" s="683" t="s">
        <v>555</v>
      </c>
      <c r="D15" s="745"/>
      <c r="E15" s="745"/>
      <c r="F15" s="745"/>
      <c r="G15" s="745"/>
      <c r="H15" s="745"/>
      <c r="I15" s="746"/>
      <c r="J15" s="652"/>
    </row>
    <row r="16" spans="1:10" ht="12" customHeight="1" thickBot="1" x14ac:dyDescent="0.35">
      <c r="A16" s="674"/>
      <c r="B16" s="681"/>
      <c r="C16" s="680" t="str">
        <f>CONCATENATE(RM_TARTALOMJEGYZÉK!A1,". előtti  forrás, kiadás")</f>
        <v>2021. előtti  forrás, kiadás</v>
      </c>
      <c r="D16" s="477" t="s">
        <v>556</v>
      </c>
      <c r="E16" s="477" t="s">
        <v>557</v>
      </c>
      <c r="F16" s="478" t="s">
        <v>558</v>
      </c>
      <c r="G16" s="478" t="s">
        <v>556</v>
      </c>
      <c r="H16" s="478" t="s">
        <v>557</v>
      </c>
      <c r="I16" s="478" t="s">
        <v>558</v>
      </c>
      <c r="J16" s="652"/>
    </row>
    <row r="17" spans="1:10" ht="12" customHeight="1" thickBot="1" x14ac:dyDescent="0.35">
      <c r="A17" s="675"/>
      <c r="B17" s="682"/>
      <c r="C17" s="686"/>
      <c r="D17" s="687" t="str">
        <f>CONCATENATE(RM_TARTALOMJEGYZÉK!$A$1,". évi")</f>
        <v>2021. évi</v>
      </c>
      <c r="E17" s="688"/>
      <c r="F17" s="689"/>
      <c r="G17" s="687" t="str">
        <f>CONCATENATE(RM_TARTALOMJEGYZÉK!$A$1,". után")</f>
        <v>2021. után</v>
      </c>
      <c r="H17" s="690"/>
      <c r="I17" s="689"/>
      <c r="J17" s="652"/>
    </row>
    <row r="18" spans="1:10" ht="12" customHeight="1" thickBot="1" x14ac:dyDescent="0.35">
      <c r="A18" s="479" t="s">
        <v>344</v>
      </c>
      <c r="B18" s="480" t="s">
        <v>603</v>
      </c>
      <c r="C18" s="481" t="s">
        <v>346</v>
      </c>
      <c r="D18" s="482" t="s">
        <v>348</v>
      </c>
      <c r="E18" s="482" t="s">
        <v>347</v>
      </c>
      <c r="F18" s="481" t="s">
        <v>559</v>
      </c>
      <c r="G18" s="481" t="s">
        <v>350</v>
      </c>
      <c r="H18" s="481" t="s">
        <v>351</v>
      </c>
      <c r="I18" s="483" t="s">
        <v>560</v>
      </c>
      <c r="J18" s="652"/>
    </row>
    <row r="19" spans="1:10" ht="12" customHeight="1" x14ac:dyDescent="0.3">
      <c r="A19" s="484" t="s">
        <v>561</v>
      </c>
      <c r="B19" s="565">
        <f t="shared" ref="B19:B24" si="0">C19+F19+I19</f>
        <v>0</v>
      </c>
      <c r="C19" s="536"/>
      <c r="D19" s="566"/>
      <c r="E19" s="567">
        <f t="shared" ref="E19:E24" si="1">H36</f>
        <v>0</v>
      </c>
      <c r="F19" s="568">
        <f t="shared" ref="F19:F24" si="2">D19+E19</f>
        <v>0</v>
      </c>
      <c r="G19" s="566"/>
      <c r="H19" s="569">
        <f t="shared" ref="H19:H24" si="3">H53</f>
        <v>0</v>
      </c>
      <c r="I19" s="570">
        <f t="shared" ref="I19:I24" si="4">G19+H19</f>
        <v>0</v>
      </c>
      <c r="J19" s="652"/>
    </row>
    <row r="20" spans="1:10" ht="12" customHeight="1" x14ac:dyDescent="0.3">
      <c r="A20" s="485" t="s">
        <v>562</v>
      </c>
      <c r="B20" s="571">
        <f t="shared" si="0"/>
        <v>0</v>
      </c>
      <c r="C20" s="572"/>
      <c r="D20" s="572"/>
      <c r="E20" s="573">
        <f t="shared" si="1"/>
        <v>0</v>
      </c>
      <c r="F20" s="574">
        <f t="shared" si="2"/>
        <v>0</v>
      </c>
      <c r="G20" s="572"/>
      <c r="H20" s="575">
        <f t="shared" si="3"/>
        <v>0</v>
      </c>
      <c r="I20" s="576">
        <f t="shared" si="4"/>
        <v>0</v>
      </c>
      <c r="J20" s="652"/>
    </row>
    <row r="21" spans="1:10" ht="12" customHeight="1" x14ac:dyDescent="0.3">
      <c r="A21" s="486" t="s">
        <v>563</v>
      </c>
      <c r="B21" s="609">
        <v>129948705</v>
      </c>
      <c r="C21" s="609">
        <v>129948705</v>
      </c>
      <c r="D21" s="578"/>
      <c r="E21" s="573">
        <f t="shared" si="1"/>
        <v>0</v>
      </c>
      <c r="F21" s="576">
        <f t="shared" si="2"/>
        <v>0</v>
      </c>
      <c r="G21" s="578"/>
      <c r="H21" s="575">
        <f t="shared" si="3"/>
        <v>0</v>
      </c>
      <c r="I21" s="576">
        <f t="shared" si="4"/>
        <v>0</v>
      </c>
      <c r="J21" s="652"/>
    </row>
    <row r="22" spans="1:10" ht="12" customHeight="1" x14ac:dyDescent="0.3">
      <c r="A22" s="486" t="s">
        <v>564</v>
      </c>
      <c r="B22" s="609">
        <f>'[1]KV_8.sz.mell.'!B23</f>
        <v>0</v>
      </c>
      <c r="C22" s="609">
        <f>'[1]KV_8.sz.mell.'!C23</f>
        <v>0</v>
      </c>
      <c r="D22" s="578"/>
      <c r="E22" s="573">
        <f t="shared" si="1"/>
        <v>0</v>
      </c>
      <c r="F22" s="576">
        <f t="shared" si="2"/>
        <v>0</v>
      </c>
      <c r="G22" s="578"/>
      <c r="H22" s="575">
        <f t="shared" si="3"/>
        <v>0</v>
      </c>
      <c r="I22" s="576">
        <f t="shared" si="4"/>
        <v>0</v>
      </c>
      <c r="J22" s="652"/>
    </row>
    <row r="23" spans="1:10" ht="12" customHeight="1" x14ac:dyDescent="0.3">
      <c r="A23" s="486" t="s">
        <v>565</v>
      </c>
      <c r="B23" s="577">
        <f t="shared" si="0"/>
        <v>0</v>
      </c>
      <c r="C23" s="578"/>
      <c r="D23" s="578"/>
      <c r="E23" s="573">
        <f t="shared" si="1"/>
        <v>0</v>
      </c>
      <c r="F23" s="576">
        <f t="shared" si="2"/>
        <v>0</v>
      </c>
      <c r="G23" s="578"/>
      <c r="H23" s="575">
        <f t="shared" si="3"/>
        <v>0</v>
      </c>
      <c r="I23" s="576">
        <f t="shared" si="4"/>
        <v>0</v>
      </c>
      <c r="J23" s="652"/>
    </row>
    <row r="24" spans="1:10" ht="12" customHeight="1" thickBot="1" x14ac:dyDescent="0.35">
      <c r="A24" s="486" t="s">
        <v>566</v>
      </c>
      <c r="B24" s="577">
        <f t="shared" si="0"/>
        <v>0</v>
      </c>
      <c r="C24" s="578"/>
      <c r="D24" s="578"/>
      <c r="E24" s="573">
        <f t="shared" si="1"/>
        <v>0</v>
      </c>
      <c r="F24" s="576">
        <f t="shared" si="2"/>
        <v>0</v>
      </c>
      <c r="G24" s="578"/>
      <c r="H24" s="575">
        <f t="shared" si="3"/>
        <v>0</v>
      </c>
      <c r="I24" s="576">
        <f t="shared" si="4"/>
        <v>0</v>
      </c>
      <c r="J24" s="652"/>
    </row>
    <row r="25" spans="1:10" ht="12" customHeight="1" thickBot="1" x14ac:dyDescent="0.35">
      <c r="A25" s="487" t="s">
        <v>567</v>
      </c>
      <c r="B25" s="498">
        <f t="shared" ref="B25:I25" si="5">B19+SUM(B21:B24)</f>
        <v>129948705</v>
      </c>
      <c r="C25" s="498">
        <f t="shared" si="5"/>
        <v>129948705</v>
      </c>
      <c r="D25" s="498">
        <f t="shared" si="5"/>
        <v>0</v>
      </c>
      <c r="E25" s="498">
        <f t="shared" si="5"/>
        <v>0</v>
      </c>
      <c r="F25" s="498">
        <f t="shared" si="5"/>
        <v>0</v>
      </c>
      <c r="G25" s="498">
        <f t="shared" si="5"/>
        <v>0</v>
      </c>
      <c r="H25" s="498">
        <f t="shared" si="5"/>
        <v>0</v>
      </c>
      <c r="I25" s="579">
        <f t="shared" si="5"/>
        <v>0</v>
      </c>
      <c r="J25" s="652"/>
    </row>
    <row r="26" spans="1:10" ht="12" customHeight="1" x14ac:dyDescent="0.3">
      <c r="A26" s="488" t="s">
        <v>568</v>
      </c>
      <c r="B26" s="610">
        <v>3152424</v>
      </c>
      <c r="C26" s="613">
        <f>'[1]KV_8.sz.mell.'!C27</f>
        <v>0</v>
      </c>
      <c r="D26" s="613">
        <v>3152424</v>
      </c>
      <c r="E26" s="613">
        <f>H44</f>
        <v>0</v>
      </c>
      <c r="F26" s="613">
        <f>D26+E26</f>
        <v>3152424</v>
      </c>
      <c r="G26" s="566"/>
      <c r="H26" s="567">
        <f>H61</f>
        <v>0</v>
      </c>
      <c r="I26" s="570">
        <f>G26+H26</f>
        <v>0</v>
      </c>
      <c r="J26" s="652"/>
    </row>
    <row r="27" spans="1:10" ht="12" customHeight="1" x14ac:dyDescent="0.3">
      <c r="A27" s="489" t="s">
        <v>569</v>
      </c>
      <c r="B27" s="611">
        <f>C27+F27+I27</f>
        <v>125075255</v>
      </c>
      <c r="C27" s="609">
        <v>2800000</v>
      </c>
      <c r="D27" s="609">
        <v>122275255</v>
      </c>
      <c r="E27" s="609">
        <f>H45</f>
        <v>0</v>
      </c>
      <c r="F27" s="609">
        <f>D27+E27</f>
        <v>122275255</v>
      </c>
      <c r="G27" s="578"/>
      <c r="H27" s="575">
        <f>H61</f>
        <v>0</v>
      </c>
      <c r="I27" s="576">
        <f>G27+H27</f>
        <v>0</v>
      </c>
      <c r="J27" s="652"/>
    </row>
    <row r="28" spans="1:10" ht="12" customHeight="1" x14ac:dyDescent="0.3">
      <c r="A28" s="489" t="s">
        <v>570</v>
      </c>
      <c r="B28" s="612">
        <f>C28+F28+I28</f>
        <v>1721026</v>
      </c>
      <c r="C28" s="609">
        <f>'[1]KV_8.sz.mell.'!C29</f>
        <v>0</v>
      </c>
      <c r="D28" s="609">
        <v>1721026</v>
      </c>
      <c r="E28" s="609">
        <f>H46</f>
        <v>0</v>
      </c>
      <c r="F28" s="609">
        <f>D28+E28</f>
        <v>1721026</v>
      </c>
      <c r="G28" s="578"/>
      <c r="H28" s="575">
        <f>H62</f>
        <v>0</v>
      </c>
      <c r="I28" s="576">
        <f>G28+H28</f>
        <v>0</v>
      </c>
      <c r="J28" s="652"/>
    </row>
    <row r="29" spans="1:10" ht="12" customHeight="1" x14ac:dyDescent="0.3">
      <c r="A29" s="489" t="s">
        <v>571</v>
      </c>
      <c r="B29" s="577">
        <f>C29+F29+I29</f>
        <v>0</v>
      </c>
      <c r="C29" s="578"/>
      <c r="D29" s="578"/>
      <c r="E29" s="575">
        <f>H47</f>
        <v>0</v>
      </c>
      <c r="F29" s="575">
        <f>D29+E29</f>
        <v>0</v>
      </c>
      <c r="G29" s="578"/>
      <c r="H29" s="575">
        <f>H63</f>
        <v>0</v>
      </c>
      <c r="I29" s="576">
        <f>G29+H29</f>
        <v>0</v>
      </c>
      <c r="J29" s="652"/>
    </row>
    <row r="30" spans="1:10" ht="12" customHeight="1" thickBot="1" x14ac:dyDescent="0.35">
      <c r="A30" s="490"/>
      <c r="B30" s="580">
        <f>C30+F30+I30</f>
        <v>0</v>
      </c>
      <c r="C30" s="581"/>
      <c r="D30" s="581"/>
      <c r="E30" s="575">
        <f>H48</f>
        <v>0</v>
      </c>
      <c r="F30" s="582">
        <f>D30+E30</f>
        <v>0</v>
      </c>
      <c r="G30" s="581"/>
      <c r="H30" s="575">
        <f>H64</f>
        <v>0</v>
      </c>
      <c r="I30" s="583">
        <f>G30+H30</f>
        <v>0</v>
      </c>
      <c r="J30" s="652"/>
    </row>
    <row r="31" spans="1:10" ht="12" customHeight="1" thickBot="1" x14ac:dyDescent="0.35">
      <c r="A31" s="491" t="s">
        <v>572</v>
      </c>
      <c r="B31" s="498">
        <f t="shared" ref="B31:I31" si="6">SUM(B26:B30)</f>
        <v>129948705</v>
      </c>
      <c r="C31" s="498">
        <f t="shared" si="6"/>
        <v>2800000</v>
      </c>
      <c r="D31" s="498">
        <f t="shared" si="6"/>
        <v>127148705</v>
      </c>
      <c r="E31" s="498">
        <f t="shared" si="6"/>
        <v>0</v>
      </c>
      <c r="F31" s="498">
        <f t="shared" si="6"/>
        <v>127148705</v>
      </c>
      <c r="G31" s="498">
        <f t="shared" si="6"/>
        <v>0</v>
      </c>
      <c r="H31" s="498">
        <f t="shared" si="6"/>
        <v>0</v>
      </c>
      <c r="I31" s="579">
        <f t="shared" si="6"/>
        <v>0</v>
      </c>
      <c r="J31" s="652"/>
    </row>
    <row r="32" spans="1:10" ht="12" customHeight="1" x14ac:dyDescent="0.3">
      <c r="A32" s="663" t="s">
        <v>573</v>
      </c>
      <c r="B32" s="663"/>
      <c r="C32" s="663"/>
      <c r="D32" s="663"/>
      <c r="E32" s="663"/>
      <c r="F32" s="663"/>
      <c r="G32" s="663"/>
      <c r="H32" s="663"/>
      <c r="I32" s="663"/>
      <c r="J32" s="511"/>
    </row>
    <row r="33" spans="1:10" ht="2.25" customHeight="1" x14ac:dyDescent="0.3">
      <c r="A33" s="492"/>
      <c r="B33" s="493"/>
      <c r="C33" s="493"/>
      <c r="D33" s="493"/>
      <c r="E33" s="493"/>
      <c r="F33" s="493"/>
      <c r="G33" s="493"/>
      <c r="H33" s="493"/>
      <c r="I33" s="494"/>
      <c r="J33" s="511"/>
    </row>
    <row r="34" spans="1:10" ht="12" customHeight="1" thickBot="1" x14ac:dyDescent="0.35">
      <c r="A34" s="665" t="str">
        <f>CONCATENATE(RM_TARTALOMJEGYZÉK!A1,". évi költségvetést érintő módosítások")</f>
        <v>2021. évi költségvetést érintő módosítások</v>
      </c>
      <c r="B34" s="666"/>
      <c r="C34" s="666"/>
      <c r="D34" s="666"/>
      <c r="E34" s="666"/>
      <c r="F34" s="666"/>
      <c r="G34" s="666"/>
      <c r="H34" s="666"/>
      <c r="I34" s="666"/>
      <c r="J34" s="511"/>
    </row>
    <row r="35" spans="1:10" ht="12" customHeight="1" thickBot="1" x14ac:dyDescent="0.35">
      <c r="A35" s="495" t="s">
        <v>552</v>
      </c>
      <c r="B35" s="496" t="s">
        <v>574</v>
      </c>
      <c r="C35" s="496" t="s">
        <v>575</v>
      </c>
      <c r="D35" s="496" t="s">
        <v>576</v>
      </c>
      <c r="E35" s="496" t="s">
        <v>577</v>
      </c>
      <c r="F35" s="496" t="s">
        <v>578</v>
      </c>
      <c r="G35" s="525" t="s">
        <v>579</v>
      </c>
      <c r="H35" s="669" t="s">
        <v>580</v>
      </c>
      <c r="I35" s="670"/>
      <c r="J35" s="511"/>
    </row>
    <row r="36" spans="1:10" ht="12" customHeight="1" x14ac:dyDescent="0.3">
      <c r="A36" s="484" t="s">
        <v>561</v>
      </c>
      <c r="B36" s="536"/>
      <c r="C36" s="536"/>
      <c r="D36" s="536"/>
      <c r="E36" s="536"/>
      <c r="F36" s="537"/>
      <c r="G36" s="552"/>
      <c r="H36" s="671">
        <f t="shared" ref="H36:H41" si="7">SUM(B36:G36)</f>
        <v>0</v>
      </c>
      <c r="I36" s="672"/>
      <c r="J36" s="511"/>
    </row>
    <row r="37" spans="1:10" ht="12" customHeight="1" x14ac:dyDescent="0.3">
      <c r="A37" s="485" t="s">
        <v>562</v>
      </c>
      <c r="B37" s="539"/>
      <c r="C37" s="539"/>
      <c r="D37" s="539"/>
      <c r="E37" s="539"/>
      <c r="F37" s="540"/>
      <c r="G37" s="550"/>
      <c r="H37" s="653">
        <f t="shared" si="7"/>
        <v>0</v>
      </c>
      <c r="I37" s="654"/>
      <c r="J37" s="511"/>
    </row>
    <row r="38" spans="1:10" ht="12" customHeight="1" x14ac:dyDescent="0.3">
      <c r="A38" s="486" t="s">
        <v>563</v>
      </c>
      <c r="B38" s="539"/>
      <c r="C38" s="539"/>
      <c r="D38" s="539"/>
      <c r="E38" s="539"/>
      <c r="F38" s="540"/>
      <c r="G38" s="550"/>
      <c r="H38" s="653">
        <f t="shared" si="7"/>
        <v>0</v>
      </c>
      <c r="I38" s="654"/>
      <c r="J38" s="511"/>
    </row>
    <row r="39" spans="1:10" ht="12" customHeight="1" x14ac:dyDescent="0.3">
      <c r="A39" s="486" t="s">
        <v>564</v>
      </c>
      <c r="B39" s="539"/>
      <c r="C39" s="539"/>
      <c r="D39" s="539"/>
      <c r="E39" s="539"/>
      <c r="F39" s="540"/>
      <c r="G39" s="550"/>
      <c r="H39" s="653">
        <f t="shared" si="7"/>
        <v>0</v>
      </c>
      <c r="I39" s="654"/>
      <c r="J39" s="511"/>
    </row>
    <row r="40" spans="1:10" ht="12" customHeight="1" x14ac:dyDescent="0.3">
      <c r="A40" s="486" t="s">
        <v>565</v>
      </c>
      <c r="B40" s="539"/>
      <c r="C40" s="539"/>
      <c r="D40" s="539"/>
      <c r="E40" s="539"/>
      <c r="F40" s="540"/>
      <c r="G40" s="550"/>
      <c r="H40" s="653">
        <f t="shared" si="7"/>
        <v>0</v>
      </c>
      <c r="I40" s="654"/>
      <c r="J40" s="511"/>
    </row>
    <row r="41" spans="1:10" ht="12" customHeight="1" thickBot="1" x14ac:dyDescent="0.35">
      <c r="A41" s="486" t="s">
        <v>566</v>
      </c>
      <c r="B41" s="542"/>
      <c r="C41" s="542"/>
      <c r="D41" s="542"/>
      <c r="E41" s="542"/>
      <c r="F41" s="543"/>
      <c r="G41" s="551"/>
      <c r="H41" s="655">
        <f t="shared" si="7"/>
        <v>0</v>
      </c>
      <c r="I41" s="656"/>
      <c r="J41" s="511"/>
    </row>
    <row r="42" spans="1:10" ht="12" customHeight="1" thickBot="1" x14ac:dyDescent="0.35">
      <c r="A42" s="497" t="s">
        <v>541</v>
      </c>
      <c r="B42" s="498">
        <f t="shared" ref="B42:I42" si="8">B36+SUM(B38:B41)</f>
        <v>0</v>
      </c>
      <c r="C42" s="498">
        <f t="shared" si="8"/>
        <v>0</v>
      </c>
      <c r="D42" s="498">
        <f t="shared" si="8"/>
        <v>0</v>
      </c>
      <c r="E42" s="498">
        <f t="shared" si="8"/>
        <v>0</v>
      </c>
      <c r="F42" s="498">
        <f t="shared" si="8"/>
        <v>0</v>
      </c>
      <c r="G42" s="564">
        <f t="shared" si="8"/>
        <v>0</v>
      </c>
      <c r="H42" s="657">
        <f t="shared" si="8"/>
        <v>0</v>
      </c>
      <c r="I42" s="658">
        <f t="shared" si="8"/>
        <v>0</v>
      </c>
      <c r="J42" s="511"/>
    </row>
    <row r="43" spans="1:10" ht="12" customHeight="1" thickBot="1" x14ac:dyDescent="0.35">
      <c r="A43" s="495" t="s">
        <v>36</v>
      </c>
      <c r="B43" s="499" t="s">
        <v>574</v>
      </c>
      <c r="C43" s="499" t="s">
        <v>575</v>
      </c>
      <c r="D43" s="499" t="s">
        <v>576</v>
      </c>
      <c r="E43" s="499" t="s">
        <v>577</v>
      </c>
      <c r="F43" s="499" t="s">
        <v>578</v>
      </c>
      <c r="G43" s="520" t="s">
        <v>579</v>
      </c>
      <c r="H43" s="667" t="s">
        <v>580</v>
      </c>
      <c r="I43" s="668"/>
      <c r="J43" s="511"/>
    </row>
    <row r="44" spans="1:10" ht="12" customHeight="1" x14ac:dyDescent="0.3">
      <c r="A44" s="488" t="s">
        <v>568</v>
      </c>
      <c r="B44" s="545"/>
      <c r="C44" s="545"/>
      <c r="D44" s="545"/>
      <c r="E44" s="545"/>
      <c r="F44" s="546"/>
      <c r="G44" s="549"/>
      <c r="H44" s="661">
        <f>SUM(B44:G44)</f>
        <v>0</v>
      </c>
      <c r="I44" s="662"/>
      <c r="J44" s="511"/>
    </row>
    <row r="45" spans="1:10" ht="12" customHeight="1" x14ac:dyDescent="0.3">
      <c r="A45" s="489" t="s">
        <v>569</v>
      </c>
      <c r="B45" s="539"/>
      <c r="C45" s="539"/>
      <c r="D45" s="539"/>
      <c r="E45" s="539"/>
      <c r="F45" s="540"/>
      <c r="G45" s="550"/>
      <c r="H45" s="653">
        <f>SUM(B45:G45)</f>
        <v>0</v>
      </c>
      <c r="I45" s="654"/>
      <c r="J45" s="511"/>
    </row>
    <row r="46" spans="1:10" ht="12" customHeight="1" x14ac:dyDescent="0.3">
      <c r="A46" s="489" t="s">
        <v>570</v>
      </c>
      <c r="B46" s="539"/>
      <c r="C46" s="539"/>
      <c r="D46" s="539"/>
      <c r="E46" s="539"/>
      <c r="F46" s="540"/>
      <c r="G46" s="550"/>
      <c r="H46" s="653">
        <f>SUM(B46:G46)</f>
        <v>0</v>
      </c>
      <c r="I46" s="654"/>
      <c r="J46" s="511"/>
    </row>
    <row r="47" spans="1:10" ht="12" customHeight="1" x14ac:dyDescent="0.3">
      <c r="A47" s="489" t="s">
        <v>571</v>
      </c>
      <c r="B47" s="539"/>
      <c r="C47" s="539"/>
      <c r="D47" s="539"/>
      <c r="E47" s="539"/>
      <c r="F47" s="540"/>
      <c r="G47" s="550"/>
      <c r="H47" s="653">
        <f>SUM(B47:G47)</f>
        <v>0</v>
      </c>
      <c r="I47" s="654"/>
      <c r="J47" s="511"/>
    </row>
    <row r="48" spans="1:10" ht="12" customHeight="1" thickBot="1" x14ac:dyDescent="0.35">
      <c r="A48" s="490"/>
      <c r="B48" s="542"/>
      <c r="C48" s="542"/>
      <c r="D48" s="542"/>
      <c r="E48" s="542"/>
      <c r="F48" s="543"/>
      <c r="G48" s="551"/>
      <c r="H48" s="655">
        <f>SUM(B48:G48)</f>
        <v>0</v>
      </c>
      <c r="I48" s="656"/>
      <c r="J48" s="511"/>
    </row>
    <row r="49" spans="1:10" ht="12" customHeight="1" thickBot="1" x14ac:dyDescent="0.35">
      <c r="A49" s="497" t="s">
        <v>541</v>
      </c>
      <c r="B49" s="498">
        <f>SUM(B44:B48)</f>
        <v>0</v>
      </c>
      <c r="C49" s="498">
        <f t="shared" ref="C49:I49" si="9">SUM(C44:C48)</f>
        <v>0</v>
      </c>
      <c r="D49" s="498">
        <f t="shared" si="9"/>
        <v>0</v>
      </c>
      <c r="E49" s="498">
        <f t="shared" si="9"/>
        <v>0</v>
      </c>
      <c r="F49" s="498">
        <f t="shared" si="9"/>
        <v>0</v>
      </c>
      <c r="G49" s="564">
        <f t="shared" si="9"/>
        <v>0</v>
      </c>
      <c r="H49" s="657">
        <f t="shared" si="9"/>
        <v>0</v>
      </c>
      <c r="I49" s="658">
        <f t="shared" si="9"/>
        <v>0</v>
      </c>
      <c r="J49" s="511"/>
    </row>
    <row r="50" spans="1:10" ht="2.25" customHeight="1" x14ac:dyDescent="0.3">
      <c r="A50" s="663"/>
      <c r="B50" s="664"/>
      <c r="C50" s="664"/>
      <c r="D50" s="664"/>
      <c r="E50" s="664"/>
      <c r="F50" s="664"/>
      <c r="G50" s="664"/>
      <c r="H50" s="664"/>
      <c r="I50" s="664"/>
      <c r="J50" s="500"/>
    </row>
    <row r="51" spans="1:10" ht="12" customHeight="1" thickBot="1" x14ac:dyDescent="0.35">
      <c r="A51" s="665" t="str">
        <f>CONCATENATE(RM_TARTALOMJEGYZÉK!A1,". utáni  költségvetést érintő módosítások")</f>
        <v>2021. utáni  költségvetést érintő módosítások</v>
      </c>
      <c r="B51" s="666"/>
      <c r="C51" s="666"/>
      <c r="D51" s="666"/>
      <c r="E51" s="666"/>
      <c r="F51" s="666"/>
      <c r="G51" s="666"/>
      <c r="H51" s="666"/>
      <c r="I51" s="666"/>
      <c r="J51" s="500"/>
    </row>
    <row r="52" spans="1:10" ht="12" customHeight="1" thickBot="1" x14ac:dyDescent="0.35">
      <c r="A52" s="495" t="s">
        <v>552</v>
      </c>
      <c r="B52" s="496" t="s">
        <v>574</v>
      </c>
      <c r="C52" s="496" t="s">
        <v>575</v>
      </c>
      <c r="D52" s="496" t="s">
        <v>576</v>
      </c>
      <c r="E52" s="496" t="s">
        <v>577</v>
      </c>
      <c r="F52" s="496" t="s">
        <v>578</v>
      </c>
      <c r="G52" s="496" t="s">
        <v>579</v>
      </c>
      <c r="H52" s="659" t="s">
        <v>580</v>
      </c>
      <c r="I52" s="660"/>
      <c r="J52" s="500"/>
    </row>
    <row r="53" spans="1:10" ht="12" customHeight="1" x14ac:dyDescent="0.3">
      <c r="A53" s="484" t="s">
        <v>561</v>
      </c>
      <c r="B53" s="545"/>
      <c r="C53" s="545"/>
      <c r="D53" s="545"/>
      <c r="E53" s="545"/>
      <c r="F53" s="546"/>
      <c r="G53" s="546"/>
      <c r="H53" s="661">
        <f t="shared" ref="H53:H58" si="10">SUM(B53:G53)</f>
        <v>0</v>
      </c>
      <c r="I53" s="662"/>
      <c r="J53" s="500"/>
    </row>
    <row r="54" spans="1:10" ht="12" customHeight="1" x14ac:dyDescent="0.3">
      <c r="A54" s="485" t="s">
        <v>562</v>
      </c>
      <c r="B54" s="539"/>
      <c r="C54" s="539"/>
      <c r="D54" s="539"/>
      <c r="E54" s="539"/>
      <c r="F54" s="540"/>
      <c r="G54" s="547"/>
      <c r="H54" s="653">
        <f t="shared" si="10"/>
        <v>0</v>
      </c>
      <c r="I54" s="654"/>
      <c r="J54" s="500"/>
    </row>
    <row r="55" spans="1:10" ht="12" customHeight="1" x14ac:dyDescent="0.3">
      <c r="A55" s="486" t="s">
        <v>563</v>
      </c>
      <c r="B55" s="539"/>
      <c r="C55" s="539"/>
      <c r="D55" s="539"/>
      <c r="E55" s="539"/>
      <c r="F55" s="540"/>
      <c r="G55" s="547"/>
      <c r="H55" s="653">
        <f t="shared" si="10"/>
        <v>0</v>
      </c>
      <c r="I55" s="654"/>
      <c r="J55" s="500"/>
    </row>
    <row r="56" spans="1:10" ht="12" customHeight="1" x14ac:dyDescent="0.3">
      <c r="A56" s="486" t="s">
        <v>564</v>
      </c>
      <c r="B56" s="539"/>
      <c r="C56" s="539"/>
      <c r="D56" s="539"/>
      <c r="E56" s="539"/>
      <c r="F56" s="540"/>
      <c r="G56" s="547"/>
      <c r="H56" s="653">
        <f t="shared" si="10"/>
        <v>0</v>
      </c>
      <c r="I56" s="654"/>
      <c r="J56" s="500"/>
    </row>
    <row r="57" spans="1:10" ht="12" customHeight="1" x14ac:dyDescent="0.3">
      <c r="A57" s="486" t="s">
        <v>565</v>
      </c>
      <c r="B57" s="539"/>
      <c r="C57" s="539"/>
      <c r="D57" s="539"/>
      <c r="E57" s="539"/>
      <c r="F57" s="540"/>
      <c r="G57" s="547"/>
      <c r="H57" s="653">
        <f t="shared" si="10"/>
        <v>0</v>
      </c>
      <c r="I57" s="654"/>
      <c r="J57" s="500"/>
    </row>
    <row r="58" spans="1:10" ht="12" customHeight="1" thickBot="1" x14ac:dyDescent="0.35">
      <c r="A58" s="486" t="s">
        <v>566</v>
      </c>
      <c r="B58" s="542"/>
      <c r="C58" s="542"/>
      <c r="D58" s="542"/>
      <c r="E58" s="542"/>
      <c r="F58" s="543"/>
      <c r="G58" s="548"/>
      <c r="H58" s="655">
        <f t="shared" si="10"/>
        <v>0</v>
      </c>
      <c r="I58" s="656"/>
      <c r="J58" s="500"/>
    </row>
    <row r="59" spans="1:10" ht="12" customHeight="1" thickBot="1" x14ac:dyDescent="0.35">
      <c r="A59" s="497" t="s">
        <v>541</v>
      </c>
      <c r="B59" s="498">
        <f t="shared" ref="B59:I59" si="11">B53+SUM(B55:B58)</f>
        <v>0</v>
      </c>
      <c r="C59" s="498">
        <f t="shared" si="11"/>
        <v>0</v>
      </c>
      <c r="D59" s="498">
        <f t="shared" si="11"/>
        <v>0</v>
      </c>
      <c r="E59" s="498">
        <f t="shared" si="11"/>
        <v>0</v>
      </c>
      <c r="F59" s="498">
        <f t="shared" si="11"/>
        <v>0</v>
      </c>
      <c r="G59" s="498">
        <f t="shared" si="11"/>
        <v>0</v>
      </c>
      <c r="H59" s="657">
        <f t="shared" si="11"/>
        <v>0</v>
      </c>
      <c r="I59" s="658">
        <f t="shared" si="11"/>
        <v>0</v>
      </c>
      <c r="J59" s="500"/>
    </row>
    <row r="60" spans="1:10" ht="12" customHeight="1" thickBot="1" x14ac:dyDescent="0.35">
      <c r="A60" s="495" t="s">
        <v>36</v>
      </c>
      <c r="B60" s="496" t="s">
        <v>574</v>
      </c>
      <c r="C60" s="496" t="s">
        <v>575</v>
      </c>
      <c r="D60" s="496" t="s">
        <v>576</v>
      </c>
      <c r="E60" s="496" t="s">
        <v>577</v>
      </c>
      <c r="F60" s="496" t="s">
        <v>578</v>
      </c>
      <c r="G60" s="496" t="s">
        <v>579</v>
      </c>
      <c r="H60" s="659" t="s">
        <v>580</v>
      </c>
      <c r="I60" s="660"/>
      <c r="J60" s="500"/>
    </row>
    <row r="61" spans="1:10" ht="12" customHeight="1" x14ac:dyDescent="0.3">
      <c r="A61" s="488" t="s">
        <v>568</v>
      </c>
      <c r="B61" s="545"/>
      <c r="C61" s="545"/>
      <c r="D61" s="545"/>
      <c r="E61" s="545"/>
      <c r="F61" s="546"/>
      <c r="G61" s="546"/>
      <c r="H61" s="661">
        <f>SUM(B61:G61)</f>
        <v>0</v>
      </c>
      <c r="I61" s="662"/>
      <c r="J61" s="500"/>
    </row>
    <row r="62" spans="1:10" ht="12" customHeight="1" x14ac:dyDescent="0.3">
      <c r="A62" s="489" t="s">
        <v>569</v>
      </c>
      <c r="B62" s="539"/>
      <c r="C62" s="539"/>
      <c r="D62" s="539"/>
      <c r="E62" s="539"/>
      <c r="F62" s="540"/>
      <c r="G62" s="547"/>
      <c r="H62" s="653">
        <f>SUM(B62:G62)</f>
        <v>0</v>
      </c>
      <c r="I62" s="654"/>
      <c r="J62" s="500"/>
    </row>
    <row r="63" spans="1:10" ht="12" customHeight="1" x14ac:dyDescent="0.3">
      <c r="A63" s="489" t="s">
        <v>570</v>
      </c>
      <c r="B63" s="539"/>
      <c r="C63" s="539"/>
      <c r="D63" s="539"/>
      <c r="E63" s="539"/>
      <c r="F63" s="540"/>
      <c r="G63" s="547"/>
      <c r="H63" s="653">
        <f>SUM(B63:G63)</f>
        <v>0</v>
      </c>
      <c r="I63" s="654"/>
      <c r="J63" s="500"/>
    </row>
    <row r="64" spans="1:10" ht="12" customHeight="1" x14ac:dyDescent="0.3">
      <c r="A64" s="489" t="s">
        <v>571</v>
      </c>
      <c r="B64" s="539"/>
      <c r="C64" s="539"/>
      <c r="D64" s="539"/>
      <c r="E64" s="539"/>
      <c r="F64" s="540"/>
      <c r="G64" s="547"/>
      <c r="H64" s="653">
        <f>SUM(B64:G64)</f>
        <v>0</v>
      </c>
      <c r="I64" s="654"/>
      <c r="J64" s="500"/>
    </row>
    <row r="65" spans="1:10" ht="12" customHeight="1" thickBot="1" x14ac:dyDescent="0.35">
      <c r="A65" s="490"/>
      <c r="B65" s="542"/>
      <c r="C65" s="542"/>
      <c r="D65" s="542"/>
      <c r="E65" s="542"/>
      <c r="F65" s="543"/>
      <c r="G65" s="548"/>
      <c r="H65" s="655">
        <f>SUM(B65:G65)</f>
        <v>0</v>
      </c>
      <c r="I65" s="656"/>
      <c r="J65" s="500"/>
    </row>
    <row r="66" spans="1:10" ht="12" customHeight="1" thickBot="1" x14ac:dyDescent="0.35">
      <c r="A66" s="497" t="s">
        <v>541</v>
      </c>
      <c r="B66" s="498">
        <f t="shared" ref="B66:I66" si="12">SUM(B61:B65)</f>
        <v>0</v>
      </c>
      <c r="C66" s="498">
        <f t="shared" si="12"/>
        <v>0</v>
      </c>
      <c r="D66" s="498">
        <f t="shared" si="12"/>
        <v>0</v>
      </c>
      <c r="E66" s="498">
        <f t="shared" si="12"/>
        <v>0</v>
      </c>
      <c r="F66" s="498">
        <f t="shared" si="12"/>
        <v>0</v>
      </c>
      <c r="G66" s="501">
        <f t="shared" si="12"/>
        <v>0</v>
      </c>
      <c r="H66" s="657">
        <f t="shared" si="12"/>
        <v>0</v>
      </c>
      <c r="I66" s="658">
        <f t="shared" si="12"/>
        <v>0</v>
      </c>
      <c r="J66" s="500"/>
    </row>
    <row r="67" spans="1:10" ht="12" customHeight="1" x14ac:dyDescent="0.3">
      <c r="A67" s="691" t="s">
        <v>585</v>
      </c>
      <c r="B67" s="691"/>
      <c r="C67" s="692"/>
      <c r="D67" s="692"/>
      <c r="E67" s="692"/>
      <c r="F67" s="692"/>
      <c r="G67" s="692"/>
      <c r="H67" s="692"/>
      <c r="I67" s="692"/>
      <c r="J67" s="511"/>
    </row>
    <row r="68" spans="1:10" ht="12" customHeight="1" thickBot="1" x14ac:dyDescent="0.35">
      <c r="A68" s="476"/>
      <c r="B68" s="476"/>
      <c r="C68" s="476"/>
      <c r="D68" s="476"/>
      <c r="E68" s="476"/>
      <c r="F68" s="476"/>
      <c r="G68" s="476"/>
      <c r="H68" s="693" t="s">
        <v>427</v>
      </c>
      <c r="I68" s="693"/>
      <c r="J68" s="511"/>
    </row>
    <row r="69" spans="1:10" ht="12" customHeight="1" thickBot="1" x14ac:dyDescent="0.35">
      <c r="A69" s="673" t="s">
        <v>552</v>
      </c>
      <c r="B69" s="676" t="s">
        <v>553</v>
      </c>
      <c r="C69" s="677"/>
      <c r="D69" s="677"/>
      <c r="E69" s="677"/>
      <c r="F69" s="678"/>
      <c r="G69" s="678"/>
      <c r="H69" s="678"/>
      <c r="I69" s="679"/>
      <c r="J69" s="511"/>
    </row>
    <row r="70" spans="1:10" ht="12" customHeight="1" thickBot="1" x14ac:dyDescent="0.35">
      <c r="A70" s="674"/>
      <c r="B70" s="680" t="s">
        <v>554</v>
      </c>
      <c r="C70" s="683" t="s">
        <v>555</v>
      </c>
      <c r="D70" s="745"/>
      <c r="E70" s="745"/>
      <c r="F70" s="745"/>
      <c r="G70" s="745"/>
      <c r="H70" s="745"/>
      <c r="I70" s="746"/>
      <c r="J70" s="511"/>
    </row>
    <row r="71" spans="1:10" ht="12" customHeight="1" thickBot="1" x14ac:dyDescent="0.35">
      <c r="A71" s="674"/>
      <c r="B71" s="681"/>
      <c r="C71" s="680" t="str">
        <f>CONCATENATE(RM_TARTALOMJEGYZÉK!A1,". előtti  forrás, kiadás")</f>
        <v>2021. előtti  forrás, kiadás</v>
      </c>
      <c r="D71" s="477" t="s">
        <v>556</v>
      </c>
      <c r="E71" s="477" t="s">
        <v>557</v>
      </c>
      <c r="F71" s="478" t="s">
        <v>558</v>
      </c>
      <c r="G71" s="478" t="s">
        <v>556</v>
      </c>
      <c r="H71" s="478" t="s">
        <v>557</v>
      </c>
      <c r="I71" s="478" t="s">
        <v>558</v>
      </c>
      <c r="J71" s="511"/>
    </row>
    <row r="72" spans="1:10" ht="12" customHeight="1" thickBot="1" x14ac:dyDescent="0.35">
      <c r="A72" s="675"/>
      <c r="B72" s="682"/>
      <c r="C72" s="686"/>
      <c r="D72" s="687" t="str">
        <f>CONCATENATE(RM_TARTALOMJEGYZÉK!$A$1,". évi")</f>
        <v>2021. évi</v>
      </c>
      <c r="E72" s="688"/>
      <c r="F72" s="689"/>
      <c r="G72" s="687" t="str">
        <f>CONCATENATE(RM_TARTALOMJEGYZÉK!$A$1,". után")</f>
        <v>2021. után</v>
      </c>
      <c r="H72" s="690"/>
      <c r="I72" s="689"/>
      <c r="J72" s="511"/>
    </row>
    <row r="73" spans="1:10" ht="12" customHeight="1" thickBot="1" x14ac:dyDescent="0.35">
      <c r="A73" s="479" t="s">
        <v>344</v>
      </c>
      <c r="B73" s="480" t="s">
        <v>603</v>
      </c>
      <c r="C73" s="481" t="s">
        <v>346</v>
      </c>
      <c r="D73" s="482" t="s">
        <v>348</v>
      </c>
      <c r="E73" s="482" t="s">
        <v>347</v>
      </c>
      <c r="F73" s="481" t="s">
        <v>559</v>
      </c>
      <c r="G73" s="481" t="s">
        <v>350</v>
      </c>
      <c r="H73" s="481" t="s">
        <v>351</v>
      </c>
      <c r="I73" s="483" t="s">
        <v>560</v>
      </c>
      <c r="J73" s="511"/>
    </row>
    <row r="74" spans="1:10" ht="12" customHeight="1" x14ac:dyDescent="0.3">
      <c r="A74" s="484" t="s">
        <v>561</v>
      </c>
      <c r="B74" s="565">
        <f t="shared" ref="B74:B79" si="13">C74+F74+I74</f>
        <v>0</v>
      </c>
      <c r="C74" s="536"/>
      <c r="D74" s="566"/>
      <c r="E74" s="567">
        <f t="shared" ref="E74:E79" si="14">H90</f>
        <v>0</v>
      </c>
      <c r="F74" s="568">
        <f t="shared" ref="F74:F79" si="15">D74+E74</f>
        <v>0</v>
      </c>
      <c r="G74" s="566"/>
      <c r="H74" s="569">
        <f t="shared" ref="H74:H79" si="16">H107</f>
        <v>0</v>
      </c>
      <c r="I74" s="570">
        <f t="shared" ref="I74:I79" si="17">G74+H74</f>
        <v>0</v>
      </c>
      <c r="J74" s="511"/>
    </row>
    <row r="75" spans="1:10" ht="12" customHeight="1" x14ac:dyDescent="0.3">
      <c r="A75" s="485" t="s">
        <v>562</v>
      </c>
      <c r="B75" s="571">
        <f t="shared" si="13"/>
        <v>0</v>
      </c>
      <c r="C75" s="572"/>
      <c r="D75" s="572"/>
      <c r="E75" s="573">
        <f t="shared" si="14"/>
        <v>0</v>
      </c>
      <c r="F75" s="574">
        <f t="shared" si="15"/>
        <v>0</v>
      </c>
      <c r="G75" s="572"/>
      <c r="H75" s="575">
        <f t="shared" si="16"/>
        <v>0</v>
      </c>
      <c r="I75" s="576">
        <f t="shared" si="17"/>
        <v>0</v>
      </c>
      <c r="J75" s="511"/>
    </row>
    <row r="76" spans="1:10" ht="12" customHeight="1" x14ac:dyDescent="0.3">
      <c r="A76" s="486" t="s">
        <v>563</v>
      </c>
      <c r="B76" s="577"/>
      <c r="C76" s="578"/>
      <c r="D76" s="578"/>
      <c r="E76" s="573">
        <f t="shared" si="14"/>
        <v>0</v>
      </c>
      <c r="F76" s="576">
        <f t="shared" si="15"/>
        <v>0</v>
      </c>
      <c r="G76" s="578"/>
      <c r="H76" s="575">
        <f t="shared" si="16"/>
        <v>0</v>
      </c>
      <c r="I76" s="576">
        <f t="shared" si="17"/>
        <v>0</v>
      </c>
      <c r="J76" s="511"/>
    </row>
    <row r="77" spans="1:10" ht="12" customHeight="1" x14ac:dyDescent="0.3">
      <c r="A77" s="486" t="s">
        <v>564</v>
      </c>
      <c r="B77" s="577">
        <f t="shared" si="13"/>
        <v>0</v>
      </c>
      <c r="C77" s="578"/>
      <c r="D77" s="578"/>
      <c r="E77" s="573">
        <f t="shared" si="14"/>
        <v>0</v>
      </c>
      <c r="F77" s="576">
        <f t="shared" si="15"/>
        <v>0</v>
      </c>
      <c r="G77" s="578"/>
      <c r="H77" s="575">
        <f t="shared" si="16"/>
        <v>0</v>
      </c>
      <c r="I77" s="576">
        <f t="shared" si="17"/>
        <v>0</v>
      </c>
      <c r="J77" s="511"/>
    </row>
    <row r="78" spans="1:10" ht="12" customHeight="1" x14ac:dyDescent="0.3">
      <c r="A78" s="486" t="s">
        <v>565</v>
      </c>
      <c r="B78" s="577">
        <f t="shared" si="13"/>
        <v>0</v>
      </c>
      <c r="C78" s="578"/>
      <c r="D78" s="578"/>
      <c r="E78" s="573">
        <f t="shared" si="14"/>
        <v>0</v>
      </c>
      <c r="F78" s="576">
        <f t="shared" si="15"/>
        <v>0</v>
      </c>
      <c r="G78" s="578"/>
      <c r="H78" s="575">
        <f t="shared" si="16"/>
        <v>0</v>
      </c>
      <c r="I78" s="576">
        <f t="shared" si="17"/>
        <v>0</v>
      </c>
      <c r="J78" s="511"/>
    </row>
    <row r="79" spans="1:10" ht="12" customHeight="1" thickBot="1" x14ac:dyDescent="0.35">
      <c r="A79" s="486" t="s">
        <v>566</v>
      </c>
      <c r="B79" s="577">
        <f t="shared" si="13"/>
        <v>0</v>
      </c>
      <c r="C79" s="578"/>
      <c r="D79" s="578"/>
      <c r="E79" s="573">
        <f t="shared" si="14"/>
        <v>0</v>
      </c>
      <c r="F79" s="576">
        <f t="shared" si="15"/>
        <v>0</v>
      </c>
      <c r="G79" s="578"/>
      <c r="H79" s="575">
        <f t="shared" si="16"/>
        <v>0</v>
      </c>
      <c r="I79" s="576">
        <f t="shared" si="17"/>
        <v>0</v>
      </c>
      <c r="J79" s="511"/>
    </row>
    <row r="80" spans="1:10" ht="12" customHeight="1" thickBot="1" x14ac:dyDescent="0.35">
      <c r="A80" s="487" t="s">
        <v>567</v>
      </c>
      <c r="B80" s="498">
        <f t="shared" ref="B80:I80" si="18">B74+SUM(B76:B79)</f>
        <v>0</v>
      </c>
      <c r="C80" s="498">
        <f t="shared" si="18"/>
        <v>0</v>
      </c>
      <c r="D80" s="498">
        <f t="shared" si="18"/>
        <v>0</v>
      </c>
      <c r="E80" s="498">
        <f t="shared" si="18"/>
        <v>0</v>
      </c>
      <c r="F80" s="498">
        <f t="shared" si="18"/>
        <v>0</v>
      </c>
      <c r="G80" s="498">
        <f t="shared" si="18"/>
        <v>0</v>
      </c>
      <c r="H80" s="498">
        <f t="shared" si="18"/>
        <v>0</v>
      </c>
      <c r="I80" s="579">
        <f t="shared" si="18"/>
        <v>0</v>
      </c>
      <c r="J80" s="511"/>
    </row>
    <row r="81" spans="1:10" ht="12" customHeight="1" x14ac:dyDescent="0.3">
      <c r="A81" s="488" t="s">
        <v>568</v>
      </c>
      <c r="B81" s="565">
        <f>C81+F81+I81</f>
        <v>0</v>
      </c>
      <c r="C81" s="566"/>
      <c r="D81" s="566"/>
      <c r="E81" s="567">
        <f>H98</f>
        <v>0</v>
      </c>
      <c r="F81" s="567">
        <f>D81+E81</f>
        <v>0</v>
      </c>
      <c r="G81" s="566"/>
      <c r="H81" s="567">
        <f>H115</f>
        <v>0</v>
      </c>
      <c r="I81" s="570">
        <f>G81+H81</f>
        <v>0</v>
      </c>
      <c r="J81" s="511"/>
    </row>
    <row r="82" spans="1:10" ht="12" customHeight="1" x14ac:dyDescent="0.3">
      <c r="A82" s="489" t="s">
        <v>569</v>
      </c>
      <c r="B82" s="571">
        <f>C82+F82+I82</f>
        <v>0</v>
      </c>
      <c r="C82" s="578"/>
      <c r="D82" s="578"/>
      <c r="E82" s="575">
        <f>H99</f>
        <v>0</v>
      </c>
      <c r="F82" s="575">
        <f>D82+E82</f>
        <v>0</v>
      </c>
      <c r="G82" s="578"/>
      <c r="H82" s="575">
        <f>H116</f>
        <v>0</v>
      </c>
      <c r="I82" s="576">
        <f>G82+H82</f>
        <v>0</v>
      </c>
      <c r="J82" s="511"/>
    </row>
    <row r="83" spans="1:10" ht="12" customHeight="1" x14ac:dyDescent="0.3">
      <c r="A83" s="489" t="s">
        <v>570</v>
      </c>
      <c r="B83" s="577">
        <f>C83+F83+I83</f>
        <v>0</v>
      </c>
      <c r="C83" s="578"/>
      <c r="D83" s="578"/>
      <c r="E83" s="575">
        <f>H100</f>
        <v>0</v>
      </c>
      <c r="F83" s="575">
        <f>D83+E83</f>
        <v>0</v>
      </c>
      <c r="G83" s="578"/>
      <c r="H83" s="575">
        <f>H117</f>
        <v>0</v>
      </c>
      <c r="I83" s="576">
        <f>G83+H83</f>
        <v>0</v>
      </c>
      <c r="J83" s="511"/>
    </row>
    <row r="84" spans="1:10" ht="12" customHeight="1" x14ac:dyDescent="0.3">
      <c r="A84" s="489" t="s">
        <v>571</v>
      </c>
      <c r="B84" s="577">
        <f>C84+F84+I84</f>
        <v>0</v>
      </c>
      <c r="C84" s="578"/>
      <c r="D84" s="578"/>
      <c r="E84" s="575">
        <f>H101</f>
        <v>0</v>
      </c>
      <c r="F84" s="575">
        <f>D84+E84</f>
        <v>0</v>
      </c>
      <c r="G84" s="578"/>
      <c r="H84" s="575">
        <f>H118</f>
        <v>0</v>
      </c>
      <c r="I84" s="576">
        <f>G84+H84</f>
        <v>0</v>
      </c>
      <c r="J84" s="511"/>
    </row>
    <row r="85" spans="1:10" ht="12" customHeight="1" thickBot="1" x14ac:dyDescent="0.35">
      <c r="A85" s="490"/>
      <c r="B85" s="580">
        <f>C85+F85+I85</f>
        <v>0</v>
      </c>
      <c r="C85" s="581"/>
      <c r="D85" s="581"/>
      <c r="E85" s="575">
        <f>H102</f>
        <v>0</v>
      </c>
      <c r="F85" s="582">
        <f>D85+E85</f>
        <v>0</v>
      </c>
      <c r="G85" s="581"/>
      <c r="H85" s="575">
        <f>H119</f>
        <v>0</v>
      </c>
      <c r="I85" s="583">
        <f>G85+H85</f>
        <v>0</v>
      </c>
      <c r="J85" s="511"/>
    </row>
    <row r="86" spans="1:10" ht="12" customHeight="1" thickBot="1" x14ac:dyDescent="0.35">
      <c r="A86" s="491" t="s">
        <v>572</v>
      </c>
      <c r="B86" s="498">
        <f t="shared" ref="B86:I86" si="19">SUM(B81:B85)</f>
        <v>0</v>
      </c>
      <c r="C86" s="498">
        <f t="shared" si="19"/>
        <v>0</v>
      </c>
      <c r="D86" s="498">
        <f t="shared" si="19"/>
        <v>0</v>
      </c>
      <c r="E86" s="498">
        <f t="shared" si="19"/>
        <v>0</v>
      </c>
      <c r="F86" s="498">
        <f t="shared" si="19"/>
        <v>0</v>
      </c>
      <c r="G86" s="498">
        <f t="shared" si="19"/>
        <v>0</v>
      </c>
      <c r="H86" s="498">
        <f t="shared" si="19"/>
        <v>0</v>
      </c>
      <c r="I86" s="579">
        <f t="shared" si="19"/>
        <v>0</v>
      </c>
      <c r="J86" s="511"/>
    </row>
    <row r="87" spans="1:10" ht="2.25" customHeight="1" x14ac:dyDescent="0.3">
      <c r="A87" s="492"/>
      <c r="B87" s="493"/>
      <c r="C87" s="493"/>
      <c r="D87" s="493"/>
      <c r="E87" s="493"/>
      <c r="F87" s="493"/>
      <c r="G87" s="493"/>
      <c r="H87" s="493"/>
      <c r="I87" s="494"/>
      <c r="J87" s="511"/>
    </row>
    <row r="88" spans="1:10" ht="12" customHeight="1" thickBot="1" x14ac:dyDescent="0.35">
      <c r="A88" s="694" t="str">
        <f>CONCATENATE(RM_TARTALOMJEGYZÉK!A1,". évi költségvetést érintő módosítások")</f>
        <v>2021. évi költségvetést érintő módosítások</v>
      </c>
      <c r="B88" s="695"/>
      <c r="C88" s="695"/>
      <c r="D88" s="695"/>
      <c r="E88" s="695"/>
      <c r="F88" s="695"/>
      <c r="G88" s="695"/>
      <c r="H88" s="695"/>
      <c r="I88" s="695"/>
      <c r="J88" s="511"/>
    </row>
    <row r="89" spans="1:10" ht="12" customHeight="1" thickBot="1" x14ac:dyDescent="0.35">
      <c r="A89" s="495" t="s">
        <v>552</v>
      </c>
      <c r="B89" s="496" t="s">
        <v>574</v>
      </c>
      <c r="C89" s="496" t="s">
        <v>575</v>
      </c>
      <c r="D89" s="496" t="s">
        <v>576</v>
      </c>
      <c r="E89" s="496" t="s">
        <v>577</v>
      </c>
      <c r="F89" s="496" t="s">
        <v>578</v>
      </c>
      <c r="G89" s="496" t="s">
        <v>579</v>
      </c>
      <c r="H89" s="669" t="s">
        <v>580</v>
      </c>
      <c r="I89" s="670"/>
      <c r="J89" s="511"/>
    </row>
    <row r="90" spans="1:10" ht="12" customHeight="1" x14ac:dyDescent="0.3">
      <c r="A90" s="484" t="s">
        <v>561</v>
      </c>
      <c r="B90" s="536"/>
      <c r="C90" s="536"/>
      <c r="D90" s="536"/>
      <c r="E90" s="536"/>
      <c r="F90" s="537"/>
      <c r="G90" s="538"/>
      <c r="H90" s="671">
        <f t="shared" ref="H90:H95" si="20">SUM(B90:G90)</f>
        <v>0</v>
      </c>
      <c r="I90" s="672"/>
      <c r="J90" s="511"/>
    </row>
    <row r="91" spans="1:10" ht="12" customHeight="1" x14ac:dyDescent="0.3">
      <c r="A91" s="485" t="s">
        <v>562</v>
      </c>
      <c r="B91" s="539"/>
      <c r="C91" s="539"/>
      <c r="D91" s="539"/>
      <c r="E91" s="539"/>
      <c r="F91" s="540"/>
      <c r="G91" s="541"/>
      <c r="H91" s="653">
        <f t="shared" si="20"/>
        <v>0</v>
      </c>
      <c r="I91" s="654"/>
      <c r="J91" s="511"/>
    </row>
    <row r="92" spans="1:10" ht="12" customHeight="1" x14ac:dyDescent="0.3">
      <c r="A92" s="486" t="s">
        <v>563</v>
      </c>
      <c r="B92" s="539"/>
      <c r="C92" s="539"/>
      <c r="D92" s="539"/>
      <c r="E92" s="539"/>
      <c r="F92" s="540"/>
      <c r="G92" s="541"/>
      <c r="H92" s="653">
        <f t="shared" si="20"/>
        <v>0</v>
      </c>
      <c r="I92" s="654"/>
      <c r="J92" s="511"/>
    </row>
    <row r="93" spans="1:10" ht="12" customHeight="1" x14ac:dyDescent="0.3">
      <c r="A93" s="486" t="s">
        <v>564</v>
      </c>
      <c r="B93" s="539"/>
      <c r="C93" s="539"/>
      <c r="D93" s="539"/>
      <c r="E93" s="539"/>
      <c r="F93" s="540"/>
      <c r="G93" s="541"/>
      <c r="H93" s="653">
        <f t="shared" si="20"/>
        <v>0</v>
      </c>
      <c r="I93" s="654"/>
      <c r="J93" s="511"/>
    </row>
    <row r="94" spans="1:10" ht="12" customHeight="1" x14ac:dyDescent="0.3">
      <c r="A94" s="486" t="s">
        <v>565</v>
      </c>
      <c r="B94" s="539"/>
      <c r="C94" s="539"/>
      <c r="D94" s="539"/>
      <c r="E94" s="539"/>
      <c r="F94" s="540"/>
      <c r="G94" s="541"/>
      <c r="H94" s="653">
        <f t="shared" si="20"/>
        <v>0</v>
      </c>
      <c r="I94" s="654"/>
      <c r="J94" s="511"/>
    </row>
    <row r="95" spans="1:10" ht="12" customHeight="1" thickBot="1" x14ac:dyDescent="0.35">
      <c r="A95" s="486" t="s">
        <v>566</v>
      </c>
      <c r="B95" s="542"/>
      <c r="C95" s="542"/>
      <c r="D95" s="542"/>
      <c r="E95" s="542"/>
      <c r="F95" s="543"/>
      <c r="G95" s="544"/>
      <c r="H95" s="655">
        <f t="shared" si="20"/>
        <v>0</v>
      </c>
      <c r="I95" s="656"/>
      <c r="J95" s="511"/>
    </row>
    <row r="96" spans="1:10" ht="12" customHeight="1" thickBot="1" x14ac:dyDescent="0.35">
      <c r="A96" s="497" t="s">
        <v>541</v>
      </c>
      <c r="B96" s="498">
        <f t="shared" ref="B96:I96" si="21">B90+SUM(B92:B95)</f>
        <v>0</v>
      </c>
      <c r="C96" s="498">
        <f t="shared" si="21"/>
        <v>0</v>
      </c>
      <c r="D96" s="498">
        <f t="shared" si="21"/>
        <v>0</v>
      </c>
      <c r="E96" s="498">
        <f t="shared" si="21"/>
        <v>0</v>
      </c>
      <c r="F96" s="498">
        <f t="shared" si="21"/>
        <v>0</v>
      </c>
      <c r="G96" s="564">
        <f t="shared" si="21"/>
        <v>0</v>
      </c>
      <c r="H96" s="657">
        <f t="shared" si="21"/>
        <v>0</v>
      </c>
      <c r="I96" s="658">
        <f t="shared" si="21"/>
        <v>0</v>
      </c>
      <c r="J96" s="511"/>
    </row>
    <row r="97" spans="1:10" ht="12" customHeight="1" thickBot="1" x14ac:dyDescent="0.35">
      <c r="A97" s="495" t="s">
        <v>36</v>
      </c>
      <c r="B97" s="499" t="s">
        <v>574</v>
      </c>
      <c r="C97" s="499" t="s">
        <v>575</v>
      </c>
      <c r="D97" s="499" t="s">
        <v>576</v>
      </c>
      <c r="E97" s="499" t="s">
        <v>577</v>
      </c>
      <c r="F97" s="499" t="s">
        <v>578</v>
      </c>
      <c r="G97" s="520" t="s">
        <v>579</v>
      </c>
      <c r="H97" s="667" t="s">
        <v>580</v>
      </c>
      <c r="I97" s="668"/>
      <c r="J97" s="511"/>
    </row>
    <row r="98" spans="1:10" ht="12" customHeight="1" x14ac:dyDescent="0.3">
      <c r="A98" s="488" t="s">
        <v>568</v>
      </c>
      <c r="B98" s="545"/>
      <c r="C98" s="545"/>
      <c r="D98" s="545"/>
      <c r="E98" s="545"/>
      <c r="F98" s="546"/>
      <c r="G98" s="549"/>
      <c r="H98" s="661">
        <f>SUM(B98:G98)</f>
        <v>0</v>
      </c>
      <c r="I98" s="662"/>
      <c r="J98" s="511"/>
    </row>
    <row r="99" spans="1:10" ht="12" customHeight="1" x14ac:dyDescent="0.3">
      <c r="A99" s="489" t="s">
        <v>569</v>
      </c>
      <c r="B99" s="539"/>
      <c r="C99" s="539"/>
      <c r="D99" s="539"/>
      <c r="E99" s="539"/>
      <c r="F99" s="540"/>
      <c r="G99" s="550"/>
      <c r="H99" s="653">
        <f>SUM(B99:G99)</f>
        <v>0</v>
      </c>
      <c r="I99" s="654"/>
      <c r="J99" s="511"/>
    </row>
    <row r="100" spans="1:10" ht="12" customHeight="1" x14ac:dyDescent="0.3">
      <c r="A100" s="489" t="s">
        <v>570</v>
      </c>
      <c r="B100" s="539"/>
      <c r="C100" s="539"/>
      <c r="D100" s="539"/>
      <c r="E100" s="539"/>
      <c r="F100" s="540"/>
      <c r="G100" s="550"/>
      <c r="H100" s="653">
        <f>SUM(B100:G100)</f>
        <v>0</v>
      </c>
      <c r="I100" s="654"/>
      <c r="J100" s="511"/>
    </row>
    <row r="101" spans="1:10" ht="12" customHeight="1" x14ac:dyDescent="0.3">
      <c r="A101" s="489" t="s">
        <v>571</v>
      </c>
      <c r="B101" s="539"/>
      <c r="C101" s="539"/>
      <c r="D101" s="539"/>
      <c r="E101" s="539"/>
      <c r="F101" s="540"/>
      <c r="G101" s="550"/>
      <c r="H101" s="653">
        <f>SUM(B101:G101)</f>
        <v>0</v>
      </c>
      <c r="I101" s="654"/>
      <c r="J101" s="511"/>
    </row>
    <row r="102" spans="1:10" ht="12" customHeight="1" thickBot="1" x14ac:dyDescent="0.35">
      <c r="A102" s="490"/>
      <c r="B102" s="542"/>
      <c r="C102" s="542"/>
      <c r="D102" s="542"/>
      <c r="E102" s="542"/>
      <c r="F102" s="543"/>
      <c r="G102" s="551"/>
      <c r="H102" s="655">
        <f>SUM(B102:G102)</f>
        <v>0</v>
      </c>
      <c r="I102" s="656"/>
      <c r="J102" s="511"/>
    </row>
    <row r="103" spans="1:10" ht="12" customHeight="1" thickBot="1" x14ac:dyDescent="0.35">
      <c r="A103" s="497" t="s">
        <v>541</v>
      </c>
      <c r="B103" s="498">
        <f>SUM(B98:B102)</f>
        <v>0</v>
      </c>
      <c r="C103" s="498">
        <f t="shared" ref="C103:I103" si="22">SUM(C98:C102)</f>
        <v>0</v>
      </c>
      <c r="D103" s="498">
        <f t="shared" si="22"/>
        <v>0</v>
      </c>
      <c r="E103" s="498">
        <f t="shared" si="22"/>
        <v>0</v>
      </c>
      <c r="F103" s="498">
        <f t="shared" si="22"/>
        <v>0</v>
      </c>
      <c r="G103" s="564">
        <f t="shared" si="22"/>
        <v>0</v>
      </c>
      <c r="H103" s="657">
        <f t="shared" si="22"/>
        <v>0</v>
      </c>
      <c r="I103" s="658">
        <f t="shared" si="22"/>
        <v>0</v>
      </c>
      <c r="J103" s="511"/>
    </row>
    <row r="104" spans="1:10" ht="2.25" customHeight="1" x14ac:dyDescent="0.3">
      <c r="A104" s="663"/>
      <c r="B104" s="664"/>
      <c r="C104" s="664"/>
      <c r="D104" s="664"/>
      <c r="E104" s="664"/>
      <c r="F104" s="664"/>
      <c r="G104" s="664"/>
      <c r="H104" s="664"/>
      <c r="I104" s="664"/>
      <c r="J104" s="500"/>
    </row>
    <row r="105" spans="1:10" ht="12" customHeight="1" thickBot="1" x14ac:dyDescent="0.35">
      <c r="A105" s="694" t="str">
        <f>CONCATENATE(RM_TARTALOMJEGYZÉK!A1,". utáni  költségvetést érintő módosítások")</f>
        <v>2021. utáni  költségvetést érintő módosítások</v>
      </c>
      <c r="B105" s="695"/>
      <c r="C105" s="695"/>
      <c r="D105" s="695"/>
      <c r="E105" s="695"/>
      <c r="F105" s="695"/>
      <c r="G105" s="695"/>
      <c r="H105" s="695"/>
      <c r="I105" s="695"/>
      <c r="J105" s="500"/>
    </row>
    <row r="106" spans="1:10" ht="12" customHeight="1" thickBot="1" x14ac:dyDescent="0.35">
      <c r="A106" s="495" t="s">
        <v>552</v>
      </c>
      <c r="B106" s="496" t="s">
        <v>574</v>
      </c>
      <c r="C106" s="496" t="s">
        <v>575</v>
      </c>
      <c r="D106" s="496" t="s">
        <v>576</v>
      </c>
      <c r="E106" s="496" t="s">
        <v>577</v>
      </c>
      <c r="F106" s="496" t="s">
        <v>578</v>
      </c>
      <c r="G106" s="496" t="s">
        <v>579</v>
      </c>
      <c r="H106" s="659" t="s">
        <v>580</v>
      </c>
      <c r="I106" s="660"/>
      <c r="J106" s="500"/>
    </row>
    <row r="107" spans="1:10" ht="12" customHeight="1" x14ac:dyDescent="0.3">
      <c r="A107" s="484" t="s">
        <v>561</v>
      </c>
      <c r="B107" s="545"/>
      <c r="C107" s="545"/>
      <c r="D107" s="545"/>
      <c r="E107" s="545"/>
      <c r="F107" s="546"/>
      <c r="G107" s="546"/>
      <c r="H107" s="661">
        <f t="shared" ref="H107:H112" si="23">SUM(B107:G107)</f>
        <v>0</v>
      </c>
      <c r="I107" s="662"/>
      <c r="J107" s="500"/>
    </row>
    <row r="108" spans="1:10" ht="12" customHeight="1" x14ac:dyDescent="0.3">
      <c r="A108" s="485" t="s">
        <v>562</v>
      </c>
      <c r="B108" s="539"/>
      <c r="C108" s="539"/>
      <c r="D108" s="539"/>
      <c r="E108" s="539"/>
      <c r="F108" s="540"/>
      <c r="G108" s="547"/>
      <c r="H108" s="653">
        <f t="shared" si="23"/>
        <v>0</v>
      </c>
      <c r="I108" s="654"/>
      <c r="J108" s="500"/>
    </row>
    <row r="109" spans="1:10" ht="12" customHeight="1" x14ac:dyDescent="0.3">
      <c r="A109" s="486" t="s">
        <v>563</v>
      </c>
      <c r="B109" s="539"/>
      <c r="C109" s="539"/>
      <c r="D109" s="539"/>
      <c r="E109" s="539"/>
      <c r="F109" s="540"/>
      <c r="G109" s="547"/>
      <c r="H109" s="653">
        <f t="shared" si="23"/>
        <v>0</v>
      </c>
      <c r="I109" s="654"/>
      <c r="J109" s="500"/>
    </row>
    <row r="110" spans="1:10" ht="12" customHeight="1" x14ac:dyDescent="0.3">
      <c r="A110" s="486" t="s">
        <v>564</v>
      </c>
      <c r="B110" s="539"/>
      <c r="C110" s="539"/>
      <c r="D110" s="539"/>
      <c r="E110" s="539"/>
      <c r="F110" s="540"/>
      <c r="G110" s="547"/>
      <c r="H110" s="653">
        <f t="shared" si="23"/>
        <v>0</v>
      </c>
      <c r="I110" s="654"/>
      <c r="J110" s="500"/>
    </row>
    <row r="111" spans="1:10" ht="12" customHeight="1" x14ac:dyDescent="0.3">
      <c r="A111" s="486" t="s">
        <v>565</v>
      </c>
      <c r="B111" s="539"/>
      <c r="C111" s="539"/>
      <c r="D111" s="539"/>
      <c r="E111" s="539"/>
      <c r="F111" s="540"/>
      <c r="G111" s="547"/>
      <c r="H111" s="653">
        <f t="shared" si="23"/>
        <v>0</v>
      </c>
      <c r="I111" s="654"/>
      <c r="J111" s="500"/>
    </row>
    <row r="112" spans="1:10" ht="12" customHeight="1" thickBot="1" x14ac:dyDescent="0.35">
      <c r="A112" s="486" t="s">
        <v>566</v>
      </c>
      <c r="B112" s="542"/>
      <c r="C112" s="542"/>
      <c r="D112" s="542"/>
      <c r="E112" s="542"/>
      <c r="F112" s="543"/>
      <c r="G112" s="548"/>
      <c r="H112" s="655">
        <f t="shared" si="23"/>
        <v>0</v>
      </c>
      <c r="I112" s="656"/>
      <c r="J112" s="500"/>
    </row>
    <row r="113" spans="1:10" ht="12" customHeight="1" thickBot="1" x14ac:dyDescent="0.35">
      <c r="A113" s="497" t="s">
        <v>541</v>
      </c>
      <c r="B113" s="498">
        <f t="shared" ref="B113:I113" si="24">B107+SUM(B109:B112)</f>
        <v>0</v>
      </c>
      <c r="C113" s="498">
        <f t="shared" si="24"/>
        <v>0</v>
      </c>
      <c r="D113" s="498">
        <f t="shared" si="24"/>
        <v>0</v>
      </c>
      <c r="E113" s="498">
        <f t="shared" si="24"/>
        <v>0</v>
      </c>
      <c r="F113" s="498">
        <f t="shared" si="24"/>
        <v>0</v>
      </c>
      <c r="G113" s="498">
        <f t="shared" si="24"/>
        <v>0</v>
      </c>
      <c r="H113" s="657">
        <f t="shared" si="24"/>
        <v>0</v>
      </c>
      <c r="I113" s="658">
        <f t="shared" si="24"/>
        <v>0</v>
      </c>
      <c r="J113" s="500"/>
    </row>
    <row r="114" spans="1:10" ht="12" customHeight="1" thickBot="1" x14ac:dyDescent="0.35">
      <c r="A114" s="495" t="s">
        <v>36</v>
      </c>
      <c r="B114" s="496" t="s">
        <v>574</v>
      </c>
      <c r="C114" s="496" t="s">
        <v>575</v>
      </c>
      <c r="D114" s="496" t="s">
        <v>576</v>
      </c>
      <c r="E114" s="496" t="s">
        <v>577</v>
      </c>
      <c r="F114" s="496" t="s">
        <v>578</v>
      </c>
      <c r="G114" s="496" t="s">
        <v>579</v>
      </c>
      <c r="H114" s="659" t="s">
        <v>580</v>
      </c>
      <c r="I114" s="660"/>
      <c r="J114" s="500"/>
    </row>
    <row r="115" spans="1:10" ht="12" customHeight="1" x14ac:dyDescent="0.3">
      <c r="A115" s="488" t="s">
        <v>568</v>
      </c>
      <c r="B115" s="545"/>
      <c r="C115" s="545"/>
      <c r="D115" s="545"/>
      <c r="E115" s="545"/>
      <c r="F115" s="546"/>
      <c r="G115" s="546"/>
      <c r="H115" s="661">
        <f>SUM(B115:G115)</f>
        <v>0</v>
      </c>
      <c r="I115" s="662"/>
      <c r="J115" s="500"/>
    </row>
    <row r="116" spans="1:10" ht="12" customHeight="1" x14ac:dyDescent="0.3">
      <c r="A116" s="489" t="s">
        <v>569</v>
      </c>
      <c r="B116" s="539"/>
      <c r="C116" s="539"/>
      <c r="D116" s="539"/>
      <c r="E116" s="539"/>
      <c r="F116" s="540"/>
      <c r="G116" s="547"/>
      <c r="H116" s="653">
        <f>SUM(B116:G116)</f>
        <v>0</v>
      </c>
      <c r="I116" s="654"/>
      <c r="J116" s="500"/>
    </row>
    <row r="117" spans="1:10" ht="12" customHeight="1" x14ac:dyDescent="0.3">
      <c r="A117" s="489" t="s">
        <v>570</v>
      </c>
      <c r="B117" s="539"/>
      <c r="C117" s="539"/>
      <c r="D117" s="539"/>
      <c r="E117" s="539"/>
      <c r="F117" s="540"/>
      <c r="G117" s="547"/>
      <c r="H117" s="653">
        <f>SUM(B117:G117)</f>
        <v>0</v>
      </c>
      <c r="I117" s="654"/>
      <c r="J117" s="500"/>
    </row>
    <row r="118" spans="1:10" ht="12" customHeight="1" x14ac:dyDescent="0.3">
      <c r="A118" s="489" t="s">
        <v>571</v>
      </c>
      <c r="B118" s="539"/>
      <c r="C118" s="539"/>
      <c r="D118" s="539"/>
      <c r="E118" s="539"/>
      <c r="F118" s="540"/>
      <c r="G118" s="547"/>
      <c r="H118" s="653">
        <f>SUM(B118:G118)</f>
        <v>0</v>
      </c>
      <c r="I118" s="654"/>
      <c r="J118" s="500"/>
    </row>
    <row r="119" spans="1:10" ht="12" customHeight="1" thickBot="1" x14ac:dyDescent="0.35">
      <c r="A119" s="490"/>
      <c r="B119" s="542"/>
      <c r="C119" s="542"/>
      <c r="D119" s="542"/>
      <c r="E119" s="542"/>
      <c r="F119" s="543"/>
      <c r="G119" s="548"/>
      <c r="H119" s="655">
        <f>SUM(B119:G119)</f>
        <v>0</v>
      </c>
      <c r="I119" s="656"/>
      <c r="J119" s="500"/>
    </row>
    <row r="120" spans="1:10" ht="12" customHeight="1" thickBot="1" x14ac:dyDescent="0.35">
      <c r="A120" s="497" t="s">
        <v>541</v>
      </c>
      <c r="B120" s="498">
        <f t="shared" ref="B120:I120" si="25">SUM(B115:B119)</f>
        <v>0</v>
      </c>
      <c r="C120" s="498">
        <f t="shared" si="25"/>
        <v>0</v>
      </c>
      <c r="D120" s="498">
        <f t="shared" si="25"/>
        <v>0</v>
      </c>
      <c r="E120" s="498">
        <f t="shared" si="25"/>
        <v>0</v>
      </c>
      <c r="F120" s="498">
        <f t="shared" si="25"/>
        <v>0</v>
      </c>
      <c r="G120" s="501">
        <f t="shared" si="25"/>
        <v>0</v>
      </c>
      <c r="H120" s="657">
        <f t="shared" si="25"/>
        <v>0</v>
      </c>
      <c r="I120" s="658">
        <f t="shared" si="25"/>
        <v>0</v>
      </c>
      <c r="J120" s="500"/>
    </row>
    <row r="121" spans="1:10" ht="12" customHeight="1" x14ac:dyDescent="0.3">
      <c r="A121" s="516"/>
      <c r="B121" s="517"/>
      <c r="C121" s="517"/>
      <c r="D121" s="517"/>
      <c r="E121" s="517"/>
      <c r="F121" s="517"/>
      <c r="G121" s="518"/>
      <c r="H121" s="517"/>
      <c r="I121" s="519"/>
      <c r="J121" s="500"/>
    </row>
    <row r="122" spans="1:10" ht="0.75" customHeight="1" x14ac:dyDescent="0.3">
      <c r="A122" s="516"/>
      <c r="B122" s="517"/>
      <c r="C122" s="517"/>
      <c r="D122" s="517"/>
      <c r="E122" s="517"/>
      <c r="F122" s="517"/>
      <c r="G122" s="518"/>
      <c r="H122" s="517"/>
      <c r="I122" s="519"/>
      <c r="J122" s="500"/>
    </row>
    <row r="124" spans="1:10" ht="12" customHeight="1" x14ac:dyDescent="0.3">
      <c r="A124" s="691" t="s">
        <v>585</v>
      </c>
      <c r="B124" s="691"/>
      <c r="C124" s="692"/>
      <c r="D124" s="692"/>
      <c r="E124" s="692"/>
      <c r="F124" s="692"/>
      <c r="G124" s="692"/>
      <c r="H124" s="692"/>
      <c r="I124" s="692"/>
      <c r="J124" s="511"/>
    </row>
    <row r="125" spans="1:10" ht="12" customHeight="1" thickBot="1" x14ac:dyDescent="0.35">
      <c r="A125" s="476"/>
      <c r="B125" s="476"/>
      <c r="C125" s="476"/>
      <c r="D125" s="476"/>
      <c r="E125" s="476"/>
      <c r="F125" s="476"/>
      <c r="G125" s="476"/>
      <c r="H125" s="693" t="s">
        <v>427</v>
      </c>
      <c r="I125" s="693"/>
      <c r="J125" s="511"/>
    </row>
    <row r="126" spans="1:10" ht="12" customHeight="1" thickBot="1" x14ac:dyDescent="0.35">
      <c r="A126" s="736" t="s">
        <v>552</v>
      </c>
      <c r="B126" s="738" t="s">
        <v>553</v>
      </c>
      <c r="C126" s="739"/>
      <c r="D126" s="739"/>
      <c r="E126" s="739"/>
      <c r="F126" s="739"/>
      <c r="G126" s="739"/>
      <c r="H126" s="739"/>
      <c r="I126" s="740"/>
      <c r="J126" s="511"/>
    </row>
    <row r="127" spans="1:10" ht="12" customHeight="1" thickBot="1" x14ac:dyDescent="0.35">
      <c r="A127" s="681"/>
      <c r="B127" s="680" t="s">
        <v>554</v>
      </c>
      <c r="C127" s="683" t="s">
        <v>555</v>
      </c>
      <c r="D127" s="743"/>
      <c r="E127" s="743"/>
      <c r="F127" s="743"/>
      <c r="G127" s="743"/>
      <c r="H127" s="743"/>
      <c r="I127" s="744"/>
      <c r="J127" s="511"/>
    </row>
    <row r="128" spans="1:10" ht="12" customHeight="1" thickBot="1" x14ac:dyDescent="0.35">
      <c r="A128" s="681"/>
      <c r="B128" s="741"/>
      <c r="C128" s="680" t="str">
        <f>CONCATENATE(RM_TARTALOMJEGYZÉK!A1,". előtti  forrás, kiadás")</f>
        <v>2021. előtti  forrás, kiadás</v>
      </c>
      <c r="D128" s="478" t="s">
        <v>556</v>
      </c>
      <c r="E128" s="478" t="s">
        <v>557</v>
      </c>
      <c r="F128" s="478" t="s">
        <v>558</v>
      </c>
      <c r="G128" s="478" t="s">
        <v>556</v>
      </c>
      <c r="H128" s="478" t="s">
        <v>557</v>
      </c>
      <c r="I128" s="478" t="s">
        <v>558</v>
      </c>
      <c r="J128" s="511"/>
    </row>
    <row r="129" spans="1:10" ht="12" customHeight="1" thickBot="1" x14ac:dyDescent="0.35">
      <c r="A129" s="737"/>
      <c r="B129" s="742"/>
      <c r="C129" s="742"/>
      <c r="D129" s="687" t="str">
        <f>CONCATENATE(RM_TARTALOMJEGYZÉK!$A$1,". évi")</f>
        <v>2021. évi</v>
      </c>
      <c r="E129" s="688"/>
      <c r="F129" s="689"/>
      <c r="G129" s="687" t="str">
        <f>CONCATENATE(RM_TARTALOMJEGYZÉK!$A$1,". után")</f>
        <v>2021. után</v>
      </c>
      <c r="H129" s="690"/>
      <c r="I129" s="689"/>
      <c r="J129" s="511"/>
    </row>
    <row r="130" spans="1:10" ht="12" customHeight="1" thickBot="1" x14ac:dyDescent="0.35">
      <c r="A130" s="479" t="s">
        <v>344</v>
      </c>
      <c r="B130" s="515" t="s">
        <v>603</v>
      </c>
      <c r="C130" s="481" t="s">
        <v>346</v>
      </c>
      <c r="D130" s="482" t="s">
        <v>348</v>
      </c>
      <c r="E130" s="482" t="s">
        <v>347</v>
      </c>
      <c r="F130" s="481" t="s">
        <v>559</v>
      </c>
      <c r="G130" s="481" t="s">
        <v>350</v>
      </c>
      <c r="H130" s="481" t="s">
        <v>351</v>
      </c>
      <c r="I130" s="483" t="s">
        <v>560</v>
      </c>
      <c r="J130" s="511"/>
    </row>
    <row r="131" spans="1:10" ht="12" customHeight="1" x14ac:dyDescent="0.3">
      <c r="A131" s="484" t="s">
        <v>561</v>
      </c>
      <c r="B131" s="565">
        <f t="shared" ref="B131:B136" si="26">C131+F131+I131</f>
        <v>0</v>
      </c>
      <c r="C131" s="536"/>
      <c r="D131" s="566"/>
      <c r="E131" s="567">
        <f t="shared" ref="E131:E136" si="27">H147</f>
        <v>0</v>
      </c>
      <c r="F131" s="568">
        <f t="shared" ref="F131:F136" si="28">D131+E131</f>
        <v>0</v>
      </c>
      <c r="G131" s="566"/>
      <c r="H131" s="569">
        <f t="shared" ref="H131:H136" si="29">H164</f>
        <v>0</v>
      </c>
      <c r="I131" s="570">
        <f t="shared" ref="I131:I136" si="30">G131+H131</f>
        <v>0</v>
      </c>
      <c r="J131" s="511"/>
    </row>
    <row r="132" spans="1:10" ht="12" customHeight="1" x14ac:dyDescent="0.3">
      <c r="A132" s="485" t="s">
        <v>562</v>
      </c>
      <c r="B132" s="571">
        <f t="shared" si="26"/>
        <v>0</v>
      </c>
      <c r="C132" s="572"/>
      <c r="D132" s="572"/>
      <c r="E132" s="573">
        <f>H148</f>
        <v>0</v>
      </c>
      <c r="F132" s="574">
        <f t="shared" si="28"/>
        <v>0</v>
      </c>
      <c r="G132" s="572"/>
      <c r="H132" s="575">
        <f t="shared" si="29"/>
        <v>0</v>
      </c>
      <c r="I132" s="576">
        <f t="shared" si="30"/>
        <v>0</v>
      </c>
      <c r="J132" s="511"/>
    </row>
    <row r="133" spans="1:10" ht="12" customHeight="1" x14ac:dyDescent="0.3">
      <c r="A133" s="486" t="s">
        <v>563</v>
      </c>
      <c r="B133" s="577">
        <f t="shared" si="26"/>
        <v>0</v>
      </c>
      <c r="C133" s="578"/>
      <c r="D133" s="578"/>
      <c r="E133" s="573">
        <f t="shared" si="27"/>
        <v>0</v>
      </c>
      <c r="F133" s="576">
        <f t="shared" si="28"/>
        <v>0</v>
      </c>
      <c r="G133" s="578"/>
      <c r="H133" s="575">
        <f t="shared" si="29"/>
        <v>0</v>
      </c>
      <c r="I133" s="576">
        <f t="shared" si="30"/>
        <v>0</v>
      </c>
      <c r="J133" s="511"/>
    </row>
    <row r="134" spans="1:10" ht="12" customHeight="1" x14ac:dyDescent="0.3">
      <c r="A134" s="486" t="s">
        <v>564</v>
      </c>
      <c r="B134" s="577">
        <f t="shared" si="26"/>
        <v>0</v>
      </c>
      <c r="C134" s="578"/>
      <c r="D134" s="578"/>
      <c r="E134" s="573">
        <f t="shared" si="27"/>
        <v>0</v>
      </c>
      <c r="F134" s="576">
        <f t="shared" si="28"/>
        <v>0</v>
      </c>
      <c r="G134" s="578"/>
      <c r="H134" s="575">
        <f t="shared" si="29"/>
        <v>0</v>
      </c>
      <c r="I134" s="576">
        <f t="shared" si="30"/>
        <v>0</v>
      </c>
      <c r="J134" s="511"/>
    </row>
    <row r="135" spans="1:10" ht="12" customHeight="1" x14ac:dyDescent="0.3">
      <c r="A135" s="486" t="s">
        <v>565</v>
      </c>
      <c r="B135" s="577">
        <f t="shared" si="26"/>
        <v>0</v>
      </c>
      <c r="C135" s="578"/>
      <c r="D135" s="578"/>
      <c r="E135" s="573">
        <f t="shared" si="27"/>
        <v>0</v>
      </c>
      <c r="F135" s="576">
        <f t="shared" si="28"/>
        <v>0</v>
      </c>
      <c r="G135" s="578"/>
      <c r="H135" s="575">
        <f t="shared" si="29"/>
        <v>0</v>
      </c>
      <c r="I135" s="576">
        <f t="shared" si="30"/>
        <v>0</v>
      </c>
      <c r="J135" s="511"/>
    </row>
    <row r="136" spans="1:10" ht="12" customHeight="1" thickBot="1" x14ac:dyDescent="0.35">
      <c r="A136" s="486" t="s">
        <v>566</v>
      </c>
      <c r="B136" s="577">
        <f t="shared" si="26"/>
        <v>0</v>
      </c>
      <c r="C136" s="578"/>
      <c r="D136" s="578"/>
      <c r="E136" s="573">
        <f t="shared" si="27"/>
        <v>0</v>
      </c>
      <c r="F136" s="576">
        <f t="shared" si="28"/>
        <v>0</v>
      </c>
      <c r="G136" s="578"/>
      <c r="H136" s="575">
        <f t="shared" si="29"/>
        <v>0</v>
      </c>
      <c r="I136" s="576">
        <f t="shared" si="30"/>
        <v>0</v>
      </c>
      <c r="J136" s="511"/>
    </row>
    <row r="137" spans="1:10" ht="12" customHeight="1" thickBot="1" x14ac:dyDescent="0.35">
      <c r="A137" s="487" t="s">
        <v>567</v>
      </c>
      <c r="B137" s="498">
        <f t="shared" ref="B137:I137" si="31">B131+SUM(B133:B136)</f>
        <v>0</v>
      </c>
      <c r="C137" s="498">
        <f t="shared" si="31"/>
        <v>0</v>
      </c>
      <c r="D137" s="498">
        <f t="shared" si="31"/>
        <v>0</v>
      </c>
      <c r="E137" s="498">
        <f t="shared" si="31"/>
        <v>0</v>
      </c>
      <c r="F137" s="498">
        <f t="shared" si="31"/>
        <v>0</v>
      </c>
      <c r="G137" s="498">
        <f t="shared" si="31"/>
        <v>0</v>
      </c>
      <c r="H137" s="498">
        <f t="shared" si="31"/>
        <v>0</v>
      </c>
      <c r="I137" s="579">
        <f t="shared" si="31"/>
        <v>0</v>
      </c>
      <c r="J137" s="511"/>
    </row>
    <row r="138" spans="1:10" ht="12" customHeight="1" x14ac:dyDescent="0.3">
      <c r="A138" s="488" t="s">
        <v>568</v>
      </c>
      <c r="B138" s="565">
        <f>C138+F138+I138</f>
        <v>0</v>
      </c>
      <c r="C138" s="566"/>
      <c r="D138" s="566"/>
      <c r="E138" s="567">
        <f>H155</f>
        <v>0</v>
      </c>
      <c r="F138" s="567">
        <f>D138+E138</f>
        <v>0</v>
      </c>
      <c r="G138" s="566"/>
      <c r="H138" s="567">
        <f>H172</f>
        <v>0</v>
      </c>
      <c r="I138" s="570">
        <f>G138+H138</f>
        <v>0</v>
      </c>
      <c r="J138" s="511"/>
    </row>
    <row r="139" spans="1:10" ht="12" customHeight="1" x14ac:dyDescent="0.3">
      <c r="A139" s="489" t="s">
        <v>569</v>
      </c>
      <c r="B139" s="571">
        <f>C139+F139+I139</f>
        <v>0</v>
      </c>
      <c r="C139" s="578"/>
      <c r="D139" s="578"/>
      <c r="E139" s="575">
        <f>H156</f>
        <v>0</v>
      </c>
      <c r="F139" s="575">
        <f>D139+E139</f>
        <v>0</v>
      </c>
      <c r="G139" s="578"/>
      <c r="H139" s="575">
        <f>H173</f>
        <v>0</v>
      </c>
      <c r="I139" s="576">
        <f>G139+H139</f>
        <v>0</v>
      </c>
      <c r="J139" s="511"/>
    </row>
    <row r="140" spans="1:10" ht="12" customHeight="1" x14ac:dyDescent="0.3">
      <c r="A140" s="489" t="s">
        <v>570</v>
      </c>
      <c r="B140" s="577">
        <f>C140+F140+I140</f>
        <v>0</v>
      </c>
      <c r="C140" s="578"/>
      <c r="D140" s="578"/>
      <c r="E140" s="575">
        <f>H157</f>
        <v>0</v>
      </c>
      <c r="F140" s="575">
        <f>D140+E140</f>
        <v>0</v>
      </c>
      <c r="G140" s="578"/>
      <c r="H140" s="575">
        <f>H174</f>
        <v>0</v>
      </c>
      <c r="I140" s="576">
        <f>G140+H140</f>
        <v>0</v>
      </c>
      <c r="J140" s="511"/>
    </row>
    <row r="141" spans="1:10" ht="12" customHeight="1" x14ac:dyDescent="0.3">
      <c r="A141" s="489" t="s">
        <v>571</v>
      </c>
      <c r="B141" s="577">
        <f>C141+F141+I141</f>
        <v>0</v>
      </c>
      <c r="C141" s="578"/>
      <c r="D141" s="578"/>
      <c r="E141" s="575">
        <f>H158</f>
        <v>0</v>
      </c>
      <c r="F141" s="575">
        <f>D141+E141</f>
        <v>0</v>
      </c>
      <c r="G141" s="578"/>
      <c r="H141" s="575">
        <f>H175</f>
        <v>0</v>
      </c>
      <c r="I141" s="576">
        <f>G141+H141</f>
        <v>0</v>
      </c>
      <c r="J141" s="511"/>
    </row>
    <row r="142" spans="1:10" ht="12" customHeight="1" thickBot="1" x14ac:dyDescent="0.35">
      <c r="A142" s="490"/>
      <c r="B142" s="580">
        <f>C142+F142+I142</f>
        <v>0</v>
      </c>
      <c r="C142" s="581"/>
      <c r="D142" s="581"/>
      <c r="E142" s="575">
        <f>H159</f>
        <v>0</v>
      </c>
      <c r="F142" s="582">
        <f>D142+E142</f>
        <v>0</v>
      </c>
      <c r="G142" s="581"/>
      <c r="H142" s="575">
        <f>H176</f>
        <v>0</v>
      </c>
      <c r="I142" s="583">
        <f>G142+H142</f>
        <v>0</v>
      </c>
      <c r="J142" s="511"/>
    </row>
    <row r="143" spans="1:10" ht="12" customHeight="1" thickBot="1" x14ac:dyDescent="0.35">
      <c r="A143" s="491" t="s">
        <v>572</v>
      </c>
      <c r="B143" s="498">
        <f t="shared" ref="B143:I143" si="32">SUM(B138:B142)</f>
        <v>0</v>
      </c>
      <c r="C143" s="498">
        <f t="shared" si="32"/>
        <v>0</v>
      </c>
      <c r="D143" s="498">
        <f t="shared" si="32"/>
        <v>0</v>
      </c>
      <c r="E143" s="498">
        <f t="shared" si="32"/>
        <v>0</v>
      </c>
      <c r="F143" s="498">
        <f t="shared" si="32"/>
        <v>0</v>
      </c>
      <c r="G143" s="498">
        <f t="shared" si="32"/>
        <v>0</v>
      </c>
      <c r="H143" s="498">
        <f t="shared" si="32"/>
        <v>0</v>
      </c>
      <c r="I143" s="579">
        <f t="shared" si="32"/>
        <v>0</v>
      </c>
      <c r="J143" s="511"/>
    </row>
    <row r="144" spans="1:10" ht="2.25" customHeight="1" x14ac:dyDescent="0.3">
      <c r="A144" s="492"/>
      <c r="B144" s="493"/>
      <c r="C144" s="493"/>
      <c r="D144" s="493"/>
      <c r="E144" s="493"/>
      <c r="F144" s="493"/>
      <c r="G144" s="493"/>
      <c r="H144" s="493"/>
      <c r="I144" s="494"/>
      <c r="J144" s="511"/>
    </row>
    <row r="145" spans="1:10" ht="12" customHeight="1" thickBot="1" x14ac:dyDescent="0.35">
      <c r="A145" s="727" t="str">
        <f>CONCATENATE(RM_TARTALOMJEGYZÉK!A1,". évi költségvetést érintő módosítások")</f>
        <v>2021. évi költségvetést érintő módosítások</v>
      </c>
      <c r="B145" s="727"/>
      <c r="C145" s="727"/>
      <c r="D145" s="727"/>
      <c r="E145" s="727"/>
      <c r="F145" s="727"/>
      <c r="G145" s="727"/>
      <c r="H145" s="727"/>
      <c r="I145" s="727"/>
      <c r="J145" s="511"/>
    </row>
    <row r="146" spans="1:10" ht="12" customHeight="1" thickBot="1" x14ac:dyDescent="0.35">
      <c r="A146" s="495" t="s">
        <v>552</v>
      </c>
      <c r="B146" s="496" t="s">
        <v>574</v>
      </c>
      <c r="C146" s="496" t="s">
        <v>575</v>
      </c>
      <c r="D146" s="496" t="s">
        <v>576</v>
      </c>
      <c r="E146" s="496" t="s">
        <v>577</v>
      </c>
      <c r="F146" s="496" t="s">
        <v>578</v>
      </c>
      <c r="G146" s="525" t="s">
        <v>579</v>
      </c>
      <c r="H146" s="734" t="s">
        <v>580</v>
      </c>
      <c r="I146" s="735"/>
      <c r="J146" s="511"/>
    </row>
    <row r="147" spans="1:10" ht="12" customHeight="1" x14ac:dyDescent="0.3">
      <c r="A147" s="484" t="s">
        <v>561</v>
      </c>
      <c r="B147" s="536"/>
      <c r="C147" s="536"/>
      <c r="D147" s="536"/>
      <c r="E147" s="536"/>
      <c r="F147" s="537"/>
      <c r="G147" s="552"/>
      <c r="H147" s="731">
        <f t="shared" ref="H147:H152" si="33">SUM(B147:G147)</f>
        <v>0</v>
      </c>
      <c r="I147" s="732"/>
      <c r="J147" s="511"/>
    </row>
    <row r="148" spans="1:10" ht="12" customHeight="1" x14ac:dyDescent="0.3">
      <c r="A148" s="485" t="s">
        <v>562</v>
      </c>
      <c r="B148" s="539"/>
      <c r="C148" s="539"/>
      <c r="D148" s="539"/>
      <c r="E148" s="539"/>
      <c r="F148" s="540"/>
      <c r="G148" s="550"/>
      <c r="H148" s="723">
        <f t="shared" si="33"/>
        <v>0</v>
      </c>
      <c r="I148" s="724"/>
      <c r="J148" s="511"/>
    </row>
    <row r="149" spans="1:10" ht="12" customHeight="1" x14ac:dyDescent="0.3">
      <c r="A149" s="486" t="s">
        <v>563</v>
      </c>
      <c r="B149" s="539"/>
      <c r="C149" s="539"/>
      <c r="D149" s="539"/>
      <c r="E149" s="539"/>
      <c r="F149" s="540"/>
      <c r="G149" s="550"/>
      <c r="H149" s="723">
        <f t="shared" si="33"/>
        <v>0</v>
      </c>
      <c r="I149" s="724"/>
      <c r="J149" s="511"/>
    </row>
    <row r="150" spans="1:10" ht="12" customHeight="1" x14ac:dyDescent="0.3">
      <c r="A150" s="486" t="s">
        <v>564</v>
      </c>
      <c r="B150" s="539"/>
      <c r="C150" s="539"/>
      <c r="D150" s="539"/>
      <c r="E150" s="539"/>
      <c r="F150" s="540"/>
      <c r="G150" s="550"/>
      <c r="H150" s="723">
        <f t="shared" si="33"/>
        <v>0</v>
      </c>
      <c r="I150" s="724"/>
      <c r="J150" s="511"/>
    </row>
    <row r="151" spans="1:10" ht="12" customHeight="1" x14ac:dyDescent="0.3">
      <c r="A151" s="486" t="s">
        <v>565</v>
      </c>
      <c r="B151" s="539"/>
      <c r="C151" s="539"/>
      <c r="D151" s="539"/>
      <c r="E151" s="539"/>
      <c r="F151" s="540"/>
      <c r="G151" s="550"/>
      <c r="H151" s="723">
        <f t="shared" si="33"/>
        <v>0</v>
      </c>
      <c r="I151" s="724"/>
      <c r="J151" s="511"/>
    </row>
    <row r="152" spans="1:10" ht="12" customHeight="1" thickBot="1" x14ac:dyDescent="0.35">
      <c r="A152" s="486" t="s">
        <v>566</v>
      </c>
      <c r="B152" s="542"/>
      <c r="C152" s="542"/>
      <c r="D152" s="542"/>
      <c r="E152" s="542"/>
      <c r="F152" s="543"/>
      <c r="G152" s="551"/>
      <c r="H152" s="725">
        <f t="shared" si="33"/>
        <v>0</v>
      </c>
      <c r="I152" s="726"/>
      <c r="J152" s="511"/>
    </row>
    <row r="153" spans="1:10" ht="12" customHeight="1" thickBot="1" x14ac:dyDescent="0.35">
      <c r="A153" s="497" t="s">
        <v>541</v>
      </c>
      <c r="B153" s="498">
        <f t="shared" ref="B153:H153" si="34">B147+SUM(B149:B152)</f>
        <v>0</v>
      </c>
      <c r="C153" s="498">
        <f t="shared" si="34"/>
        <v>0</v>
      </c>
      <c r="D153" s="498">
        <f t="shared" si="34"/>
        <v>0</v>
      </c>
      <c r="E153" s="498">
        <f t="shared" si="34"/>
        <v>0</v>
      </c>
      <c r="F153" s="498">
        <f t="shared" si="34"/>
        <v>0</v>
      </c>
      <c r="G153" s="564">
        <f t="shared" si="34"/>
        <v>0</v>
      </c>
      <c r="H153" s="728">
        <f t="shared" si="34"/>
        <v>0</v>
      </c>
      <c r="I153" s="733"/>
      <c r="J153" s="511"/>
    </row>
    <row r="154" spans="1:10" ht="12" customHeight="1" thickBot="1" x14ac:dyDescent="0.35">
      <c r="A154" s="495" t="s">
        <v>36</v>
      </c>
      <c r="B154" s="499" t="s">
        <v>574</v>
      </c>
      <c r="C154" s="499" t="s">
        <v>575</v>
      </c>
      <c r="D154" s="499" t="s">
        <v>576</v>
      </c>
      <c r="E154" s="499" t="s">
        <v>577</v>
      </c>
      <c r="F154" s="499" t="s">
        <v>578</v>
      </c>
      <c r="G154" s="520" t="s">
        <v>579</v>
      </c>
      <c r="H154" s="708" t="s">
        <v>580</v>
      </c>
      <c r="I154" s="730"/>
      <c r="J154" s="511"/>
    </row>
    <row r="155" spans="1:10" ht="12" customHeight="1" x14ac:dyDescent="0.3">
      <c r="A155" s="488" t="s">
        <v>568</v>
      </c>
      <c r="B155" s="545"/>
      <c r="C155" s="545"/>
      <c r="D155" s="545"/>
      <c r="E155" s="545"/>
      <c r="F155" s="546"/>
      <c r="G155" s="549"/>
      <c r="H155" s="731">
        <f>SUM(B155:G155)</f>
        <v>0</v>
      </c>
      <c r="I155" s="732"/>
      <c r="J155" s="511"/>
    </row>
    <row r="156" spans="1:10" ht="12" customHeight="1" x14ac:dyDescent="0.3">
      <c r="A156" s="489" t="s">
        <v>569</v>
      </c>
      <c r="B156" s="539"/>
      <c r="C156" s="539"/>
      <c r="D156" s="539"/>
      <c r="E156" s="539"/>
      <c r="F156" s="540"/>
      <c r="G156" s="550"/>
      <c r="H156" s="723">
        <f>SUM(B156:G156)</f>
        <v>0</v>
      </c>
      <c r="I156" s="724"/>
      <c r="J156" s="511"/>
    </row>
    <row r="157" spans="1:10" ht="12" customHeight="1" x14ac:dyDescent="0.3">
      <c r="A157" s="489" t="s">
        <v>570</v>
      </c>
      <c r="B157" s="539"/>
      <c r="C157" s="539"/>
      <c r="D157" s="539"/>
      <c r="E157" s="539"/>
      <c r="F157" s="540"/>
      <c r="G157" s="550"/>
      <c r="H157" s="723">
        <f>SUM(B157:G157)</f>
        <v>0</v>
      </c>
      <c r="I157" s="724"/>
      <c r="J157" s="511"/>
    </row>
    <row r="158" spans="1:10" ht="12" customHeight="1" x14ac:dyDescent="0.3">
      <c r="A158" s="489" t="s">
        <v>571</v>
      </c>
      <c r="B158" s="539"/>
      <c r="C158" s="539"/>
      <c r="D158" s="539"/>
      <c r="E158" s="539"/>
      <c r="F158" s="540"/>
      <c r="G158" s="550"/>
      <c r="H158" s="723">
        <f>SUM(B158:G158)</f>
        <v>0</v>
      </c>
      <c r="I158" s="724"/>
      <c r="J158" s="511"/>
    </row>
    <row r="159" spans="1:10" ht="12" customHeight="1" thickBot="1" x14ac:dyDescent="0.35">
      <c r="A159" s="490"/>
      <c r="B159" s="542"/>
      <c r="C159" s="542"/>
      <c r="D159" s="542"/>
      <c r="E159" s="542"/>
      <c r="F159" s="543"/>
      <c r="G159" s="551"/>
      <c r="H159" s="725">
        <f>SUM(B159:G159)</f>
        <v>0</v>
      </c>
      <c r="I159" s="726"/>
      <c r="J159" s="511"/>
    </row>
    <row r="160" spans="1:10" ht="12" customHeight="1" thickBot="1" x14ac:dyDescent="0.35">
      <c r="A160" s="497" t="s">
        <v>541</v>
      </c>
      <c r="B160" s="498">
        <f>SUM(B155:B159)</f>
        <v>0</v>
      </c>
      <c r="C160" s="498">
        <f t="shared" ref="C160:H160" si="35">SUM(C155:C159)</f>
        <v>0</v>
      </c>
      <c r="D160" s="498">
        <f t="shared" si="35"/>
        <v>0</v>
      </c>
      <c r="E160" s="498">
        <f t="shared" si="35"/>
        <v>0</v>
      </c>
      <c r="F160" s="498">
        <f t="shared" si="35"/>
        <v>0</v>
      </c>
      <c r="G160" s="564">
        <f t="shared" si="35"/>
        <v>0</v>
      </c>
      <c r="H160" s="728">
        <f t="shared" si="35"/>
        <v>0</v>
      </c>
      <c r="I160" s="729"/>
      <c r="J160" s="511"/>
    </row>
    <row r="161" spans="1:10" ht="2.25" customHeight="1" x14ac:dyDescent="0.3">
      <c r="A161" s="663"/>
      <c r="B161" s="663"/>
      <c r="C161" s="663"/>
      <c r="D161" s="663"/>
      <c r="E161" s="663"/>
      <c r="F161" s="663"/>
      <c r="G161" s="663"/>
      <c r="H161" s="663"/>
      <c r="I161" s="663"/>
      <c r="J161" s="500"/>
    </row>
    <row r="162" spans="1:10" ht="12" customHeight="1" thickBot="1" x14ac:dyDescent="0.35">
      <c r="A162" s="727" t="str">
        <f>CONCATENATE(RM_TARTALOMJEGYZÉK!A1,". utáni  költségvetést érintő módosítások")</f>
        <v>2021. utáni  költségvetést érintő módosítások</v>
      </c>
      <c r="B162" s="727"/>
      <c r="C162" s="727"/>
      <c r="D162" s="727"/>
      <c r="E162" s="727"/>
      <c r="F162" s="727"/>
      <c r="G162" s="727"/>
      <c r="H162" s="727"/>
      <c r="I162" s="727"/>
      <c r="J162" s="500"/>
    </row>
    <row r="163" spans="1:10" ht="12" customHeight="1" thickBot="1" x14ac:dyDescent="0.35">
      <c r="A163" s="495" t="s">
        <v>552</v>
      </c>
      <c r="B163" s="496" t="s">
        <v>574</v>
      </c>
      <c r="C163" s="496" t="s">
        <v>575</v>
      </c>
      <c r="D163" s="496" t="s">
        <v>576</v>
      </c>
      <c r="E163" s="496" t="s">
        <v>577</v>
      </c>
      <c r="F163" s="496" t="s">
        <v>578</v>
      </c>
      <c r="G163" s="496" t="s">
        <v>579</v>
      </c>
      <c r="H163" s="667" t="s">
        <v>580</v>
      </c>
      <c r="I163" s="720"/>
      <c r="J163" s="500"/>
    </row>
    <row r="164" spans="1:10" ht="12" customHeight="1" x14ac:dyDescent="0.3">
      <c r="A164" s="484" t="s">
        <v>561</v>
      </c>
      <c r="B164" s="545"/>
      <c r="C164" s="545"/>
      <c r="D164" s="545"/>
      <c r="E164" s="545"/>
      <c r="F164" s="546"/>
      <c r="G164" s="546"/>
      <c r="H164" s="721">
        <f t="shared" ref="H164:H169" si="36">SUM(B164:G164)</f>
        <v>0</v>
      </c>
      <c r="I164" s="722"/>
      <c r="J164" s="500"/>
    </row>
    <row r="165" spans="1:10" ht="12" customHeight="1" x14ac:dyDescent="0.3">
      <c r="A165" s="485" t="s">
        <v>562</v>
      </c>
      <c r="B165" s="539"/>
      <c r="C165" s="539"/>
      <c r="D165" s="539"/>
      <c r="E165" s="539"/>
      <c r="F165" s="540"/>
      <c r="G165" s="547"/>
      <c r="H165" s="714">
        <f t="shared" si="36"/>
        <v>0</v>
      </c>
      <c r="I165" s="715"/>
      <c r="J165" s="500"/>
    </row>
    <row r="166" spans="1:10" ht="12" customHeight="1" x14ac:dyDescent="0.3">
      <c r="A166" s="486" t="s">
        <v>563</v>
      </c>
      <c r="B166" s="539"/>
      <c r="C166" s="539"/>
      <c r="D166" s="539"/>
      <c r="E166" s="539"/>
      <c r="F166" s="540"/>
      <c r="G166" s="547"/>
      <c r="H166" s="714">
        <f t="shared" si="36"/>
        <v>0</v>
      </c>
      <c r="I166" s="715"/>
      <c r="J166" s="500"/>
    </row>
    <row r="167" spans="1:10" ht="12" customHeight="1" x14ac:dyDescent="0.3">
      <c r="A167" s="486" t="s">
        <v>564</v>
      </c>
      <c r="B167" s="539"/>
      <c r="C167" s="539"/>
      <c r="D167" s="539"/>
      <c r="E167" s="539"/>
      <c r="F167" s="540"/>
      <c r="G167" s="547"/>
      <c r="H167" s="714">
        <f t="shared" si="36"/>
        <v>0</v>
      </c>
      <c r="I167" s="715"/>
      <c r="J167" s="500"/>
    </row>
    <row r="168" spans="1:10" ht="12" customHeight="1" x14ac:dyDescent="0.3">
      <c r="A168" s="486" t="s">
        <v>565</v>
      </c>
      <c r="B168" s="539"/>
      <c r="C168" s="539"/>
      <c r="D168" s="539"/>
      <c r="E168" s="539"/>
      <c r="F168" s="540"/>
      <c r="G168" s="547"/>
      <c r="H168" s="714">
        <f t="shared" si="36"/>
        <v>0</v>
      </c>
      <c r="I168" s="715"/>
      <c r="J168" s="500"/>
    </row>
    <row r="169" spans="1:10" ht="12" customHeight="1" thickBot="1" x14ac:dyDescent="0.35">
      <c r="A169" s="486" t="s">
        <v>566</v>
      </c>
      <c r="B169" s="542"/>
      <c r="C169" s="542"/>
      <c r="D169" s="542"/>
      <c r="E169" s="542"/>
      <c r="F169" s="543"/>
      <c r="G169" s="548"/>
      <c r="H169" s="716">
        <f t="shared" si="36"/>
        <v>0</v>
      </c>
      <c r="I169" s="717"/>
      <c r="J169" s="500"/>
    </row>
    <row r="170" spans="1:10" ht="12" customHeight="1" thickBot="1" x14ac:dyDescent="0.35">
      <c r="A170" s="497" t="s">
        <v>541</v>
      </c>
      <c r="B170" s="498">
        <f t="shared" ref="B170:H170" si="37">B164+SUM(B166:B169)</f>
        <v>0</v>
      </c>
      <c r="C170" s="498">
        <f t="shared" si="37"/>
        <v>0</v>
      </c>
      <c r="D170" s="498">
        <f t="shared" si="37"/>
        <v>0</v>
      </c>
      <c r="E170" s="498">
        <f t="shared" si="37"/>
        <v>0</v>
      </c>
      <c r="F170" s="498">
        <f t="shared" si="37"/>
        <v>0</v>
      </c>
      <c r="G170" s="498">
        <f t="shared" si="37"/>
        <v>0</v>
      </c>
      <c r="H170" s="718">
        <f t="shared" si="37"/>
        <v>0</v>
      </c>
      <c r="I170" s="719"/>
      <c r="J170" s="500"/>
    </row>
    <row r="171" spans="1:10" ht="12" customHeight="1" thickBot="1" x14ac:dyDescent="0.35">
      <c r="A171" s="495" t="s">
        <v>36</v>
      </c>
      <c r="B171" s="496" t="s">
        <v>574</v>
      </c>
      <c r="C171" s="496" t="s">
        <v>575</v>
      </c>
      <c r="D171" s="496" t="s">
        <v>576</v>
      </c>
      <c r="E171" s="496" t="s">
        <v>577</v>
      </c>
      <c r="F171" s="496" t="s">
        <v>578</v>
      </c>
      <c r="G171" s="496" t="s">
        <v>579</v>
      </c>
      <c r="H171" s="667" t="s">
        <v>580</v>
      </c>
      <c r="I171" s="720"/>
      <c r="J171" s="500"/>
    </row>
    <row r="172" spans="1:10" ht="12" customHeight="1" x14ac:dyDescent="0.3">
      <c r="A172" s="488" t="s">
        <v>568</v>
      </c>
      <c r="B172" s="545"/>
      <c r="C172" s="545"/>
      <c r="D172" s="545"/>
      <c r="E172" s="545"/>
      <c r="F172" s="546"/>
      <c r="G172" s="546"/>
      <c r="H172" s="721">
        <f>SUM(B172:G172)</f>
        <v>0</v>
      </c>
      <c r="I172" s="722"/>
      <c r="J172" s="500"/>
    </row>
    <row r="173" spans="1:10" ht="12" customHeight="1" x14ac:dyDescent="0.3">
      <c r="A173" s="489" t="s">
        <v>569</v>
      </c>
      <c r="B173" s="539"/>
      <c r="C173" s="539"/>
      <c r="D173" s="539"/>
      <c r="E173" s="539"/>
      <c r="F173" s="540"/>
      <c r="G173" s="547"/>
      <c r="H173" s="714">
        <f>SUM(B173:G173)</f>
        <v>0</v>
      </c>
      <c r="I173" s="715"/>
      <c r="J173" s="500"/>
    </row>
    <row r="174" spans="1:10" ht="12" customHeight="1" x14ac:dyDescent="0.3">
      <c r="A174" s="489" t="s">
        <v>570</v>
      </c>
      <c r="B174" s="539"/>
      <c r="C174" s="539"/>
      <c r="D174" s="539"/>
      <c r="E174" s="539"/>
      <c r="F174" s="540"/>
      <c r="G174" s="547"/>
      <c r="H174" s="714">
        <f>SUM(B174:G174)</f>
        <v>0</v>
      </c>
      <c r="I174" s="715"/>
      <c r="J174" s="500"/>
    </row>
    <row r="175" spans="1:10" ht="12" customHeight="1" x14ac:dyDescent="0.3">
      <c r="A175" s="489" t="s">
        <v>571</v>
      </c>
      <c r="B175" s="539"/>
      <c r="C175" s="539"/>
      <c r="D175" s="539"/>
      <c r="E175" s="539"/>
      <c r="F175" s="540"/>
      <c r="G175" s="547"/>
      <c r="H175" s="714">
        <f>SUM(B175:G175)</f>
        <v>0</v>
      </c>
      <c r="I175" s="715"/>
      <c r="J175" s="500"/>
    </row>
    <row r="176" spans="1:10" ht="12" customHeight="1" thickBot="1" x14ac:dyDescent="0.35">
      <c r="A176" s="490"/>
      <c r="B176" s="542"/>
      <c r="C176" s="542"/>
      <c r="D176" s="542"/>
      <c r="E176" s="542"/>
      <c r="F176" s="543"/>
      <c r="G176" s="548"/>
      <c r="H176" s="716">
        <f>SUM(B176:G176)</f>
        <v>0</v>
      </c>
      <c r="I176" s="717"/>
      <c r="J176" s="500"/>
    </row>
    <row r="177" spans="1:10" ht="12" customHeight="1" thickBot="1" x14ac:dyDescent="0.35">
      <c r="A177" s="497" t="s">
        <v>541</v>
      </c>
      <c r="B177" s="498">
        <f t="shared" ref="B177:H177" si="38">SUM(B172:B176)</f>
        <v>0</v>
      </c>
      <c r="C177" s="498">
        <f t="shared" si="38"/>
        <v>0</v>
      </c>
      <c r="D177" s="498">
        <f t="shared" si="38"/>
        <v>0</v>
      </c>
      <c r="E177" s="498">
        <f t="shared" si="38"/>
        <v>0</v>
      </c>
      <c r="F177" s="498">
        <f t="shared" si="38"/>
        <v>0</v>
      </c>
      <c r="G177" s="501">
        <f t="shared" si="38"/>
        <v>0</v>
      </c>
      <c r="H177" s="718">
        <f t="shared" si="38"/>
        <v>0</v>
      </c>
      <c r="I177" s="719"/>
      <c r="J177" s="500"/>
    </row>
    <row r="178" spans="1:10" ht="23.25" customHeight="1" x14ac:dyDescent="0.3"/>
    <row r="179" spans="1:10" ht="12" customHeight="1" x14ac:dyDescent="0.3">
      <c r="A179" s="691" t="s">
        <v>585</v>
      </c>
      <c r="B179" s="691"/>
      <c r="C179" s="692"/>
      <c r="D179" s="692"/>
      <c r="E179" s="692"/>
      <c r="F179" s="692"/>
      <c r="G179" s="692"/>
      <c r="H179" s="692"/>
      <c r="I179" s="692"/>
      <c r="J179" s="511"/>
    </row>
    <row r="180" spans="1:10" ht="12" customHeight="1" thickBot="1" x14ac:dyDescent="0.35">
      <c r="A180" s="476"/>
      <c r="B180" s="476"/>
      <c r="C180" s="476"/>
      <c r="D180" s="476"/>
      <c r="E180" s="476"/>
      <c r="F180" s="476"/>
      <c r="G180" s="476"/>
      <c r="H180" s="693" t="s">
        <v>427</v>
      </c>
      <c r="I180" s="693"/>
      <c r="J180" s="511"/>
    </row>
    <row r="181" spans="1:10" ht="12" customHeight="1" thickBot="1" x14ac:dyDescent="0.35">
      <c r="A181" s="673" t="s">
        <v>552</v>
      </c>
      <c r="B181" s="676" t="s">
        <v>553</v>
      </c>
      <c r="C181" s="677"/>
      <c r="D181" s="677"/>
      <c r="E181" s="677"/>
      <c r="F181" s="678"/>
      <c r="G181" s="678"/>
      <c r="H181" s="678"/>
      <c r="I181" s="679"/>
      <c r="J181" s="511"/>
    </row>
    <row r="182" spans="1:10" ht="12" customHeight="1" thickBot="1" x14ac:dyDescent="0.35">
      <c r="A182" s="674"/>
      <c r="B182" s="680" t="s">
        <v>554</v>
      </c>
      <c r="C182" s="683" t="s">
        <v>555</v>
      </c>
      <c r="D182" s="684"/>
      <c r="E182" s="684"/>
      <c r="F182" s="684"/>
      <c r="G182" s="684"/>
      <c r="H182" s="684"/>
      <c r="I182" s="685"/>
      <c r="J182" s="511"/>
    </row>
    <row r="183" spans="1:10" ht="12" customHeight="1" thickBot="1" x14ac:dyDescent="0.35">
      <c r="A183" s="674"/>
      <c r="B183" s="681"/>
      <c r="C183" s="680" t="str">
        <f>CONCATENATE(RM_TARTALOMJEGYZÉK!A1,". előtti  forrás, kiadás")</f>
        <v>2021. előtti  forrás, kiadás</v>
      </c>
      <c r="D183" s="478" t="s">
        <v>556</v>
      </c>
      <c r="E183" s="478" t="s">
        <v>557</v>
      </c>
      <c r="F183" s="478" t="s">
        <v>558</v>
      </c>
      <c r="G183" s="478" t="s">
        <v>556</v>
      </c>
      <c r="H183" s="478" t="s">
        <v>557</v>
      </c>
      <c r="I183" s="478" t="s">
        <v>558</v>
      </c>
      <c r="J183" s="511"/>
    </row>
    <row r="184" spans="1:10" ht="12" customHeight="1" thickBot="1" x14ac:dyDescent="0.35">
      <c r="A184" s="675"/>
      <c r="B184" s="682"/>
      <c r="C184" s="686"/>
      <c r="D184" s="687" t="str">
        <f>CONCATENATE(RM_TARTALOMJEGYZÉK!$A$1,". évi")</f>
        <v>2021. évi</v>
      </c>
      <c r="E184" s="688"/>
      <c r="F184" s="689"/>
      <c r="G184" s="687" t="str">
        <f>CONCATENATE(RM_TARTALOMJEGYZÉK!$A$1,". után")</f>
        <v>2021. után</v>
      </c>
      <c r="H184" s="690"/>
      <c r="I184" s="689"/>
      <c r="J184" s="511"/>
    </row>
    <row r="185" spans="1:10" ht="12" customHeight="1" thickBot="1" x14ac:dyDescent="0.35">
      <c r="A185" s="479" t="s">
        <v>344</v>
      </c>
      <c r="B185" s="515" t="s">
        <v>603</v>
      </c>
      <c r="C185" s="481" t="s">
        <v>346</v>
      </c>
      <c r="D185" s="482" t="s">
        <v>348</v>
      </c>
      <c r="E185" s="482" t="s">
        <v>347</v>
      </c>
      <c r="F185" s="481" t="s">
        <v>559</v>
      </c>
      <c r="G185" s="481" t="s">
        <v>350</v>
      </c>
      <c r="H185" s="481" t="s">
        <v>351</v>
      </c>
      <c r="I185" s="483" t="s">
        <v>560</v>
      </c>
      <c r="J185" s="511"/>
    </row>
    <row r="186" spans="1:10" ht="12" customHeight="1" x14ac:dyDescent="0.3">
      <c r="A186" s="484" t="s">
        <v>561</v>
      </c>
      <c r="B186" s="565">
        <f t="shared" ref="B186:B191" si="39">C186+F186+I186</f>
        <v>0</v>
      </c>
      <c r="C186" s="536"/>
      <c r="D186" s="566"/>
      <c r="E186" s="567">
        <f t="shared" ref="E186:E191" si="40">H202</f>
        <v>0</v>
      </c>
      <c r="F186" s="568">
        <f t="shared" ref="F186:F191" si="41">D186+E186</f>
        <v>0</v>
      </c>
      <c r="G186" s="566"/>
      <c r="H186" s="569">
        <f t="shared" ref="H186:H191" si="42">H219</f>
        <v>0</v>
      </c>
      <c r="I186" s="570">
        <f t="shared" ref="I186:I191" si="43">G186+H186</f>
        <v>0</v>
      </c>
      <c r="J186" s="511"/>
    </row>
    <row r="187" spans="1:10" ht="12" customHeight="1" x14ac:dyDescent="0.3">
      <c r="A187" s="485" t="s">
        <v>562</v>
      </c>
      <c r="B187" s="571">
        <f t="shared" si="39"/>
        <v>0</v>
      </c>
      <c r="C187" s="572"/>
      <c r="D187" s="572"/>
      <c r="E187" s="573">
        <f t="shared" si="40"/>
        <v>0</v>
      </c>
      <c r="F187" s="574">
        <f t="shared" si="41"/>
        <v>0</v>
      </c>
      <c r="G187" s="572"/>
      <c r="H187" s="575">
        <f t="shared" si="42"/>
        <v>0</v>
      </c>
      <c r="I187" s="576">
        <f t="shared" si="43"/>
        <v>0</v>
      </c>
      <c r="J187" s="511"/>
    </row>
    <row r="188" spans="1:10" ht="12" customHeight="1" x14ac:dyDescent="0.3">
      <c r="A188" s="486" t="s">
        <v>563</v>
      </c>
      <c r="B188" s="577">
        <f t="shared" si="39"/>
        <v>0</v>
      </c>
      <c r="C188" s="578"/>
      <c r="D188" s="578"/>
      <c r="E188" s="573">
        <f t="shared" si="40"/>
        <v>0</v>
      </c>
      <c r="F188" s="576">
        <f t="shared" si="41"/>
        <v>0</v>
      </c>
      <c r="G188" s="578"/>
      <c r="H188" s="575">
        <f t="shared" si="42"/>
        <v>0</v>
      </c>
      <c r="I188" s="576">
        <f t="shared" si="43"/>
        <v>0</v>
      </c>
      <c r="J188" s="511"/>
    </row>
    <row r="189" spans="1:10" ht="12" customHeight="1" x14ac:dyDescent="0.3">
      <c r="A189" s="486" t="s">
        <v>564</v>
      </c>
      <c r="B189" s="577">
        <f t="shared" si="39"/>
        <v>0</v>
      </c>
      <c r="C189" s="578"/>
      <c r="D189" s="578"/>
      <c r="E189" s="573">
        <f t="shared" si="40"/>
        <v>0</v>
      </c>
      <c r="F189" s="576">
        <f t="shared" si="41"/>
        <v>0</v>
      </c>
      <c r="G189" s="578"/>
      <c r="H189" s="575">
        <f t="shared" si="42"/>
        <v>0</v>
      </c>
      <c r="I189" s="576">
        <f t="shared" si="43"/>
        <v>0</v>
      </c>
      <c r="J189" s="511"/>
    </row>
    <row r="190" spans="1:10" ht="12" customHeight="1" x14ac:dyDescent="0.3">
      <c r="A190" s="486" t="s">
        <v>565</v>
      </c>
      <c r="B190" s="577">
        <f t="shared" si="39"/>
        <v>0</v>
      </c>
      <c r="C190" s="578"/>
      <c r="D190" s="578"/>
      <c r="E190" s="573">
        <f t="shared" si="40"/>
        <v>0</v>
      </c>
      <c r="F190" s="576">
        <f t="shared" si="41"/>
        <v>0</v>
      </c>
      <c r="G190" s="578"/>
      <c r="H190" s="575">
        <f t="shared" si="42"/>
        <v>0</v>
      </c>
      <c r="I190" s="576">
        <f t="shared" si="43"/>
        <v>0</v>
      </c>
      <c r="J190" s="511"/>
    </row>
    <row r="191" spans="1:10" ht="12" customHeight="1" thickBot="1" x14ac:dyDescent="0.35">
      <c r="A191" s="486" t="s">
        <v>566</v>
      </c>
      <c r="B191" s="577">
        <f t="shared" si="39"/>
        <v>0</v>
      </c>
      <c r="C191" s="578"/>
      <c r="D191" s="578"/>
      <c r="E191" s="573">
        <f t="shared" si="40"/>
        <v>0</v>
      </c>
      <c r="F191" s="576">
        <f t="shared" si="41"/>
        <v>0</v>
      </c>
      <c r="G191" s="578"/>
      <c r="H191" s="575">
        <f t="shared" si="42"/>
        <v>0</v>
      </c>
      <c r="I191" s="576">
        <f t="shared" si="43"/>
        <v>0</v>
      </c>
      <c r="J191" s="511"/>
    </row>
    <row r="192" spans="1:10" ht="12" customHeight="1" thickBot="1" x14ac:dyDescent="0.35">
      <c r="A192" s="487" t="s">
        <v>567</v>
      </c>
      <c r="B192" s="498">
        <f t="shared" ref="B192:I192" si="44">B186+SUM(B188:B191)</f>
        <v>0</v>
      </c>
      <c r="C192" s="498">
        <f t="shared" si="44"/>
        <v>0</v>
      </c>
      <c r="D192" s="498">
        <f t="shared" si="44"/>
        <v>0</v>
      </c>
      <c r="E192" s="498">
        <f t="shared" si="44"/>
        <v>0</v>
      </c>
      <c r="F192" s="498">
        <f t="shared" si="44"/>
        <v>0</v>
      </c>
      <c r="G192" s="498">
        <f t="shared" si="44"/>
        <v>0</v>
      </c>
      <c r="H192" s="498">
        <f t="shared" si="44"/>
        <v>0</v>
      </c>
      <c r="I192" s="579">
        <f t="shared" si="44"/>
        <v>0</v>
      </c>
      <c r="J192" s="511"/>
    </row>
    <row r="193" spans="1:10" ht="12" customHeight="1" x14ac:dyDescent="0.3">
      <c r="A193" s="488" t="s">
        <v>568</v>
      </c>
      <c r="B193" s="565">
        <f>C193+F193+I193</f>
        <v>0</v>
      </c>
      <c r="C193" s="566"/>
      <c r="D193" s="566"/>
      <c r="E193" s="567">
        <f>H210</f>
        <v>0</v>
      </c>
      <c r="F193" s="567">
        <f>D193+E193</f>
        <v>0</v>
      </c>
      <c r="G193" s="566"/>
      <c r="H193" s="567">
        <f>H227</f>
        <v>0</v>
      </c>
      <c r="I193" s="570">
        <f>G193+H193</f>
        <v>0</v>
      </c>
      <c r="J193" s="511"/>
    </row>
    <row r="194" spans="1:10" ht="12" customHeight="1" x14ac:dyDescent="0.3">
      <c r="A194" s="489" t="s">
        <v>569</v>
      </c>
      <c r="B194" s="571">
        <f>C194+F194+I194</f>
        <v>0</v>
      </c>
      <c r="C194" s="578"/>
      <c r="D194" s="578"/>
      <c r="E194" s="575">
        <f>H211</f>
        <v>0</v>
      </c>
      <c r="F194" s="575">
        <f>D194+E194</f>
        <v>0</v>
      </c>
      <c r="G194" s="578"/>
      <c r="H194" s="575">
        <f>H228</f>
        <v>0</v>
      </c>
      <c r="I194" s="576">
        <f>G194+H194</f>
        <v>0</v>
      </c>
      <c r="J194" s="511"/>
    </row>
    <row r="195" spans="1:10" ht="12" customHeight="1" x14ac:dyDescent="0.3">
      <c r="A195" s="489" t="s">
        <v>570</v>
      </c>
      <c r="B195" s="577">
        <f>C195+F195+I195</f>
        <v>0</v>
      </c>
      <c r="C195" s="578"/>
      <c r="D195" s="578"/>
      <c r="E195" s="575">
        <f>H212</f>
        <v>0</v>
      </c>
      <c r="F195" s="575">
        <f>D195+E195</f>
        <v>0</v>
      </c>
      <c r="G195" s="578"/>
      <c r="H195" s="575">
        <f>H229</f>
        <v>0</v>
      </c>
      <c r="I195" s="576">
        <f>G195+H195</f>
        <v>0</v>
      </c>
      <c r="J195" s="511"/>
    </row>
    <row r="196" spans="1:10" ht="12" customHeight="1" x14ac:dyDescent="0.3">
      <c r="A196" s="489" t="s">
        <v>571</v>
      </c>
      <c r="B196" s="577">
        <f>C196+F196+I196</f>
        <v>0</v>
      </c>
      <c r="C196" s="578"/>
      <c r="D196" s="578"/>
      <c r="E196" s="575">
        <f>H213</f>
        <v>0</v>
      </c>
      <c r="F196" s="575">
        <f>D196+E196</f>
        <v>0</v>
      </c>
      <c r="G196" s="578"/>
      <c r="H196" s="575">
        <f>H230</f>
        <v>0</v>
      </c>
      <c r="I196" s="576">
        <f>G196+H196</f>
        <v>0</v>
      </c>
      <c r="J196" s="511"/>
    </row>
    <row r="197" spans="1:10" ht="12" customHeight="1" thickBot="1" x14ac:dyDescent="0.35">
      <c r="A197" s="490"/>
      <c r="B197" s="580">
        <f>C197+F197+I197</f>
        <v>0</v>
      </c>
      <c r="C197" s="581"/>
      <c r="D197" s="581"/>
      <c r="E197" s="575">
        <f>H214</f>
        <v>0</v>
      </c>
      <c r="F197" s="582">
        <f>D197+E197</f>
        <v>0</v>
      </c>
      <c r="G197" s="581"/>
      <c r="H197" s="575">
        <f>H231</f>
        <v>0</v>
      </c>
      <c r="I197" s="583">
        <f>G197+H197</f>
        <v>0</v>
      </c>
      <c r="J197" s="511"/>
    </row>
    <row r="198" spans="1:10" ht="12" customHeight="1" thickBot="1" x14ac:dyDescent="0.35">
      <c r="A198" s="491" t="s">
        <v>572</v>
      </c>
      <c r="B198" s="498">
        <f t="shared" ref="B198:I198" si="45">SUM(B193:B197)</f>
        <v>0</v>
      </c>
      <c r="C198" s="498">
        <f t="shared" si="45"/>
        <v>0</v>
      </c>
      <c r="D198" s="498">
        <f t="shared" si="45"/>
        <v>0</v>
      </c>
      <c r="E198" s="498">
        <f t="shared" si="45"/>
        <v>0</v>
      </c>
      <c r="F198" s="498">
        <f t="shared" si="45"/>
        <v>0</v>
      </c>
      <c r="G198" s="498">
        <f t="shared" si="45"/>
        <v>0</v>
      </c>
      <c r="H198" s="498">
        <f t="shared" si="45"/>
        <v>0</v>
      </c>
      <c r="I198" s="579">
        <f t="shared" si="45"/>
        <v>0</v>
      </c>
      <c r="J198" s="511"/>
    </row>
    <row r="199" spans="1:10" ht="2.25" customHeight="1" x14ac:dyDescent="0.3">
      <c r="A199" s="492"/>
      <c r="B199" s="493"/>
      <c r="C199" s="493"/>
      <c r="D199" s="493"/>
      <c r="E199" s="493"/>
      <c r="F199" s="493"/>
      <c r="G199" s="493"/>
      <c r="H199" s="493"/>
      <c r="I199" s="494"/>
      <c r="J199" s="511"/>
    </row>
    <row r="200" spans="1:10" ht="12" customHeight="1" thickBot="1" x14ac:dyDescent="0.35">
      <c r="A200" s="694" t="str">
        <f>CONCATENATE(RM_TARTALOMJEGYZÉK!A1,". évi költségvetést érintő módosítások")</f>
        <v>2021. évi költségvetést érintő módosítások</v>
      </c>
      <c r="B200" s="695"/>
      <c r="C200" s="695"/>
      <c r="D200" s="695"/>
      <c r="E200" s="695"/>
      <c r="F200" s="695"/>
      <c r="G200" s="695"/>
      <c r="H200" s="695"/>
      <c r="I200" s="695"/>
      <c r="J200" s="511"/>
    </row>
    <row r="201" spans="1:10" ht="12" customHeight="1" thickBot="1" x14ac:dyDescent="0.35">
      <c r="A201" s="524" t="s">
        <v>552</v>
      </c>
      <c r="B201" s="525" t="s">
        <v>574</v>
      </c>
      <c r="C201" s="525" t="s">
        <v>575</v>
      </c>
      <c r="D201" s="525" t="s">
        <v>576</v>
      </c>
      <c r="E201" s="525" t="s">
        <v>577</v>
      </c>
      <c r="F201" s="525" t="s">
        <v>578</v>
      </c>
      <c r="G201" s="525" t="s">
        <v>579</v>
      </c>
      <c r="H201" s="710" t="s">
        <v>580</v>
      </c>
      <c r="I201" s="711"/>
      <c r="J201" s="511"/>
    </row>
    <row r="202" spans="1:10" ht="12" customHeight="1" x14ac:dyDescent="0.3">
      <c r="A202" s="526" t="s">
        <v>561</v>
      </c>
      <c r="B202" s="553"/>
      <c r="C202" s="553"/>
      <c r="D202" s="553"/>
      <c r="E202" s="553"/>
      <c r="F202" s="554"/>
      <c r="G202" s="552"/>
      <c r="H202" s="712">
        <f t="shared" ref="H202:H207" si="46">SUM(B202:G202)</f>
        <v>0</v>
      </c>
      <c r="I202" s="713"/>
      <c r="J202" s="511"/>
    </row>
    <row r="203" spans="1:10" ht="12" customHeight="1" x14ac:dyDescent="0.3">
      <c r="A203" s="527" t="s">
        <v>562</v>
      </c>
      <c r="B203" s="555"/>
      <c r="C203" s="555"/>
      <c r="D203" s="555"/>
      <c r="E203" s="555"/>
      <c r="F203" s="556"/>
      <c r="G203" s="550"/>
      <c r="H203" s="696">
        <f t="shared" si="46"/>
        <v>0</v>
      </c>
      <c r="I203" s="697"/>
      <c r="J203" s="511"/>
    </row>
    <row r="204" spans="1:10" ht="12" customHeight="1" x14ac:dyDescent="0.3">
      <c r="A204" s="528" t="s">
        <v>563</v>
      </c>
      <c r="B204" s="555"/>
      <c r="C204" s="555"/>
      <c r="D204" s="555"/>
      <c r="E204" s="555"/>
      <c r="F204" s="556"/>
      <c r="G204" s="550"/>
      <c r="H204" s="696">
        <f t="shared" si="46"/>
        <v>0</v>
      </c>
      <c r="I204" s="697"/>
      <c r="J204" s="511"/>
    </row>
    <row r="205" spans="1:10" ht="12" customHeight="1" x14ac:dyDescent="0.3">
      <c r="A205" s="528" t="s">
        <v>564</v>
      </c>
      <c r="B205" s="555"/>
      <c r="C205" s="555"/>
      <c r="D205" s="555"/>
      <c r="E205" s="555"/>
      <c r="F205" s="556"/>
      <c r="G205" s="550"/>
      <c r="H205" s="696">
        <f t="shared" si="46"/>
        <v>0</v>
      </c>
      <c r="I205" s="697"/>
      <c r="J205" s="511"/>
    </row>
    <row r="206" spans="1:10" ht="12" customHeight="1" x14ac:dyDescent="0.3">
      <c r="A206" s="528" t="s">
        <v>565</v>
      </c>
      <c r="B206" s="555"/>
      <c r="C206" s="555"/>
      <c r="D206" s="555"/>
      <c r="E206" s="555"/>
      <c r="F206" s="556"/>
      <c r="G206" s="550"/>
      <c r="H206" s="696">
        <f t="shared" si="46"/>
        <v>0</v>
      </c>
      <c r="I206" s="697"/>
      <c r="J206" s="511"/>
    </row>
    <row r="207" spans="1:10" ht="12" customHeight="1" thickBot="1" x14ac:dyDescent="0.35">
      <c r="A207" s="528" t="s">
        <v>566</v>
      </c>
      <c r="B207" s="557"/>
      <c r="C207" s="557"/>
      <c r="D207" s="557"/>
      <c r="E207" s="557"/>
      <c r="F207" s="558"/>
      <c r="G207" s="551"/>
      <c r="H207" s="698">
        <f t="shared" si="46"/>
        <v>0</v>
      </c>
      <c r="I207" s="699"/>
      <c r="J207" s="511"/>
    </row>
    <row r="208" spans="1:10" ht="12" customHeight="1" thickBot="1" x14ac:dyDescent="0.35">
      <c r="A208" s="529" t="s">
        <v>541</v>
      </c>
      <c r="B208" s="530">
        <f t="shared" ref="B208:I208" si="47">B202+SUM(B204:B207)</f>
        <v>0</v>
      </c>
      <c r="C208" s="530">
        <f t="shared" si="47"/>
        <v>0</v>
      </c>
      <c r="D208" s="530">
        <f t="shared" si="47"/>
        <v>0</v>
      </c>
      <c r="E208" s="530">
        <f t="shared" si="47"/>
        <v>0</v>
      </c>
      <c r="F208" s="530">
        <f t="shared" si="47"/>
        <v>0</v>
      </c>
      <c r="G208" s="564">
        <f t="shared" si="47"/>
        <v>0</v>
      </c>
      <c r="H208" s="700">
        <f t="shared" si="47"/>
        <v>0</v>
      </c>
      <c r="I208" s="701">
        <f t="shared" si="47"/>
        <v>0</v>
      </c>
      <c r="J208" s="511"/>
    </row>
    <row r="209" spans="1:10" ht="12" customHeight="1" thickBot="1" x14ac:dyDescent="0.35">
      <c r="A209" s="524" t="s">
        <v>36</v>
      </c>
      <c r="B209" s="520" t="s">
        <v>574</v>
      </c>
      <c r="C209" s="520" t="s">
        <v>575</v>
      </c>
      <c r="D209" s="520" t="s">
        <v>576</v>
      </c>
      <c r="E209" s="520" t="s">
        <v>577</v>
      </c>
      <c r="F209" s="520" t="s">
        <v>578</v>
      </c>
      <c r="G209" s="520" t="s">
        <v>579</v>
      </c>
      <c r="H209" s="708" t="s">
        <v>580</v>
      </c>
      <c r="I209" s="709"/>
      <c r="J209" s="511"/>
    </row>
    <row r="210" spans="1:10" ht="12" customHeight="1" x14ac:dyDescent="0.3">
      <c r="A210" s="531" t="s">
        <v>568</v>
      </c>
      <c r="B210" s="559"/>
      <c r="C210" s="559"/>
      <c r="D210" s="559"/>
      <c r="E210" s="559"/>
      <c r="F210" s="560"/>
      <c r="G210" s="521"/>
      <c r="H210" s="704">
        <f>SUM(B210:G210)</f>
        <v>0</v>
      </c>
      <c r="I210" s="705"/>
      <c r="J210" s="511"/>
    </row>
    <row r="211" spans="1:10" ht="12" customHeight="1" x14ac:dyDescent="0.3">
      <c r="A211" s="532" t="s">
        <v>569</v>
      </c>
      <c r="B211" s="555"/>
      <c r="C211" s="555"/>
      <c r="D211" s="555"/>
      <c r="E211" s="555"/>
      <c r="F211" s="556"/>
      <c r="G211" s="522"/>
      <c r="H211" s="696">
        <f>SUM(B211:G211)</f>
        <v>0</v>
      </c>
      <c r="I211" s="697"/>
      <c r="J211" s="511"/>
    </row>
    <row r="212" spans="1:10" ht="12" customHeight="1" x14ac:dyDescent="0.3">
      <c r="A212" s="532" t="s">
        <v>570</v>
      </c>
      <c r="B212" s="555"/>
      <c r="C212" s="555"/>
      <c r="D212" s="555"/>
      <c r="E212" s="555"/>
      <c r="F212" s="556"/>
      <c r="G212" s="522"/>
      <c r="H212" s="696">
        <f>SUM(B212:G212)</f>
        <v>0</v>
      </c>
      <c r="I212" s="697"/>
      <c r="J212" s="511"/>
    </row>
    <row r="213" spans="1:10" ht="12" customHeight="1" x14ac:dyDescent="0.3">
      <c r="A213" s="532" t="s">
        <v>571</v>
      </c>
      <c r="B213" s="555"/>
      <c r="C213" s="555"/>
      <c r="D213" s="555"/>
      <c r="E213" s="555"/>
      <c r="F213" s="556"/>
      <c r="G213" s="522"/>
      <c r="H213" s="696">
        <f>SUM(B213:G213)</f>
        <v>0</v>
      </c>
      <c r="I213" s="697"/>
      <c r="J213" s="511"/>
    </row>
    <row r="214" spans="1:10" ht="12" customHeight="1" thickBot="1" x14ac:dyDescent="0.35">
      <c r="A214" s="533"/>
      <c r="B214" s="557"/>
      <c r="C214" s="557"/>
      <c r="D214" s="557"/>
      <c r="E214" s="557"/>
      <c r="F214" s="558"/>
      <c r="G214" s="523"/>
      <c r="H214" s="698">
        <f>SUM(B214:G214)</f>
        <v>0</v>
      </c>
      <c r="I214" s="699"/>
      <c r="J214" s="511"/>
    </row>
    <row r="215" spans="1:10" ht="12" customHeight="1" thickBot="1" x14ac:dyDescent="0.35">
      <c r="A215" s="529" t="s">
        <v>541</v>
      </c>
      <c r="B215" s="530">
        <f>SUM(B210:B214)</f>
        <v>0</v>
      </c>
      <c r="C215" s="530">
        <f t="shared" ref="C215:I215" si="48">SUM(C210:C214)</f>
        <v>0</v>
      </c>
      <c r="D215" s="530">
        <f t="shared" si="48"/>
        <v>0</v>
      </c>
      <c r="E215" s="530">
        <f t="shared" si="48"/>
        <v>0</v>
      </c>
      <c r="F215" s="530">
        <f t="shared" si="48"/>
        <v>0</v>
      </c>
      <c r="G215" s="564">
        <f t="shared" si="48"/>
        <v>0</v>
      </c>
      <c r="H215" s="700">
        <f t="shared" si="48"/>
        <v>0</v>
      </c>
      <c r="I215" s="701">
        <f t="shared" si="48"/>
        <v>0</v>
      </c>
      <c r="J215" s="511"/>
    </row>
    <row r="216" spans="1:10" ht="2.25" customHeight="1" x14ac:dyDescent="0.3">
      <c r="A216" s="663"/>
      <c r="B216" s="664"/>
      <c r="C216" s="664"/>
      <c r="D216" s="664"/>
      <c r="E216" s="664"/>
      <c r="F216" s="664"/>
      <c r="G216" s="664"/>
      <c r="H216" s="664"/>
      <c r="I216" s="664"/>
      <c r="J216" s="500"/>
    </row>
    <row r="217" spans="1:10" ht="12" customHeight="1" thickBot="1" x14ac:dyDescent="0.35">
      <c r="A217" s="706" t="str">
        <f>CONCATENATE(RM_TARTALOMJEGYZÉK!A1,". utáni  költségvetést érintő módosítások")</f>
        <v>2021. utáni  költségvetést érintő módosítások</v>
      </c>
      <c r="B217" s="707"/>
      <c r="C217" s="707"/>
      <c r="D217" s="707"/>
      <c r="E217" s="707"/>
      <c r="F217" s="707"/>
      <c r="G217" s="707"/>
      <c r="H217" s="707"/>
      <c r="I217" s="707"/>
      <c r="J217" s="500"/>
    </row>
    <row r="218" spans="1:10" ht="12" customHeight="1" thickBot="1" x14ac:dyDescent="0.35">
      <c r="A218" s="524" t="s">
        <v>552</v>
      </c>
      <c r="B218" s="525" t="s">
        <v>574</v>
      </c>
      <c r="C218" s="525" t="s">
        <v>575</v>
      </c>
      <c r="D218" s="525" t="s">
        <v>576</v>
      </c>
      <c r="E218" s="525" t="s">
        <v>577</v>
      </c>
      <c r="F218" s="525" t="s">
        <v>578</v>
      </c>
      <c r="G218" s="525" t="s">
        <v>579</v>
      </c>
      <c r="H218" s="702" t="s">
        <v>580</v>
      </c>
      <c r="I218" s="703"/>
      <c r="J218" s="500"/>
    </row>
    <row r="219" spans="1:10" ht="12" customHeight="1" x14ac:dyDescent="0.3">
      <c r="A219" s="526" t="s">
        <v>561</v>
      </c>
      <c r="B219" s="559"/>
      <c r="C219" s="559"/>
      <c r="D219" s="559"/>
      <c r="E219" s="559"/>
      <c r="F219" s="560"/>
      <c r="G219" s="560"/>
      <c r="H219" s="704">
        <f t="shared" ref="H219:H224" si="49">SUM(B219:G219)</f>
        <v>0</v>
      </c>
      <c r="I219" s="705"/>
      <c r="J219" s="500"/>
    </row>
    <row r="220" spans="1:10" ht="12" customHeight="1" x14ac:dyDescent="0.3">
      <c r="A220" s="527" t="s">
        <v>562</v>
      </c>
      <c r="B220" s="555"/>
      <c r="C220" s="555"/>
      <c r="D220" s="555"/>
      <c r="E220" s="555"/>
      <c r="F220" s="556"/>
      <c r="G220" s="561"/>
      <c r="H220" s="696">
        <f t="shared" si="49"/>
        <v>0</v>
      </c>
      <c r="I220" s="697"/>
      <c r="J220" s="500"/>
    </row>
    <row r="221" spans="1:10" ht="12" customHeight="1" x14ac:dyDescent="0.3">
      <c r="A221" s="528" t="s">
        <v>563</v>
      </c>
      <c r="B221" s="555"/>
      <c r="C221" s="555"/>
      <c r="D221" s="555"/>
      <c r="E221" s="555"/>
      <c r="F221" s="556"/>
      <c r="G221" s="561"/>
      <c r="H221" s="696">
        <f t="shared" si="49"/>
        <v>0</v>
      </c>
      <c r="I221" s="697"/>
      <c r="J221" s="500"/>
    </row>
    <row r="222" spans="1:10" ht="12" customHeight="1" x14ac:dyDescent="0.3">
      <c r="A222" s="528" t="s">
        <v>564</v>
      </c>
      <c r="B222" s="555"/>
      <c r="C222" s="555"/>
      <c r="D222" s="555"/>
      <c r="E222" s="555"/>
      <c r="F222" s="556"/>
      <c r="G222" s="561"/>
      <c r="H222" s="696">
        <f t="shared" si="49"/>
        <v>0</v>
      </c>
      <c r="I222" s="697"/>
      <c r="J222" s="500"/>
    </row>
    <row r="223" spans="1:10" ht="12" customHeight="1" x14ac:dyDescent="0.3">
      <c r="A223" s="528" t="s">
        <v>565</v>
      </c>
      <c r="B223" s="555"/>
      <c r="C223" s="555"/>
      <c r="D223" s="555"/>
      <c r="E223" s="555"/>
      <c r="F223" s="556"/>
      <c r="G223" s="561"/>
      <c r="H223" s="696">
        <f t="shared" si="49"/>
        <v>0</v>
      </c>
      <c r="I223" s="697"/>
      <c r="J223" s="500"/>
    </row>
    <row r="224" spans="1:10" ht="12" customHeight="1" thickBot="1" x14ac:dyDescent="0.35">
      <c r="A224" s="528" t="s">
        <v>566</v>
      </c>
      <c r="B224" s="557"/>
      <c r="C224" s="557"/>
      <c r="D224" s="557"/>
      <c r="E224" s="557"/>
      <c r="F224" s="558"/>
      <c r="G224" s="562"/>
      <c r="H224" s="698">
        <f t="shared" si="49"/>
        <v>0</v>
      </c>
      <c r="I224" s="699"/>
      <c r="J224" s="500"/>
    </row>
    <row r="225" spans="1:10" ht="12" customHeight="1" thickBot="1" x14ac:dyDescent="0.35">
      <c r="A225" s="529" t="s">
        <v>541</v>
      </c>
      <c r="B225" s="530">
        <f t="shared" ref="B225:I225" si="50">B219+SUM(B221:B224)</f>
        <v>0</v>
      </c>
      <c r="C225" s="530">
        <f t="shared" si="50"/>
        <v>0</v>
      </c>
      <c r="D225" s="530">
        <f t="shared" si="50"/>
        <v>0</v>
      </c>
      <c r="E225" s="530">
        <f t="shared" si="50"/>
        <v>0</v>
      </c>
      <c r="F225" s="530">
        <f t="shared" si="50"/>
        <v>0</v>
      </c>
      <c r="G225" s="530">
        <f t="shared" si="50"/>
        <v>0</v>
      </c>
      <c r="H225" s="700">
        <f t="shared" si="50"/>
        <v>0</v>
      </c>
      <c r="I225" s="701">
        <f t="shared" si="50"/>
        <v>0</v>
      </c>
      <c r="J225" s="500"/>
    </row>
    <row r="226" spans="1:10" ht="12" customHeight="1" thickBot="1" x14ac:dyDescent="0.35">
      <c r="A226" s="524" t="s">
        <v>36</v>
      </c>
      <c r="B226" s="525" t="s">
        <v>574</v>
      </c>
      <c r="C226" s="525" t="s">
        <v>575</v>
      </c>
      <c r="D226" s="525" t="s">
        <v>576</v>
      </c>
      <c r="E226" s="525" t="s">
        <v>577</v>
      </c>
      <c r="F226" s="525" t="s">
        <v>578</v>
      </c>
      <c r="G226" s="525" t="s">
        <v>579</v>
      </c>
      <c r="H226" s="702" t="s">
        <v>580</v>
      </c>
      <c r="I226" s="703"/>
      <c r="J226" s="500"/>
    </row>
    <row r="227" spans="1:10" ht="12" customHeight="1" x14ac:dyDescent="0.3">
      <c r="A227" s="531" t="s">
        <v>568</v>
      </c>
      <c r="B227" s="559"/>
      <c r="C227" s="559"/>
      <c r="D227" s="559"/>
      <c r="E227" s="559"/>
      <c r="F227" s="560"/>
      <c r="G227" s="560"/>
      <c r="H227" s="704">
        <f>SUM(B227:G227)</f>
        <v>0</v>
      </c>
      <c r="I227" s="705"/>
      <c r="J227" s="500"/>
    </row>
    <row r="228" spans="1:10" ht="12" customHeight="1" x14ac:dyDescent="0.3">
      <c r="A228" s="532" t="s">
        <v>569</v>
      </c>
      <c r="B228" s="555"/>
      <c r="C228" s="555"/>
      <c r="D228" s="555"/>
      <c r="E228" s="555"/>
      <c r="F228" s="556"/>
      <c r="G228" s="561"/>
      <c r="H228" s="696">
        <f>SUM(B228:G228)</f>
        <v>0</v>
      </c>
      <c r="I228" s="697"/>
      <c r="J228" s="500"/>
    </row>
    <row r="229" spans="1:10" ht="12" customHeight="1" x14ac:dyDescent="0.3">
      <c r="A229" s="532" t="s">
        <v>570</v>
      </c>
      <c r="B229" s="555"/>
      <c r="C229" s="555"/>
      <c r="D229" s="555"/>
      <c r="E229" s="555"/>
      <c r="F229" s="556"/>
      <c r="G229" s="561"/>
      <c r="H229" s="696">
        <f>SUM(B229:G229)</f>
        <v>0</v>
      </c>
      <c r="I229" s="697"/>
      <c r="J229" s="500"/>
    </row>
    <row r="230" spans="1:10" ht="12" customHeight="1" x14ac:dyDescent="0.3">
      <c r="A230" s="532" t="s">
        <v>571</v>
      </c>
      <c r="B230" s="555"/>
      <c r="C230" s="555"/>
      <c r="D230" s="555"/>
      <c r="E230" s="555"/>
      <c r="F230" s="556"/>
      <c r="G230" s="561"/>
      <c r="H230" s="696">
        <f>SUM(B230:G230)</f>
        <v>0</v>
      </c>
      <c r="I230" s="697"/>
      <c r="J230" s="500"/>
    </row>
    <row r="231" spans="1:10" ht="12" customHeight="1" thickBot="1" x14ac:dyDescent="0.35">
      <c r="A231" s="533"/>
      <c r="B231" s="557"/>
      <c r="C231" s="557"/>
      <c r="D231" s="557"/>
      <c r="E231" s="557"/>
      <c r="F231" s="558"/>
      <c r="G231" s="562"/>
      <c r="H231" s="698">
        <f>SUM(B231:G231)</f>
        <v>0</v>
      </c>
      <c r="I231" s="699"/>
      <c r="J231" s="500"/>
    </row>
    <row r="232" spans="1:10" ht="12" customHeight="1" thickBot="1" x14ac:dyDescent="0.35">
      <c r="A232" s="529" t="s">
        <v>541</v>
      </c>
      <c r="B232" s="530">
        <f t="shared" ref="B232:I232" si="51">SUM(B227:B231)</f>
        <v>0</v>
      </c>
      <c r="C232" s="530">
        <f t="shared" si="51"/>
        <v>0</v>
      </c>
      <c r="D232" s="530">
        <f t="shared" si="51"/>
        <v>0</v>
      </c>
      <c r="E232" s="530">
        <f t="shared" si="51"/>
        <v>0</v>
      </c>
      <c r="F232" s="530">
        <f t="shared" si="51"/>
        <v>0</v>
      </c>
      <c r="G232" s="534">
        <f t="shared" si="51"/>
        <v>0</v>
      </c>
      <c r="H232" s="700">
        <f t="shared" si="51"/>
        <v>0</v>
      </c>
      <c r="I232" s="701">
        <f t="shared" si="51"/>
        <v>0</v>
      </c>
      <c r="J232" s="500"/>
    </row>
    <row r="233" spans="1:10" ht="10.5" customHeight="1" x14ac:dyDescent="0.3">
      <c r="A233" s="516"/>
      <c r="B233" s="517"/>
      <c r="C233" s="517"/>
      <c r="D233" s="517"/>
      <c r="E233" s="517"/>
      <c r="F233" s="517"/>
      <c r="G233" s="518"/>
      <c r="H233" s="517"/>
      <c r="I233" s="519"/>
      <c r="J233" s="500"/>
    </row>
    <row r="234" spans="1:10" ht="12" hidden="1" customHeight="1" x14ac:dyDescent="0.3">
      <c r="A234" s="516"/>
      <c r="B234" s="517"/>
      <c r="C234" s="517"/>
      <c r="D234" s="517"/>
      <c r="E234" s="517"/>
      <c r="F234" s="517"/>
      <c r="G234" s="518"/>
      <c r="H234" s="517"/>
      <c r="I234" s="519"/>
      <c r="J234" s="500"/>
    </row>
    <row r="236" spans="1:10" ht="12" customHeight="1" x14ac:dyDescent="0.3">
      <c r="A236" s="691" t="s">
        <v>585</v>
      </c>
      <c r="B236" s="691"/>
      <c r="C236" s="692"/>
      <c r="D236" s="692"/>
      <c r="E236" s="692"/>
      <c r="F236" s="692"/>
      <c r="G236" s="692"/>
      <c r="H236" s="692"/>
      <c r="I236" s="692"/>
      <c r="J236" s="511"/>
    </row>
    <row r="237" spans="1:10" ht="12" customHeight="1" thickBot="1" x14ac:dyDescent="0.35">
      <c r="A237" s="476"/>
      <c r="B237" s="476"/>
      <c r="C237" s="476"/>
      <c r="D237" s="476"/>
      <c r="E237" s="476"/>
      <c r="F237" s="476"/>
      <c r="G237" s="476"/>
      <c r="H237" s="693" t="s">
        <v>427</v>
      </c>
      <c r="I237" s="693"/>
      <c r="J237" s="511"/>
    </row>
    <row r="238" spans="1:10" ht="12" customHeight="1" thickBot="1" x14ac:dyDescent="0.35">
      <c r="A238" s="673" t="s">
        <v>552</v>
      </c>
      <c r="B238" s="676" t="s">
        <v>553</v>
      </c>
      <c r="C238" s="677"/>
      <c r="D238" s="677"/>
      <c r="E238" s="677"/>
      <c r="F238" s="678"/>
      <c r="G238" s="678"/>
      <c r="H238" s="678"/>
      <c r="I238" s="679"/>
      <c r="J238" s="511"/>
    </row>
    <row r="239" spans="1:10" ht="12" customHeight="1" thickBot="1" x14ac:dyDescent="0.35">
      <c r="A239" s="674"/>
      <c r="B239" s="680" t="s">
        <v>554</v>
      </c>
      <c r="C239" s="683" t="s">
        <v>555</v>
      </c>
      <c r="D239" s="684"/>
      <c r="E239" s="684"/>
      <c r="F239" s="684"/>
      <c r="G239" s="684"/>
      <c r="H239" s="684"/>
      <c r="I239" s="685"/>
      <c r="J239" s="511"/>
    </row>
    <row r="240" spans="1:10" ht="12" customHeight="1" thickBot="1" x14ac:dyDescent="0.35">
      <c r="A240" s="674"/>
      <c r="B240" s="681"/>
      <c r="C240" s="680" t="str">
        <f>CONCATENATE(RM_TARTALOMJEGYZÉK!A1,". előtti  forrás, kiadás")</f>
        <v>2021. előtti  forrás, kiadás</v>
      </c>
      <c r="D240" s="478" t="s">
        <v>556</v>
      </c>
      <c r="E240" s="478" t="s">
        <v>557</v>
      </c>
      <c r="F240" s="478" t="s">
        <v>558</v>
      </c>
      <c r="G240" s="478" t="s">
        <v>556</v>
      </c>
      <c r="H240" s="478" t="s">
        <v>557</v>
      </c>
      <c r="I240" s="478" t="s">
        <v>558</v>
      </c>
      <c r="J240" s="511"/>
    </row>
    <row r="241" spans="1:10" ht="12" customHeight="1" thickBot="1" x14ac:dyDescent="0.35">
      <c r="A241" s="675"/>
      <c r="B241" s="682"/>
      <c r="C241" s="686"/>
      <c r="D241" s="687" t="str">
        <f>CONCATENATE(RM_TARTALOMJEGYZÉK!$A$1,". évi")</f>
        <v>2021. évi</v>
      </c>
      <c r="E241" s="688"/>
      <c r="F241" s="689"/>
      <c r="G241" s="687" t="str">
        <f>CONCATENATE(RM_TARTALOMJEGYZÉK!$A$1,". után")</f>
        <v>2021. után</v>
      </c>
      <c r="H241" s="690"/>
      <c r="I241" s="689"/>
      <c r="J241" s="511"/>
    </row>
    <row r="242" spans="1:10" ht="12" customHeight="1" thickBot="1" x14ac:dyDescent="0.35">
      <c r="A242" s="479" t="s">
        <v>344</v>
      </c>
      <c r="B242" s="515" t="s">
        <v>603</v>
      </c>
      <c r="C242" s="481" t="s">
        <v>346</v>
      </c>
      <c r="D242" s="482" t="s">
        <v>348</v>
      </c>
      <c r="E242" s="482" t="s">
        <v>347</v>
      </c>
      <c r="F242" s="481" t="s">
        <v>559</v>
      </c>
      <c r="G242" s="481" t="s">
        <v>350</v>
      </c>
      <c r="H242" s="481" t="s">
        <v>351</v>
      </c>
      <c r="I242" s="483" t="s">
        <v>560</v>
      </c>
      <c r="J242" s="511"/>
    </row>
    <row r="243" spans="1:10" ht="12" customHeight="1" x14ac:dyDescent="0.3">
      <c r="A243" s="484" t="s">
        <v>561</v>
      </c>
      <c r="B243" s="565">
        <f t="shared" ref="B243:B248" si="52">C243+F243+I243</f>
        <v>0</v>
      </c>
      <c r="C243" s="536"/>
      <c r="D243" s="566"/>
      <c r="E243" s="567">
        <f t="shared" ref="E243:E248" si="53">H259</f>
        <v>0</v>
      </c>
      <c r="F243" s="568">
        <f t="shared" ref="F243:F248" si="54">D243+E243</f>
        <v>0</v>
      </c>
      <c r="G243" s="566"/>
      <c r="H243" s="569">
        <f t="shared" ref="H243:H248" si="55">H276</f>
        <v>0</v>
      </c>
      <c r="I243" s="570">
        <f t="shared" ref="I243:I248" si="56">G243+H243</f>
        <v>0</v>
      </c>
      <c r="J243" s="511"/>
    </row>
    <row r="244" spans="1:10" ht="12" customHeight="1" x14ac:dyDescent="0.3">
      <c r="A244" s="485" t="s">
        <v>562</v>
      </c>
      <c r="B244" s="571">
        <f t="shared" si="52"/>
        <v>0</v>
      </c>
      <c r="C244" s="572"/>
      <c r="D244" s="572"/>
      <c r="E244" s="573">
        <f t="shared" si="53"/>
        <v>0</v>
      </c>
      <c r="F244" s="574">
        <f t="shared" si="54"/>
        <v>0</v>
      </c>
      <c r="G244" s="572"/>
      <c r="H244" s="575">
        <f t="shared" si="55"/>
        <v>0</v>
      </c>
      <c r="I244" s="576">
        <f t="shared" si="56"/>
        <v>0</v>
      </c>
      <c r="J244" s="511"/>
    </row>
    <row r="245" spans="1:10" ht="12" customHeight="1" x14ac:dyDescent="0.3">
      <c r="A245" s="486" t="s">
        <v>563</v>
      </c>
      <c r="B245" s="577">
        <f t="shared" si="52"/>
        <v>0</v>
      </c>
      <c r="C245" s="578"/>
      <c r="D245" s="578"/>
      <c r="E245" s="573">
        <f t="shared" si="53"/>
        <v>0</v>
      </c>
      <c r="F245" s="576">
        <f t="shared" si="54"/>
        <v>0</v>
      </c>
      <c r="G245" s="578"/>
      <c r="H245" s="575">
        <f t="shared" si="55"/>
        <v>0</v>
      </c>
      <c r="I245" s="576">
        <f t="shared" si="56"/>
        <v>0</v>
      </c>
      <c r="J245" s="511"/>
    </row>
    <row r="246" spans="1:10" ht="12" customHeight="1" x14ac:dyDescent="0.3">
      <c r="A246" s="486" t="s">
        <v>564</v>
      </c>
      <c r="B246" s="577">
        <f t="shared" si="52"/>
        <v>0</v>
      </c>
      <c r="C246" s="578"/>
      <c r="D246" s="578"/>
      <c r="E246" s="573">
        <f t="shared" si="53"/>
        <v>0</v>
      </c>
      <c r="F246" s="576">
        <f t="shared" si="54"/>
        <v>0</v>
      </c>
      <c r="G246" s="578"/>
      <c r="H246" s="575">
        <f t="shared" si="55"/>
        <v>0</v>
      </c>
      <c r="I246" s="576">
        <f t="shared" si="56"/>
        <v>0</v>
      </c>
      <c r="J246" s="511"/>
    </row>
    <row r="247" spans="1:10" ht="12" customHeight="1" x14ac:dyDescent="0.3">
      <c r="A247" s="486" t="s">
        <v>565</v>
      </c>
      <c r="B247" s="577">
        <f t="shared" si="52"/>
        <v>0</v>
      </c>
      <c r="C247" s="578"/>
      <c r="D247" s="578"/>
      <c r="E247" s="573">
        <f t="shared" si="53"/>
        <v>0</v>
      </c>
      <c r="F247" s="576">
        <f t="shared" si="54"/>
        <v>0</v>
      </c>
      <c r="G247" s="578"/>
      <c r="H247" s="575">
        <f t="shared" si="55"/>
        <v>0</v>
      </c>
      <c r="I247" s="576">
        <f t="shared" si="56"/>
        <v>0</v>
      </c>
      <c r="J247" s="511"/>
    </row>
    <row r="248" spans="1:10" ht="12" customHeight="1" thickBot="1" x14ac:dyDescent="0.35">
      <c r="A248" s="486" t="s">
        <v>566</v>
      </c>
      <c r="B248" s="577">
        <f t="shared" si="52"/>
        <v>0</v>
      </c>
      <c r="C248" s="578"/>
      <c r="D248" s="578"/>
      <c r="E248" s="573">
        <f t="shared" si="53"/>
        <v>0</v>
      </c>
      <c r="F248" s="576">
        <f t="shared" si="54"/>
        <v>0</v>
      </c>
      <c r="G248" s="578"/>
      <c r="H248" s="575">
        <f t="shared" si="55"/>
        <v>0</v>
      </c>
      <c r="I248" s="576">
        <f t="shared" si="56"/>
        <v>0</v>
      </c>
      <c r="J248" s="511"/>
    </row>
    <row r="249" spans="1:10" ht="12" customHeight="1" thickBot="1" x14ac:dyDescent="0.35">
      <c r="A249" s="487" t="s">
        <v>567</v>
      </c>
      <c r="B249" s="498">
        <f t="shared" ref="B249:I249" si="57">B243+SUM(B245:B248)</f>
        <v>0</v>
      </c>
      <c r="C249" s="498">
        <f t="shared" si="57"/>
        <v>0</v>
      </c>
      <c r="D249" s="498">
        <f t="shared" si="57"/>
        <v>0</v>
      </c>
      <c r="E249" s="498">
        <f t="shared" si="57"/>
        <v>0</v>
      </c>
      <c r="F249" s="498">
        <f t="shared" si="57"/>
        <v>0</v>
      </c>
      <c r="G249" s="498">
        <f t="shared" si="57"/>
        <v>0</v>
      </c>
      <c r="H249" s="498">
        <f t="shared" si="57"/>
        <v>0</v>
      </c>
      <c r="I249" s="579">
        <f t="shared" si="57"/>
        <v>0</v>
      </c>
      <c r="J249" s="511"/>
    </row>
    <row r="250" spans="1:10" ht="12" customHeight="1" x14ac:dyDescent="0.3">
      <c r="A250" s="488" t="s">
        <v>568</v>
      </c>
      <c r="B250" s="565">
        <f>C250+F250+I250</f>
        <v>0</v>
      </c>
      <c r="C250" s="566"/>
      <c r="D250" s="566"/>
      <c r="E250" s="567">
        <f>H267</f>
        <v>0</v>
      </c>
      <c r="F250" s="567">
        <f>D250+E250</f>
        <v>0</v>
      </c>
      <c r="G250" s="566"/>
      <c r="H250" s="567">
        <f>H284</f>
        <v>0</v>
      </c>
      <c r="I250" s="570">
        <f>G250+H250</f>
        <v>0</v>
      </c>
      <c r="J250" s="511"/>
    </row>
    <row r="251" spans="1:10" ht="12" customHeight="1" x14ac:dyDescent="0.3">
      <c r="A251" s="489" t="s">
        <v>569</v>
      </c>
      <c r="B251" s="571">
        <f>C251+F251+I251</f>
        <v>0</v>
      </c>
      <c r="C251" s="578"/>
      <c r="D251" s="578"/>
      <c r="E251" s="575">
        <f>H268</f>
        <v>0</v>
      </c>
      <c r="F251" s="575">
        <f>D251+E251</f>
        <v>0</v>
      </c>
      <c r="G251" s="578"/>
      <c r="H251" s="575">
        <f>H285</f>
        <v>0</v>
      </c>
      <c r="I251" s="576">
        <f>G251+H251</f>
        <v>0</v>
      </c>
      <c r="J251" s="511"/>
    </row>
    <row r="252" spans="1:10" ht="12" customHeight="1" x14ac:dyDescent="0.3">
      <c r="A252" s="489" t="s">
        <v>570</v>
      </c>
      <c r="B252" s="577">
        <f>C252+F252+I252</f>
        <v>0</v>
      </c>
      <c r="C252" s="578"/>
      <c r="D252" s="578"/>
      <c r="E252" s="575">
        <f>H269</f>
        <v>0</v>
      </c>
      <c r="F252" s="575">
        <f>D252+E252</f>
        <v>0</v>
      </c>
      <c r="G252" s="578"/>
      <c r="H252" s="575">
        <f>H286</f>
        <v>0</v>
      </c>
      <c r="I252" s="576">
        <f>G252+H252</f>
        <v>0</v>
      </c>
      <c r="J252" s="511"/>
    </row>
    <row r="253" spans="1:10" ht="12" customHeight="1" x14ac:dyDescent="0.3">
      <c r="A253" s="489" t="s">
        <v>571</v>
      </c>
      <c r="B253" s="577">
        <f>C253+F253+I253</f>
        <v>0</v>
      </c>
      <c r="C253" s="578"/>
      <c r="D253" s="578"/>
      <c r="E253" s="575">
        <f>H270</f>
        <v>0</v>
      </c>
      <c r="F253" s="575">
        <f>D253+E253</f>
        <v>0</v>
      </c>
      <c r="G253" s="578"/>
      <c r="H253" s="575">
        <f>H287</f>
        <v>0</v>
      </c>
      <c r="I253" s="576">
        <f>G253+H253</f>
        <v>0</v>
      </c>
      <c r="J253" s="511"/>
    </row>
    <row r="254" spans="1:10" ht="12" customHeight="1" thickBot="1" x14ac:dyDescent="0.35">
      <c r="A254" s="490"/>
      <c r="B254" s="580">
        <f>C254+F254+I254</f>
        <v>0</v>
      </c>
      <c r="C254" s="581"/>
      <c r="D254" s="581"/>
      <c r="E254" s="575">
        <f>H271</f>
        <v>0</v>
      </c>
      <c r="F254" s="582">
        <f>D254+E254</f>
        <v>0</v>
      </c>
      <c r="G254" s="581"/>
      <c r="H254" s="575">
        <f>H288</f>
        <v>0</v>
      </c>
      <c r="I254" s="583">
        <f>G254+H254</f>
        <v>0</v>
      </c>
      <c r="J254" s="511"/>
    </row>
    <row r="255" spans="1:10" ht="12" customHeight="1" thickBot="1" x14ac:dyDescent="0.35">
      <c r="A255" s="491" t="s">
        <v>572</v>
      </c>
      <c r="B255" s="498">
        <f t="shared" ref="B255:I255" si="58">SUM(B250:B254)</f>
        <v>0</v>
      </c>
      <c r="C255" s="498">
        <f t="shared" si="58"/>
        <v>0</v>
      </c>
      <c r="D255" s="498">
        <f t="shared" si="58"/>
        <v>0</v>
      </c>
      <c r="E255" s="498">
        <f t="shared" si="58"/>
        <v>0</v>
      </c>
      <c r="F255" s="498">
        <f t="shared" si="58"/>
        <v>0</v>
      </c>
      <c r="G255" s="498">
        <f t="shared" si="58"/>
        <v>0</v>
      </c>
      <c r="H255" s="498">
        <f t="shared" si="58"/>
        <v>0</v>
      </c>
      <c r="I255" s="579">
        <f t="shared" si="58"/>
        <v>0</v>
      </c>
      <c r="J255" s="511"/>
    </row>
    <row r="256" spans="1:10" ht="2.25" customHeight="1" x14ac:dyDescent="0.3">
      <c r="A256" s="492"/>
      <c r="B256" s="493"/>
      <c r="C256" s="493"/>
      <c r="D256" s="493"/>
      <c r="E256" s="493"/>
      <c r="F256" s="493"/>
      <c r="G256" s="493"/>
      <c r="H256" s="493"/>
      <c r="I256" s="494"/>
      <c r="J256" s="511"/>
    </row>
    <row r="257" spans="1:10" ht="12" customHeight="1" thickBot="1" x14ac:dyDescent="0.35">
      <c r="A257" s="694" t="str">
        <f>CONCATENATE(RM_TARTALOMJEGYZÉK!A1,". évi költségvetést érintő módosítások")</f>
        <v>2021. évi költségvetést érintő módosítások</v>
      </c>
      <c r="B257" s="695"/>
      <c r="C257" s="695"/>
      <c r="D257" s="695"/>
      <c r="E257" s="695"/>
      <c r="F257" s="695"/>
      <c r="G257" s="695"/>
      <c r="H257" s="695"/>
      <c r="I257" s="695"/>
      <c r="J257" s="511"/>
    </row>
    <row r="258" spans="1:10" ht="12" customHeight="1" thickBot="1" x14ac:dyDescent="0.35">
      <c r="A258" s="495" t="s">
        <v>552</v>
      </c>
      <c r="B258" s="496" t="s">
        <v>574</v>
      </c>
      <c r="C258" s="496" t="s">
        <v>575</v>
      </c>
      <c r="D258" s="496" t="s">
        <v>576</v>
      </c>
      <c r="E258" s="496" t="s">
        <v>577</v>
      </c>
      <c r="F258" s="496" t="s">
        <v>578</v>
      </c>
      <c r="G258" s="496" t="s">
        <v>579</v>
      </c>
      <c r="H258" s="669" t="s">
        <v>580</v>
      </c>
      <c r="I258" s="670"/>
      <c r="J258" s="511"/>
    </row>
    <row r="259" spans="1:10" ht="12" customHeight="1" x14ac:dyDescent="0.3">
      <c r="A259" s="484" t="s">
        <v>561</v>
      </c>
      <c r="B259" s="536"/>
      <c r="C259" s="536"/>
      <c r="D259" s="536"/>
      <c r="E259" s="536"/>
      <c r="F259" s="537"/>
      <c r="G259" s="552"/>
      <c r="H259" s="671">
        <f t="shared" ref="H259:H264" si="59">SUM(B259:G259)</f>
        <v>0</v>
      </c>
      <c r="I259" s="672"/>
      <c r="J259" s="511"/>
    </row>
    <row r="260" spans="1:10" ht="12" customHeight="1" x14ac:dyDescent="0.3">
      <c r="A260" s="485" t="s">
        <v>562</v>
      </c>
      <c r="B260" s="539"/>
      <c r="C260" s="539"/>
      <c r="D260" s="539"/>
      <c r="E260" s="539"/>
      <c r="F260" s="540"/>
      <c r="G260" s="550"/>
      <c r="H260" s="653">
        <f t="shared" si="59"/>
        <v>0</v>
      </c>
      <c r="I260" s="654"/>
      <c r="J260" s="511"/>
    </row>
    <row r="261" spans="1:10" ht="12" customHeight="1" x14ac:dyDescent="0.3">
      <c r="A261" s="486" t="s">
        <v>563</v>
      </c>
      <c r="B261" s="539"/>
      <c r="C261" s="539"/>
      <c r="D261" s="539"/>
      <c r="E261" s="539"/>
      <c r="F261" s="540"/>
      <c r="G261" s="550"/>
      <c r="H261" s="653">
        <f t="shared" si="59"/>
        <v>0</v>
      </c>
      <c r="I261" s="654"/>
      <c r="J261" s="511"/>
    </row>
    <row r="262" spans="1:10" ht="12" customHeight="1" x14ac:dyDescent="0.3">
      <c r="A262" s="486" t="s">
        <v>564</v>
      </c>
      <c r="B262" s="539"/>
      <c r="C262" s="539"/>
      <c r="D262" s="539"/>
      <c r="E262" s="539"/>
      <c r="F262" s="540"/>
      <c r="G262" s="550"/>
      <c r="H262" s="653">
        <f t="shared" si="59"/>
        <v>0</v>
      </c>
      <c r="I262" s="654"/>
      <c r="J262" s="511"/>
    </row>
    <row r="263" spans="1:10" ht="12" customHeight="1" x14ac:dyDescent="0.3">
      <c r="A263" s="486" t="s">
        <v>565</v>
      </c>
      <c r="B263" s="539"/>
      <c r="C263" s="539"/>
      <c r="D263" s="539"/>
      <c r="E263" s="539"/>
      <c r="F263" s="540"/>
      <c r="G263" s="550"/>
      <c r="H263" s="653">
        <f t="shared" si="59"/>
        <v>0</v>
      </c>
      <c r="I263" s="654"/>
      <c r="J263" s="511"/>
    </row>
    <row r="264" spans="1:10" ht="12" customHeight="1" thickBot="1" x14ac:dyDescent="0.35">
      <c r="A264" s="486" t="s">
        <v>566</v>
      </c>
      <c r="B264" s="542"/>
      <c r="C264" s="542"/>
      <c r="D264" s="542"/>
      <c r="E264" s="542"/>
      <c r="F264" s="543"/>
      <c r="G264" s="551"/>
      <c r="H264" s="655">
        <f t="shared" si="59"/>
        <v>0</v>
      </c>
      <c r="I264" s="656"/>
      <c r="J264" s="511"/>
    </row>
    <row r="265" spans="1:10" ht="12" customHeight="1" thickBot="1" x14ac:dyDescent="0.35">
      <c r="A265" s="497" t="s">
        <v>541</v>
      </c>
      <c r="B265" s="498">
        <f t="shared" ref="B265:I265" si="60">B259+SUM(B261:B264)</f>
        <v>0</v>
      </c>
      <c r="C265" s="498">
        <f t="shared" si="60"/>
        <v>0</v>
      </c>
      <c r="D265" s="498">
        <f t="shared" si="60"/>
        <v>0</v>
      </c>
      <c r="E265" s="498">
        <f t="shared" si="60"/>
        <v>0</v>
      </c>
      <c r="F265" s="498">
        <f t="shared" si="60"/>
        <v>0</v>
      </c>
      <c r="G265" s="564">
        <f t="shared" si="60"/>
        <v>0</v>
      </c>
      <c r="H265" s="657">
        <f t="shared" si="60"/>
        <v>0</v>
      </c>
      <c r="I265" s="658">
        <f t="shared" si="60"/>
        <v>0</v>
      </c>
      <c r="J265" s="511"/>
    </row>
    <row r="266" spans="1:10" ht="12" customHeight="1" thickBot="1" x14ac:dyDescent="0.35">
      <c r="A266" s="495" t="s">
        <v>36</v>
      </c>
      <c r="B266" s="499" t="s">
        <v>574</v>
      </c>
      <c r="C266" s="499" t="s">
        <v>575</v>
      </c>
      <c r="D266" s="499" t="s">
        <v>576</v>
      </c>
      <c r="E266" s="499" t="s">
        <v>577</v>
      </c>
      <c r="F266" s="499" t="s">
        <v>578</v>
      </c>
      <c r="G266" s="520" t="s">
        <v>579</v>
      </c>
      <c r="H266" s="667" t="s">
        <v>580</v>
      </c>
      <c r="I266" s="668"/>
      <c r="J266" s="511"/>
    </row>
    <row r="267" spans="1:10" ht="12" customHeight="1" x14ac:dyDescent="0.3">
      <c r="A267" s="488" t="s">
        <v>568</v>
      </c>
      <c r="B267" s="545"/>
      <c r="C267" s="545"/>
      <c r="D267" s="545"/>
      <c r="E267" s="545"/>
      <c r="F267" s="546"/>
      <c r="G267" s="549"/>
      <c r="H267" s="661">
        <f>SUM(B267:G267)</f>
        <v>0</v>
      </c>
      <c r="I267" s="662"/>
      <c r="J267" s="511"/>
    </row>
    <row r="268" spans="1:10" ht="12" customHeight="1" x14ac:dyDescent="0.3">
      <c r="A268" s="489" t="s">
        <v>569</v>
      </c>
      <c r="B268" s="539"/>
      <c r="C268" s="539"/>
      <c r="D268" s="539"/>
      <c r="E268" s="539"/>
      <c r="F268" s="540"/>
      <c r="G268" s="550"/>
      <c r="H268" s="653">
        <f>SUM(B268:G268)</f>
        <v>0</v>
      </c>
      <c r="I268" s="654"/>
      <c r="J268" s="511"/>
    </row>
    <row r="269" spans="1:10" ht="12" customHeight="1" x14ac:dyDescent="0.3">
      <c r="A269" s="489" t="s">
        <v>570</v>
      </c>
      <c r="B269" s="539"/>
      <c r="C269" s="539"/>
      <c r="D269" s="539"/>
      <c r="E269" s="539"/>
      <c r="F269" s="540"/>
      <c r="G269" s="550"/>
      <c r="H269" s="653">
        <f>SUM(B269:G269)</f>
        <v>0</v>
      </c>
      <c r="I269" s="654"/>
      <c r="J269" s="511"/>
    </row>
    <row r="270" spans="1:10" ht="12" customHeight="1" x14ac:dyDescent="0.3">
      <c r="A270" s="489" t="s">
        <v>571</v>
      </c>
      <c r="B270" s="539"/>
      <c r="C270" s="539"/>
      <c r="D270" s="539"/>
      <c r="E270" s="539"/>
      <c r="F270" s="540"/>
      <c r="G270" s="550"/>
      <c r="H270" s="653">
        <f>SUM(B270:G270)</f>
        <v>0</v>
      </c>
      <c r="I270" s="654"/>
      <c r="J270" s="511"/>
    </row>
    <row r="271" spans="1:10" ht="12" customHeight="1" thickBot="1" x14ac:dyDescent="0.35">
      <c r="A271" s="490"/>
      <c r="B271" s="542"/>
      <c r="C271" s="542"/>
      <c r="D271" s="542"/>
      <c r="E271" s="542"/>
      <c r="F271" s="543"/>
      <c r="G271" s="551"/>
      <c r="H271" s="655">
        <f>SUM(B271:G271)</f>
        <v>0</v>
      </c>
      <c r="I271" s="656"/>
      <c r="J271" s="511"/>
    </row>
    <row r="272" spans="1:10" ht="12" customHeight="1" thickBot="1" x14ac:dyDescent="0.35">
      <c r="A272" s="497" t="s">
        <v>541</v>
      </c>
      <c r="B272" s="498">
        <f>SUM(B267:B271)</f>
        <v>0</v>
      </c>
      <c r="C272" s="498">
        <f t="shared" ref="C272:I272" si="61">SUM(C267:C271)</f>
        <v>0</v>
      </c>
      <c r="D272" s="498">
        <f t="shared" si="61"/>
        <v>0</v>
      </c>
      <c r="E272" s="498">
        <f t="shared" si="61"/>
        <v>0</v>
      </c>
      <c r="F272" s="498">
        <f t="shared" si="61"/>
        <v>0</v>
      </c>
      <c r="G272" s="564">
        <f t="shared" si="61"/>
        <v>0</v>
      </c>
      <c r="H272" s="657">
        <f t="shared" si="61"/>
        <v>0</v>
      </c>
      <c r="I272" s="658">
        <f t="shared" si="61"/>
        <v>0</v>
      </c>
      <c r="J272" s="511"/>
    </row>
    <row r="273" spans="1:10" ht="2.25" customHeight="1" x14ac:dyDescent="0.3">
      <c r="A273" s="663"/>
      <c r="B273" s="664"/>
      <c r="C273" s="664"/>
      <c r="D273" s="664"/>
      <c r="E273" s="664"/>
      <c r="F273" s="664"/>
      <c r="G273" s="664"/>
      <c r="H273" s="664"/>
      <c r="I273" s="664"/>
      <c r="J273" s="500"/>
    </row>
    <row r="274" spans="1:10" ht="12" customHeight="1" thickBot="1" x14ac:dyDescent="0.35">
      <c r="A274" s="694" t="str">
        <f>CONCATENATE(RM_TARTALOMJEGYZÉK!A1,". utáni  költségvetést érintő módosítások")</f>
        <v>2021. utáni  költségvetést érintő módosítások</v>
      </c>
      <c r="B274" s="695"/>
      <c r="C274" s="695"/>
      <c r="D274" s="695"/>
      <c r="E274" s="695"/>
      <c r="F274" s="695"/>
      <c r="G274" s="695"/>
      <c r="H274" s="695"/>
      <c r="I274" s="695"/>
      <c r="J274" s="500"/>
    </row>
    <row r="275" spans="1:10" ht="12" customHeight="1" thickBot="1" x14ac:dyDescent="0.35">
      <c r="A275" s="495" t="s">
        <v>552</v>
      </c>
      <c r="B275" s="496" t="s">
        <v>574</v>
      </c>
      <c r="C275" s="496" t="s">
        <v>575</v>
      </c>
      <c r="D275" s="496" t="s">
        <v>576</v>
      </c>
      <c r="E275" s="496" t="s">
        <v>577</v>
      </c>
      <c r="F275" s="496" t="s">
        <v>578</v>
      </c>
      <c r="G275" s="496" t="s">
        <v>579</v>
      </c>
      <c r="H275" s="659" t="s">
        <v>580</v>
      </c>
      <c r="I275" s="660"/>
      <c r="J275" s="500"/>
    </row>
    <row r="276" spans="1:10" ht="12" customHeight="1" x14ac:dyDescent="0.3">
      <c r="A276" s="484" t="s">
        <v>561</v>
      </c>
      <c r="B276" s="545"/>
      <c r="C276" s="545"/>
      <c r="D276" s="545"/>
      <c r="E276" s="545"/>
      <c r="F276" s="546"/>
      <c r="G276" s="546"/>
      <c r="H276" s="661">
        <f t="shared" ref="H276:H281" si="62">SUM(B276:G276)</f>
        <v>0</v>
      </c>
      <c r="I276" s="662"/>
      <c r="J276" s="500"/>
    </row>
    <row r="277" spans="1:10" ht="12" customHeight="1" x14ac:dyDescent="0.3">
      <c r="A277" s="485" t="s">
        <v>562</v>
      </c>
      <c r="B277" s="539"/>
      <c r="C277" s="539"/>
      <c r="D277" s="539"/>
      <c r="E277" s="539"/>
      <c r="F277" s="540"/>
      <c r="G277" s="547"/>
      <c r="H277" s="653">
        <f t="shared" si="62"/>
        <v>0</v>
      </c>
      <c r="I277" s="654"/>
      <c r="J277" s="500"/>
    </row>
    <row r="278" spans="1:10" ht="12" customHeight="1" x14ac:dyDescent="0.3">
      <c r="A278" s="486" t="s">
        <v>563</v>
      </c>
      <c r="B278" s="539"/>
      <c r="C278" s="539"/>
      <c r="D278" s="539"/>
      <c r="E278" s="539"/>
      <c r="F278" s="540"/>
      <c r="G278" s="547"/>
      <c r="H278" s="653">
        <f t="shared" si="62"/>
        <v>0</v>
      </c>
      <c r="I278" s="654"/>
      <c r="J278" s="500"/>
    </row>
    <row r="279" spans="1:10" ht="12" customHeight="1" x14ac:dyDescent="0.3">
      <c r="A279" s="486" t="s">
        <v>564</v>
      </c>
      <c r="B279" s="539"/>
      <c r="C279" s="539"/>
      <c r="D279" s="539"/>
      <c r="E279" s="539"/>
      <c r="F279" s="540"/>
      <c r="G279" s="547"/>
      <c r="H279" s="653">
        <f t="shared" si="62"/>
        <v>0</v>
      </c>
      <c r="I279" s="654"/>
      <c r="J279" s="500"/>
    </row>
    <row r="280" spans="1:10" ht="12" customHeight="1" x14ac:dyDescent="0.3">
      <c r="A280" s="486" t="s">
        <v>565</v>
      </c>
      <c r="B280" s="539"/>
      <c r="C280" s="539"/>
      <c r="D280" s="539"/>
      <c r="E280" s="539"/>
      <c r="F280" s="540"/>
      <c r="G280" s="547"/>
      <c r="H280" s="653">
        <f t="shared" si="62"/>
        <v>0</v>
      </c>
      <c r="I280" s="654"/>
      <c r="J280" s="500"/>
    </row>
    <row r="281" spans="1:10" ht="12" customHeight="1" thickBot="1" x14ac:dyDescent="0.35">
      <c r="A281" s="486" t="s">
        <v>566</v>
      </c>
      <c r="B281" s="542"/>
      <c r="C281" s="542"/>
      <c r="D281" s="542"/>
      <c r="E281" s="542"/>
      <c r="F281" s="543"/>
      <c r="G281" s="548"/>
      <c r="H281" s="655">
        <f t="shared" si="62"/>
        <v>0</v>
      </c>
      <c r="I281" s="656"/>
      <c r="J281" s="500"/>
    </row>
    <row r="282" spans="1:10" ht="12" customHeight="1" thickBot="1" x14ac:dyDescent="0.35">
      <c r="A282" s="497" t="s">
        <v>541</v>
      </c>
      <c r="B282" s="498">
        <f t="shared" ref="B282:I282" si="63">B276+SUM(B278:B281)</f>
        <v>0</v>
      </c>
      <c r="C282" s="498">
        <f t="shared" si="63"/>
        <v>0</v>
      </c>
      <c r="D282" s="498">
        <f t="shared" si="63"/>
        <v>0</v>
      </c>
      <c r="E282" s="498">
        <f t="shared" si="63"/>
        <v>0</v>
      </c>
      <c r="F282" s="498">
        <f t="shared" si="63"/>
        <v>0</v>
      </c>
      <c r="G282" s="498">
        <f t="shared" si="63"/>
        <v>0</v>
      </c>
      <c r="H282" s="657">
        <f t="shared" si="63"/>
        <v>0</v>
      </c>
      <c r="I282" s="658">
        <f t="shared" si="63"/>
        <v>0</v>
      </c>
      <c r="J282" s="500"/>
    </row>
    <row r="283" spans="1:10" ht="12" customHeight="1" thickBot="1" x14ac:dyDescent="0.35">
      <c r="A283" s="495" t="s">
        <v>36</v>
      </c>
      <c r="B283" s="496" t="s">
        <v>574</v>
      </c>
      <c r="C283" s="496" t="s">
        <v>575</v>
      </c>
      <c r="D283" s="496" t="s">
        <v>576</v>
      </c>
      <c r="E283" s="496" t="s">
        <v>577</v>
      </c>
      <c r="F283" s="496" t="s">
        <v>578</v>
      </c>
      <c r="G283" s="496" t="s">
        <v>579</v>
      </c>
      <c r="H283" s="659" t="s">
        <v>580</v>
      </c>
      <c r="I283" s="660"/>
      <c r="J283" s="500"/>
    </row>
    <row r="284" spans="1:10" ht="12" customHeight="1" x14ac:dyDescent="0.3">
      <c r="A284" s="488" t="s">
        <v>568</v>
      </c>
      <c r="B284" s="545"/>
      <c r="C284" s="545"/>
      <c r="D284" s="545"/>
      <c r="E284" s="545"/>
      <c r="F284" s="546"/>
      <c r="G284" s="546"/>
      <c r="H284" s="661">
        <f>SUM(B284:G284)</f>
        <v>0</v>
      </c>
      <c r="I284" s="662"/>
      <c r="J284" s="500"/>
    </row>
    <row r="285" spans="1:10" ht="12" customHeight="1" x14ac:dyDescent="0.3">
      <c r="A285" s="489" t="s">
        <v>569</v>
      </c>
      <c r="B285" s="539"/>
      <c r="C285" s="539"/>
      <c r="D285" s="539"/>
      <c r="E285" s="539"/>
      <c r="F285" s="540"/>
      <c r="G285" s="547"/>
      <c r="H285" s="653">
        <f>SUM(B285:G285)</f>
        <v>0</v>
      </c>
      <c r="I285" s="654"/>
      <c r="J285" s="500"/>
    </row>
    <row r="286" spans="1:10" ht="12" customHeight="1" x14ac:dyDescent="0.3">
      <c r="A286" s="489" t="s">
        <v>570</v>
      </c>
      <c r="B286" s="539"/>
      <c r="C286" s="539"/>
      <c r="D286" s="539"/>
      <c r="E286" s="539"/>
      <c r="F286" s="540"/>
      <c r="G286" s="547"/>
      <c r="H286" s="653">
        <f>SUM(B286:G286)</f>
        <v>0</v>
      </c>
      <c r="I286" s="654"/>
      <c r="J286" s="500"/>
    </row>
    <row r="287" spans="1:10" ht="12" customHeight="1" x14ac:dyDescent="0.3">
      <c r="A287" s="489" t="s">
        <v>571</v>
      </c>
      <c r="B287" s="539"/>
      <c r="C287" s="539"/>
      <c r="D287" s="539"/>
      <c r="E287" s="539"/>
      <c r="F287" s="540"/>
      <c r="G287" s="547"/>
      <c r="H287" s="653">
        <f>SUM(B287:G287)</f>
        <v>0</v>
      </c>
      <c r="I287" s="654"/>
      <c r="J287" s="500"/>
    </row>
    <row r="288" spans="1:10" ht="12" customHeight="1" thickBot="1" x14ac:dyDescent="0.35">
      <c r="A288" s="490"/>
      <c r="B288" s="542"/>
      <c r="C288" s="542"/>
      <c r="D288" s="542"/>
      <c r="E288" s="542"/>
      <c r="F288" s="543"/>
      <c r="G288" s="548"/>
      <c r="H288" s="655">
        <f>SUM(B288:G288)</f>
        <v>0</v>
      </c>
      <c r="I288" s="656"/>
      <c r="J288" s="500"/>
    </row>
    <row r="289" spans="1:10" ht="12" customHeight="1" thickBot="1" x14ac:dyDescent="0.35">
      <c r="A289" s="497" t="s">
        <v>541</v>
      </c>
      <c r="B289" s="498">
        <f t="shared" ref="B289:I289" si="64">SUM(B284:B288)</f>
        <v>0</v>
      </c>
      <c r="C289" s="498">
        <f t="shared" si="64"/>
        <v>0</v>
      </c>
      <c r="D289" s="498">
        <f t="shared" si="64"/>
        <v>0</v>
      </c>
      <c r="E289" s="498">
        <f t="shared" si="64"/>
        <v>0</v>
      </c>
      <c r="F289" s="498">
        <f t="shared" si="64"/>
        <v>0</v>
      </c>
      <c r="G289" s="501">
        <f t="shared" si="64"/>
        <v>0</v>
      </c>
      <c r="H289" s="657">
        <f t="shared" si="64"/>
        <v>0</v>
      </c>
      <c r="I289" s="658">
        <f t="shared" si="64"/>
        <v>0</v>
      </c>
      <c r="J289" s="500"/>
    </row>
    <row r="290" spans="1:10" ht="12" customHeight="1" x14ac:dyDescent="0.3">
      <c r="A290" s="516"/>
      <c r="B290" s="517"/>
      <c r="C290" s="517"/>
      <c r="D290" s="517"/>
      <c r="E290" s="517"/>
      <c r="F290" s="517"/>
      <c r="G290" s="518"/>
      <c r="H290" s="517"/>
      <c r="I290" s="519"/>
      <c r="J290" s="500"/>
    </row>
    <row r="291" spans="1:10" ht="2.25" customHeight="1" x14ac:dyDescent="0.3">
      <c r="A291" s="516"/>
      <c r="B291" s="517"/>
      <c r="C291" s="517"/>
      <c r="D291" s="517"/>
      <c r="E291" s="517"/>
      <c r="F291" s="517"/>
      <c r="G291" s="518"/>
      <c r="H291" s="517"/>
      <c r="I291" s="519"/>
      <c r="J291" s="500"/>
    </row>
    <row r="292" spans="1:10" ht="4.5" customHeight="1" x14ac:dyDescent="0.3"/>
    <row r="293" spans="1:10" ht="12" customHeight="1" x14ac:dyDescent="0.3">
      <c r="A293" s="691" t="s">
        <v>585</v>
      </c>
      <c r="B293" s="691"/>
      <c r="C293" s="692"/>
      <c r="D293" s="692"/>
      <c r="E293" s="692"/>
      <c r="F293" s="692"/>
      <c r="G293" s="692"/>
      <c r="H293" s="692"/>
      <c r="I293" s="692"/>
      <c r="J293" s="511"/>
    </row>
    <row r="294" spans="1:10" ht="12" customHeight="1" thickBot="1" x14ac:dyDescent="0.35">
      <c r="A294" s="476"/>
      <c r="B294" s="476"/>
      <c r="C294" s="476"/>
      <c r="D294" s="476"/>
      <c r="E294" s="476"/>
      <c r="F294" s="476"/>
      <c r="G294" s="476"/>
      <c r="H294" s="693" t="s">
        <v>427</v>
      </c>
      <c r="I294" s="693"/>
      <c r="J294" s="511"/>
    </row>
    <row r="295" spans="1:10" ht="12" customHeight="1" thickBot="1" x14ac:dyDescent="0.35">
      <c r="A295" s="673" t="s">
        <v>552</v>
      </c>
      <c r="B295" s="676" t="s">
        <v>553</v>
      </c>
      <c r="C295" s="677"/>
      <c r="D295" s="677"/>
      <c r="E295" s="677"/>
      <c r="F295" s="678"/>
      <c r="G295" s="678"/>
      <c r="H295" s="678"/>
      <c r="I295" s="679"/>
      <c r="J295" s="511"/>
    </row>
    <row r="296" spans="1:10" ht="12" customHeight="1" thickBot="1" x14ac:dyDescent="0.35">
      <c r="A296" s="674"/>
      <c r="B296" s="680" t="s">
        <v>554</v>
      </c>
      <c r="C296" s="683" t="s">
        <v>555</v>
      </c>
      <c r="D296" s="684"/>
      <c r="E296" s="684"/>
      <c r="F296" s="684"/>
      <c r="G296" s="684"/>
      <c r="H296" s="684"/>
      <c r="I296" s="685"/>
      <c r="J296" s="511"/>
    </row>
    <row r="297" spans="1:10" ht="12" customHeight="1" thickBot="1" x14ac:dyDescent="0.35">
      <c r="A297" s="674"/>
      <c r="B297" s="681"/>
      <c r="C297" s="680" t="str">
        <f>CONCATENATE(RM_TARTALOMJEGYZÉK!A1,". előtti  forrás, kiadás")</f>
        <v>2021. előtti  forrás, kiadás</v>
      </c>
      <c r="D297" s="478" t="s">
        <v>556</v>
      </c>
      <c r="E297" s="478" t="s">
        <v>557</v>
      </c>
      <c r="F297" s="478" t="s">
        <v>558</v>
      </c>
      <c r="G297" s="478" t="s">
        <v>556</v>
      </c>
      <c r="H297" s="478" t="s">
        <v>557</v>
      </c>
      <c r="I297" s="478" t="s">
        <v>558</v>
      </c>
      <c r="J297" s="511"/>
    </row>
    <row r="298" spans="1:10" ht="12" customHeight="1" thickBot="1" x14ac:dyDescent="0.35">
      <c r="A298" s="675"/>
      <c r="B298" s="682"/>
      <c r="C298" s="686"/>
      <c r="D298" s="687" t="str">
        <f>CONCATENATE(RM_TARTALOMJEGYZÉK!$A$1,". évi")</f>
        <v>2021. évi</v>
      </c>
      <c r="E298" s="688"/>
      <c r="F298" s="689"/>
      <c r="G298" s="687" t="str">
        <f>CONCATENATE(RM_TARTALOMJEGYZÉK!$A$1,". után")</f>
        <v>2021. után</v>
      </c>
      <c r="H298" s="690"/>
      <c r="I298" s="689"/>
      <c r="J298" s="511"/>
    </row>
    <row r="299" spans="1:10" ht="12" customHeight="1" thickBot="1" x14ac:dyDescent="0.35">
      <c r="A299" s="479" t="s">
        <v>344</v>
      </c>
      <c r="B299" s="515" t="s">
        <v>603</v>
      </c>
      <c r="C299" s="481" t="s">
        <v>346</v>
      </c>
      <c r="D299" s="482" t="s">
        <v>348</v>
      </c>
      <c r="E299" s="482" t="s">
        <v>347</v>
      </c>
      <c r="F299" s="481" t="s">
        <v>559</v>
      </c>
      <c r="G299" s="481" t="s">
        <v>350</v>
      </c>
      <c r="H299" s="481" t="s">
        <v>351</v>
      </c>
      <c r="I299" s="483" t="s">
        <v>560</v>
      </c>
      <c r="J299" s="511"/>
    </row>
    <row r="300" spans="1:10" ht="12" customHeight="1" x14ac:dyDescent="0.3">
      <c r="A300" s="484" t="s">
        <v>561</v>
      </c>
      <c r="B300" s="565">
        <f t="shared" ref="B300:B305" si="65">C300+F300+I300</f>
        <v>0</v>
      </c>
      <c r="C300" s="536"/>
      <c r="D300" s="566"/>
      <c r="E300" s="567">
        <f t="shared" ref="E300:E305" si="66">H316</f>
        <v>0</v>
      </c>
      <c r="F300" s="568">
        <f t="shared" ref="F300:F305" si="67">D300+E300</f>
        <v>0</v>
      </c>
      <c r="G300" s="566"/>
      <c r="H300" s="569">
        <f t="shared" ref="H300:H305" si="68">H333</f>
        <v>0</v>
      </c>
      <c r="I300" s="570">
        <f t="shared" ref="I300:I305" si="69">G300+H300</f>
        <v>0</v>
      </c>
      <c r="J300" s="511"/>
    </row>
    <row r="301" spans="1:10" ht="12" customHeight="1" x14ac:dyDescent="0.3">
      <c r="A301" s="485" t="s">
        <v>562</v>
      </c>
      <c r="B301" s="571">
        <f t="shared" si="65"/>
        <v>0</v>
      </c>
      <c r="C301" s="572"/>
      <c r="D301" s="572"/>
      <c r="E301" s="573">
        <f t="shared" si="66"/>
        <v>0</v>
      </c>
      <c r="F301" s="574">
        <f t="shared" si="67"/>
        <v>0</v>
      </c>
      <c r="G301" s="572"/>
      <c r="H301" s="575">
        <f t="shared" si="68"/>
        <v>0</v>
      </c>
      <c r="I301" s="576">
        <f t="shared" si="69"/>
        <v>0</v>
      </c>
      <c r="J301" s="511"/>
    </row>
    <row r="302" spans="1:10" ht="12" customHeight="1" x14ac:dyDescent="0.3">
      <c r="A302" s="486" t="s">
        <v>563</v>
      </c>
      <c r="B302" s="577">
        <f t="shared" si="65"/>
        <v>0</v>
      </c>
      <c r="C302" s="578"/>
      <c r="D302" s="578"/>
      <c r="E302" s="573">
        <f t="shared" si="66"/>
        <v>0</v>
      </c>
      <c r="F302" s="576">
        <f t="shared" si="67"/>
        <v>0</v>
      </c>
      <c r="G302" s="578"/>
      <c r="H302" s="575">
        <f t="shared" si="68"/>
        <v>0</v>
      </c>
      <c r="I302" s="576">
        <f t="shared" si="69"/>
        <v>0</v>
      </c>
      <c r="J302" s="511"/>
    </row>
    <row r="303" spans="1:10" ht="12" customHeight="1" x14ac:dyDescent="0.3">
      <c r="A303" s="486" t="s">
        <v>564</v>
      </c>
      <c r="B303" s="577">
        <f t="shared" si="65"/>
        <v>0</v>
      </c>
      <c r="C303" s="578"/>
      <c r="D303" s="578"/>
      <c r="E303" s="573">
        <f t="shared" si="66"/>
        <v>0</v>
      </c>
      <c r="F303" s="576">
        <f t="shared" si="67"/>
        <v>0</v>
      </c>
      <c r="G303" s="578"/>
      <c r="H303" s="575">
        <f t="shared" si="68"/>
        <v>0</v>
      </c>
      <c r="I303" s="576">
        <f t="shared" si="69"/>
        <v>0</v>
      </c>
      <c r="J303" s="511"/>
    </row>
    <row r="304" spans="1:10" ht="12" customHeight="1" x14ac:dyDescent="0.3">
      <c r="A304" s="486" t="s">
        <v>565</v>
      </c>
      <c r="B304" s="577">
        <f t="shared" si="65"/>
        <v>0</v>
      </c>
      <c r="C304" s="578"/>
      <c r="D304" s="578"/>
      <c r="E304" s="573">
        <f t="shared" si="66"/>
        <v>0</v>
      </c>
      <c r="F304" s="576">
        <f t="shared" si="67"/>
        <v>0</v>
      </c>
      <c r="G304" s="578"/>
      <c r="H304" s="575">
        <f t="shared" si="68"/>
        <v>0</v>
      </c>
      <c r="I304" s="576">
        <f t="shared" si="69"/>
        <v>0</v>
      </c>
      <c r="J304" s="511"/>
    </row>
    <row r="305" spans="1:10" ht="12" customHeight="1" thickBot="1" x14ac:dyDescent="0.35">
      <c r="A305" s="486" t="s">
        <v>566</v>
      </c>
      <c r="B305" s="577">
        <f t="shared" si="65"/>
        <v>0</v>
      </c>
      <c r="C305" s="578"/>
      <c r="D305" s="578"/>
      <c r="E305" s="573">
        <f t="shared" si="66"/>
        <v>0</v>
      </c>
      <c r="F305" s="576">
        <f t="shared" si="67"/>
        <v>0</v>
      </c>
      <c r="G305" s="578"/>
      <c r="H305" s="575">
        <f t="shared" si="68"/>
        <v>0</v>
      </c>
      <c r="I305" s="576">
        <f t="shared" si="69"/>
        <v>0</v>
      </c>
      <c r="J305" s="511"/>
    </row>
    <row r="306" spans="1:10" ht="12" customHeight="1" thickBot="1" x14ac:dyDescent="0.35">
      <c r="A306" s="487" t="s">
        <v>567</v>
      </c>
      <c r="B306" s="498">
        <f t="shared" ref="B306:I306" si="70">B300+SUM(B302:B305)</f>
        <v>0</v>
      </c>
      <c r="C306" s="498">
        <f t="shared" si="70"/>
        <v>0</v>
      </c>
      <c r="D306" s="498">
        <f t="shared" si="70"/>
        <v>0</v>
      </c>
      <c r="E306" s="498">
        <f t="shared" si="70"/>
        <v>0</v>
      </c>
      <c r="F306" s="498">
        <f t="shared" si="70"/>
        <v>0</v>
      </c>
      <c r="G306" s="498">
        <f t="shared" si="70"/>
        <v>0</v>
      </c>
      <c r="H306" s="498">
        <f t="shared" si="70"/>
        <v>0</v>
      </c>
      <c r="I306" s="579">
        <f t="shared" si="70"/>
        <v>0</v>
      </c>
      <c r="J306" s="511"/>
    </row>
    <row r="307" spans="1:10" ht="12" customHeight="1" x14ac:dyDescent="0.3">
      <c r="A307" s="488" t="s">
        <v>568</v>
      </c>
      <c r="B307" s="565">
        <f>C307+F307+I307</f>
        <v>0</v>
      </c>
      <c r="C307" s="566"/>
      <c r="D307" s="566"/>
      <c r="E307" s="567">
        <f>H324</f>
        <v>0</v>
      </c>
      <c r="F307" s="567">
        <f>D307+E307</f>
        <v>0</v>
      </c>
      <c r="G307" s="566"/>
      <c r="H307" s="567">
        <f>H341</f>
        <v>0</v>
      </c>
      <c r="I307" s="570">
        <f>G307+H307</f>
        <v>0</v>
      </c>
      <c r="J307" s="511"/>
    </row>
    <row r="308" spans="1:10" ht="12" customHeight="1" x14ac:dyDescent="0.3">
      <c r="A308" s="489" t="s">
        <v>569</v>
      </c>
      <c r="B308" s="571">
        <f>C308+F308+I308</f>
        <v>0</v>
      </c>
      <c r="C308" s="578"/>
      <c r="D308" s="578"/>
      <c r="E308" s="575">
        <f>H325</f>
        <v>0</v>
      </c>
      <c r="F308" s="575">
        <f>D308+E308</f>
        <v>0</v>
      </c>
      <c r="G308" s="578"/>
      <c r="H308" s="575">
        <f>H342</f>
        <v>0</v>
      </c>
      <c r="I308" s="576">
        <f>G308+H308</f>
        <v>0</v>
      </c>
      <c r="J308" s="511"/>
    </row>
    <row r="309" spans="1:10" ht="12" customHeight="1" x14ac:dyDescent="0.3">
      <c r="A309" s="489" t="s">
        <v>570</v>
      </c>
      <c r="B309" s="577">
        <f>C309+F309+I309</f>
        <v>0</v>
      </c>
      <c r="C309" s="578"/>
      <c r="D309" s="578"/>
      <c r="E309" s="575">
        <f>H326</f>
        <v>0</v>
      </c>
      <c r="F309" s="575">
        <f>D309+E309</f>
        <v>0</v>
      </c>
      <c r="G309" s="578"/>
      <c r="H309" s="575">
        <f>H343</f>
        <v>0</v>
      </c>
      <c r="I309" s="576">
        <f>G309+H309</f>
        <v>0</v>
      </c>
      <c r="J309" s="511"/>
    </row>
    <row r="310" spans="1:10" ht="12" customHeight="1" x14ac:dyDescent="0.3">
      <c r="A310" s="489" t="s">
        <v>571</v>
      </c>
      <c r="B310" s="577">
        <f>C310+F310+I310</f>
        <v>0</v>
      </c>
      <c r="C310" s="578"/>
      <c r="D310" s="578"/>
      <c r="E310" s="575">
        <f>H327</f>
        <v>0</v>
      </c>
      <c r="F310" s="575">
        <f>D310+E310</f>
        <v>0</v>
      </c>
      <c r="G310" s="578"/>
      <c r="H310" s="575">
        <f>H344</f>
        <v>0</v>
      </c>
      <c r="I310" s="576">
        <f>G310+H310</f>
        <v>0</v>
      </c>
      <c r="J310" s="511"/>
    </row>
    <row r="311" spans="1:10" ht="12" customHeight="1" thickBot="1" x14ac:dyDescent="0.35">
      <c r="A311" s="490"/>
      <c r="B311" s="580">
        <f>C311+F311+I311</f>
        <v>0</v>
      </c>
      <c r="C311" s="581"/>
      <c r="D311" s="581"/>
      <c r="E311" s="575">
        <f>H328</f>
        <v>0</v>
      </c>
      <c r="F311" s="582">
        <f>D311+E311</f>
        <v>0</v>
      </c>
      <c r="G311" s="581"/>
      <c r="H311" s="575">
        <f>H345</f>
        <v>0</v>
      </c>
      <c r="I311" s="583">
        <f>G311+H311</f>
        <v>0</v>
      </c>
      <c r="J311" s="511"/>
    </row>
    <row r="312" spans="1:10" ht="12" customHeight="1" thickBot="1" x14ac:dyDescent="0.35">
      <c r="A312" s="491" t="s">
        <v>572</v>
      </c>
      <c r="B312" s="498">
        <f t="shared" ref="B312:I312" si="71">SUM(B307:B311)</f>
        <v>0</v>
      </c>
      <c r="C312" s="498">
        <f t="shared" si="71"/>
        <v>0</v>
      </c>
      <c r="D312" s="498">
        <f t="shared" si="71"/>
        <v>0</v>
      </c>
      <c r="E312" s="498">
        <f t="shared" si="71"/>
        <v>0</v>
      </c>
      <c r="F312" s="498">
        <f t="shared" si="71"/>
        <v>0</v>
      </c>
      <c r="G312" s="498">
        <f t="shared" si="71"/>
        <v>0</v>
      </c>
      <c r="H312" s="498">
        <f t="shared" si="71"/>
        <v>0</v>
      </c>
      <c r="I312" s="579">
        <f t="shared" si="71"/>
        <v>0</v>
      </c>
      <c r="J312" s="511"/>
    </row>
    <row r="313" spans="1:10" ht="2.25" customHeight="1" x14ac:dyDescent="0.3">
      <c r="A313" s="492"/>
      <c r="B313" s="493"/>
      <c r="C313" s="493"/>
      <c r="D313" s="493"/>
      <c r="E313" s="493"/>
      <c r="F313" s="493"/>
      <c r="G313" s="493"/>
      <c r="H313" s="493"/>
      <c r="I313" s="494"/>
      <c r="J313" s="511"/>
    </row>
    <row r="314" spans="1:10" ht="12" customHeight="1" thickBot="1" x14ac:dyDescent="0.35">
      <c r="A314" s="694" t="str">
        <f>CONCATENATE(RM_TARTALOMJEGYZÉK!A1,". évi költségvetést érintő módosítások")</f>
        <v>2021. évi költségvetést érintő módosítások</v>
      </c>
      <c r="B314" s="695"/>
      <c r="C314" s="695"/>
      <c r="D314" s="695"/>
      <c r="E314" s="695"/>
      <c r="F314" s="695"/>
      <c r="G314" s="695"/>
      <c r="H314" s="695"/>
      <c r="I314" s="695"/>
      <c r="J314" s="511"/>
    </row>
    <row r="315" spans="1:10" ht="12" customHeight="1" thickBot="1" x14ac:dyDescent="0.35">
      <c r="A315" s="495" t="s">
        <v>552</v>
      </c>
      <c r="B315" s="496" t="s">
        <v>574</v>
      </c>
      <c r="C315" s="496" t="s">
        <v>575</v>
      </c>
      <c r="D315" s="496" t="s">
        <v>576</v>
      </c>
      <c r="E315" s="496" t="s">
        <v>577</v>
      </c>
      <c r="F315" s="496" t="s">
        <v>578</v>
      </c>
      <c r="G315" s="525" t="s">
        <v>579</v>
      </c>
      <c r="H315" s="669" t="s">
        <v>580</v>
      </c>
      <c r="I315" s="670"/>
      <c r="J315" s="511"/>
    </row>
    <row r="316" spans="1:10" ht="12" customHeight="1" x14ac:dyDescent="0.3">
      <c r="A316" s="484" t="s">
        <v>561</v>
      </c>
      <c r="B316" s="536"/>
      <c r="C316" s="536"/>
      <c r="D316" s="536"/>
      <c r="E316" s="536"/>
      <c r="F316" s="537"/>
      <c r="G316" s="552"/>
      <c r="H316" s="671">
        <f t="shared" ref="H316:H321" si="72">SUM(B316:G316)</f>
        <v>0</v>
      </c>
      <c r="I316" s="672"/>
      <c r="J316" s="511"/>
    </row>
    <row r="317" spans="1:10" ht="12" customHeight="1" x14ac:dyDescent="0.3">
      <c r="A317" s="485" t="s">
        <v>562</v>
      </c>
      <c r="B317" s="539"/>
      <c r="C317" s="539"/>
      <c r="D317" s="539"/>
      <c r="E317" s="539"/>
      <c r="F317" s="540"/>
      <c r="G317" s="550"/>
      <c r="H317" s="653">
        <f t="shared" si="72"/>
        <v>0</v>
      </c>
      <c r="I317" s="654"/>
      <c r="J317" s="511"/>
    </row>
    <row r="318" spans="1:10" ht="12" customHeight="1" x14ac:dyDescent="0.3">
      <c r="A318" s="486" t="s">
        <v>563</v>
      </c>
      <c r="B318" s="539"/>
      <c r="C318" s="539"/>
      <c r="D318" s="539"/>
      <c r="E318" s="539"/>
      <c r="F318" s="540"/>
      <c r="G318" s="550"/>
      <c r="H318" s="653">
        <f t="shared" si="72"/>
        <v>0</v>
      </c>
      <c r="I318" s="654"/>
      <c r="J318" s="511"/>
    </row>
    <row r="319" spans="1:10" ht="12" customHeight="1" x14ac:dyDescent="0.3">
      <c r="A319" s="486" t="s">
        <v>564</v>
      </c>
      <c r="B319" s="539"/>
      <c r="C319" s="539"/>
      <c r="D319" s="539"/>
      <c r="E319" s="539"/>
      <c r="F319" s="540"/>
      <c r="G319" s="550"/>
      <c r="H319" s="653">
        <f t="shared" si="72"/>
        <v>0</v>
      </c>
      <c r="I319" s="654"/>
      <c r="J319" s="511"/>
    </row>
    <row r="320" spans="1:10" ht="12" customHeight="1" x14ac:dyDescent="0.3">
      <c r="A320" s="486" t="s">
        <v>565</v>
      </c>
      <c r="B320" s="539"/>
      <c r="C320" s="539"/>
      <c r="D320" s="539"/>
      <c r="E320" s="539"/>
      <c r="F320" s="540"/>
      <c r="G320" s="550"/>
      <c r="H320" s="653">
        <f t="shared" si="72"/>
        <v>0</v>
      </c>
      <c r="I320" s="654"/>
      <c r="J320" s="511"/>
    </row>
    <row r="321" spans="1:10" ht="12" customHeight="1" thickBot="1" x14ac:dyDescent="0.35">
      <c r="A321" s="486" t="s">
        <v>566</v>
      </c>
      <c r="B321" s="542"/>
      <c r="C321" s="542"/>
      <c r="D321" s="542"/>
      <c r="E321" s="542"/>
      <c r="F321" s="543"/>
      <c r="G321" s="551"/>
      <c r="H321" s="655">
        <f t="shared" si="72"/>
        <v>0</v>
      </c>
      <c r="I321" s="656"/>
      <c r="J321" s="511"/>
    </row>
    <row r="322" spans="1:10" ht="12" customHeight="1" thickBot="1" x14ac:dyDescent="0.35">
      <c r="A322" s="497" t="s">
        <v>541</v>
      </c>
      <c r="B322" s="498">
        <f t="shared" ref="B322:I322" si="73">B316+SUM(B318:B321)</f>
        <v>0</v>
      </c>
      <c r="C322" s="498">
        <f t="shared" si="73"/>
        <v>0</v>
      </c>
      <c r="D322" s="498">
        <f t="shared" si="73"/>
        <v>0</v>
      </c>
      <c r="E322" s="498">
        <f t="shared" si="73"/>
        <v>0</v>
      </c>
      <c r="F322" s="498">
        <f t="shared" si="73"/>
        <v>0</v>
      </c>
      <c r="G322" s="564">
        <f t="shared" si="73"/>
        <v>0</v>
      </c>
      <c r="H322" s="657">
        <f t="shared" si="73"/>
        <v>0</v>
      </c>
      <c r="I322" s="658">
        <f t="shared" si="73"/>
        <v>0</v>
      </c>
      <c r="J322" s="511"/>
    </row>
    <row r="323" spans="1:10" ht="12" customHeight="1" thickBot="1" x14ac:dyDescent="0.35">
      <c r="A323" s="495" t="s">
        <v>36</v>
      </c>
      <c r="B323" s="499" t="s">
        <v>574</v>
      </c>
      <c r="C323" s="499" t="s">
        <v>575</v>
      </c>
      <c r="D323" s="499" t="s">
        <v>576</v>
      </c>
      <c r="E323" s="499" t="s">
        <v>577</v>
      </c>
      <c r="F323" s="499" t="s">
        <v>578</v>
      </c>
      <c r="G323" s="520" t="s">
        <v>579</v>
      </c>
      <c r="H323" s="667" t="s">
        <v>580</v>
      </c>
      <c r="I323" s="668"/>
      <c r="J323" s="511"/>
    </row>
    <row r="324" spans="1:10" ht="12" customHeight="1" x14ac:dyDescent="0.3">
      <c r="A324" s="488" t="s">
        <v>568</v>
      </c>
      <c r="B324" s="545"/>
      <c r="C324" s="545"/>
      <c r="D324" s="545"/>
      <c r="E324" s="545"/>
      <c r="F324" s="546"/>
      <c r="G324" s="549"/>
      <c r="H324" s="661">
        <f>SUM(B324:G324)</f>
        <v>0</v>
      </c>
      <c r="I324" s="662"/>
      <c r="J324" s="511"/>
    </row>
    <row r="325" spans="1:10" ht="12" customHeight="1" x14ac:dyDescent="0.3">
      <c r="A325" s="489" t="s">
        <v>569</v>
      </c>
      <c r="B325" s="539"/>
      <c r="C325" s="539"/>
      <c r="D325" s="539"/>
      <c r="E325" s="539"/>
      <c r="F325" s="540"/>
      <c r="G325" s="550"/>
      <c r="H325" s="653">
        <f>SUM(B325:G325)</f>
        <v>0</v>
      </c>
      <c r="I325" s="654"/>
      <c r="J325" s="511"/>
    </row>
    <row r="326" spans="1:10" ht="12" customHeight="1" x14ac:dyDescent="0.3">
      <c r="A326" s="489" t="s">
        <v>570</v>
      </c>
      <c r="B326" s="539"/>
      <c r="C326" s="539"/>
      <c r="D326" s="539"/>
      <c r="E326" s="539"/>
      <c r="F326" s="540"/>
      <c r="G326" s="550"/>
      <c r="H326" s="653">
        <f>SUM(B326:G326)</f>
        <v>0</v>
      </c>
      <c r="I326" s="654"/>
      <c r="J326" s="511"/>
    </row>
    <row r="327" spans="1:10" ht="12" customHeight="1" x14ac:dyDescent="0.3">
      <c r="A327" s="489" t="s">
        <v>571</v>
      </c>
      <c r="B327" s="539"/>
      <c r="C327" s="539"/>
      <c r="D327" s="539"/>
      <c r="E327" s="539"/>
      <c r="F327" s="540"/>
      <c r="G327" s="550"/>
      <c r="H327" s="653">
        <f>SUM(B327:G327)</f>
        <v>0</v>
      </c>
      <c r="I327" s="654"/>
      <c r="J327" s="511"/>
    </row>
    <row r="328" spans="1:10" ht="12" customHeight="1" thickBot="1" x14ac:dyDescent="0.35">
      <c r="A328" s="490"/>
      <c r="B328" s="542"/>
      <c r="C328" s="542"/>
      <c r="D328" s="542"/>
      <c r="E328" s="542"/>
      <c r="F328" s="543"/>
      <c r="G328" s="551"/>
      <c r="H328" s="655">
        <f>SUM(B328:G328)</f>
        <v>0</v>
      </c>
      <c r="I328" s="656"/>
      <c r="J328" s="511"/>
    </row>
    <row r="329" spans="1:10" ht="12" customHeight="1" thickBot="1" x14ac:dyDescent="0.35">
      <c r="A329" s="497" t="s">
        <v>541</v>
      </c>
      <c r="B329" s="498">
        <f>SUM(B324:B328)</f>
        <v>0</v>
      </c>
      <c r="C329" s="498">
        <f t="shared" ref="C329:I329" si="74">SUM(C324:C328)</f>
        <v>0</v>
      </c>
      <c r="D329" s="498">
        <f t="shared" si="74"/>
        <v>0</v>
      </c>
      <c r="E329" s="498">
        <f t="shared" si="74"/>
        <v>0</v>
      </c>
      <c r="F329" s="498">
        <f t="shared" si="74"/>
        <v>0</v>
      </c>
      <c r="G329" s="564">
        <f t="shared" si="74"/>
        <v>0</v>
      </c>
      <c r="H329" s="657">
        <f t="shared" si="74"/>
        <v>0</v>
      </c>
      <c r="I329" s="658">
        <f t="shared" si="74"/>
        <v>0</v>
      </c>
      <c r="J329" s="511"/>
    </row>
    <row r="330" spans="1:10" ht="2.25" customHeight="1" x14ac:dyDescent="0.3">
      <c r="A330" s="663"/>
      <c r="B330" s="664"/>
      <c r="C330" s="664"/>
      <c r="D330" s="664"/>
      <c r="E330" s="664"/>
      <c r="F330" s="664"/>
      <c r="G330" s="664"/>
      <c r="H330" s="664"/>
      <c r="I330" s="664"/>
      <c r="J330" s="500"/>
    </row>
    <row r="331" spans="1:10" ht="12" customHeight="1" thickBot="1" x14ac:dyDescent="0.35">
      <c r="A331" s="694" t="str">
        <f>CONCATENATE(RM_TARTALOMJEGYZÉK!A1,". utáni  költségvetést érintő módosítások")</f>
        <v>2021. utáni  költségvetést érintő módosítások</v>
      </c>
      <c r="B331" s="695"/>
      <c r="C331" s="695"/>
      <c r="D331" s="695"/>
      <c r="E331" s="695"/>
      <c r="F331" s="695"/>
      <c r="G331" s="695"/>
      <c r="H331" s="695"/>
      <c r="I331" s="695"/>
      <c r="J331" s="500"/>
    </row>
    <row r="332" spans="1:10" ht="12" customHeight="1" thickBot="1" x14ac:dyDescent="0.35">
      <c r="A332" s="495" t="s">
        <v>552</v>
      </c>
      <c r="B332" s="496" t="s">
        <v>574</v>
      </c>
      <c r="C332" s="496" t="s">
        <v>575</v>
      </c>
      <c r="D332" s="496" t="s">
        <v>576</v>
      </c>
      <c r="E332" s="496" t="s">
        <v>577</v>
      </c>
      <c r="F332" s="496" t="s">
        <v>578</v>
      </c>
      <c r="G332" s="496" t="s">
        <v>579</v>
      </c>
      <c r="H332" s="659" t="s">
        <v>580</v>
      </c>
      <c r="I332" s="660"/>
      <c r="J332" s="500"/>
    </row>
    <row r="333" spans="1:10" ht="12" customHeight="1" x14ac:dyDescent="0.3">
      <c r="A333" s="484" t="s">
        <v>561</v>
      </c>
      <c r="B333" s="545"/>
      <c r="C333" s="545"/>
      <c r="D333" s="545"/>
      <c r="E333" s="545"/>
      <c r="F333" s="546"/>
      <c r="G333" s="546"/>
      <c r="H333" s="661">
        <f t="shared" ref="H333:H338" si="75">SUM(B333:G333)</f>
        <v>0</v>
      </c>
      <c r="I333" s="662"/>
      <c r="J333" s="500"/>
    </row>
    <row r="334" spans="1:10" ht="12" customHeight="1" x14ac:dyDescent="0.3">
      <c r="A334" s="485" t="s">
        <v>562</v>
      </c>
      <c r="B334" s="539"/>
      <c r="C334" s="539"/>
      <c r="D334" s="539"/>
      <c r="E334" s="539"/>
      <c r="F334" s="540"/>
      <c r="G334" s="547"/>
      <c r="H334" s="653">
        <f t="shared" si="75"/>
        <v>0</v>
      </c>
      <c r="I334" s="654"/>
      <c r="J334" s="500"/>
    </row>
    <row r="335" spans="1:10" ht="12" customHeight="1" x14ac:dyDescent="0.3">
      <c r="A335" s="486" t="s">
        <v>563</v>
      </c>
      <c r="B335" s="539"/>
      <c r="C335" s="539"/>
      <c r="D335" s="539"/>
      <c r="E335" s="539"/>
      <c r="F335" s="540"/>
      <c r="G335" s="547"/>
      <c r="H335" s="653">
        <f t="shared" si="75"/>
        <v>0</v>
      </c>
      <c r="I335" s="654"/>
      <c r="J335" s="500"/>
    </row>
    <row r="336" spans="1:10" ht="12" customHeight="1" x14ac:dyDescent="0.3">
      <c r="A336" s="486" t="s">
        <v>564</v>
      </c>
      <c r="B336" s="539"/>
      <c r="C336" s="539"/>
      <c r="D336" s="539"/>
      <c r="E336" s="539"/>
      <c r="F336" s="540"/>
      <c r="G336" s="547"/>
      <c r="H336" s="653">
        <f t="shared" si="75"/>
        <v>0</v>
      </c>
      <c r="I336" s="654"/>
      <c r="J336" s="500"/>
    </row>
    <row r="337" spans="1:10" ht="12" customHeight="1" x14ac:dyDescent="0.3">
      <c r="A337" s="486" t="s">
        <v>565</v>
      </c>
      <c r="B337" s="539"/>
      <c r="C337" s="539"/>
      <c r="D337" s="539"/>
      <c r="E337" s="539"/>
      <c r="F337" s="540"/>
      <c r="G337" s="547"/>
      <c r="H337" s="653">
        <f t="shared" si="75"/>
        <v>0</v>
      </c>
      <c r="I337" s="654"/>
      <c r="J337" s="500"/>
    </row>
    <row r="338" spans="1:10" ht="12" customHeight="1" thickBot="1" x14ac:dyDescent="0.35">
      <c r="A338" s="486" t="s">
        <v>566</v>
      </c>
      <c r="B338" s="542"/>
      <c r="C338" s="542"/>
      <c r="D338" s="542"/>
      <c r="E338" s="542"/>
      <c r="F338" s="543"/>
      <c r="G338" s="548"/>
      <c r="H338" s="655">
        <f t="shared" si="75"/>
        <v>0</v>
      </c>
      <c r="I338" s="656"/>
      <c r="J338" s="500"/>
    </row>
    <row r="339" spans="1:10" ht="12" customHeight="1" thickBot="1" x14ac:dyDescent="0.35">
      <c r="A339" s="497" t="s">
        <v>541</v>
      </c>
      <c r="B339" s="498">
        <f t="shared" ref="B339:I339" si="76">B333+SUM(B335:B338)</f>
        <v>0</v>
      </c>
      <c r="C339" s="498">
        <f t="shared" si="76"/>
        <v>0</v>
      </c>
      <c r="D339" s="498">
        <f t="shared" si="76"/>
        <v>0</v>
      </c>
      <c r="E339" s="498">
        <f t="shared" si="76"/>
        <v>0</v>
      </c>
      <c r="F339" s="498">
        <f t="shared" si="76"/>
        <v>0</v>
      </c>
      <c r="G339" s="498">
        <f t="shared" si="76"/>
        <v>0</v>
      </c>
      <c r="H339" s="657">
        <f t="shared" si="76"/>
        <v>0</v>
      </c>
      <c r="I339" s="658">
        <f t="shared" si="76"/>
        <v>0</v>
      </c>
      <c r="J339" s="500"/>
    </row>
    <row r="340" spans="1:10" ht="12" customHeight="1" thickBot="1" x14ac:dyDescent="0.35">
      <c r="A340" s="495" t="s">
        <v>36</v>
      </c>
      <c r="B340" s="496" t="s">
        <v>574</v>
      </c>
      <c r="C340" s="496" t="s">
        <v>575</v>
      </c>
      <c r="D340" s="496" t="s">
        <v>576</v>
      </c>
      <c r="E340" s="496" t="s">
        <v>577</v>
      </c>
      <c r="F340" s="496" t="s">
        <v>578</v>
      </c>
      <c r="G340" s="496" t="s">
        <v>579</v>
      </c>
      <c r="H340" s="659" t="s">
        <v>580</v>
      </c>
      <c r="I340" s="660"/>
      <c r="J340" s="500"/>
    </row>
    <row r="341" spans="1:10" ht="12" customHeight="1" x14ac:dyDescent="0.3">
      <c r="A341" s="488" t="s">
        <v>568</v>
      </c>
      <c r="B341" s="545"/>
      <c r="C341" s="545"/>
      <c r="D341" s="545"/>
      <c r="E341" s="545"/>
      <c r="F341" s="546"/>
      <c r="G341" s="546"/>
      <c r="H341" s="661">
        <f>SUM(B341:G341)</f>
        <v>0</v>
      </c>
      <c r="I341" s="662"/>
      <c r="J341" s="500"/>
    </row>
    <row r="342" spans="1:10" ht="12" customHeight="1" x14ac:dyDescent="0.3">
      <c r="A342" s="489" t="s">
        <v>569</v>
      </c>
      <c r="B342" s="539"/>
      <c r="C342" s="539"/>
      <c r="D342" s="539"/>
      <c r="E342" s="539"/>
      <c r="F342" s="540"/>
      <c r="G342" s="547"/>
      <c r="H342" s="653">
        <f>SUM(B342:G342)</f>
        <v>0</v>
      </c>
      <c r="I342" s="654"/>
      <c r="J342" s="500"/>
    </row>
    <row r="343" spans="1:10" ht="12" customHeight="1" x14ac:dyDescent="0.3">
      <c r="A343" s="489" t="s">
        <v>570</v>
      </c>
      <c r="B343" s="539"/>
      <c r="C343" s="539"/>
      <c r="D343" s="539"/>
      <c r="E343" s="539"/>
      <c r="F343" s="540"/>
      <c r="G343" s="547"/>
      <c r="H343" s="653">
        <f>SUM(B343:G343)</f>
        <v>0</v>
      </c>
      <c r="I343" s="654"/>
      <c r="J343" s="500"/>
    </row>
    <row r="344" spans="1:10" ht="12" customHeight="1" x14ac:dyDescent="0.3">
      <c r="A344" s="489" t="s">
        <v>571</v>
      </c>
      <c r="B344" s="539"/>
      <c r="C344" s="539"/>
      <c r="D344" s="539"/>
      <c r="E344" s="539"/>
      <c r="F344" s="540"/>
      <c r="G344" s="547"/>
      <c r="H344" s="653">
        <f>SUM(B344:G344)</f>
        <v>0</v>
      </c>
      <c r="I344" s="654"/>
      <c r="J344" s="500"/>
    </row>
    <row r="345" spans="1:10" ht="12" customHeight="1" thickBot="1" x14ac:dyDescent="0.35">
      <c r="A345" s="490"/>
      <c r="B345" s="542"/>
      <c r="C345" s="542"/>
      <c r="D345" s="542"/>
      <c r="E345" s="542"/>
      <c r="F345" s="543"/>
      <c r="G345" s="548"/>
      <c r="H345" s="655">
        <f>SUM(B345:G345)</f>
        <v>0</v>
      </c>
      <c r="I345" s="656"/>
      <c r="J345" s="500"/>
    </row>
    <row r="346" spans="1:10" ht="12" customHeight="1" thickBot="1" x14ac:dyDescent="0.35">
      <c r="A346" s="497" t="s">
        <v>541</v>
      </c>
      <c r="B346" s="498">
        <f t="shared" ref="B346:I346" si="77">SUM(B341:B345)</f>
        <v>0</v>
      </c>
      <c r="C346" s="498">
        <f t="shared" si="77"/>
        <v>0</v>
      </c>
      <c r="D346" s="498">
        <f t="shared" si="77"/>
        <v>0</v>
      </c>
      <c r="E346" s="498">
        <f t="shared" si="77"/>
        <v>0</v>
      </c>
      <c r="F346" s="498">
        <f t="shared" si="77"/>
        <v>0</v>
      </c>
      <c r="G346" s="501">
        <f t="shared" si="77"/>
        <v>0</v>
      </c>
      <c r="H346" s="657">
        <f t="shared" si="77"/>
        <v>0</v>
      </c>
      <c r="I346" s="658">
        <f t="shared" si="77"/>
        <v>0</v>
      </c>
      <c r="J346" s="500"/>
    </row>
    <row r="347" spans="1:10" ht="12" customHeight="1" x14ac:dyDescent="0.3">
      <c r="A347" s="516"/>
      <c r="B347" s="517"/>
      <c r="C347" s="517"/>
      <c r="D347" s="517"/>
      <c r="E347" s="517"/>
      <c r="F347" s="517"/>
      <c r="G347" s="518"/>
      <c r="H347" s="517"/>
      <c r="I347" s="519"/>
      <c r="J347" s="500"/>
    </row>
    <row r="349" spans="1:10" ht="12" customHeight="1" x14ac:dyDescent="0.3">
      <c r="A349" s="691" t="s">
        <v>585</v>
      </c>
      <c r="B349" s="691"/>
      <c r="C349" s="692"/>
      <c r="D349" s="692"/>
      <c r="E349" s="692"/>
      <c r="F349" s="692"/>
      <c r="G349" s="692"/>
      <c r="H349" s="692"/>
      <c r="I349" s="692"/>
      <c r="J349" s="511"/>
    </row>
    <row r="350" spans="1:10" ht="12" customHeight="1" thickBot="1" x14ac:dyDescent="0.35">
      <c r="A350" s="476"/>
      <c r="B350" s="476"/>
      <c r="C350" s="476"/>
      <c r="D350" s="476"/>
      <c r="E350" s="476"/>
      <c r="F350" s="476"/>
      <c r="G350" s="476"/>
      <c r="H350" s="693" t="s">
        <v>427</v>
      </c>
      <c r="I350" s="693"/>
      <c r="J350" s="511"/>
    </row>
    <row r="351" spans="1:10" ht="12" customHeight="1" thickBot="1" x14ac:dyDescent="0.35">
      <c r="A351" s="673" t="s">
        <v>552</v>
      </c>
      <c r="B351" s="676" t="s">
        <v>553</v>
      </c>
      <c r="C351" s="677"/>
      <c r="D351" s="677"/>
      <c r="E351" s="677"/>
      <c r="F351" s="678"/>
      <c r="G351" s="678"/>
      <c r="H351" s="678"/>
      <c r="I351" s="679"/>
      <c r="J351" s="511"/>
    </row>
    <row r="352" spans="1:10" ht="12" customHeight="1" thickBot="1" x14ac:dyDescent="0.35">
      <c r="A352" s="674"/>
      <c r="B352" s="680" t="s">
        <v>554</v>
      </c>
      <c r="C352" s="683" t="s">
        <v>555</v>
      </c>
      <c r="D352" s="684"/>
      <c r="E352" s="684"/>
      <c r="F352" s="684"/>
      <c r="G352" s="684"/>
      <c r="H352" s="684"/>
      <c r="I352" s="685"/>
      <c r="J352" s="511"/>
    </row>
    <row r="353" spans="1:10" ht="12" customHeight="1" thickBot="1" x14ac:dyDescent="0.35">
      <c r="A353" s="674"/>
      <c r="B353" s="681"/>
      <c r="C353" s="680" t="str">
        <f>CONCATENATE(RM_TARTALOMJEGYZÉK!A1,". előtti  forrás, kiadás")</f>
        <v>2021. előtti  forrás, kiadás</v>
      </c>
      <c r="D353" s="478" t="s">
        <v>556</v>
      </c>
      <c r="E353" s="478" t="s">
        <v>557</v>
      </c>
      <c r="F353" s="478" t="s">
        <v>558</v>
      </c>
      <c r="G353" s="478" t="s">
        <v>556</v>
      </c>
      <c r="H353" s="478" t="s">
        <v>557</v>
      </c>
      <c r="I353" s="478" t="s">
        <v>558</v>
      </c>
      <c r="J353" s="511"/>
    </row>
    <row r="354" spans="1:10" ht="12" customHeight="1" thickBot="1" x14ac:dyDescent="0.35">
      <c r="A354" s="675"/>
      <c r="B354" s="682"/>
      <c r="C354" s="686"/>
      <c r="D354" s="687" t="str">
        <f>CONCATENATE(RM_TARTALOMJEGYZÉK!$A$1,". évi")</f>
        <v>2021. évi</v>
      </c>
      <c r="E354" s="688"/>
      <c r="F354" s="689"/>
      <c r="G354" s="687" t="str">
        <f>CONCATENATE(RM_TARTALOMJEGYZÉK!$A$1,". után")</f>
        <v>2021. után</v>
      </c>
      <c r="H354" s="690"/>
      <c r="I354" s="689"/>
      <c r="J354" s="511"/>
    </row>
    <row r="355" spans="1:10" ht="12" customHeight="1" thickBot="1" x14ac:dyDescent="0.35">
      <c r="A355" s="479" t="s">
        <v>344</v>
      </c>
      <c r="B355" s="515" t="s">
        <v>603</v>
      </c>
      <c r="C355" s="481" t="s">
        <v>346</v>
      </c>
      <c r="D355" s="482" t="s">
        <v>348</v>
      </c>
      <c r="E355" s="482" t="s">
        <v>347</v>
      </c>
      <c r="F355" s="481" t="s">
        <v>559</v>
      </c>
      <c r="G355" s="481" t="s">
        <v>350</v>
      </c>
      <c r="H355" s="481" t="s">
        <v>351</v>
      </c>
      <c r="I355" s="483" t="s">
        <v>560</v>
      </c>
      <c r="J355" s="511"/>
    </row>
    <row r="356" spans="1:10" ht="12" customHeight="1" x14ac:dyDescent="0.3">
      <c r="A356" s="484" t="s">
        <v>561</v>
      </c>
      <c r="B356" s="565">
        <f t="shared" ref="B356:B361" si="78">C356+F356+I356</f>
        <v>0</v>
      </c>
      <c r="C356" s="536"/>
      <c r="D356" s="566"/>
      <c r="E356" s="567">
        <f t="shared" ref="E356:E361" si="79">H372</f>
        <v>0</v>
      </c>
      <c r="F356" s="568">
        <f t="shared" ref="F356:F361" si="80">D356+E356</f>
        <v>0</v>
      </c>
      <c r="G356" s="566"/>
      <c r="H356" s="569">
        <f t="shared" ref="H356:H361" si="81">H389</f>
        <v>0</v>
      </c>
      <c r="I356" s="570">
        <f t="shared" ref="I356:I361" si="82">G356+H356</f>
        <v>0</v>
      </c>
      <c r="J356" s="511"/>
    </row>
    <row r="357" spans="1:10" ht="12" customHeight="1" x14ac:dyDescent="0.3">
      <c r="A357" s="485" t="s">
        <v>562</v>
      </c>
      <c r="B357" s="571">
        <f t="shared" si="78"/>
        <v>0</v>
      </c>
      <c r="C357" s="572"/>
      <c r="D357" s="572"/>
      <c r="E357" s="573">
        <f t="shared" si="79"/>
        <v>0</v>
      </c>
      <c r="F357" s="574">
        <f t="shared" si="80"/>
        <v>0</v>
      </c>
      <c r="G357" s="572"/>
      <c r="H357" s="575">
        <f t="shared" si="81"/>
        <v>0</v>
      </c>
      <c r="I357" s="576">
        <f t="shared" si="82"/>
        <v>0</v>
      </c>
      <c r="J357" s="511"/>
    </row>
    <row r="358" spans="1:10" ht="12" customHeight="1" x14ac:dyDescent="0.3">
      <c r="A358" s="486" t="s">
        <v>563</v>
      </c>
      <c r="B358" s="577">
        <f t="shared" si="78"/>
        <v>0</v>
      </c>
      <c r="C358" s="578"/>
      <c r="D358" s="578"/>
      <c r="E358" s="573">
        <f t="shared" si="79"/>
        <v>0</v>
      </c>
      <c r="F358" s="576">
        <f t="shared" si="80"/>
        <v>0</v>
      </c>
      <c r="G358" s="578"/>
      <c r="H358" s="575">
        <f t="shared" si="81"/>
        <v>0</v>
      </c>
      <c r="I358" s="576">
        <f t="shared" si="82"/>
        <v>0</v>
      </c>
      <c r="J358" s="511"/>
    </row>
    <row r="359" spans="1:10" ht="12" customHeight="1" x14ac:dyDescent="0.3">
      <c r="A359" s="486" t="s">
        <v>564</v>
      </c>
      <c r="B359" s="577">
        <f t="shared" si="78"/>
        <v>0</v>
      </c>
      <c r="C359" s="578"/>
      <c r="D359" s="578"/>
      <c r="E359" s="573">
        <f t="shared" si="79"/>
        <v>0</v>
      </c>
      <c r="F359" s="576">
        <f t="shared" si="80"/>
        <v>0</v>
      </c>
      <c r="G359" s="578"/>
      <c r="H359" s="575">
        <f t="shared" si="81"/>
        <v>0</v>
      </c>
      <c r="I359" s="576">
        <f t="shared" si="82"/>
        <v>0</v>
      </c>
      <c r="J359" s="511"/>
    </row>
    <row r="360" spans="1:10" ht="12" customHeight="1" x14ac:dyDescent="0.3">
      <c r="A360" s="486" t="s">
        <v>565</v>
      </c>
      <c r="B360" s="577">
        <f t="shared" si="78"/>
        <v>0</v>
      </c>
      <c r="C360" s="578"/>
      <c r="D360" s="578"/>
      <c r="E360" s="573">
        <f t="shared" si="79"/>
        <v>0</v>
      </c>
      <c r="F360" s="576">
        <f t="shared" si="80"/>
        <v>0</v>
      </c>
      <c r="G360" s="578"/>
      <c r="H360" s="575">
        <f t="shared" si="81"/>
        <v>0</v>
      </c>
      <c r="I360" s="576">
        <f t="shared" si="82"/>
        <v>0</v>
      </c>
      <c r="J360" s="511"/>
    </row>
    <row r="361" spans="1:10" ht="12" customHeight="1" thickBot="1" x14ac:dyDescent="0.35">
      <c r="A361" s="486" t="s">
        <v>566</v>
      </c>
      <c r="B361" s="577">
        <f t="shared" si="78"/>
        <v>0</v>
      </c>
      <c r="C361" s="578"/>
      <c r="D361" s="578"/>
      <c r="E361" s="573">
        <f t="shared" si="79"/>
        <v>0</v>
      </c>
      <c r="F361" s="576">
        <f t="shared" si="80"/>
        <v>0</v>
      </c>
      <c r="G361" s="578"/>
      <c r="H361" s="575">
        <f t="shared" si="81"/>
        <v>0</v>
      </c>
      <c r="I361" s="576">
        <f t="shared" si="82"/>
        <v>0</v>
      </c>
      <c r="J361" s="511"/>
    </row>
    <row r="362" spans="1:10" ht="12" customHeight="1" thickBot="1" x14ac:dyDescent="0.35">
      <c r="A362" s="487" t="s">
        <v>567</v>
      </c>
      <c r="B362" s="498">
        <f t="shared" ref="B362:I362" si="83">B356+SUM(B358:B361)</f>
        <v>0</v>
      </c>
      <c r="C362" s="498">
        <f t="shared" si="83"/>
        <v>0</v>
      </c>
      <c r="D362" s="498">
        <f t="shared" si="83"/>
        <v>0</v>
      </c>
      <c r="E362" s="498">
        <f t="shared" si="83"/>
        <v>0</v>
      </c>
      <c r="F362" s="498">
        <f t="shared" si="83"/>
        <v>0</v>
      </c>
      <c r="G362" s="498">
        <f t="shared" si="83"/>
        <v>0</v>
      </c>
      <c r="H362" s="498">
        <f t="shared" si="83"/>
        <v>0</v>
      </c>
      <c r="I362" s="579">
        <f t="shared" si="83"/>
        <v>0</v>
      </c>
      <c r="J362" s="511"/>
    </row>
    <row r="363" spans="1:10" ht="12" customHeight="1" x14ac:dyDescent="0.3">
      <c r="A363" s="488" t="s">
        <v>568</v>
      </c>
      <c r="B363" s="565">
        <f>C363+F363+I363</f>
        <v>0</v>
      </c>
      <c r="C363" s="566"/>
      <c r="D363" s="566"/>
      <c r="E363" s="567">
        <f>H380</f>
        <v>0</v>
      </c>
      <c r="F363" s="567">
        <f>D363+E363</f>
        <v>0</v>
      </c>
      <c r="G363" s="566"/>
      <c r="H363" s="567">
        <f>H397</f>
        <v>0</v>
      </c>
      <c r="I363" s="570">
        <f>G363+H363</f>
        <v>0</v>
      </c>
      <c r="J363" s="511"/>
    </row>
    <row r="364" spans="1:10" ht="12" customHeight="1" x14ac:dyDescent="0.3">
      <c r="A364" s="489" t="s">
        <v>569</v>
      </c>
      <c r="B364" s="571">
        <f>C364+F364+I364</f>
        <v>0</v>
      </c>
      <c r="C364" s="578"/>
      <c r="D364" s="578"/>
      <c r="E364" s="575">
        <f>H381</f>
        <v>0</v>
      </c>
      <c r="F364" s="575">
        <f>D364+E364</f>
        <v>0</v>
      </c>
      <c r="G364" s="578"/>
      <c r="H364" s="575">
        <f>H398</f>
        <v>0</v>
      </c>
      <c r="I364" s="576">
        <f>G364+H364</f>
        <v>0</v>
      </c>
      <c r="J364" s="511"/>
    </row>
    <row r="365" spans="1:10" ht="12" customHeight="1" x14ac:dyDescent="0.3">
      <c r="A365" s="489" t="s">
        <v>570</v>
      </c>
      <c r="B365" s="577">
        <f>C365+F365+I365</f>
        <v>0</v>
      </c>
      <c r="C365" s="578"/>
      <c r="D365" s="578"/>
      <c r="E365" s="575">
        <f>H382</f>
        <v>0</v>
      </c>
      <c r="F365" s="575">
        <f>D365+E365</f>
        <v>0</v>
      </c>
      <c r="G365" s="578"/>
      <c r="H365" s="575">
        <f>H399</f>
        <v>0</v>
      </c>
      <c r="I365" s="576">
        <f>G365+H365</f>
        <v>0</v>
      </c>
      <c r="J365" s="511"/>
    </row>
    <row r="366" spans="1:10" ht="12" customHeight="1" x14ac:dyDescent="0.3">
      <c r="A366" s="489" t="s">
        <v>571</v>
      </c>
      <c r="B366" s="577">
        <f>C366+F366+I366</f>
        <v>0</v>
      </c>
      <c r="C366" s="578"/>
      <c r="D366" s="578"/>
      <c r="E366" s="575">
        <f>H383</f>
        <v>0</v>
      </c>
      <c r="F366" s="575">
        <f>D366+E366</f>
        <v>0</v>
      </c>
      <c r="G366" s="578"/>
      <c r="H366" s="575">
        <f>H400</f>
        <v>0</v>
      </c>
      <c r="I366" s="576">
        <f>G366+H366</f>
        <v>0</v>
      </c>
      <c r="J366" s="511"/>
    </row>
    <row r="367" spans="1:10" ht="12" customHeight="1" thickBot="1" x14ac:dyDescent="0.35">
      <c r="A367" s="490"/>
      <c r="B367" s="580">
        <f>C367+F367+I367</f>
        <v>0</v>
      </c>
      <c r="C367" s="581"/>
      <c r="D367" s="581"/>
      <c r="E367" s="575">
        <f>H384</f>
        <v>0</v>
      </c>
      <c r="F367" s="582">
        <f>D367+E367</f>
        <v>0</v>
      </c>
      <c r="G367" s="581"/>
      <c r="H367" s="575">
        <f>H401</f>
        <v>0</v>
      </c>
      <c r="I367" s="583">
        <f>G367+H367</f>
        <v>0</v>
      </c>
      <c r="J367" s="511"/>
    </row>
    <row r="368" spans="1:10" ht="12" customHeight="1" thickBot="1" x14ac:dyDescent="0.35">
      <c r="A368" s="491" t="s">
        <v>572</v>
      </c>
      <c r="B368" s="498">
        <f t="shared" ref="B368:I368" si="84">SUM(B363:B367)</f>
        <v>0</v>
      </c>
      <c r="C368" s="498">
        <f t="shared" si="84"/>
        <v>0</v>
      </c>
      <c r="D368" s="498">
        <f t="shared" si="84"/>
        <v>0</v>
      </c>
      <c r="E368" s="498">
        <f t="shared" si="84"/>
        <v>0</v>
      </c>
      <c r="F368" s="498">
        <f t="shared" si="84"/>
        <v>0</v>
      </c>
      <c r="G368" s="498">
        <f t="shared" si="84"/>
        <v>0</v>
      </c>
      <c r="H368" s="498">
        <f t="shared" si="84"/>
        <v>0</v>
      </c>
      <c r="I368" s="579">
        <f t="shared" si="84"/>
        <v>0</v>
      </c>
      <c r="J368" s="511"/>
    </row>
    <row r="369" spans="1:10" ht="2.25" customHeight="1" x14ac:dyDescent="0.3">
      <c r="A369" s="492"/>
      <c r="B369" s="493"/>
      <c r="C369" s="493"/>
      <c r="D369" s="493"/>
      <c r="E369" s="493"/>
      <c r="F369" s="493"/>
      <c r="G369" s="493"/>
      <c r="H369" s="493"/>
      <c r="I369" s="494"/>
      <c r="J369" s="511"/>
    </row>
    <row r="370" spans="1:10" ht="12" customHeight="1" thickBot="1" x14ac:dyDescent="0.35">
      <c r="A370" s="694" t="str">
        <f>CONCATENATE(RM_TARTALOMJEGYZÉK!A1,". évi költségvetést érintő módosítások")</f>
        <v>2021. évi költségvetést érintő módosítások</v>
      </c>
      <c r="B370" s="695"/>
      <c r="C370" s="695"/>
      <c r="D370" s="695"/>
      <c r="E370" s="695"/>
      <c r="F370" s="695"/>
      <c r="G370" s="695"/>
      <c r="H370" s="695"/>
      <c r="I370" s="695"/>
      <c r="J370" s="511"/>
    </row>
    <row r="371" spans="1:10" ht="12" customHeight="1" thickBot="1" x14ac:dyDescent="0.35">
      <c r="A371" s="495" t="s">
        <v>552</v>
      </c>
      <c r="B371" s="496" t="s">
        <v>574</v>
      </c>
      <c r="C371" s="496" t="s">
        <v>575</v>
      </c>
      <c r="D371" s="496" t="s">
        <v>576</v>
      </c>
      <c r="E371" s="496" t="s">
        <v>577</v>
      </c>
      <c r="F371" s="496" t="s">
        <v>578</v>
      </c>
      <c r="G371" s="496" t="s">
        <v>579</v>
      </c>
      <c r="H371" s="669" t="s">
        <v>580</v>
      </c>
      <c r="I371" s="670"/>
      <c r="J371" s="511"/>
    </row>
    <row r="372" spans="1:10" ht="12" customHeight="1" x14ac:dyDescent="0.3">
      <c r="A372" s="484" t="s">
        <v>561</v>
      </c>
      <c r="B372" s="536"/>
      <c r="C372" s="536"/>
      <c r="D372" s="536"/>
      <c r="E372" s="536"/>
      <c r="F372" s="537"/>
      <c r="G372" s="552"/>
      <c r="H372" s="671">
        <f t="shared" ref="H372:H377" si="85">SUM(B372:G372)</f>
        <v>0</v>
      </c>
      <c r="I372" s="672"/>
      <c r="J372" s="511"/>
    </row>
    <row r="373" spans="1:10" ht="12" customHeight="1" x14ac:dyDescent="0.3">
      <c r="A373" s="485" t="s">
        <v>562</v>
      </c>
      <c r="B373" s="539"/>
      <c r="C373" s="539"/>
      <c r="D373" s="539"/>
      <c r="E373" s="539"/>
      <c r="F373" s="540"/>
      <c r="G373" s="550"/>
      <c r="H373" s="653">
        <f t="shared" si="85"/>
        <v>0</v>
      </c>
      <c r="I373" s="654"/>
      <c r="J373" s="511"/>
    </row>
    <row r="374" spans="1:10" ht="12" customHeight="1" x14ac:dyDescent="0.3">
      <c r="A374" s="486" t="s">
        <v>563</v>
      </c>
      <c r="B374" s="539"/>
      <c r="C374" s="539"/>
      <c r="D374" s="539"/>
      <c r="E374" s="539"/>
      <c r="F374" s="540"/>
      <c r="G374" s="550"/>
      <c r="H374" s="653">
        <f t="shared" si="85"/>
        <v>0</v>
      </c>
      <c r="I374" s="654"/>
      <c r="J374" s="511"/>
    </row>
    <row r="375" spans="1:10" ht="12" customHeight="1" x14ac:dyDescent="0.3">
      <c r="A375" s="486" t="s">
        <v>564</v>
      </c>
      <c r="B375" s="539"/>
      <c r="C375" s="539"/>
      <c r="D375" s="539"/>
      <c r="E375" s="539"/>
      <c r="F375" s="540"/>
      <c r="G375" s="550"/>
      <c r="H375" s="653">
        <f t="shared" si="85"/>
        <v>0</v>
      </c>
      <c r="I375" s="654"/>
      <c r="J375" s="511"/>
    </row>
    <row r="376" spans="1:10" ht="12" customHeight="1" x14ac:dyDescent="0.3">
      <c r="A376" s="486" t="s">
        <v>565</v>
      </c>
      <c r="B376" s="539"/>
      <c r="C376" s="539"/>
      <c r="D376" s="539"/>
      <c r="E376" s="539"/>
      <c r="F376" s="540"/>
      <c r="G376" s="550"/>
      <c r="H376" s="653">
        <f t="shared" si="85"/>
        <v>0</v>
      </c>
      <c r="I376" s="654"/>
      <c r="J376" s="511"/>
    </row>
    <row r="377" spans="1:10" ht="12" customHeight="1" thickBot="1" x14ac:dyDescent="0.35">
      <c r="A377" s="486" t="s">
        <v>566</v>
      </c>
      <c r="B377" s="542"/>
      <c r="C377" s="542"/>
      <c r="D377" s="542"/>
      <c r="E377" s="542"/>
      <c r="F377" s="543"/>
      <c r="G377" s="551"/>
      <c r="H377" s="655">
        <f t="shared" si="85"/>
        <v>0</v>
      </c>
      <c r="I377" s="656"/>
      <c r="J377" s="511"/>
    </row>
    <row r="378" spans="1:10" ht="12" customHeight="1" thickBot="1" x14ac:dyDescent="0.35">
      <c r="A378" s="497" t="s">
        <v>541</v>
      </c>
      <c r="B378" s="498">
        <f t="shared" ref="B378:I378" si="86">B372+SUM(B374:B377)</f>
        <v>0</v>
      </c>
      <c r="C378" s="498">
        <f t="shared" si="86"/>
        <v>0</v>
      </c>
      <c r="D378" s="498">
        <f t="shared" si="86"/>
        <v>0</v>
      </c>
      <c r="E378" s="498">
        <f t="shared" si="86"/>
        <v>0</v>
      </c>
      <c r="F378" s="498">
        <f t="shared" si="86"/>
        <v>0</v>
      </c>
      <c r="G378" s="564">
        <f t="shared" si="86"/>
        <v>0</v>
      </c>
      <c r="H378" s="657">
        <f t="shared" si="86"/>
        <v>0</v>
      </c>
      <c r="I378" s="658">
        <f t="shared" si="86"/>
        <v>0</v>
      </c>
      <c r="J378" s="511"/>
    </row>
    <row r="379" spans="1:10" ht="12" customHeight="1" thickBot="1" x14ac:dyDescent="0.35">
      <c r="A379" s="495" t="s">
        <v>36</v>
      </c>
      <c r="B379" s="499" t="s">
        <v>574</v>
      </c>
      <c r="C379" s="499" t="s">
        <v>575</v>
      </c>
      <c r="D379" s="499" t="s">
        <v>576</v>
      </c>
      <c r="E379" s="499" t="s">
        <v>577</v>
      </c>
      <c r="F379" s="499" t="s">
        <v>578</v>
      </c>
      <c r="G379" s="520" t="s">
        <v>579</v>
      </c>
      <c r="H379" s="667" t="s">
        <v>580</v>
      </c>
      <c r="I379" s="668"/>
      <c r="J379" s="511"/>
    </row>
    <row r="380" spans="1:10" ht="12" customHeight="1" x14ac:dyDescent="0.3">
      <c r="A380" s="488" t="s">
        <v>568</v>
      </c>
      <c r="B380" s="545"/>
      <c r="C380" s="545"/>
      <c r="D380" s="545"/>
      <c r="E380" s="545"/>
      <c r="F380" s="546"/>
      <c r="G380" s="549"/>
      <c r="H380" s="661">
        <f>SUM(B380:G380)</f>
        <v>0</v>
      </c>
      <c r="I380" s="662"/>
      <c r="J380" s="511"/>
    </row>
    <row r="381" spans="1:10" ht="12" customHeight="1" x14ac:dyDescent="0.3">
      <c r="A381" s="489" t="s">
        <v>569</v>
      </c>
      <c r="B381" s="539"/>
      <c r="C381" s="539"/>
      <c r="D381" s="539"/>
      <c r="E381" s="539"/>
      <c r="F381" s="540"/>
      <c r="G381" s="550"/>
      <c r="H381" s="653">
        <f>SUM(B381:G381)</f>
        <v>0</v>
      </c>
      <c r="I381" s="654"/>
      <c r="J381" s="511"/>
    </row>
    <row r="382" spans="1:10" ht="12" customHeight="1" x14ac:dyDescent="0.3">
      <c r="A382" s="489" t="s">
        <v>570</v>
      </c>
      <c r="B382" s="539"/>
      <c r="C382" s="539"/>
      <c r="D382" s="539"/>
      <c r="E382" s="539"/>
      <c r="F382" s="540"/>
      <c r="G382" s="550"/>
      <c r="H382" s="653">
        <f>SUM(B382:G382)</f>
        <v>0</v>
      </c>
      <c r="I382" s="654"/>
      <c r="J382" s="511"/>
    </row>
    <row r="383" spans="1:10" ht="12" customHeight="1" x14ac:dyDescent="0.3">
      <c r="A383" s="489" t="s">
        <v>571</v>
      </c>
      <c r="B383" s="539"/>
      <c r="C383" s="539"/>
      <c r="D383" s="539"/>
      <c r="E383" s="539"/>
      <c r="F383" s="540"/>
      <c r="G383" s="550"/>
      <c r="H383" s="653">
        <f>SUM(B383:G383)</f>
        <v>0</v>
      </c>
      <c r="I383" s="654"/>
      <c r="J383" s="511"/>
    </row>
    <row r="384" spans="1:10" ht="12" customHeight="1" thickBot="1" x14ac:dyDescent="0.35">
      <c r="A384" s="490"/>
      <c r="B384" s="542"/>
      <c r="C384" s="542"/>
      <c r="D384" s="542"/>
      <c r="E384" s="542"/>
      <c r="F384" s="543"/>
      <c r="G384" s="551"/>
      <c r="H384" s="655">
        <f>SUM(B384:G384)</f>
        <v>0</v>
      </c>
      <c r="I384" s="656"/>
      <c r="J384" s="511"/>
    </row>
    <row r="385" spans="1:10" ht="12" customHeight="1" thickBot="1" x14ac:dyDescent="0.35">
      <c r="A385" s="497" t="s">
        <v>541</v>
      </c>
      <c r="B385" s="498">
        <f>SUM(B380:B384)</f>
        <v>0</v>
      </c>
      <c r="C385" s="498">
        <f t="shared" ref="C385:I385" si="87">SUM(C380:C384)</f>
        <v>0</v>
      </c>
      <c r="D385" s="498">
        <f t="shared" si="87"/>
        <v>0</v>
      </c>
      <c r="E385" s="498">
        <f t="shared" si="87"/>
        <v>0</v>
      </c>
      <c r="F385" s="498">
        <f t="shared" si="87"/>
        <v>0</v>
      </c>
      <c r="G385" s="564">
        <f t="shared" si="87"/>
        <v>0</v>
      </c>
      <c r="H385" s="657">
        <f t="shared" si="87"/>
        <v>0</v>
      </c>
      <c r="I385" s="658">
        <f t="shared" si="87"/>
        <v>0</v>
      </c>
      <c r="J385" s="511"/>
    </row>
    <row r="386" spans="1:10" ht="2.25" customHeight="1" x14ac:dyDescent="0.3">
      <c r="A386" s="663"/>
      <c r="B386" s="664"/>
      <c r="C386" s="664"/>
      <c r="D386" s="664"/>
      <c r="E386" s="664"/>
      <c r="F386" s="664"/>
      <c r="G386" s="664"/>
      <c r="H386" s="664"/>
      <c r="I386" s="664"/>
      <c r="J386" s="500"/>
    </row>
    <row r="387" spans="1:10" ht="12" customHeight="1" thickBot="1" x14ac:dyDescent="0.35">
      <c r="A387" s="694" t="str">
        <f>CONCATENATE(RM_TARTALOMJEGYZÉK!A1,". utáni  költségvetést érintő módosítások")</f>
        <v>2021. utáni  költségvetést érintő módosítások</v>
      </c>
      <c r="B387" s="695"/>
      <c r="C387" s="695"/>
      <c r="D387" s="695"/>
      <c r="E387" s="695"/>
      <c r="F387" s="695"/>
      <c r="G387" s="695"/>
      <c r="H387" s="695"/>
      <c r="I387" s="695"/>
      <c r="J387" s="500"/>
    </row>
    <row r="388" spans="1:10" ht="12" customHeight="1" thickBot="1" x14ac:dyDescent="0.35">
      <c r="A388" s="495" t="s">
        <v>552</v>
      </c>
      <c r="B388" s="496" t="s">
        <v>574</v>
      </c>
      <c r="C388" s="496" t="s">
        <v>575</v>
      </c>
      <c r="D388" s="496" t="s">
        <v>576</v>
      </c>
      <c r="E388" s="496" t="s">
        <v>577</v>
      </c>
      <c r="F388" s="496" t="s">
        <v>578</v>
      </c>
      <c r="G388" s="496" t="s">
        <v>579</v>
      </c>
      <c r="H388" s="659" t="s">
        <v>580</v>
      </c>
      <c r="I388" s="660"/>
      <c r="J388" s="500"/>
    </row>
    <row r="389" spans="1:10" ht="12" customHeight="1" x14ac:dyDescent="0.3">
      <c r="A389" s="484" t="s">
        <v>561</v>
      </c>
      <c r="B389" s="545"/>
      <c r="C389" s="545"/>
      <c r="D389" s="545"/>
      <c r="E389" s="545"/>
      <c r="F389" s="546"/>
      <c r="G389" s="546"/>
      <c r="H389" s="661">
        <f t="shared" ref="H389:H394" si="88">SUM(B389:G389)</f>
        <v>0</v>
      </c>
      <c r="I389" s="662"/>
      <c r="J389" s="500"/>
    </row>
    <row r="390" spans="1:10" ht="12" customHeight="1" x14ac:dyDescent="0.3">
      <c r="A390" s="485" t="s">
        <v>562</v>
      </c>
      <c r="B390" s="539"/>
      <c r="C390" s="539"/>
      <c r="D390" s="539"/>
      <c r="E390" s="539"/>
      <c r="F390" s="540"/>
      <c r="G390" s="547"/>
      <c r="H390" s="653">
        <f t="shared" si="88"/>
        <v>0</v>
      </c>
      <c r="I390" s="654"/>
      <c r="J390" s="500"/>
    </row>
    <row r="391" spans="1:10" ht="12" customHeight="1" x14ac:dyDescent="0.3">
      <c r="A391" s="486" t="s">
        <v>563</v>
      </c>
      <c r="B391" s="539"/>
      <c r="C391" s="539"/>
      <c r="D391" s="539"/>
      <c r="E391" s="539"/>
      <c r="F391" s="540"/>
      <c r="G391" s="547"/>
      <c r="H391" s="653">
        <f t="shared" si="88"/>
        <v>0</v>
      </c>
      <c r="I391" s="654"/>
      <c r="J391" s="500"/>
    </row>
    <row r="392" spans="1:10" ht="12" customHeight="1" x14ac:dyDescent="0.3">
      <c r="A392" s="486" t="s">
        <v>564</v>
      </c>
      <c r="B392" s="539"/>
      <c r="C392" s="539"/>
      <c r="D392" s="539"/>
      <c r="E392" s="539"/>
      <c r="F392" s="540"/>
      <c r="G392" s="547"/>
      <c r="H392" s="653">
        <f t="shared" si="88"/>
        <v>0</v>
      </c>
      <c r="I392" s="654"/>
      <c r="J392" s="500"/>
    </row>
    <row r="393" spans="1:10" ht="12" customHeight="1" x14ac:dyDescent="0.3">
      <c r="A393" s="486" t="s">
        <v>565</v>
      </c>
      <c r="B393" s="539"/>
      <c r="C393" s="539"/>
      <c r="D393" s="539"/>
      <c r="E393" s="539"/>
      <c r="F393" s="540"/>
      <c r="G393" s="547"/>
      <c r="H393" s="653">
        <f t="shared" si="88"/>
        <v>0</v>
      </c>
      <c r="I393" s="654"/>
      <c r="J393" s="500"/>
    </row>
    <row r="394" spans="1:10" ht="12" customHeight="1" thickBot="1" x14ac:dyDescent="0.35">
      <c r="A394" s="486" t="s">
        <v>566</v>
      </c>
      <c r="B394" s="542"/>
      <c r="C394" s="542"/>
      <c r="D394" s="542"/>
      <c r="E394" s="542"/>
      <c r="F394" s="543"/>
      <c r="G394" s="548"/>
      <c r="H394" s="655">
        <f t="shared" si="88"/>
        <v>0</v>
      </c>
      <c r="I394" s="656"/>
      <c r="J394" s="500"/>
    </row>
    <row r="395" spans="1:10" ht="12" customHeight="1" thickBot="1" x14ac:dyDescent="0.35">
      <c r="A395" s="497" t="s">
        <v>541</v>
      </c>
      <c r="B395" s="498">
        <f t="shared" ref="B395:I395" si="89">B389+SUM(B391:B394)</f>
        <v>0</v>
      </c>
      <c r="C395" s="498">
        <f t="shared" si="89"/>
        <v>0</v>
      </c>
      <c r="D395" s="498">
        <f t="shared" si="89"/>
        <v>0</v>
      </c>
      <c r="E395" s="498">
        <f t="shared" si="89"/>
        <v>0</v>
      </c>
      <c r="F395" s="498">
        <f t="shared" si="89"/>
        <v>0</v>
      </c>
      <c r="G395" s="498">
        <f t="shared" si="89"/>
        <v>0</v>
      </c>
      <c r="H395" s="657">
        <f t="shared" si="89"/>
        <v>0</v>
      </c>
      <c r="I395" s="658">
        <f t="shared" si="89"/>
        <v>0</v>
      </c>
      <c r="J395" s="500"/>
    </row>
    <row r="396" spans="1:10" ht="12" customHeight="1" thickBot="1" x14ac:dyDescent="0.35">
      <c r="A396" s="495" t="s">
        <v>36</v>
      </c>
      <c r="B396" s="496" t="s">
        <v>574</v>
      </c>
      <c r="C396" s="496" t="s">
        <v>575</v>
      </c>
      <c r="D396" s="496" t="s">
        <v>576</v>
      </c>
      <c r="E396" s="496" t="s">
        <v>577</v>
      </c>
      <c r="F396" s="496" t="s">
        <v>578</v>
      </c>
      <c r="G396" s="496" t="s">
        <v>579</v>
      </c>
      <c r="H396" s="659" t="s">
        <v>580</v>
      </c>
      <c r="I396" s="660"/>
      <c r="J396" s="500"/>
    </row>
    <row r="397" spans="1:10" ht="12" customHeight="1" x14ac:dyDescent="0.3">
      <c r="A397" s="488" t="s">
        <v>568</v>
      </c>
      <c r="B397" s="545"/>
      <c r="C397" s="545"/>
      <c r="D397" s="545"/>
      <c r="E397" s="545"/>
      <c r="F397" s="546"/>
      <c r="G397" s="546"/>
      <c r="H397" s="661">
        <f>SUM(B397:G397)</f>
        <v>0</v>
      </c>
      <c r="I397" s="662"/>
      <c r="J397" s="500"/>
    </row>
    <row r="398" spans="1:10" ht="12" customHeight="1" x14ac:dyDescent="0.3">
      <c r="A398" s="489" t="s">
        <v>569</v>
      </c>
      <c r="B398" s="539"/>
      <c r="C398" s="539"/>
      <c r="D398" s="539"/>
      <c r="E398" s="539"/>
      <c r="F398" s="540"/>
      <c r="G398" s="547"/>
      <c r="H398" s="653">
        <f>SUM(B398:G398)</f>
        <v>0</v>
      </c>
      <c r="I398" s="654"/>
      <c r="J398" s="500"/>
    </row>
    <row r="399" spans="1:10" ht="12" customHeight="1" x14ac:dyDescent="0.3">
      <c r="A399" s="489" t="s">
        <v>570</v>
      </c>
      <c r="B399" s="539"/>
      <c r="C399" s="539"/>
      <c r="D399" s="539"/>
      <c r="E399" s="539"/>
      <c r="F399" s="540"/>
      <c r="G399" s="547"/>
      <c r="H399" s="653">
        <f>SUM(B399:G399)</f>
        <v>0</v>
      </c>
      <c r="I399" s="654"/>
      <c r="J399" s="500"/>
    </row>
    <row r="400" spans="1:10" ht="12" customHeight="1" x14ac:dyDescent="0.3">
      <c r="A400" s="489" t="s">
        <v>571</v>
      </c>
      <c r="B400" s="539"/>
      <c r="C400" s="539"/>
      <c r="D400" s="539"/>
      <c r="E400" s="539"/>
      <c r="F400" s="540"/>
      <c r="G400" s="547"/>
      <c r="H400" s="653">
        <f>SUM(B400:G400)</f>
        <v>0</v>
      </c>
      <c r="I400" s="654"/>
      <c r="J400" s="500"/>
    </row>
    <row r="401" spans="1:10" ht="12" customHeight="1" thickBot="1" x14ac:dyDescent="0.35">
      <c r="A401" s="490"/>
      <c r="B401" s="542"/>
      <c r="C401" s="542"/>
      <c r="D401" s="542"/>
      <c r="E401" s="542"/>
      <c r="F401" s="543"/>
      <c r="G401" s="548"/>
      <c r="H401" s="655">
        <f>SUM(B401:G401)</f>
        <v>0</v>
      </c>
      <c r="I401" s="656"/>
      <c r="J401" s="500"/>
    </row>
    <row r="402" spans="1:10" ht="12" customHeight="1" thickBot="1" x14ac:dyDescent="0.35">
      <c r="A402" s="497" t="s">
        <v>541</v>
      </c>
      <c r="B402" s="498">
        <f t="shared" ref="B402:I402" si="90">SUM(B397:B401)</f>
        <v>0</v>
      </c>
      <c r="C402" s="498">
        <f t="shared" si="90"/>
        <v>0</v>
      </c>
      <c r="D402" s="498">
        <f t="shared" si="90"/>
        <v>0</v>
      </c>
      <c r="E402" s="498">
        <f t="shared" si="90"/>
        <v>0</v>
      </c>
      <c r="F402" s="498">
        <f t="shared" si="90"/>
        <v>0</v>
      </c>
      <c r="G402" s="501">
        <f t="shared" si="90"/>
        <v>0</v>
      </c>
      <c r="H402" s="657">
        <f t="shared" si="90"/>
        <v>0</v>
      </c>
      <c r="I402" s="658">
        <f t="shared" si="90"/>
        <v>0</v>
      </c>
      <c r="J402" s="500"/>
    </row>
    <row r="403" spans="1:10" ht="12" customHeight="1" x14ac:dyDescent="0.3">
      <c r="A403" s="516"/>
      <c r="B403" s="517"/>
      <c r="C403" s="517"/>
      <c r="D403" s="517"/>
      <c r="E403" s="517"/>
      <c r="F403" s="517"/>
      <c r="G403" s="518"/>
      <c r="H403" s="517"/>
      <c r="I403" s="519"/>
      <c r="J403" s="500"/>
    </row>
    <row r="405" spans="1:10" ht="12" customHeight="1" x14ac:dyDescent="0.3">
      <c r="A405" s="691" t="s">
        <v>585</v>
      </c>
      <c r="B405" s="691"/>
      <c r="C405" s="692"/>
      <c r="D405" s="692"/>
      <c r="E405" s="692"/>
      <c r="F405" s="692"/>
      <c r="G405" s="692"/>
      <c r="H405" s="692"/>
      <c r="I405" s="692"/>
      <c r="J405" s="511"/>
    </row>
    <row r="406" spans="1:10" ht="12" customHeight="1" thickBot="1" x14ac:dyDescent="0.35">
      <c r="A406" s="476"/>
      <c r="B406" s="476"/>
      <c r="C406" s="476"/>
      <c r="D406" s="476"/>
      <c r="E406" s="476"/>
      <c r="F406" s="476"/>
      <c r="G406" s="476"/>
      <c r="H406" s="693" t="s">
        <v>427</v>
      </c>
      <c r="I406" s="693"/>
      <c r="J406" s="511"/>
    </row>
    <row r="407" spans="1:10" ht="12" customHeight="1" thickBot="1" x14ac:dyDescent="0.35">
      <c r="A407" s="673" t="s">
        <v>552</v>
      </c>
      <c r="B407" s="676" t="s">
        <v>553</v>
      </c>
      <c r="C407" s="677"/>
      <c r="D407" s="677"/>
      <c r="E407" s="677"/>
      <c r="F407" s="678"/>
      <c r="G407" s="678"/>
      <c r="H407" s="678"/>
      <c r="I407" s="679"/>
      <c r="J407" s="511"/>
    </row>
    <row r="408" spans="1:10" ht="12" customHeight="1" thickBot="1" x14ac:dyDescent="0.35">
      <c r="A408" s="674"/>
      <c r="B408" s="680" t="s">
        <v>554</v>
      </c>
      <c r="C408" s="683" t="s">
        <v>555</v>
      </c>
      <c r="D408" s="684"/>
      <c r="E408" s="684"/>
      <c r="F408" s="684"/>
      <c r="G408" s="684"/>
      <c r="H408" s="684"/>
      <c r="I408" s="685"/>
      <c r="J408" s="511"/>
    </row>
    <row r="409" spans="1:10" ht="12" customHeight="1" thickBot="1" x14ac:dyDescent="0.35">
      <c r="A409" s="674"/>
      <c r="B409" s="681"/>
      <c r="C409" s="680" t="str">
        <f>CONCATENATE(RM_TARTALOMJEGYZÉK!A1,". előtti  forrás, kiadás")</f>
        <v>2021. előtti  forrás, kiadás</v>
      </c>
      <c r="D409" s="478" t="s">
        <v>556</v>
      </c>
      <c r="E409" s="478" t="s">
        <v>557</v>
      </c>
      <c r="F409" s="478" t="s">
        <v>558</v>
      </c>
      <c r="G409" s="478" t="s">
        <v>556</v>
      </c>
      <c r="H409" s="478" t="s">
        <v>557</v>
      </c>
      <c r="I409" s="478" t="s">
        <v>558</v>
      </c>
      <c r="J409" s="511"/>
    </row>
    <row r="410" spans="1:10" ht="12" customHeight="1" thickBot="1" x14ac:dyDescent="0.35">
      <c r="A410" s="675"/>
      <c r="B410" s="682"/>
      <c r="C410" s="686"/>
      <c r="D410" s="687" t="str">
        <f>CONCATENATE(RM_TARTALOMJEGYZÉK!$A$1,". évi")</f>
        <v>2021. évi</v>
      </c>
      <c r="E410" s="688"/>
      <c r="F410" s="689"/>
      <c r="G410" s="687" t="str">
        <f>CONCATENATE(RM_TARTALOMJEGYZÉK!$A$1,". után")</f>
        <v>2021. után</v>
      </c>
      <c r="H410" s="690"/>
      <c r="I410" s="689"/>
      <c r="J410" s="511"/>
    </row>
    <row r="411" spans="1:10" ht="12" customHeight="1" thickBot="1" x14ac:dyDescent="0.35">
      <c r="A411" s="479" t="s">
        <v>344</v>
      </c>
      <c r="B411" s="515" t="s">
        <v>603</v>
      </c>
      <c r="C411" s="481" t="s">
        <v>346</v>
      </c>
      <c r="D411" s="482" t="s">
        <v>348</v>
      </c>
      <c r="E411" s="482" t="s">
        <v>347</v>
      </c>
      <c r="F411" s="481" t="s">
        <v>559</v>
      </c>
      <c r="G411" s="481" t="s">
        <v>350</v>
      </c>
      <c r="H411" s="481" t="s">
        <v>351</v>
      </c>
      <c r="I411" s="483" t="s">
        <v>560</v>
      </c>
      <c r="J411" s="511"/>
    </row>
    <row r="412" spans="1:10" ht="12" customHeight="1" x14ac:dyDescent="0.3">
      <c r="A412" s="484" t="s">
        <v>561</v>
      </c>
      <c r="B412" s="565">
        <f t="shared" ref="B412:B417" si="91">C412+F412+I412</f>
        <v>0</v>
      </c>
      <c r="C412" s="536"/>
      <c r="D412" s="566"/>
      <c r="E412" s="567">
        <f t="shared" ref="E412:E417" si="92">H428</f>
        <v>0</v>
      </c>
      <c r="F412" s="568">
        <f t="shared" ref="F412:F417" si="93">D412+E412</f>
        <v>0</v>
      </c>
      <c r="G412" s="566"/>
      <c r="H412" s="569">
        <f t="shared" ref="H412:H417" si="94">H445</f>
        <v>0</v>
      </c>
      <c r="I412" s="570">
        <f t="shared" ref="I412:I417" si="95">G412+H412</f>
        <v>0</v>
      </c>
      <c r="J412" s="511"/>
    </row>
    <row r="413" spans="1:10" ht="12" customHeight="1" x14ac:dyDescent="0.3">
      <c r="A413" s="485" t="s">
        <v>562</v>
      </c>
      <c r="B413" s="571">
        <f t="shared" si="91"/>
        <v>0</v>
      </c>
      <c r="C413" s="572"/>
      <c r="D413" s="572"/>
      <c r="E413" s="573">
        <f t="shared" si="92"/>
        <v>0</v>
      </c>
      <c r="F413" s="574">
        <f t="shared" si="93"/>
        <v>0</v>
      </c>
      <c r="G413" s="572"/>
      <c r="H413" s="575">
        <f t="shared" si="94"/>
        <v>0</v>
      </c>
      <c r="I413" s="576">
        <f t="shared" si="95"/>
        <v>0</v>
      </c>
      <c r="J413" s="511"/>
    </row>
    <row r="414" spans="1:10" ht="12" customHeight="1" x14ac:dyDescent="0.3">
      <c r="A414" s="486" t="s">
        <v>563</v>
      </c>
      <c r="B414" s="577">
        <f t="shared" si="91"/>
        <v>0</v>
      </c>
      <c r="C414" s="578"/>
      <c r="D414" s="578"/>
      <c r="E414" s="573">
        <f t="shared" si="92"/>
        <v>0</v>
      </c>
      <c r="F414" s="576">
        <f t="shared" si="93"/>
        <v>0</v>
      </c>
      <c r="G414" s="578"/>
      <c r="H414" s="575">
        <f t="shared" si="94"/>
        <v>0</v>
      </c>
      <c r="I414" s="576">
        <f t="shared" si="95"/>
        <v>0</v>
      </c>
      <c r="J414" s="511"/>
    </row>
    <row r="415" spans="1:10" ht="12" customHeight="1" x14ac:dyDescent="0.3">
      <c r="A415" s="486" t="s">
        <v>564</v>
      </c>
      <c r="B415" s="577">
        <f t="shared" si="91"/>
        <v>0</v>
      </c>
      <c r="C415" s="578"/>
      <c r="D415" s="578"/>
      <c r="E415" s="573">
        <f t="shared" si="92"/>
        <v>0</v>
      </c>
      <c r="F415" s="576">
        <f t="shared" si="93"/>
        <v>0</v>
      </c>
      <c r="G415" s="578"/>
      <c r="H415" s="575">
        <f t="shared" si="94"/>
        <v>0</v>
      </c>
      <c r="I415" s="576">
        <f t="shared" si="95"/>
        <v>0</v>
      </c>
      <c r="J415" s="511"/>
    </row>
    <row r="416" spans="1:10" ht="12" customHeight="1" x14ac:dyDescent="0.3">
      <c r="A416" s="486" t="s">
        <v>565</v>
      </c>
      <c r="B416" s="577">
        <f t="shared" si="91"/>
        <v>0</v>
      </c>
      <c r="C416" s="578"/>
      <c r="D416" s="578"/>
      <c r="E416" s="573">
        <f t="shared" si="92"/>
        <v>0</v>
      </c>
      <c r="F416" s="576">
        <f t="shared" si="93"/>
        <v>0</v>
      </c>
      <c r="G416" s="578"/>
      <c r="H416" s="575">
        <f t="shared" si="94"/>
        <v>0</v>
      </c>
      <c r="I416" s="576">
        <f t="shared" si="95"/>
        <v>0</v>
      </c>
      <c r="J416" s="511"/>
    </row>
    <row r="417" spans="1:10" ht="12" customHeight="1" thickBot="1" x14ac:dyDescent="0.35">
      <c r="A417" s="486" t="s">
        <v>566</v>
      </c>
      <c r="B417" s="577">
        <f t="shared" si="91"/>
        <v>0</v>
      </c>
      <c r="C417" s="578"/>
      <c r="D417" s="578"/>
      <c r="E417" s="573">
        <f t="shared" si="92"/>
        <v>0</v>
      </c>
      <c r="F417" s="576">
        <f t="shared" si="93"/>
        <v>0</v>
      </c>
      <c r="G417" s="578"/>
      <c r="H417" s="575">
        <f t="shared" si="94"/>
        <v>0</v>
      </c>
      <c r="I417" s="576">
        <f t="shared" si="95"/>
        <v>0</v>
      </c>
      <c r="J417" s="511"/>
    </row>
    <row r="418" spans="1:10" ht="12" customHeight="1" thickBot="1" x14ac:dyDescent="0.35">
      <c r="A418" s="487" t="s">
        <v>567</v>
      </c>
      <c r="B418" s="498">
        <f t="shared" ref="B418:I418" si="96">B412+SUM(B414:B417)</f>
        <v>0</v>
      </c>
      <c r="C418" s="498">
        <f t="shared" si="96"/>
        <v>0</v>
      </c>
      <c r="D418" s="498">
        <f t="shared" si="96"/>
        <v>0</v>
      </c>
      <c r="E418" s="498">
        <f t="shared" si="96"/>
        <v>0</v>
      </c>
      <c r="F418" s="498">
        <f t="shared" si="96"/>
        <v>0</v>
      </c>
      <c r="G418" s="498">
        <f t="shared" si="96"/>
        <v>0</v>
      </c>
      <c r="H418" s="498">
        <f t="shared" si="96"/>
        <v>0</v>
      </c>
      <c r="I418" s="579">
        <f t="shared" si="96"/>
        <v>0</v>
      </c>
      <c r="J418" s="511"/>
    </row>
    <row r="419" spans="1:10" ht="12" customHeight="1" x14ac:dyDescent="0.3">
      <c r="A419" s="488" t="s">
        <v>568</v>
      </c>
      <c r="B419" s="565">
        <f>C419+F419+I419</f>
        <v>0</v>
      </c>
      <c r="C419" s="566"/>
      <c r="D419" s="566"/>
      <c r="E419" s="567">
        <f>H436</f>
        <v>0</v>
      </c>
      <c r="F419" s="567">
        <f>D419+E419</f>
        <v>0</v>
      </c>
      <c r="G419" s="566"/>
      <c r="H419" s="567">
        <f>H453</f>
        <v>0</v>
      </c>
      <c r="I419" s="570">
        <f>G419+H419</f>
        <v>0</v>
      </c>
      <c r="J419" s="511"/>
    </row>
    <row r="420" spans="1:10" ht="12" customHeight="1" x14ac:dyDescent="0.3">
      <c r="A420" s="489" t="s">
        <v>569</v>
      </c>
      <c r="B420" s="571">
        <f>C420+F420+I420</f>
        <v>0</v>
      </c>
      <c r="C420" s="578"/>
      <c r="D420" s="578"/>
      <c r="E420" s="575">
        <f>H437</f>
        <v>0</v>
      </c>
      <c r="F420" s="575">
        <f>D420+E420</f>
        <v>0</v>
      </c>
      <c r="G420" s="578"/>
      <c r="H420" s="575">
        <f>H454</f>
        <v>0</v>
      </c>
      <c r="I420" s="576">
        <f>G420+H420</f>
        <v>0</v>
      </c>
      <c r="J420" s="511"/>
    </row>
    <row r="421" spans="1:10" ht="12" customHeight="1" x14ac:dyDescent="0.3">
      <c r="A421" s="489" t="s">
        <v>570</v>
      </c>
      <c r="B421" s="577">
        <f>C421+F421+I421</f>
        <v>0</v>
      </c>
      <c r="C421" s="578"/>
      <c r="D421" s="578"/>
      <c r="E421" s="575">
        <f>H438</f>
        <v>0</v>
      </c>
      <c r="F421" s="575">
        <f>D421+E421</f>
        <v>0</v>
      </c>
      <c r="G421" s="578"/>
      <c r="H421" s="575">
        <f>H455</f>
        <v>0</v>
      </c>
      <c r="I421" s="576">
        <f>G421+H421</f>
        <v>0</v>
      </c>
      <c r="J421" s="511"/>
    </row>
    <row r="422" spans="1:10" ht="12" customHeight="1" x14ac:dyDescent="0.3">
      <c r="A422" s="489" t="s">
        <v>571</v>
      </c>
      <c r="B422" s="577">
        <f>C422+F422+I422</f>
        <v>0</v>
      </c>
      <c r="C422" s="578"/>
      <c r="D422" s="578"/>
      <c r="E422" s="575">
        <f>H439</f>
        <v>0</v>
      </c>
      <c r="F422" s="575">
        <f>D422+E422</f>
        <v>0</v>
      </c>
      <c r="G422" s="578"/>
      <c r="H422" s="575">
        <f>H456</f>
        <v>0</v>
      </c>
      <c r="I422" s="576">
        <f>G422+H422</f>
        <v>0</v>
      </c>
      <c r="J422" s="511"/>
    </row>
    <row r="423" spans="1:10" ht="12" customHeight="1" thickBot="1" x14ac:dyDescent="0.35">
      <c r="A423" s="490"/>
      <c r="B423" s="580">
        <f>C423+F423+I423</f>
        <v>0</v>
      </c>
      <c r="C423" s="581"/>
      <c r="D423" s="581"/>
      <c r="E423" s="575">
        <f>H440</f>
        <v>0</v>
      </c>
      <c r="F423" s="582">
        <f>D423+E423</f>
        <v>0</v>
      </c>
      <c r="G423" s="581"/>
      <c r="H423" s="575">
        <f>H457</f>
        <v>0</v>
      </c>
      <c r="I423" s="583">
        <f>G423+H423</f>
        <v>0</v>
      </c>
      <c r="J423" s="511"/>
    </row>
    <row r="424" spans="1:10" ht="12" customHeight="1" thickBot="1" x14ac:dyDescent="0.35">
      <c r="A424" s="491" t="s">
        <v>572</v>
      </c>
      <c r="B424" s="498">
        <f t="shared" ref="B424:I424" si="97">SUM(B419:B423)</f>
        <v>0</v>
      </c>
      <c r="C424" s="498">
        <f t="shared" si="97"/>
        <v>0</v>
      </c>
      <c r="D424" s="498">
        <f t="shared" si="97"/>
        <v>0</v>
      </c>
      <c r="E424" s="498">
        <f t="shared" si="97"/>
        <v>0</v>
      </c>
      <c r="F424" s="498">
        <f t="shared" si="97"/>
        <v>0</v>
      </c>
      <c r="G424" s="498">
        <f t="shared" si="97"/>
        <v>0</v>
      </c>
      <c r="H424" s="498">
        <f t="shared" si="97"/>
        <v>0</v>
      </c>
      <c r="I424" s="579">
        <f t="shared" si="97"/>
        <v>0</v>
      </c>
      <c r="J424" s="511"/>
    </row>
    <row r="425" spans="1:10" ht="2.25" customHeight="1" x14ac:dyDescent="0.3">
      <c r="A425" s="492"/>
      <c r="B425" s="493"/>
      <c r="C425" s="493"/>
      <c r="D425" s="493"/>
      <c r="E425" s="493"/>
      <c r="F425" s="493"/>
      <c r="G425" s="493"/>
      <c r="H425" s="493"/>
      <c r="I425" s="494"/>
      <c r="J425" s="511"/>
    </row>
    <row r="426" spans="1:10" ht="12" customHeight="1" thickBot="1" x14ac:dyDescent="0.35">
      <c r="A426" s="694" t="str">
        <f>CONCATENATE(RM_TARTALOMJEGYZÉK!A1,". évi költségvetést érintő módosítások")</f>
        <v>2021. évi költségvetést érintő módosítások</v>
      </c>
      <c r="B426" s="695"/>
      <c r="C426" s="695"/>
      <c r="D426" s="695"/>
      <c r="E426" s="695"/>
      <c r="F426" s="695"/>
      <c r="G426" s="695"/>
      <c r="H426" s="695"/>
      <c r="I426" s="695"/>
      <c r="J426" s="511"/>
    </row>
    <row r="427" spans="1:10" ht="12" customHeight="1" thickBot="1" x14ac:dyDescent="0.35">
      <c r="A427" s="495" t="s">
        <v>552</v>
      </c>
      <c r="B427" s="496" t="s">
        <v>574</v>
      </c>
      <c r="C427" s="496" t="s">
        <v>575</v>
      </c>
      <c r="D427" s="496" t="s">
        <v>576</v>
      </c>
      <c r="E427" s="496" t="s">
        <v>577</v>
      </c>
      <c r="F427" s="496" t="s">
        <v>578</v>
      </c>
      <c r="G427" s="525" t="s">
        <v>579</v>
      </c>
      <c r="H427" s="669" t="s">
        <v>580</v>
      </c>
      <c r="I427" s="670"/>
      <c r="J427" s="511"/>
    </row>
    <row r="428" spans="1:10" ht="12" customHeight="1" x14ac:dyDescent="0.3">
      <c r="A428" s="484" t="s">
        <v>561</v>
      </c>
      <c r="B428" s="536"/>
      <c r="C428" s="536"/>
      <c r="D428" s="536"/>
      <c r="E428" s="536"/>
      <c r="F428" s="537"/>
      <c r="G428" s="552"/>
      <c r="H428" s="671">
        <f t="shared" ref="H428:H433" si="98">SUM(B428:G428)</f>
        <v>0</v>
      </c>
      <c r="I428" s="672"/>
      <c r="J428" s="511"/>
    </row>
    <row r="429" spans="1:10" ht="12" customHeight="1" x14ac:dyDescent="0.3">
      <c r="A429" s="485" t="s">
        <v>562</v>
      </c>
      <c r="B429" s="539"/>
      <c r="C429" s="539"/>
      <c r="D429" s="539"/>
      <c r="E429" s="539"/>
      <c r="F429" s="540"/>
      <c r="G429" s="550"/>
      <c r="H429" s="653">
        <f t="shared" si="98"/>
        <v>0</v>
      </c>
      <c r="I429" s="654"/>
      <c r="J429" s="511"/>
    </row>
    <row r="430" spans="1:10" ht="12" customHeight="1" x14ac:dyDescent="0.3">
      <c r="A430" s="486" t="s">
        <v>563</v>
      </c>
      <c r="B430" s="539"/>
      <c r="C430" s="539"/>
      <c r="D430" s="539"/>
      <c r="E430" s="539"/>
      <c r="F430" s="540"/>
      <c r="G430" s="550"/>
      <c r="H430" s="653">
        <f t="shared" si="98"/>
        <v>0</v>
      </c>
      <c r="I430" s="654"/>
      <c r="J430" s="511"/>
    </row>
    <row r="431" spans="1:10" ht="12" customHeight="1" x14ac:dyDescent="0.3">
      <c r="A431" s="486" t="s">
        <v>564</v>
      </c>
      <c r="B431" s="539"/>
      <c r="C431" s="539"/>
      <c r="D431" s="539"/>
      <c r="E431" s="539"/>
      <c r="F431" s="540"/>
      <c r="G431" s="550"/>
      <c r="H431" s="653">
        <f t="shared" si="98"/>
        <v>0</v>
      </c>
      <c r="I431" s="654"/>
      <c r="J431" s="511"/>
    </row>
    <row r="432" spans="1:10" ht="12" customHeight="1" x14ac:dyDescent="0.3">
      <c r="A432" s="486" t="s">
        <v>565</v>
      </c>
      <c r="B432" s="539"/>
      <c r="C432" s="539"/>
      <c r="D432" s="539"/>
      <c r="E432" s="539"/>
      <c r="F432" s="540"/>
      <c r="G432" s="550"/>
      <c r="H432" s="653">
        <f t="shared" si="98"/>
        <v>0</v>
      </c>
      <c r="I432" s="654"/>
      <c r="J432" s="511"/>
    </row>
    <row r="433" spans="1:10" ht="12" customHeight="1" thickBot="1" x14ac:dyDescent="0.35">
      <c r="A433" s="486" t="s">
        <v>566</v>
      </c>
      <c r="B433" s="542"/>
      <c r="C433" s="542"/>
      <c r="D433" s="542"/>
      <c r="E433" s="542"/>
      <c r="F433" s="543"/>
      <c r="G433" s="551"/>
      <c r="H433" s="655">
        <f t="shared" si="98"/>
        <v>0</v>
      </c>
      <c r="I433" s="656"/>
      <c r="J433" s="511"/>
    </row>
    <row r="434" spans="1:10" ht="12" customHeight="1" thickBot="1" x14ac:dyDescent="0.35">
      <c r="A434" s="497" t="s">
        <v>541</v>
      </c>
      <c r="B434" s="498">
        <f t="shared" ref="B434:I434" si="99">B428+SUM(B430:B433)</f>
        <v>0</v>
      </c>
      <c r="C434" s="498">
        <f t="shared" si="99"/>
        <v>0</v>
      </c>
      <c r="D434" s="498">
        <f t="shared" si="99"/>
        <v>0</v>
      </c>
      <c r="E434" s="498">
        <f t="shared" si="99"/>
        <v>0</v>
      </c>
      <c r="F434" s="498">
        <f t="shared" si="99"/>
        <v>0</v>
      </c>
      <c r="G434" s="564">
        <f t="shared" si="99"/>
        <v>0</v>
      </c>
      <c r="H434" s="657">
        <f t="shared" si="99"/>
        <v>0</v>
      </c>
      <c r="I434" s="658">
        <f t="shared" si="99"/>
        <v>0</v>
      </c>
      <c r="J434" s="511"/>
    </row>
    <row r="435" spans="1:10" ht="12" customHeight="1" thickBot="1" x14ac:dyDescent="0.35">
      <c r="A435" s="495" t="s">
        <v>36</v>
      </c>
      <c r="B435" s="499" t="s">
        <v>574</v>
      </c>
      <c r="C435" s="499" t="s">
        <v>575</v>
      </c>
      <c r="D435" s="499" t="s">
        <v>576</v>
      </c>
      <c r="E435" s="499" t="s">
        <v>577</v>
      </c>
      <c r="F435" s="499" t="s">
        <v>578</v>
      </c>
      <c r="G435" s="520" t="s">
        <v>579</v>
      </c>
      <c r="H435" s="667" t="s">
        <v>580</v>
      </c>
      <c r="I435" s="668"/>
      <c r="J435" s="511"/>
    </row>
    <row r="436" spans="1:10" ht="12" customHeight="1" x14ac:dyDescent="0.3">
      <c r="A436" s="488" t="s">
        <v>568</v>
      </c>
      <c r="B436" s="545"/>
      <c r="C436" s="545"/>
      <c r="D436" s="545"/>
      <c r="E436" s="545"/>
      <c r="F436" s="546"/>
      <c r="G436" s="549"/>
      <c r="H436" s="661">
        <f>SUM(B436:G436)</f>
        <v>0</v>
      </c>
      <c r="I436" s="662"/>
      <c r="J436" s="511"/>
    </row>
    <row r="437" spans="1:10" ht="12" customHeight="1" x14ac:dyDescent="0.3">
      <c r="A437" s="489" t="s">
        <v>569</v>
      </c>
      <c r="B437" s="539"/>
      <c r="C437" s="539"/>
      <c r="D437" s="539"/>
      <c r="E437" s="539"/>
      <c r="F437" s="540"/>
      <c r="G437" s="550"/>
      <c r="H437" s="653">
        <f>SUM(B437:G437)</f>
        <v>0</v>
      </c>
      <c r="I437" s="654"/>
      <c r="J437" s="511"/>
    </row>
    <row r="438" spans="1:10" ht="12" customHeight="1" x14ac:dyDescent="0.3">
      <c r="A438" s="489" t="s">
        <v>570</v>
      </c>
      <c r="B438" s="539"/>
      <c r="C438" s="539"/>
      <c r="D438" s="539"/>
      <c r="E438" s="539"/>
      <c r="F438" s="540"/>
      <c r="G438" s="550"/>
      <c r="H438" s="653">
        <f>SUM(B438:G438)</f>
        <v>0</v>
      </c>
      <c r="I438" s="654"/>
      <c r="J438" s="511"/>
    </row>
    <row r="439" spans="1:10" ht="12" customHeight="1" x14ac:dyDescent="0.3">
      <c r="A439" s="489" t="s">
        <v>571</v>
      </c>
      <c r="B439" s="539"/>
      <c r="C439" s="539"/>
      <c r="D439" s="539"/>
      <c r="E439" s="539"/>
      <c r="F439" s="540"/>
      <c r="G439" s="550"/>
      <c r="H439" s="653">
        <f>SUM(B439:G439)</f>
        <v>0</v>
      </c>
      <c r="I439" s="654"/>
      <c r="J439" s="511"/>
    </row>
    <row r="440" spans="1:10" ht="12" customHeight="1" thickBot="1" x14ac:dyDescent="0.35">
      <c r="A440" s="490"/>
      <c r="B440" s="542"/>
      <c r="C440" s="542"/>
      <c r="D440" s="542"/>
      <c r="E440" s="542"/>
      <c r="F440" s="543"/>
      <c r="G440" s="551"/>
      <c r="H440" s="655">
        <f>SUM(B440:G440)</f>
        <v>0</v>
      </c>
      <c r="I440" s="656"/>
      <c r="J440" s="511"/>
    </row>
    <row r="441" spans="1:10" ht="12" customHeight="1" thickBot="1" x14ac:dyDescent="0.35">
      <c r="A441" s="497" t="s">
        <v>541</v>
      </c>
      <c r="B441" s="498">
        <f>SUM(B436:B440)</f>
        <v>0</v>
      </c>
      <c r="C441" s="498">
        <f t="shared" ref="C441:I441" si="100">SUM(C436:C440)</f>
        <v>0</v>
      </c>
      <c r="D441" s="498">
        <f t="shared" si="100"/>
        <v>0</v>
      </c>
      <c r="E441" s="498">
        <f t="shared" si="100"/>
        <v>0</v>
      </c>
      <c r="F441" s="498">
        <f t="shared" si="100"/>
        <v>0</v>
      </c>
      <c r="G441" s="564">
        <f t="shared" si="100"/>
        <v>0</v>
      </c>
      <c r="H441" s="657">
        <f t="shared" si="100"/>
        <v>0</v>
      </c>
      <c r="I441" s="658">
        <f t="shared" si="100"/>
        <v>0</v>
      </c>
      <c r="J441" s="511"/>
    </row>
    <row r="442" spans="1:10" ht="2.25" customHeight="1" x14ac:dyDescent="0.3">
      <c r="A442" s="663"/>
      <c r="B442" s="664"/>
      <c r="C442" s="664"/>
      <c r="D442" s="664"/>
      <c r="E442" s="664"/>
      <c r="F442" s="664"/>
      <c r="G442" s="664"/>
      <c r="H442" s="664"/>
      <c r="I442" s="664"/>
      <c r="J442" s="500"/>
    </row>
    <row r="443" spans="1:10" ht="12" customHeight="1" thickBot="1" x14ac:dyDescent="0.35">
      <c r="A443" s="694" t="str">
        <f>CONCATENATE(RM_TARTALOMJEGYZÉK!A1,". utáni  költségvetést érintő módosítások")</f>
        <v>2021. utáni  költségvetést érintő módosítások</v>
      </c>
      <c r="B443" s="695"/>
      <c r="C443" s="695"/>
      <c r="D443" s="695"/>
      <c r="E443" s="695"/>
      <c r="F443" s="695"/>
      <c r="G443" s="695"/>
      <c r="H443" s="695"/>
      <c r="I443" s="695"/>
      <c r="J443" s="500"/>
    </row>
    <row r="444" spans="1:10" ht="12" customHeight="1" thickBot="1" x14ac:dyDescent="0.35">
      <c r="A444" s="495" t="s">
        <v>552</v>
      </c>
      <c r="B444" s="496" t="s">
        <v>574</v>
      </c>
      <c r="C444" s="496" t="s">
        <v>575</v>
      </c>
      <c r="D444" s="496" t="s">
        <v>576</v>
      </c>
      <c r="E444" s="496" t="s">
        <v>577</v>
      </c>
      <c r="F444" s="496" t="s">
        <v>578</v>
      </c>
      <c r="G444" s="496" t="s">
        <v>579</v>
      </c>
      <c r="H444" s="659" t="s">
        <v>580</v>
      </c>
      <c r="I444" s="660"/>
      <c r="J444" s="500"/>
    </row>
    <row r="445" spans="1:10" ht="12" customHeight="1" x14ac:dyDescent="0.3">
      <c r="A445" s="484" t="s">
        <v>561</v>
      </c>
      <c r="B445" s="545"/>
      <c r="C445" s="545"/>
      <c r="D445" s="545"/>
      <c r="E445" s="545"/>
      <c r="F445" s="546"/>
      <c r="G445" s="546"/>
      <c r="H445" s="661">
        <f t="shared" ref="H445:H450" si="101">SUM(B445:G445)</f>
        <v>0</v>
      </c>
      <c r="I445" s="662"/>
      <c r="J445" s="500"/>
    </row>
    <row r="446" spans="1:10" ht="12" customHeight="1" x14ac:dyDescent="0.3">
      <c r="A446" s="485" t="s">
        <v>562</v>
      </c>
      <c r="B446" s="539"/>
      <c r="C446" s="539"/>
      <c r="D446" s="539"/>
      <c r="E446" s="539"/>
      <c r="F446" s="540"/>
      <c r="G446" s="547"/>
      <c r="H446" s="653">
        <f t="shared" si="101"/>
        <v>0</v>
      </c>
      <c r="I446" s="654"/>
      <c r="J446" s="500"/>
    </row>
    <row r="447" spans="1:10" ht="12" customHeight="1" x14ac:dyDescent="0.3">
      <c r="A447" s="486" t="s">
        <v>563</v>
      </c>
      <c r="B447" s="539"/>
      <c r="C447" s="539"/>
      <c r="D447" s="539"/>
      <c r="E447" s="539"/>
      <c r="F447" s="540"/>
      <c r="G447" s="547"/>
      <c r="H447" s="653">
        <f t="shared" si="101"/>
        <v>0</v>
      </c>
      <c r="I447" s="654"/>
      <c r="J447" s="500"/>
    </row>
    <row r="448" spans="1:10" ht="12" customHeight="1" x14ac:dyDescent="0.3">
      <c r="A448" s="486" t="s">
        <v>564</v>
      </c>
      <c r="B448" s="539"/>
      <c r="C448" s="539"/>
      <c r="D448" s="539"/>
      <c r="E448" s="539"/>
      <c r="F448" s="540"/>
      <c r="G448" s="547"/>
      <c r="H448" s="653">
        <f t="shared" si="101"/>
        <v>0</v>
      </c>
      <c r="I448" s="654"/>
      <c r="J448" s="500"/>
    </row>
    <row r="449" spans="1:10" ht="12" customHeight="1" x14ac:dyDescent="0.3">
      <c r="A449" s="486" t="s">
        <v>565</v>
      </c>
      <c r="B449" s="539"/>
      <c r="C449" s="539"/>
      <c r="D449" s="539"/>
      <c r="E449" s="539"/>
      <c r="F449" s="540"/>
      <c r="G449" s="547"/>
      <c r="H449" s="653">
        <f t="shared" si="101"/>
        <v>0</v>
      </c>
      <c r="I449" s="654"/>
      <c r="J449" s="500"/>
    </row>
    <row r="450" spans="1:10" ht="12" customHeight="1" thickBot="1" x14ac:dyDescent="0.35">
      <c r="A450" s="486" t="s">
        <v>566</v>
      </c>
      <c r="B450" s="542"/>
      <c r="C450" s="542"/>
      <c r="D450" s="542"/>
      <c r="E450" s="542"/>
      <c r="F450" s="543"/>
      <c r="G450" s="548"/>
      <c r="H450" s="655">
        <f t="shared" si="101"/>
        <v>0</v>
      </c>
      <c r="I450" s="656"/>
      <c r="J450" s="500"/>
    </row>
    <row r="451" spans="1:10" ht="12" customHeight="1" thickBot="1" x14ac:dyDescent="0.35">
      <c r="A451" s="497" t="s">
        <v>541</v>
      </c>
      <c r="B451" s="498">
        <f t="shared" ref="B451:I451" si="102">B445+SUM(B447:B450)</f>
        <v>0</v>
      </c>
      <c r="C451" s="498">
        <f t="shared" si="102"/>
        <v>0</v>
      </c>
      <c r="D451" s="498">
        <f t="shared" si="102"/>
        <v>0</v>
      </c>
      <c r="E451" s="498">
        <f t="shared" si="102"/>
        <v>0</v>
      </c>
      <c r="F451" s="498">
        <f t="shared" si="102"/>
        <v>0</v>
      </c>
      <c r="G451" s="498">
        <f t="shared" si="102"/>
        <v>0</v>
      </c>
      <c r="H451" s="657">
        <f t="shared" si="102"/>
        <v>0</v>
      </c>
      <c r="I451" s="658">
        <f t="shared" si="102"/>
        <v>0</v>
      </c>
      <c r="J451" s="500"/>
    </row>
    <row r="452" spans="1:10" ht="12" customHeight="1" thickBot="1" x14ac:dyDescent="0.35">
      <c r="A452" s="495" t="s">
        <v>36</v>
      </c>
      <c r="B452" s="496" t="s">
        <v>574</v>
      </c>
      <c r="C452" s="496" t="s">
        <v>575</v>
      </c>
      <c r="D452" s="496" t="s">
        <v>576</v>
      </c>
      <c r="E452" s="496" t="s">
        <v>577</v>
      </c>
      <c r="F452" s="496" t="s">
        <v>578</v>
      </c>
      <c r="G452" s="496" t="s">
        <v>579</v>
      </c>
      <c r="H452" s="659" t="s">
        <v>580</v>
      </c>
      <c r="I452" s="660"/>
      <c r="J452" s="500"/>
    </row>
    <row r="453" spans="1:10" ht="12" customHeight="1" x14ac:dyDescent="0.3">
      <c r="A453" s="488" t="s">
        <v>568</v>
      </c>
      <c r="B453" s="545"/>
      <c r="C453" s="545"/>
      <c r="D453" s="545"/>
      <c r="E453" s="545"/>
      <c r="F453" s="546"/>
      <c r="G453" s="546"/>
      <c r="H453" s="661">
        <f>SUM(B453:G453)</f>
        <v>0</v>
      </c>
      <c r="I453" s="662"/>
      <c r="J453" s="500"/>
    </row>
    <row r="454" spans="1:10" ht="12" customHeight="1" x14ac:dyDescent="0.3">
      <c r="A454" s="489" t="s">
        <v>569</v>
      </c>
      <c r="B454" s="539"/>
      <c r="C454" s="539"/>
      <c r="D454" s="539"/>
      <c r="E454" s="539"/>
      <c r="F454" s="540"/>
      <c r="G454" s="547"/>
      <c r="H454" s="653">
        <f>SUM(B454:G454)</f>
        <v>0</v>
      </c>
      <c r="I454" s="654"/>
      <c r="J454" s="500"/>
    </row>
    <row r="455" spans="1:10" ht="12" customHeight="1" x14ac:dyDescent="0.3">
      <c r="A455" s="489" t="s">
        <v>570</v>
      </c>
      <c r="B455" s="539"/>
      <c r="C455" s="539"/>
      <c r="D455" s="539"/>
      <c r="E455" s="539"/>
      <c r="F455" s="540"/>
      <c r="G455" s="547"/>
      <c r="H455" s="653">
        <f>SUM(B455:G455)</f>
        <v>0</v>
      </c>
      <c r="I455" s="654"/>
      <c r="J455" s="500"/>
    </row>
    <row r="456" spans="1:10" ht="12" customHeight="1" x14ac:dyDescent="0.3">
      <c r="A456" s="489" t="s">
        <v>571</v>
      </c>
      <c r="B456" s="539"/>
      <c r="C456" s="539"/>
      <c r="D456" s="539"/>
      <c r="E456" s="539"/>
      <c r="F456" s="540"/>
      <c r="G456" s="547"/>
      <c r="H456" s="653">
        <f>SUM(B456:G456)</f>
        <v>0</v>
      </c>
      <c r="I456" s="654"/>
      <c r="J456" s="500"/>
    </row>
    <row r="457" spans="1:10" ht="12" customHeight="1" thickBot="1" x14ac:dyDescent="0.35">
      <c r="A457" s="490"/>
      <c r="B457" s="542"/>
      <c r="C457" s="542"/>
      <c r="D457" s="542"/>
      <c r="E457" s="542"/>
      <c r="F457" s="543"/>
      <c r="G457" s="548"/>
      <c r="H457" s="655">
        <f>SUM(B457:G457)</f>
        <v>0</v>
      </c>
      <c r="I457" s="656"/>
      <c r="J457" s="500"/>
    </row>
    <row r="458" spans="1:10" ht="12" customHeight="1" thickBot="1" x14ac:dyDescent="0.35">
      <c r="A458" s="497" t="s">
        <v>541</v>
      </c>
      <c r="B458" s="498">
        <f t="shared" ref="B458:I458" si="103">SUM(B453:B457)</f>
        <v>0</v>
      </c>
      <c r="C458" s="498">
        <f t="shared" si="103"/>
        <v>0</v>
      </c>
      <c r="D458" s="498">
        <f t="shared" si="103"/>
        <v>0</v>
      </c>
      <c r="E458" s="498">
        <f t="shared" si="103"/>
        <v>0</v>
      </c>
      <c r="F458" s="498">
        <f t="shared" si="103"/>
        <v>0</v>
      </c>
      <c r="G458" s="501">
        <f t="shared" si="103"/>
        <v>0</v>
      </c>
      <c r="H458" s="657">
        <f t="shared" si="103"/>
        <v>0</v>
      </c>
      <c r="I458" s="658">
        <f t="shared" si="103"/>
        <v>0</v>
      </c>
      <c r="J458" s="500"/>
    </row>
    <row r="459" spans="1:10" ht="12" customHeight="1" x14ac:dyDescent="0.3">
      <c r="A459" s="516"/>
      <c r="B459" s="517"/>
      <c r="C459" s="517"/>
      <c r="D459" s="517"/>
      <c r="E459" s="517"/>
      <c r="F459" s="517"/>
      <c r="G459" s="518"/>
      <c r="H459" s="517"/>
      <c r="I459" s="519"/>
      <c r="J459" s="500"/>
    </row>
    <row r="461" spans="1:10" ht="12" customHeight="1" x14ac:dyDescent="0.3">
      <c r="A461" s="691" t="s">
        <v>585</v>
      </c>
      <c r="B461" s="691"/>
      <c r="C461" s="692"/>
      <c r="D461" s="692"/>
      <c r="E461" s="692"/>
      <c r="F461" s="692"/>
      <c r="G461" s="692"/>
      <c r="H461" s="692"/>
      <c r="I461" s="692"/>
      <c r="J461" s="511"/>
    </row>
    <row r="462" spans="1:10" ht="12" customHeight="1" thickBot="1" x14ac:dyDescent="0.35">
      <c r="A462" s="476"/>
      <c r="B462" s="476"/>
      <c r="C462" s="476"/>
      <c r="D462" s="476"/>
      <c r="E462" s="476"/>
      <c r="F462" s="476"/>
      <c r="G462" s="476"/>
      <c r="H462" s="693" t="s">
        <v>427</v>
      </c>
      <c r="I462" s="693"/>
      <c r="J462" s="511"/>
    </row>
    <row r="463" spans="1:10" ht="12" customHeight="1" thickBot="1" x14ac:dyDescent="0.35">
      <c r="A463" s="673" t="s">
        <v>552</v>
      </c>
      <c r="B463" s="676" t="s">
        <v>553</v>
      </c>
      <c r="C463" s="677"/>
      <c r="D463" s="677"/>
      <c r="E463" s="677"/>
      <c r="F463" s="678"/>
      <c r="G463" s="678"/>
      <c r="H463" s="678"/>
      <c r="I463" s="679"/>
      <c r="J463" s="511"/>
    </row>
    <row r="464" spans="1:10" ht="12" customHeight="1" thickBot="1" x14ac:dyDescent="0.35">
      <c r="A464" s="674"/>
      <c r="B464" s="680" t="s">
        <v>554</v>
      </c>
      <c r="C464" s="683" t="s">
        <v>555</v>
      </c>
      <c r="D464" s="684"/>
      <c r="E464" s="684"/>
      <c r="F464" s="684"/>
      <c r="G464" s="684"/>
      <c r="H464" s="684"/>
      <c r="I464" s="685"/>
      <c r="J464" s="511"/>
    </row>
    <row r="465" spans="1:10" ht="12" customHeight="1" thickBot="1" x14ac:dyDescent="0.35">
      <c r="A465" s="674"/>
      <c r="B465" s="681"/>
      <c r="C465" s="680" t="str">
        <f>CONCATENATE(RM_TARTALOMJEGYZÉK!A1,". előtti  forrás, kiadás")</f>
        <v>2021. előtti  forrás, kiadás</v>
      </c>
      <c r="D465" s="478" t="s">
        <v>556</v>
      </c>
      <c r="E465" s="478" t="s">
        <v>557</v>
      </c>
      <c r="F465" s="478" t="s">
        <v>558</v>
      </c>
      <c r="G465" s="478" t="s">
        <v>556</v>
      </c>
      <c r="H465" s="478" t="s">
        <v>557</v>
      </c>
      <c r="I465" s="478" t="s">
        <v>558</v>
      </c>
      <c r="J465" s="511"/>
    </row>
    <row r="466" spans="1:10" ht="12" customHeight="1" thickBot="1" x14ac:dyDescent="0.35">
      <c r="A466" s="675"/>
      <c r="B466" s="682"/>
      <c r="C466" s="686"/>
      <c r="D466" s="687" t="str">
        <f>CONCATENATE(RM_TARTALOMJEGYZÉK!$A$1,". évi")</f>
        <v>2021. évi</v>
      </c>
      <c r="E466" s="688"/>
      <c r="F466" s="689"/>
      <c r="G466" s="687" t="str">
        <f>CONCATENATE(RM_TARTALOMJEGYZÉK!$A$1,". után")</f>
        <v>2021. után</v>
      </c>
      <c r="H466" s="690"/>
      <c r="I466" s="689"/>
      <c r="J466" s="511"/>
    </row>
    <row r="467" spans="1:10" ht="12" customHeight="1" thickBot="1" x14ac:dyDescent="0.35">
      <c r="A467" s="479" t="s">
        <v>344</v>
      </c>
      <c r="B467" s="515" t="s">
        <v>603</v>
      </c>
      <c r="C467" s="481" t="s">
        <v>346</v>
      </c>
      <c r="D467" s="482" t="s">
        <v>348</v>
      </c>
      <c r="E467" s="482" t="s">
        <v>347</v>
      </c>
      <c r="F467" s="481" t="s">
        <v>559</v>
      </c>
      <c r="G467" s="481" t="s">
        <v>350</v>
      </c>
      <c r="H467" s="481" t="s">
        <v>351</v>
      </c>
      <c r="I467" s="483" t="s">
        <v>560</v>
      </c>
      <c r="J467" s="511"/>
    </row>
    <row r="468" spans="1:10" ht="12" customHeight="1" x14ac:dyDescent="0.3">
      <c r="A468" s="484" t="s">
        <v>561</v>
      </c>
      <c r="B468" s="565">
        <f t="shared" ref="B468:B473" si="104">C468+F468+I468</f>
        <v>0</v>
      </c>
      <c r="C468" s="536"/>
      <c r="D468" s="566"/>
      <c r="E468" s="567">
        <f t="shared" ref="E468:E473" si="105">H484</f>
        <v>0</v>
      </c>
      <c r="F468" s="568">
        <f t="shared" ref="F468:F473" si="106">D468+E468</f>
        <v>0</v>
      </c>
      <c r="G468" s="566"/>
      <c r="H468" s="569">
        <f t="shared" ref="H468:H473" si="107">H501</f>
        <v>0</v>
      </c>
      <c r="I468" s="570">
        <f t="shared" ref="I468:I473" si="108">G468+H468</f>
        <v>0</v>
      </c>
      <c r="J468" s="511"/>
    </row>
    <row r="469" spans="1:10" ht="12" customHeight="1" x14ac:dyDescent="0.3">
      <c r="A469" s="485" t="s">
        <v>562</v>
      </c>
      <c r="B469" s="571">
        <f t="shared" si="104"/>
        <v>0</v>
      </c>
      <c r="C469" s="572"/>
      <c r="D469" s="572"/>
      <c r="E469" s="573">
        <f t="shared" si="105"/>
        <v>0</v>
      </c>
      <c r="F469" s="574">
        <f t="shared" si="106"/>
        <v>0</v>
      </c>
      <c r="G469" s="572"/>
      <c r="H469" s="575">
        <f t="shared" si="107"/>
        <v>0</v>
      </c>
      <c r="I469" s="576">
        <f t="shared" si="108"/>
        <v>0</v>
      </c>
      <c r="J469" s="511"/>
    </row>
    <row r="470" spans="1:10" ht="12" customHeight="1" x14ac:dyDescent="0.3">
      <c r="A470" s="486" t="s">
        <v>563</v>
      </c>
      <c r="B470" s="577">
        <f t="shared" si="104"/>
        <v>0</v>
      </c>
      <c r="C470" s="578"/>
      <c r="D470" s="578"/>
      <c r="E470" s="573">
        <f t="shared" si="105"/>
        <v>0</v>
      </c>
      <c r="F470" s="576">
        <f t="shared" si="106"/>
        <v>0</v>
      </c>
      <c r="G470" s="578"/>
      <c r="H470" s="575">
        <f t="shared" si="107"/>
        <v>0</v>
      </c>
      <c r="I470" s="576">
        <f t="shared" si="108"/>
        <v>0</v>
      </c>
      <c r="J470" s="511"/>
    </row>
    <row r="471" spans="1:10" ht="12" customHeight="1" x14ac:dyDescent="0.3">
      <c r="A471" s="486" t="s">
        <v>564</v>
      </c>
      <c r="B471" s="577">
        <f t="shared" si="104"/>
        <v>0</v>
      </c>
      <c r="C471" s="578"/>
      <c r="D471" s="578"/>
      <c r="E471" s="573">
        <f t="shared" si="105"/>
        <v>0</v>
      </c>
      <c r="F471" s="576">
        <f t="shared" si="106"/>
        <v>0</v>
      </c>
      <c r="G471" s="578"/>
      <c r="H471" s="575">
        <f t="shared" si="107"/>
        <v>0</v>
      </c>
      <c r="I471" s="576">
        <f t="shared" si="108"/>
        <v>0</v>
      </c>
      <c r="J471" s="511"/>
    </row>
    <row r="472" spans="1:10" ht="12" customHeight="1" x14ac:dyDescent="0.3">
      <c r="A472" s="486" t="s">
        <v>565</v>
      </c>
      <c r="B472" s="577">
        <f t="shared" si="104"/>
        <v>0</v>
      </c>
      <c r="C472" s="578"/>
      <c r="D472" s="578"/>
      <c r="E472" s="573">
        <f t="shared" si="105"/>
        <v>0</v>
      </c>
      <c r="F472" s="576">
        <f t="shared" si="106"/>
        <v>0</v>
      </c>
      <c r="G472" s="578"/>
      <c r="H472" s="575">
        <f t="shared" si="107"/>
        <v>0</v>
      </c>
      <c r="I472" s="576">
        <f t="shared" si="108"/>
        <v>0</v>
      </c>
      <c r="J472" s="511"/>
    </row>
    <row r="473" spans="1:10" ht="12" customHeight="1" thickBot="1" x14ac:dyDescent="0.35">
      <c r="A473" s="486" t="s">
        <v>566</v>
      </c>
      <c r="B473" s="577">
        <f t="shared" si="104"/>
        <v>0</v>
      </c>
      <c r="C473" s="578"/>
      <c r="D473" s="578"/>
      <c r="E473" s="573">
        <f t="shared" si="105"/>
        <v>0</v>
      </c>
      <c r="F473" s="576">
        <f t="shared" si="106"/>
        <v>0</v>
      </c>
      <c r="G473" s="578"/>
      <c r="H473" s="575">
        <f t="shared" si="107"/>
        <v>0</v>
      </c>
      <c r="I473" s="576">
        <f t="shared" si="108"/>
        <v>0</v>
      </c>
      <c r="J473" s="511"/>
    </row>
    <row r="474" spans="1:10" ht="12" customHeight="1" thickBot="1" x14ac:dyDescent="0.35">
      <c r="A474" s="487" t="s">
        <v>567</v>
      </c>
      <c r="B474" s="498">
        <f t="shared" ref="B474:I474" si="109">B468+SUM(B470:B473)</f>
        <v>0</v>
      </c>
      <c r="C474" s="498">
        <f t="shared" si="109"/>
        <v>0</v>
      </c>
      <c r="D474" s="498">
        <f t="shared" si="109"/>
        <v>0</v>
      </c>
      <c r="E474" s="498">
        <f t="shared" si="109"/>
        <v>0</v>
      </c>
      <c r="F474" s="498">
        <f t="shared" si="109"/>
        <v>0</v>
      </c>
      <c r="G474" s="498">
        <f t="shared" si="109"/>
        <v>0</v>
      </c>
      <c r="H474" s="498">
        <f t="shared" si="109"/>
        <v>0</v>
      </c>
      <c r="I474" s="579">
        <f t="shared" si="109"/>
        <v>0</v>
      </c>
      <c r="J474" s="511"/>
    </row>
    <row r="475" spans="1:10" ht="12" customHeight="1" x14ac:dyDescent="0.3">
      <c r="A475" s="488" t="s">
        <v>568</v>
      </c>
      <c r="B475" s="565">
        <f>C475+F475+I475</f>
        <v>0</v>
      </c>
      <c r="C475" s="566"/>
      <c r="D475" s="566"/>
      <c r="E475" s="567">
        <f>H492</f>
        <v>0</v>
      </c>
      <c r="F475" s="567">
        <f>D475+E475</f>
        <v>0</v>
      </c>
      <c r="G475" s="566"/>
      <c r="H475" s="567">
        <f>H509</f>
        <v>0</v>
      </c>
      <c r="I475" s="570">
        <f>G475+H475</f>
        <v>0</v>
      </c>
      <c r="J475" s="511"/>
    </row>
    <row r="476" spans="1:10" ht="12" customHeight="1" x14ac:dyDescent="0.3">
      <c r="A476" s="489" t="s">
        <v>569</v>
      </c>
      <c r="B476" s="571">
        <f>C476+F476+I476</f>
        <v>0</v>
      </c>
      <c r="C476" s="578"/>
      <c r="D476" s="578"/>
      <c r="E476" s="575">
        <f>H493</f>
        <v>0</v>
      </c>
      <c r="F476" s="575">
        <f>D476+E476</f>
        <v>0</v>
      </c>
      <c r="G476" s="578"/>
      <c r="H476" s="575">
        <f>H510</f>
        <v>0</v>
      </c>
      <c r="I476" s="576">
        <f>G476+H476</f>
        <v>0</v>
      </c>
      <c r="J476" s="511"/>
    </row>
    <row r="477" spans="1:10" ht="12" customHeight="1" x14ac:dyDescent="0.3">
      <c r="A477" s="489" t="s">
        <v>570</v>
      </c>
      <c r="B477" s="577">
        <f>C477+F477+I477</f>
        <v>0</v>
      </c>
      <c r="C477" s="578"/>
      <c r="D477" s="578"/>
      <c r="E477" s="575">
        <f>H494</f>
        <v>0</v>
      </c>
      <c r="F477" s="575">
        <f>D477+E477</f>
        <v>0</v>
      </c>
      <c r="G477" s="578"/>
      <c r="H477" s="575">
        <f>H511</f>
        <v>0</v>
      </c>
      <c r="I477" s="576">
        <f>G477+H477</f>
        <v>0</v>
      </c>
      <c r="J477" s="511"/>
    </row>
    <row r="478" spans="1:10" ht="12" customHeight="1" x14ac:dyDescent="0.3">
      <c r="A478" s="489" t="s">
        <v>571</v>
      </c>
      <c r="B478" s="577">
        <f>C478+F478+I478</f>
        <v>0</v>
      </c>
      <c r="C478" s="578"/>
      <c r="D478" s="578"/>
      <c r="E478" s="575">
        <f>H495</f>
        <v>0</v>
      </c>
      <c r="F478" s="575">
        <f>D478+E478</f>
        <v>0</v>
      </c>
      <c r="G478" s="578"/>
      <c r="H478" s="575">
        <f>H512</f>
        <v>0</v>
      </c>
      <c r="I478" s="576">
        <f>G478+H478</f>
        <v>0</v>
      </c>
      <c r="J478" s="511"/>
    </row>
    <row r="479" spans="1:10" ht="12" customHeight="1" thickBot="1" x14ac:dyDescent="0.35">
      <c r="A479" s="490"/>
      <c r="B479" s="580">
        <f>C479+F479+I479</f>
        <v>0</v>
      </c>
      <c r="C479" s="581"/>
      <c r="D479" s="581"/>
      <c r="E479" s="575">
        <f>H496</f>
        <v>0</v>
      </c>
      <c r="F479" s="582">
        <f>D479+E479</f>
        <v>0</v>
      </c>
      <c r="G479" s="581"/>
      <c r="H479" s="575">
        <f>H513</f>
        <v>0</v>
      </c>
      <c r="I479" s="583">
        <f>G479+H479</f>
        <v>0</v>
      </c>
      <c r="J479" s="511"/>
    </row>
    <row r="480" spans="1:10" ht="12" customHeight="1" thickBot="1" x14ac:dyDescent="0.35">
      <c r="A480" s="491" t="s">
        <v>572</v>
      </c>
      <c r="B480" s="498">
        <f t="shared" ref="B480:I480" si="110">SUM(B475:B479)</f>
        <v>0</v>
      </c>
      <c r="C480" s="498">
        <f t="shared" si="110"/>
        <v>0</v>
      </c>
      <c r="D480" s="498">
        <f t="shared" si="110"/>
        <v>0</v>
      </c>
      <c r="E480" s="498">
        <f t="shared" si="110"/>
        <v>0</v>
      </c>
      <c r="F480" s="498">
        <f t="shared" si="110"/>
        <v>0</v>
      </c>
      <c r="G480" s="498">
        <f t="shared" si="110"/>
        <v>0</v>
      </c>
      <c r="H480" s="498">
        <f t="shared" si="110"/>
        <v>0</v>
      </c>
      <c r="I480" s="579">
        <f t="shared" si="110"/>
        <v>0</v>
      </c>
      <c r="J480" s="511"/>
    </row>
    <row r="481" spans="1:10" ht="2.25" customHeight="1" x14ac:dyDescent="0.3">
      <c r="A481" s="492"/>
      <c r="B481" s="493"/>
      <c r="C481" s="493"/>
      <c r="D481" s="493"/>
      <c r="E481" s="493"/>
      <c r="F481" s="493"/>
      <c r="G481" s="493"/>
      <c r="H481" s="493"/>
      <c r="I481" s="494"/>
      <c r="J481" s="511"/>
    </row>
    <row r="482" spans="1:10" ht="12" customHeight="1" thickBot="1" x14ac:dyDescent="0.35">
      <c r="A482" s="694" t="str">
        <f>CONCATENATE(RM_TARTALOMJEGYZÉK!A1,". évi költségvetést érintő módosítások")</f>
        <v>2021. évi költségvetést érintő módosítások</v>
      </c>
      <c r="B482" s="695"/>
      <c r="C482" s="695"/>
      <c r="D482" s="695"/>
      <c r="E482" s="695"/>
      <c r="F482" s="695"/>
      <c r="G482" s="695"/>
      <c r="H482" s="695"/>
      <c r="I482" s="695"/>
      <c r="J482" s="511"/>
    </row>
    <row r="483" spans="1:10" ht="12" customHeight="1" thickBot="1" x14ac:dyDescent="0.35">
      <c r="A483" s="495" t="s">
        <v>552</v>
      </c>
      <c r="B483" s="496" t="s">
        <v>574</v>
      </c>
      <c r="C483" s="496" t="s">
        <v>575</v>
      </c>
      <c r="D483" s="496" t="s">
        <v>576</v>
      </c>
      <c r="E483" s="496" t="s">
        <v>577</v>
      </c>
      <c r="F483" s="496" t="s">
        <v>578</v>
      </c>
      <c r="G483" s="525" t="s">
        <v>579</v>
      </c>
      <c r="H483" s="669" t="s">
        <v>580</v>
      </c>
      <c r="I483" s="670"/>
      <c r="J483" s="511"/>
    </row>
    <row r="484" spans="1:10" ht="12" customHeight="1" x14ac:dyDescent="0.3">
      <c r="A484" s="484" t="s">
        <v>561</v>
      </c>
      <c r="B484" s="536"/>
      <c r="C484" s="536"/>
      <c r="D484" s="536"/>
      <c r="E484" s="536"/>
      <c r="F484" s="537"/>
      <c r="G484" s="552"/>
      <c r="H484" s="671">
        <f t="shared" ref="H484:H489" si="111">SUM(B484:G484)</f>
        <v>0</v>
      </c>
      <c r="I484" s="672"/>
      <c r="J484" s="511"/>
    </row>
    <row r="485" spans="1:10" ht="12" customHeight="1" x14ac:dyDescent="0.3">
      <c r="A485" s="485" t="s">
        <v>562</v>
      </c>
      <c r="B485" s="539"/>
      <c r="C485" s="539"/>
      <c r="D485" s="539"/>
      <c r="E485" s="539"/>
      <c r="F485" s="540"/>
      <c r="G485" s="550"/>
      <c r="H485" s="653">
        <f t="shared" si="111"/>
        <v>0</v>
      </c>
      <c r="I485" s="654"/>
      <c r="J485" s="511"/>
    </row>
    <row r="486" spans="1:10" ht="12" customHeight="1" x14ac:dyDescent="0.3">
      <c r="A486" s="486" t="s">
        <v>563</v>
      </c>
      <c r="B486" s="539"/>
      <c r="C486" s="539"/>
      <c r="D486" s="539"/>
      <c r="E486" s="539"/>
      <c r="F486" s="540"/>
      <c r="G486" s="550"/>
      <c r="H486" s="653">
        <f t="shared" si="111"/>
        <v>0</v>
      </c>
      <c r="I486" s="654"/>
      <c r="J486" s="511"/>
    </row>
    <row r="487" spans="1:10" ht="12" customHeight="1" x14ac:dyDescent="0.3">
      <c r="A487" s="486" t="s">
        <v>564</v>
      </c>
      <c r="B487" s="539"/>
      <c r="C487" s="539"/>
      <c r="D487" s="539"/>
      <c r="E487" s="539"/>
      <c r="F487" s="540"/>
      <c r="G487" s="550"/>
      <c r="H487" s="653">
        <f t="shared" si="111"/>
        <v>0</v>
      </c>
      <c r="I487" s="654"/>
      <c r="J487" s="511"/>
    </row>
    <row r="488" spans="1:10" ht="12" customHeight="1" x14ac:dyDescent="0.3">
      <c r="A488" s="486" t="s">
        <v>565</v>
      </c>
      <c r="B488" s="539"/>
      <c r="C488" s="539"/>
      <c r="D488" s="539"/>
      <c r="E488" s="539"/>
      <c r="F488" s="540"/>
      <c r="G488" s="550"/>
      <c r="H488" s="653">
        <f t="shared" si="111"/>
        <v>0</v>
      </c>
      <c r="I488" s="654"/>
      <c r="J488" s="511"/>
    </row>
    <row r="489" spans="1:10" ht="12" customHeight="1" thickBot="1" x14ac:dyDescent="0.35">
      <c r="A489" s="486" t="s">
        <v>566</v>
      </c>
      <c r="B489" s="542"/>
      <c r="C489" s="542"/>
      <c r="D489" s="542"/>
      <c r="E489" s="542"/>
      <c r="F489" s="543"/>
      <c r="G489" s="551"/>
      <c r="H489" s="655">
        <f t="shared" si="111"/>
        <v>0</v>
      </c>
      <c r="I489" s="656"/>
      <c r="J489" s="511"/>
    </row>
    <row r="490" spans="1:10" ht="12" customHeight="1" thickBot="1" x14ac:dyDescent="0.35">
      <c r="A490" s="497" t="s">
        <v>541</v>
      </c>
      <c r="B490" s="498">
        <f t="shared" ref="B490:I490" si="112">B484+SUM(B486:B489)</f>
        <v>0</v>
      </c>
      <c r="C490" s="498">
        <f t="shared" si="112"/>
        <v>0</v>
      </c>
      <c r="D490" s="498">
        <f t="shared" si="112"/>
        <v>0</v>
      </c>
      <c r="E490" s="498">
        <f t="shared" si="112"/>
        <v>0</v>
      </c>
      <c r="F490" s="498">
        <f t="shared" si="112"/>
        <v>0</v>
      </c>
      <c r="G490" s="564">
        <f t="shared" si="112"/>
        <v>0</v>
      </c>
      <c r="H490" s="657">
        <f t="shared" si="112"/>
        <v>0</v>
      </c>
      <c r="I490" s="658">
        <f t="shared" si="112"/>
        <v>0</v>
      </c>
      <c r="J490" s="511"/>
    </row>
    <row r="491" spans="1:10" ht="12" customHeight="1" thickBot="1" x14ac:dyDescent="0.35">
      <c r="A491" s="495" t="s">
        <v>36</v>
      </c>
      <c r="B491" s="499" t="s">
        <v>574</v>
      </c>
      <c r="C491" s="499" t="s">
        <v>575</v>
      </c>
      <c r="D491" s="499" t="s">
        <v>576</v>
      </c>
      <c r="E491" s="499" t="s">
        <v>577</v>
      </c>
      <c r="F491" s="499" t="s">
        <v>578</v>
      </c>
      <c r="G491" s="520" t="s">
        <v>579</v>
      </c>
      <c r="H491" s="667" t="s">
        <v>580</v>
      </c>
      <c r="I491" s="668"/>
      <c r="J491" s="511"/>
    </row>
    <row r="492" spans="1:10" ht="12" customHeight="1" x14ac:dyDescent="0.3">
      <c r="A492" s="488" t="s">
        <v>568</v>
      </c>
      <c r="B492" s="545"/>
      <c r="C492" s="545"/>
      <c r="D492" s="545"/>
      <c r="E492" s="545"/>
      <c r="F492" s="546"/>
      <c r="G492" s="549"/>
      <c r="H492" s="661">
        <f>SUM(B492:G492)</f>
        <v>0</v>
      </c>
      <c r="I492" s="662"/>
      <c r="J492" s="511"/>
    </row>
    <row r="493" spans="1:10" ht="12" customHeight="1" x14ac:dyDescent="0.3">
      <c r="A493" s="489" t="s">
        <v>569</v>
      </c>
      <c r="B493" s="539"/>
      <c r="C493" s="539"/>
      <c r="D493" s="539"/>
      <c r="E493" s="539"/>
      <c r="F493" s="540"/>
      <c r="G493" s="550"/>
      <c r="H493" s="653">
        <f>SUM(B493:G493)</f>
        <v>0</v>
      </c>
      <c r="I493" s="654"/>
      <c r="J493" s="511"/>
    </row>
    <row r="494" spans="1:10" ht="12" customHeight="1" x14ac:dyDescent="0.3">
      <c r="A494" s="489" t="s">
        <v>570</v>
      </c>
      <c r="B494" s="539"/>
      <c r="C494" s="539"/>
      <c r="D494" s="539"/>
      <c r="E494" s="539"/>
      <c r="F494" s="540"/>
      <c r="G494" s="550"/>
      <c r="H494" s="653">
        <f>SUM(B494:G494)</f>
        <v>0</v>
      </c>
      <c r="I494" s="654"/>
      <c r="J494" s="511"/>
    </row>
    <row r="495" spans="1:10" ht="12" customHeight="1" x14ac:dyDescent="0.3">
      <c r="A495" s="489" t="s">
        <v>571</v>
      </c>
      <c r="B495" s="539"/>
      <c r="C495" s="539"/>
      <c r="D495" s="539"/>
      <c r="E495" s="539"/>
      <c r="F495" s="540"/>
      <c r="G495" s="550"/>
      <c r="H495" s="653">
        <f>SUM(B495:G495)</f>
        <v>0</v>
      </c>
      <c r="I495" s="654"/>
      <c r="J495" s="511"/>
    </row>
    <row r="496" spans="1:10" ht="12" customHeight="1" thickBot="1" x14ac:dyDescent="0.35">
      <c r="A496" s="490"/>
      <c r="B496" s="542"/>
      <c r="C496" s="542"/>
      <c r="D496" s="542"/>
      <c r="E496" s="542"/>
      <c r="F496" s="543"/>
      <c r="G496" s="551"/>
      <c r="H496" s="655">
        <f>SUM(B496:G496)</f>
        <v>0</v>
      </c>
      <c r="I496" s="656"/>
      <c r="J496" s="511"/>
    </row>
    <row r="497" spans="1:10" ht="12" customHeight="1" thickBot="1" x14ac:dyDescent="0.35">
      <c r="A497" s="497" t="s">
        <v>541</v>
      </c>
      <c r="B497" s="498">
        <f>SUM(B492:B496)</f>
        <v>0</v>
      </c>
      <c r="C497" s="498">
        <f t="shared" ref="C497:I497" si="113">SUM(C492:C496)</f>
        <v>0</v>
      </c>
      <c r="D497" s="498">
        <f t="shared" si="113"/>
        <v>0</v>
      </c>
      <c r="E497" s="498">
        <f t="shared" si="113"/>
        <v>0</v>
      </c>
      <c r="F497" s="498">
        <f t="shared" si="113"/>
        <v>0</v>
      </c>
      <c r="G497" s="564">
        <f t="shared" si="113"/>
        <v>0</v>
      </c>
      <c r="H497" s="657">
        <f t="shared" si="113"/>
        <v>0</v>
      </c>
      <c r="I497" s="658">
        <f t="shared" si="113"/>
        <v>0</v>
      </c>
      <c r="J497" s="511"/>
    </row>
    <row r="498" spans="1:10" ht="2.25" customHeight="1" x14ac:dyDescent="0.3">
      <c r="A498" s="663"/>
      <c r="B498" s="664"/>
      <c r="C498" s="664"/>
      <c r="D498" s="664"/>
      <c r="E498" s="664"/>
      <c r="F498" s="664"/>
      <c r="G498" s="664"/>
      <c r="H498" s="664"/>
      <c r="I498" s="664"/>
      <c r="J498" s="500"/>
    </row>
    <row r="499" spans="1:10" ht="12" customHeight="1" thickBot="1" x14ac:dyDescent="0.35">
      <c r="A499" s="694" t="str">
        <f>CONCATENATE(RM_TARTALOMJEGYZÉK!A1,". utáni  költségvetést érintő módosítások")</f>
        <v>2021. utáni  költségvetést érintő módosítások</v>
      </c>
      <c r="B499" s="695"/>
      <c r="C499" s="695"/>
      <c r="D499" s="695"/>
      <c r="E499" s="695"/>
      <c r="F499" s="695"/>
      <c r="G499" s="695"/>
      <c r="H499" s="695"/>
      <c r="I499" s="695"/>
      <c r="J499" s="500"/>
    </row>
    <row r="500" spans="1:10" ht="12" customHeight="1" thickBot="1" x14ac:dyDescent="0.35">
      <c r="A500" s="495" t="s">
        <v>552</v>
      </c>
      <c r="B500" s="496" t="s">
        <v>574</v>
      </c>
      <c r="C500" s="496" t="s">
        <v>575</v>
      </c>
      <c r="D500" s="496" t="s">
        <v>576</v>
      </c>
      <c r="E500" s="496" t="s">
        <v>577</v>
      </c>
      <c r="F500" s="496" t="s">
        <v>578</v>
      </c>
      <c r="G500" s="496" t="s">
        <v>579</v>
      </c>
      <c r="H500" s="659" t="s">
        <v>580</v>
      </c>
      <c r="I500" s="660"/>
      <c r="J500" s="500"/>
    </row>
    <row r="501" spans="1:10" ht="12" customHeight="1" x14ac:dyDescent="0.3">
      <c r="A501" s="484" t="s">
        <v>561</v>
      </c>
      <c r="B501" s="545"/>
      <c r="C501" s="545"/>
      <c r="D501" s="545"/>
      <c r="E501" s="545"/>
      <c r="F501" s="546"/>
      <c r="G501" s="546"/>
      <c r="H501" s="661">
        <f t="shared" ref="H501:H506" si="114">SUM(B501:G501)</f>
        <v>0</v>
      </c>
      <c r="I501" s="662"/>
      <c r="J501" s="500"/>
    </row>
    <row r="502" spans="1:10" ht="12" customHeight="1" x14ac:dyDescent="0.3">
      <c r="A502" s="485" t="s">
        <v>562</v>
      </c>
      <c r="B502" s="539"/>
      <c r="C502" s="539"/>
      <c r="D502" s="539"/>
      <c r="E502" s="539"/>
      <c r="F502" s="540"/>
      <c r="G502" s="547"/>
      <c r="H502" s="653">
        <f t="shared" si="114"/>
        <v>0</v>
      </c>
      <c r="I502" s="654"/>
      <c r="J502" s="500"/>
    </row>
    <row r="503" spans="1:10" ht="12" customHeight="1" x14ac:dyDescent="0.3">
      <c r="A503" s="486" t="s">
        <v>563</v>
      </c>
      <c r="B503" s="539"/>
      <c r="C503" s="539"/>
      <c r="D503" s="539"/>
      <c r="E503" s="539"/>
      <c r="F503" s="540"/>
      <c r="G503" s="547"/>
      <c r="H503" s="653">
        <f t="shared" si="114"/>
        <v>0</v>
      </c>
      <c r="I503" s="654"/>
      <c r="J503" s="500"/>
    </row>
    <row r="504" spans="1:10" ht="12" customHeight="1" x14ac:dyDescent="0.3">
      <c r="A504" s="486" t="s">
        <v>564</v>
      </c>
      <c r="B504" s="539"/>
      <c r="C504" s="539"/>
      <c r="D504" s="539"/>
      <c r="E504" s="539"/>
      <c r="F504" s="540"/>
      <c r="G504" s="547"/>
      <c r="H504" s="653">
        <f t="shared" si="114"/>
        <v>0</v>
      </c>
      <c r="I504" s="654"/>
      <c r="J504" s="500"/>
    </row>
    <row r="505" spans="1:10" ht="12" customHeight="1" x14ac:dyDescent="0.3">
      <c r="A505" s="486" t="s">
        <v>565</v>
      </c>
      <c r="B505" s="539"/>
      <c r="C505" s="539"/>
      <c r="D505" s="539"/>
      <c r="E505" s="539"/>
      <c r="F505" s="540"/>
      <c r="G505" s="547"/>
      <c r="H505" s="653">
        <f t="shared" si="114"/>
        <v>0</v>
      </c>
      <c r="I505" s="654"/>
      <c r="J505" s="500"/>
    </row>
    <row r="506" spans="1:10" ht="12" customHeight="1" thickBot="1" x14ac:dyDescent="0.35">
      <c r="A506" s="486" t="s">
        <v>566</v>
      </c>
      <c r="B506" s="542"/>
      <c r="C506" s="542"/>
      <c r="D506" s="542"/>
      <c r="E506" s="542"/>
      <c r="F506" s="543"/>
      <c r="G506" s="548"/>
      <c r="H506" s="655">
        <f t="shared" si="114"/>
        <v>0</v>
      </c>
      <c r="I506" s="656"/>
      <c r="J506" s="500"/>
    </row>
    <row r="507" spans="1:10" ht="12" customHeight="1" thickBot="1" x14ac:dyDescent="0.35">
      <c r="A507" s="497" t="s">
        <v>541</v>
      </c>
      <c r="B507" s="498">
        <f t="shared" ref="B507:I507" si="115">B501+SUM(B503:B506)</f>
        <v>0</v>
      </c>
      <c r="C507" s="498">
        <f t="shared" si="115"/>
        <v>0</v>
      </c>
      <c r="D507" s="498">
        <f t="shared" si="115"/>
        <v>0</v>
      </c>
      <c r="E507" s="498">
        <f t="shared" si="115"/>
        <v>0</v>
      </c>
      <c r="F507" s="498">
        <f t="shared" si="115"/>
        <v>0</v>
      </c>
      <c r="G507" s="498">
        <f t="shared" si="115"/>
        <v>0</v>
      </c>
      <c r="H507" s="657">
        <f t="shared" si="115"/>
        <v>0</v>
      </c>
      <c r="I507" s="658">
        <f t="shared" si="115"/>
        <v>0</v>
      </c>
      <c r="J507" s="500"/>
    </row>
    <row r="508" spans="1:10" ht="12" customHeight="1" thickBot="1" x14ac:dyDescent="0.35">
      <c r="A508" s="495" t="s">
        <v>36</v>
      </c>
      <c r="B508" s="496" t="s">
        <v>574</v>
      </c>
      <c r="C508" s="496" t="s">
        <v>575</v>
      </c>
      <c r="D508" s="496" t="s">
        <v>576</v>
      </c>
      <c r="E508" s="496" t="s">
        <v>577</v>
      </c>
      <c r="F508" s="496" t="s">
        <v>578</v>
      </c>
      <c r="G508" s="496" t="s">
        <v>579</v>
      </c>
      <c r="H508" s="659" t="s">
        <v>580</v>
      </c>
      <c r="I508" s="660"/>
      <c r="J508" s="500"/>
    </row>
    <row r="509" spans="1:10" ht="12" customHeight="1" x14ac:dyDescent="0.3">
      <c r="A509" s="488" t="s">
        <v>568</v>
      </c>
      <c r="B509" s="545"/>
      <c r="C509" s="545"/>
      <c r="D509" s="545"/>
      <c r="E509" s="545"/>
      <c r="F509" s="546"/>
      <c r="G509" s="546"/>
      <c r="H509" s="661">
        <f>SUM(B509:G509)</f>
        <v>0</v>
      </c>
      <c r="I509" s="662"/>
      <c r="J509" s="500"/>
    </row>
    <row r="510" spans="1:10" ht="12" customHeight="1" x14ac:dyDescent="0.3">
      <c r="A510" s="489" t="s">
        <v>569</v>
      </c>
      <c r="B510" s="539"/>
      <c r="C510" s="539"/>
      <c r="D510" s="539"/>
      <c r="E510" s="539"/>
      <c r="F510" s="540"/>
      <c r="G510" s="547"/>
      <c r="H510" s="653">
        <f>SUM(B510:G510)</f>
        <v>0</v>
      </c>
      <c r="I510" s="654"/>
      <c r="J510" s="500"/>
    </row>
    <row r="511" spans="1:10" ht="12" customHeight="1" x14ac:dyDescent="0.3">
      <c r="A511" s="489" t="s">
        <v>570</v>
      </c>
      <c r="B511" s="539"/>
      <c r="C511" s="539"/>
      <c r="D511" s="539"/>
      <c r="E511" s="539"/>
      <c r="F511" s="540"/>
      <c r="G511" s="547"/>
      <c r="H511" s="653">
        <f>SUM(B511:G511)</f>
        <v>0</v>
      </c>
      <c r="I511" s="654"/>
      <c r="J511" s="500"/>
    </row>
    <row r="512" spans="1:10" ht="12" customHeight="1" x14ac:dyDescent="0.3">
      <c r="A512" s="489" t="s">
        <v>571</v>
      </c>
      <c r="B512" s="539"/>
      <c r="C512" s="539"/>
      <c r="D512" s="539"/>
      <c r="E512" s="539"/>
      <c r="F512" s="540"/>
      <c r="G512" s="547"/>
      <c r="H512" s="653">
        <f>SUM(B512:G512)</f>
        <v>0</v>
      </c>
      <c r="I512" s="654"/>
      <c r="J512" s="500"/>
    </row>
    <row r="513" spans="1:10" ht="12" customHeight="1" thickBot="1" x14ac:dyDescent="0.35">
      <c r="A513" s="490"/>
      <c r="B513" s="542"/>
      <c r="C513" s="542"/>
      <c r="D513" s="542"/>
      <c r="E513" s="542"/>
      <c r="F513" s="543"/>
      <c r="G513" s="548"/>
      <c r="H513" s="655">
        <f>SUM(B513:G513)</f>
        <v>0</v>
      </c>
      <c r="I513" s="656"/>
      <c r="J513" s="500"/>
    </row>
    <row r="514" spans="1:10" ht="12" customHeight="1" thickBot="1" x14ac:dyDescent="0.35">
      <c r="A514" s="497" t="s">
        <v>541</v>
      </c>
      <c r="B514" s="498">
        <f t="shared" ref="B514:I514" si="116">SUM(B509:B513)</f>
        <v>0</v>
      </c>
      <c r="C514" s="498">
        <f t="shared" si="116"/>
        <v>0</v>
      </c>
      <c r="D514" s="498">
        <f t="shared" si="116"/>
        <v>0</v>
      </c>
      <c r="E514" s="498">
        <f t="shared" si="116"/>
        <v>0</v>
      </c>
      <c r="F514" s="498">
        <f t="shared" si="116"/>
        <v>0</v>
      </c>
      <c r="G514" s="501">
        <f t="shared" si="116"/>
        <v>0</v>
      </c>
      <c r="H514" s="657">
        <f t="shared" si="116"/>
        <v>0</v>
      </c>
      <c r="I514" s="658">
        <f t="shared" si="116"/>
        <v>0</v>
      </c>
      <c r="J514" s="500"/>
    </row>
    <row r="516" spans="1:10" ht="12" customHeight="1" x14ac:dyDescent="0.3">
      <c r="A516" s="691" t="s">
        <v>585</v>
      </c>
      <c r="B516" s="691"/>
      <c r="C516" s="692"/>
      <c r="D516" s="692"/>
      <c r="E516" s="692"/>
      <c r="F516" s="692"/>
      <c r="G516" s="692"/>
      <c r="H516" s="692"/>
      <c r="I516" s="692"/>
    </row>
    <row r="517" spans="1:10" ht="12" customHeight="1" thickBot="1" x14ac:dyDescent="0.35">
      <c r="A517" s="476"/>
      <c r="B517" s="476"/>
      <c r="C517" s="476"/>
      <c r="D517" s="476"/>
      <c r="E517" s="476"/>
      <c r="F517" s="476"/>
      <c r="G517" s="476"/>
      <c r="H517" s="693" t="s">
        <v>427</v>
      </c>
      <c r="I517" s="693"/>
    </row>
    <row r="518" spans="1:10" ht="12" customHeight="1" thickBot="1" x14ac:dyDescent="0.35">
      <c r="A518" s="673" t="s">
        <v>552</v>
      </c>
      <c r="B518" s="676" t="s">
        <v>553</v>
      </c>
      <c r="C518" s="677"/>
      <c r="D518" s="677"/>
      <c r="E518" s="677"/>
      <c r="F518" s="678"/>
      <c r="G518" s="678"/>
      <c r="H518" s="678"/>
      <c r="I518" s="679"/>
    </row>
    <row r="519" spans="1:10" ht="12" customHeight="1" thickBot="1" x14ac:dyDescent="0.35">
      <c r="A519" s="674"/>
      <c r="B519" s="680" t="s">
        <v>554</v>
      </c>
      <c r="C519" s="683" t="s">
        <v>555</v>
      </c>
      <c r="D519" s="684"/>
      <c r="E519" s="684"/>
      <c r="F519" s="684"/>
      <c r="G519" s="684"/>
      <c r="H519" s="684"/>
      <c r="I519" s="685"/>
    </row>
    <row r="520" spans="1:10" ht="12" customHeight="1" thickBot="1" x14ac:dyDescent="0.35">
      <c r="A520" s="674"/>
      <c r="B520" s="681"/>
      <c r="C520" s="680" t="str">
        <f>CONCATENATE(RM_TARTALOMJEGYZÉK!A1,". előtti  forrás, kiadás")</f>
        <v>2021. előtti  forrás, kiadás</v>
      </c>
      <c r="D520" s="478" t="s">
        <v>556</v>
      </c>
      <c r="E520" s="478" t="s">
        <v>557</v>
      </c>
      <c r="F520" s="478" t="s">
        <v>558</v>
      </c>
      <c r="G520" s="478" t="s">
        <v>556</v>
      </c>
      <c r="H520" s="478" t="s">
        <v>557</v>
      </c>
      <c r="I520" s="478" t="s">
        <v>558</v>
      </c>
    </row>
    <row r="521" spans="1:10" ht="12" customHeight="1" thickBot="1" x14ac:dyDescent="0.35">
      <c r="A521" s="675"/>
      <c r="B521" s="682"/>
      <c r="C521" s="686"/>
      <c r="D521" s="687" t="str">
        <f>CONCATENATE(RM_TARTALOMJEGYZÉK!$A$1,". évi")</f>
        <v>2021. évi</v>
      </c>
      <c r="E521" s="688"/>
      <c r="F521" s="689"/>
      <c r="G521" s="687" t="str">
        <f>CONCATENATE(RM_TARTALOMJEGYZÉK!$A$1,". után")</f>
        <v>2021. után</v>
      </c>
      <c r="H521" s="690"/>
      <c r="I521" s="689"/>
    </row>
    <row r="522" spans="1:10" ht="12" customHeight="1" thickBot="1" x14ac:dyDescent="0.35">
      <c r="A522" s="479" t="s">
        <v>344</v>
      </c>
      <c r="B522" s="515" t="s">
        <v>603</v>
      </c>
      <c r="C522" s="481" t="s">
        <v>346</v>
      </c>
      <c r="D522" s="482" t="s">
        <v>348</v>
      </c>
      <c r="E522" s="482" t="s">
        <v>347</v>
      </c>
      <c r="F522" s="481" t="s">
        <v>559</v>
      </c>
      <c r="G522" s="481" t="s">
        <v>350</v>
      </c>
      <c r="H522" s="481" t="s">
        <v>351</v>
      </c>
      <c r="I522" s="483" t="s">
        <v>560</v>
      </c>
    </row>
    <row r="523" spans="1:10" ht="12" customHeight="1" x14ac:dyDescent="0.3">
      <c r="A523" s="484" t="s">
        <v>561</v>
      </c>
      <c r="B523" s="565">
        <f t="shared" ref="B523:B528" si="117">C523+F523+I523</f>
        <v>0</v>
      </c>
      <c r="C523" s="536"/>
      <c r="D523" s="566"/>
      <c r="E523" s="567">
        <f t="shared" ref="E523:E528" si="118">H539</f>
        <v>0</v>
      </c>
      <c r="F523" s="568">
        <f t="shared" ref="F523:F528" si="119">D523+E523</f>
        <v>0</v>
      </c>
      <c r="G523" s="566"/>
      <c r="H523" s="569">
        <f t="shared" ref="H523:H528" si="120">H556</f>
        <v>0</v>
      </c>
      <c r="I523" s="570">
        <f t="shared" ref="I523:I528" si="121">G523+H523</f>
        <v>0</v>
      </c>
    </row>
    <row r="524" spans="1:10" ht="12" customHeight="1" x14ac:dyDescent="0.3">
      <c r="A524" s="485" t="s">
        <v>562</v>
      </c>
      <c r="B524" s="571">
        <f t="shared" si="117"/>
        <v>0</v>
      </c>
      <c r="C524" s="572"/>
      <c r="D524" s="572"/>
      <c r="E524" s="573">
        <f t="shared" si="118"/>
        <v>0</v>
      </c>
      <c r="F524" s="574">
        <f t="shared" si="119"/>
        <v>0</v>
      </c>
      <c r="G524" s="572"/>
      <c r="H524" s="575">
        <f t="shared" si="120"/>
        <v>0</v>
      </c>
      <c r="I524" s="576">
        <f t="shared" si="121"/>
        <v>0</v>
      </c>
    </row>
    <row r="525" spans="1:10" ht="12" customHeight="1" x14ac:dyDescent="0.3">
      <c r="A525" s="486" t="s">
        <v>563</v>
      </c>
      <c r="B525" s="577">
        <f t="shared" si="117"/>
        <v>0</v>
      </c>
      <c r="C525" s="578"/>
      <c r="D525" s="578"/>
      <c r="E525" s="573">
        <f t="shared" si="118"/>
        <v>0</v>
      </c>
      <c r="F525" s="576">
        <f t="shared" si="119"/>
        <v>0</v>
      </c>
      <c r="G525" s="578"/>
      <c r="H525" s="575">
        <f t="shared" si="120"/>
        <v>0</v>
      </c>
      <c r="I525" s="576">
        <f t="shared" si="121"/>
        <v>0</v>
      </c>
    </row>
    <row r="526" spans="1:10" ht="12" customHeight="1" x14ac:dyDescent="0.3">
      <c r="A526" s="486" t="s">
        <v>564</v>
      </c>
      <c r="B526" s="577">
        <f t="shared" si="117"/>
        <v>0</v>
      </c>
      <c r="C526" s="578"/>
      <c r="D526" s="578"/>
      <c r="E526" s="573">
        <f t="shared" si="118"/>
        <v>0</v>
      </c>
      <c r="F526" s="576">
        <f t="shared" si="119"/>
        <v>0</v>
      </c>
      <c r="G526" s="578"/>
      <c r="H526" s="575">
        <f t="shared" si="120"/>
        <v>0</v>
      </c>
      <c r="I526" s="576">
        <f t="shared" si="121"/>
        <v>0</v>
      </c>
    </row>
    <row r="527" spans="1:10" ht="12" customHeight="1" x14ac:dyDescent="0.3">
      <c r="A527" s="486" t="s">
        <v>565</v>
      </c>
      <c r="B527" s="577">
        <f t="shared" si="117"/>
        <v>0</v>
      </c>
      <c r="C527" s="578"/>
      <c r="D527" s="578"/>
      <c r="E527" s="573">
        <f t="shared" si="118"/>
        <v>0</v>
      </c>
      <c r="F527" s="576">
        <f t="shared" si="119"/>
        <v>0</v>
      </c>
      <c r="G527" s="578"/>
      <c r="H527" s="575">
        <f t="shared" si="120"/>
        <v>0</v>
      </c>
      <c r="I527" s="576">
        <f t="shared" si="121"/>
        <v>0</v>
      </c>
    </row>
    <row r="528" spans="1:10" ht="12" customHeight="1" thickBot="1" x14ac:dyDescent="0.35">
      <c r="A528" s="486" t="s">
        <v>566</v>
      </c>
      <c r="B528" s="577">
        <f t="shared" si="117"/>
        <v>0</v>
      </c>
      <c r="C528" s="578"/>
      <c r="D528" s="578"/>
      <c r="E528" s="573">
        <f t="shared" si="118"/>
        <v>0</v>
      </c>
      <c r="F528" s="576">
        <f t="shared" si="119"/>
        <v>0</v>
      </c>
      <c r="G528" s="578"/>
      <c r="H528" s="575">
        <f t="shared" si="120"/>
        <v>0</v>
      </c>
      <c r="I528" s="576">
        <f t="shared" si="121"/>
        <v>0</v>
      </c>
    </row>
    <row r="529" spans="1:9" ht="12" customHeight="1" thickBot="1" x14ac:dyDescent="0.35">
      <c r="A529" s="487" t="s">
        <v>567</v>
      </c>
      <c r="B529" s="498">
        <f t="shared" ref="B529:I529" si="122">B523+SUM(B525:B528)</f>
        <v>0</v>
      </c>
      <c r="C529" s="498">
        <f t="shared" si="122"/>
        <v>0</v>
      </c>
      <c r="D529" s="498">
        <f t="shared" si="122"/>
        <v>0</v>
      </c>
      <c r="E529" s="498">
        <f t="shared" si="122"/>
        <v>0</v>
      </c>
      <c r="F529" s="498">
        <f t="shared" si="122"/>
        <v>0</v>
      </c>
      <c r="G529" s="498">
        <f t="shared" si="122"/>
        <v>0</v>
      </c>
      <c r="H529" s="498">
        <f t="shared" si="122"/>
        <v>0</v>
      </c>
      <c r="I529" s="579">
        <f t="shared" si="122"/>
        <v>0</v>
      </c>
    </row>
    <row r="530" spans="1:9" ht="12" customHeight="1" x14ac:dyDescent="0.3">
      <c r="A530" s="488" t="s">
        <v>568</v>
      </c>
      <c r="B530" s="565">
        <f>C530+F530+I530</f>
        <v>0</v>
      </c>
      <c r="C530" s="566"/>
      <c r="D530" s="566"/>
      <c r="E530" s="567">
        <f>H547</f>
        <v>0</v>
      </c>
      <c r="F530" s="567">
        <f>D530+E530</f>
        <v>0</v>
      </c>
      <c r="G530" s="566"/>
      <c r="H530" s="567">
        <f>H564</f>
        <v>0</v>
      </c>
      <c r="I530" s="570">
        <f>G530+H530</f>
        <v>0</v>
      </c>
    </row>
    <row r="531" spans="1:9" ht="12" customHeight="1" x14ac:dyDescent="0.3">
      <c r="A531" s="489" t="s">
        <v>569</v>
      </c>
      <c r="B531" s="571">
        <f>C531+F531+I531</f>
        <v>0</v>
      </c>
      <c r="C531" s="578"/>
      <c r="D531" s="578"/>
      <c r="E531" s="575">
        <f>H548</f>
        <v>0</v>
      </c>
      <c r="F531" s="575">
        <f>D531+E531</f>
        <v>0</v>
      </c>
      <c r="G531" s="578"/>
      <c r="H531" s="575">
        <f>H565</f>
        <v>0</v>
      </c>
      <c r="I531" s="576">
        <f>G531+H531</f>
        <v>0</v>
      </c>
    </row>
    <row r="532" spans="1:9" ht="12" customHeight="1" x14ac:dyDescent="0.3">
      <c r="A532" s="489" t="s">
        <v>570</v>
      </c>
      <c r="B532" s="577">
        <f>C532+F532+I532</f>
        <v>0</v>
      </c>
      <c r="C532" s="578"/>
      <c r="D532" s="578"/>
      <c r="E532" s="575">
        <f>H549</f>
        <v>0</v>
      </c>
      <c r="F532" s="575">
        <f>D532+E532</f>
        <v>0</v>
      </c>
      <c r="G532" s="578"/>
      <c r="H532" s="575">
        <f>H566</f>
        <v>0</v>
      </c>
      <c r="I532" s="576">
        <f>G532+H532</f>
        <v>0</v>
      </c>
    </row>
    <row r="533" spans="1:9" ht="12" customHeight="1" x14ac:dyDescent="0.3">
      <c r="A533" s="489" t="s">
        <v>571</v>
      </c>
      <c r="B533" s="577">
        <f>C533+F533+I533</f>
        <v>0</v>
      </c>
      <c r="C533" s="578"/>
      <c r="D533" s="578"/>
      <c r="E533" s="575">
        <f>H550</f>
        <v>0</v>
      </c>
      <c r="F533" s="575">
        <f>D533+E533</f>
        <v>0</v>
      </c>
      <c r="G533" s="578"/>
      <c r="H533" s="575">
        <f>H567</f>
        <v>0</v>
      </c>
      <c r="I533" s="576">
        <f>G533+H533</f>
        <v>0</v>
      </c>
    </row>
    <row r="534" spans="1:9" ht="12" customHeight="1" thickBot="1" x14ac:dyDescent="0.35">
      <c r="A534" s="490"/>
      <c r="B534" s="580">
        <f>C534+F534+I534</f>
        <v>0</v>
      </c>
      <c r="C534" s="581"/>
      <c r="D534" s="581"/>
      <c r="E534" s="575">
        <f>H551</f>
        <v>0</v>
      </c>
      <c r="F534" s="582">
        <f>D534+E534</f>
        <v>0</v>
      </c>
      <c r="G534" s="581"/>
      <c r="H534" s="575">
        <f>H568</f>
        <v>0</v>
      </c>
      <c r="I534" s="583">
        <f>G534+H534</f>
        <v>0</v>
      </c>
    </row>
    <row r="535" spans="1:9" ht="12" customHeight="1" thickBot="1" x14ac:dyDescent="0.35">
      <c r="A535" s="491" t="s">
        <v>572</v>
      </c>
      <c r="B535" s="498">
        <f t="shared" ref="B535:I535" si="123">SUM(B530:B534)</f>
        <v>0</v>
      </c>
      <c r="C535" s="498">
        <f t="shared" si="123"/>
        <v>0</v>
      </c>
      <c r="D535" s="498">
        <f t="shared" si="123"/>
        <v>0</v>
      </c>
      <c r="E535" s="498">
        <f t="shared" si="123"/>
        <v>0</v>
      </c>
      <c r="F535" s="498">
        <f t="shared" si="123"/>
        <v>0</v>
      </c>
      <c r="G535" s="498">
        <f t="shared" si="123"/>
        <v>0</v>
      </c>
      <c r="H535" s="498">
        <f t="shared" si="123"/>
        <v>0</v>
      </c>
      <c r="I535" s="579">
        <f t="shared" si="123"/>
        <v>0</v>
      </c>
    </row>
    <row r="536" spans="1:9" ht="12" customHeight="1" x14ac:dyDescent="0.3">
      <c r="A536" s="492"/>
      <c r="B536" s="493"/>
      <c r="C536" s="493"/>
      <c r="D536" s="493"/>
      <c r="E536" s="493"/>
      <c r="F536" s="493"/>
      <c r="G536" s="493"/>
      <c r="H536" s="493"/>
      <c r="I536" s="494"/>
    </row>
    <row r="537" spans="1:9" ht="12" customHeight="1" thickBot="1" x14ac:dyDescent="0.35">
      <c r="A537" s="665" t="str">
        <f>CONCATENATE(RM_TARTALOMJEGYZÉK!A1,". évi költségvetést érintő módosítások")</f>
        <v>2021. évi költségvetést érintő módosítások</v>
      </c>
      <c r="B537" s="666"/>
      <c r="C537" s="666"/>
      <c r="D537" s="666"/>
      <c r="E537" s="666"/>
      <c r="F537" s="666"/>
      <c r="G537" s="666"/>
      <c r="H537" s="666"/>
      <c r="I537" s="666"/>
    </row>
    <row r="538" spans="1:9" ht="12" customHeight="1" thickBot="1" x14ac:dyDescent="0.35">
      <c r="A538" s="495" t="s">
        <v>552</v>
      </c>
      <c r="B538" s="496" t="s">
        <v>574</v>
      </c>
      <c r="C538" s="496" t="s">
        <v>575</v>
      </c>
      <c r="D538" s="496" t="s">
        <v>576</v>
      </c>
      <c r="E538" s="496" t="s">
        <v>577</v>
      </c>
      <c r="F538" s="496" t="s">
        <v>578</v>
      </c>
      <c r="G538" s="525" t="s">
        <v>579</v>
      </c>
      <c r="H538" s="669" t="s">
        <v>580</v>
      </c>
      <c r="I538" s="670"/>
    </row>
    <row r="539" spans="1:9" ht="12" customHeight="1" x14ac:dyDescent="0.3">
      <c r="A539" s="484" t="s">
        <v>561</v>
      </c>
      <c r="B539" s="536"/>
      <c r="C539" s="536"/>
      <c r="D539" s="536"/>
      <c r="E539" s="536"/>
      <c r="F539" s="537"/>
      <c r="G539" s="552"/>
      <c r="H539" s="671">
        <f t="shared" ref="H539:H544" si="124">SUM(B539:G539)</f>
        <v>0</v>
      </c>
      <c r="I539" s="672"/>
    </row>
    <row r="540" spans="1:9" ht="12" customHeight="1" x14ac:dyDescent="0.3">
      <c r="A540" s="485" t="s">
        <v>562</v>
      </c>
      <c r="B540" s="539"/>
      <c r="C540" s="539"/>
      <c r="D540" s="539"/>
      <c r="E540" s="539"/>
      <c r="F540" s="540"/>
      <c r="G540" s="550"/>
      <c r="H540" s="653">
        <f t="shared" si="124"/>
        <v>0</v>
      </c>
      <c r="I540" s="654"/>
    </row>
    <row r="541" spans="1:9" ht="12" customHeight="1" x14ac:dyDescent="0.3">
      <c r="A541" s="486" t="s">
        <v>563</v>
      </c>
      <c r="B541" s="539"/>
      <c r="C541" s="539"/>
      <c r="D541" s="539"/>
      <c r="E541" s="539"/>
      <c r="F541" s="540"/>
      <c r="G541" s="550"/>
      <c r="H541" s="653">
        <f t="shared" si="124"/>
        <v>0</v>
      </c>
      <c r="I541" s="654"/>
    </row>
    <row r="542" spans="1:9" ht="12" customHeight="1" x14ac:dyDescent="0.3">
      <c r="A542" s="486" t="s">
        <v>564</v>
      </c>
      <c r="B542" s="539"/>
      <c r="C542" s="539"/>
      <c r="D542" s="539"/>
      <c r="E542" s="539"/>
      <c r="F542" s="540"/>
      <c r="G542" s="550"/>
      <c r="H542" s="653">
        <f t="shared" si="124"/>
        <v>0</v>
      </c>
      <c r="I542" s="654"/>
    </row>
    <row r="543" spans="1:9" ht="12" customHeight="1" x14ac:dyDescent="0.3">
      <c r="A543" s="486" t="s">
        <v>565</v>
      </c>
      <c r="B543" s="539"/>
      <c r="C543" s="539"/>
      <c r="D543" s="539"/>
      <c r="E543" s="539"/>
      <c r="F543" s="540"/>
      <c r="G543" s="550"/>
      <c r="H543" s="653">
        <f t="shared" si="124"/>
        <v>0</v>
      </c>
      <c r="I543" s="654"/>
    </row>
    <row r="544" spans="1:9" ht="12" customHeight="1" thickBot="1" x14ac:dyDescent="0.35">
      <c r="A544" s="486" t="s">
        <v>566</v>
      </c>
      <c r="B544" s="542"/>
      <c r="C544" s="542"/>
      <c r="D544" s="542"/>
      <c r="E544" s="542"/>
      <c r="F544" s="543"/>
      <c r="G544" s="551"/>
      <c r="H544" s="655">
        <f t="shared" si="124"/>
        <v>0</v>
      </c>
      <c r="I544" s="656"/>
    </row>
    <row r="545" spans="1:9" ht="12" customHeight="1" thickBot="1" x14ac:dyDescent="0.35">
      <c r="A545" s="497" t="s">
        <v>541</v>
      </c>
      <c r="B545" s="498">
        <f t="shared" ref="B545:I545" si="125">B539+SUM(B541:B544)</f>
        <v>0</v>
      </c>
      <c r="C545" s="498">
        <f t="shared" si="125"/>
        <v>0</v>
      </c>
      <c r="D545" s="498">
        <f t="shared" si="125"/>
        <v>0</v>
      </c>
      <c r="E545" s="498">
        <f t="shared" si="125"/>
        <v>0</v>
      </c>
      <c r="F545" s="498">
        <f>F539+SUM(F541:F544)</f>
        <v>0</v>
      </c>
      <c r="G545" s="564">
        <f>G539+SUM(G541:G544)</f>
        <v>0</v>
      </c>
      <c r="H545" s="657">
        <f t="shared" si="125"/>
        <v>0</v>
      </c>
      <c r="I545" s="658">
        <f t="shared" si="125"/>
        <v>0</v>
      </c>
    </row>
    <row r="546" spans="1:9" ht="12" customHeight="1" thickBot="1" x14ac:dyDescent="0.35">
      <c r="A546" s="495" t="s">
        <v>36</v>
      </c>
      <c r="B546" s="499" t="s">
        <v>574</v>
      </c>
      <c r="C546" s="499" t="s">
        <v>575</v>
      </c>
      <c r="D546" s="499" t="s">
        <v>576</v>
      </c>
      <c r="E546" s="499" t="s">
        <v>577</v>
      </c>
      <c r="F546" s="499" t="s">
        <v>578</v>
      </c>
      <c r="G546" s="520" t="s">
        <v>579</v>
      </c>
      <c r="H546" s="667" t="s">
        <v>580</v>
      </c>
      <c r="I546" s="668"/>
    </row>
    <row r="547" spans="1:9" ht="12" customHeight="1" x14ac:dyDescent="0.3">
      <c r="A547" s="488" t="s">
        <v>568</v>
      </c>
      <c r="B547" s="545"/>
      <c r="C547" s="545"/>
      <c r="D547" s="545"/>
      <c r="E547" s="545"/>
      <c r="F547" s="546"/>
      <c r="G547" s="549"/>
      <c r="H547" s="661">
        <f>SUM(B547:G547)</f>
        <v>0</v>
      </c>
      <c r="I547" s="662"/>
    </row>
    <row r="548" spans="1:9" ht="12" customHeight="1" x14ac:dyDescent="0.3">
      <c r="A548" s="489" t="s">
        <v>569</v>
      </c>
      <c r="B548" s="539"/>
      <c r="C548" s="539"/>
      <c r="D548" s="539"/>
      <c r="E548" s="539"/>
      <c r="F548" s="540"/>
      <c r="G548" s="550"/>
      <c r="H548" s="653">
        <f>SUM(B548:G548)</f>
        <v>0</v>
      </c>
      <c r="I548" s="654"/>
    </row>
    <row r="549" spans="1:9" ht="12" customHeight="1" x14ac:dyDescent="0.3">
      <c r="A549" s="489" t="s">
        <v>570</v>
      </c>
      <c r="B549" s="539"/>
      <c r="C549" s="539"/>
      <c r="D549" s="539"/>
      <c r="E549" s="539"/>
      <c r="F549" s="540"/>
      <c r="G549" s="550"/>
      <c r="H549" s="653">
        <f>SUM(B549:G549)</f>
        <v>0</v>
      </c>
      <c r="I549" s="654"/>
    </row>
    <row r="550" spans="1:9" ht="12" customHeight="1" x14ac:dyDescent="0.3">
      <c r="A550" s="489" t="s">
        <v>571</v>
      </c>
      <c r="B550" s="539"/>
      <c r="C550" s="539"/>
      <c r="D550" s="539"/>
      <c r="E550" s="539"/>
      <c r="F550" s="540"/>
      <c r="G550" s="550"/>
      <c r="H550" s="653">
        <f>SUM(B550:G550)</f>
        <v>0</v>
      </c>
      <c r="I550" s="654"/>
    </row>
    <row r="551" spans="1:9" ht="12" customHeight="1" thickBot="1" x14ac:dyDescent="0.35">
      <c r="A551" s="490"/>
      <c r="B551" s="542"/>
      <c r="C551" s="542"/>
      <c r="D551" s="542"/>
      <c r="E551" s="542"/>
      <c r="F551" s="543"/>
      <c r="G551" s="551"/>
      <c r="H551" s="655">
        <f>SUM(B551:G551)</f>
        <v>0</v>
      </c>
      <c r="I551" s="656"/>
    </row>
    <row r="552" spans="1:9" ht="12" customHeight="1" thickBot="1" x14ac:dyDescent="0.35">
      <c r="A552" s="497" t="s">
        <v>541</v>
      </c>
      <c r="B552" s="498">
        <f>SUM(B547:B551)</f>
        <v>0</v>
      </c>
      <c r="C552" s="498">
        <f t="shared" ref="C552:I552" si="126">SUM(C547:C551)</f>
        <v>0</v>
      </c>
      <c r="D552" s="498">
        <f t="shared" si="126"/>
        <v>0</v>
      </c>
      <c r="E552" s="498">
        <f t="shared" si="126"/>
        <v>0</v>
      </c>
      <c r="F552" s="498">
        <f t="shared" si="126"/>
        <v>0</v>
      </c>
      <c r="G552" s="564">
        <f t="shared" si="126"/>
        <v>0</v>
      </c>
      <c r="H552" s="657">
        <f t="shared" si="126"/>
        <v>0</v>
      </c>
      <c r="I552" s="658">
        <f t="shared" si="126"/>
        <v>0</v>
      </c>
    </row>
    <row r="553" spans="1:9" ht="12" customHeight="1" x14ac:dyDescent="0.3">
      <c r="A553" s="663"/>
      <c r="B553" s="664"/>
      <c r="C553" s="664"/>
      <c r="D553" s="664"/>
      <c r="E553" s="664"/>
      <c r="F553" s="664"/>
      <c r="G553" s="664"/>
      <c r="H553" s="664"/>
      <c r="I553" s="664"/>
    </row>
    <row r="554" spans="1:9" ht="12" customHeight="1" thickBot="1" x14ac:dyDescent="0.35">
      <c r="A554" s="665" t="str">
        <f>CONCATENATE(RM_TARTALOMJEGYZÉK!A1,". utáni  költségvetést érintő módosítások")</f>
        <v>2021. utáni  költségvetést érintő módosítások</v>
      </c>
      <c r="B554" s="666"/>
      <c r="C554" s="666"/>
      <c r="D554" s="666"/>
      <c r="E554" s="666"/>
      <c r="F554" s="666"/>
      <c r="G554" s="666"/>
      <c r="H554" s="666"/>
      <c r="I554" s="666"/>
    </row>
    <row r="555" spans="1:9" ht="12" customHeight="1" thickBot="1" x14ac:dyDescent="0.35">
      <c r="A555" s="495" t="s">
        <v>552</v>
      </c>
      <c r="B555" s="496" t="s">
        <v>574</v>
      </c>
      <c r="C555" s="496" t="s">
        <v>575</v>
      </c>
      <c r="D555" s="496" t="s">
        <v>576</v>
      </c>
      <c r="E555" s="496" t="s">
        <v>577</v>
      </c>
      <c r="F555" s="496" t="s">
        <v>578</v>
      </c>
      <c r="G555" s="496" t="s">
        <v>579</v>
      </c>
      <c r="H555" s="659" t="s">
        <v>580</v>
      </c>
      <c r="I555" s="660"/>
    </row>
    <row r="556" spans="1:9" ht="12" customHeight="1" x14ac:dyDescent="0.3">
      <c r="A556" s="484" t="s">
        <v>561</v>
      </c>
      <c r="B556" s="545"/>
      <c r="C556" s="545"/>
      <c r="D556" s="545"/>
      <c r="E556" s="545"/>
      <c r="F556" s="546"/>
      <c r="G556" s="546"/>
      <c r="H556" s="661">
        <f t="shared" ref="H556:H561" si="127">SUM(B556:G556)</f>
        <v>0</v>
      </c>
      <c r="I556" s="662"/>
    </row>
    <row r="557" spans="1:9" ht="12" customHeight="1" x14ac:dyDescent="0.3">
      <c r="A557" s="485" t="s">
        <v>562</v>
      </c>
      <c r="B557" s="539"/>
      <c r="C557" s="539"/>
      <c r="D557" s="539"/>
      <c r="E557" s="539"/>
      <c r="F557" s="540"/>
      <c r="G557" s="547"/>
      <c r="H557" s="653">
        <f t="shared" si="127"/>
        <v>0</v>
      </c>
      <c r="I557" s="654"/>
    </row>
    <row r="558" spans="1:9" ht="12" customHeight="1" x14ac:dyDescent="0.3">
      <c r="A558" s="486" t="s">
        <v>563</v>
      </c>
      <c r="B558" s="539"/>
      <c r="C558" s="539"/>
      <c r="D558" s="539"/>
      <c r="E558" s="539"/>
      <c r="F558" s="540"/>
      <c r="G558" s="547"/>
      <c r="H558" s="653">
        <f t="shared" si="127"/>
        <v>0</v>
      </c>
      <c r="I558" s="654"/>
    </row>
    <row r="559" spans="1:9" ht="12" customHeight="1" x14ac:dyDescent="0.3">
      <c r="A559" s="486" t="s">
        <v>564</v>
      </c>
      <c r="B559" s="539"/>
      <c r="C559" s="539"/>
      <c r="D559" s="539"/>
      <c r="E559" s="539"/>
      <c r="F559" s="540"/>
      <c r="G559" s="547"/>
      <c r="H559" s="653">
        <f t="shared" si="127"/>
        <v>0</v>
      </c>
      <c r="I559" s="654"/>
    </row>
    <row r="560" spans="1:9" ht="12" customHeight="1" x14ac:dyDescent="0.3">
      <c r="A560" s="486" t="s">
        <v>565</v>
      </c>
      <c r="B560" s="539"/>
      <c r="C560" s="539"/>
      <c r="D560" s="539"/>
      <c r="E560" s="539"/>
      <c r="F560" s="540"/>
      <c r="G560" s="547"/>
      <c r="H560" s="653">
        <f t="shared" si="127"/>
        <v>0</v>
      </c>
      <c r="I560" s="654"/>
    </row>
    <row r="561" spans="1:9" ht="12" customHeight="1" thickBot="1" x14ac:dyDescent="0.35">
      <c r="A561" s="486" t="s">
        <v>566</v>
      </c>
      <c r="B561" s="542"/>
      <c r="C561" s="542"/>
      <c r="D561" s="542"/>
      <c r="E561" s="542"/>
      <c r="F561" s="543"/>
      <c r="G561" s="548"/>
      <c r="H561" s="655">
        <f t="shared" si="127"/>
        <v>0</v>
      </c>
      <c r="I561" s="656"/>
    </row>
    <row r="562" spans="1:9" ht="12" customHeight="1" thickBot="1" x14ac:dyDescent="0.35">
      <c r="A562" s="497" t="s">
        <v>541</v>
      </c>
      <c r="B562" s="498">
        <f t="shared" ref="B562:I562" si="128">B556+SUM(B558:B561)</f>
        <v>0</v>
      </c>
      <c r="C562" s="498">
        <f t="shared" si="128"/>
        <v>0</v>
      </c>
      <c r="D562" s="498">
        <f t="shared" si="128"/>
        <v>0</v>
      </c>
      <c r="E562" s="498">
        <f t="shared" si="128"/>
        <v>0</v>
      </c>
      <c r="F562" s="498">
        <f t="shared" si="128"/>
        <v>0</v>
      </c>
      <c r="G562" s="498">
        <f t="shared" si="128"/>
        <v>0</v>
      </c>
      <c r="H562" s="657">
        <f t="shared" si="128"/>
        <v>0</v>
      </c>
      <c r="I562" s="658">
        <f t="shared" si="128"/>
        <v>0</v>
      </c>
    </row>
    <row r="563" spans="1:9" ht="12" customHeight="1" thickBot="1" x14ac:dyDescent="0.35">
      <c r="A563" s="495" t="s">
        <v>36</v>
      </c>
      <c r="B563" s="496" t="s">
        <v>574</v>
      </c>
      <c r="C563" s="496" t="s">
        <v>575</v>
      </c>
      <c r="D563" s="496" t="s">
        <v>576</v>
      </c>
      <c r="E563" s="496" t="s">
        <v>577</v>
      </c>
      <c r="F563" s="496" t="s">
        <v>578</v>
      </c>
      <c r="G563" s="496" t="s">
        <v>579</v>
      </c>
      <c r="H563" s="659" t="s">
        <v>580</v>
      </c>
      <c r="I563" s="660"/>
    </row>
    <row r="564" spans="1:9" ht="12" customHeight="1" x14ac:dyDescent="0.3">
      <c r="A564" s="488" t="s">
        <v>568</v>
      </c>
      <c r="B564" s="545"/>
      <c r="C564" s="545"/>
      <c r="D564" s="545"/>
      <c r="E564" s="545"/>
      <c r="F564" s="546"/>
      <c r="G564" s="546"/>
      <c r="H564" s="661">
        <f>SUM(B564:G564)</f>
        <v>0</v>
      </c>
      <c r="I564" s="662"/>
    </row>
    <row r="565" spans="1:9" ht="12" customHeight="1" x14ac:dyDescent="0.3">
      <c r="A565" s="489" t="s">
        <v>569</v>
      </c>
      <c r="B565" s="539"/>
      <c r="C565" s="539"/>
      <c r="D565" s="539"/>
      <c r="E565" s="539"/>
      <c r="F565" s="540"/>
      <c r="G565" s="547"/>
      <c r="H565" s="653">
        <f>SUM(B565:G565)</f>
        <v>0</v>
      </c>
      <c r="I565" s="654"/>
    </row>
    <row r="566" spans="1:9" ht="12" customHeight="1" x14ac:dyDescent="0.3">
      <c r="A566" s="489" t="s">
        <v>570</v>
      </c>
      <c r="B566" s="539"/>
      <c r="C566" s="539"/>
      <c r="D566" s="539"/>
      <c r="E566" s="539"/>
      <c r="F566" s="540"/>
      <c r="G566" s="547"/>
      <c r="H566" s="653">
        <f>SUM(B566:G566)</f>
        <v>0</v>
      </c>
      <c r="I566" s="654"/>
    </row>
    <row r="567" spans="1:9" ht="12" customHeight="1" x14ac:dyDescent="0.3">
      <c r="A567" s="489" t="s">
        <v>571</v>
      </c>
      <c r="B567" s="539"/>
      <c r="C567" s="539"/>
      <c r="D567" s="539"/>
      <c r="E567" s="539"/>
      <c r="F567" s="540"/>
      <c r="G567" s="547"/>
      <c r="H567" s="653">
        <f>SUM(B567:G567)</f>
        <v>0</v>
      </c>
      <c r="I567" s="654"/>
    </row>
    <row r="568" spans="1:9" ht="12" customHeight="1" thickBot="1" x14ac:dyDescent="0.35">
      <c r="A568" s="490"/>
      <c r="B568" s="542"/>
      <c r="C568" s="542"/>
      <c r="D568" s="542"/>
      <c r="E568" s="542"/>
      <c r="F568" s="543"/>
      <c r="G568" s="548"/>
      <c r="H568" s="655">
        <f>SUM(B568:G568)</f>
        <v>0</v>
      </c>
      <c r="I568" s="656"/>
    </row>
    <row r="569" spans="1:9" ht="12" customHeight="1" thickBot="1" x14ac:dyDescent="0.35">
      <c r="A569" s="497" t="s">
        <v>541</v>
      </c>
      <c r="B569" s="498">
        <f t="shared" ref="B569:I569" si="129">SUM(B564:B568)</f>
        <v>0</v>
      </c>
      <c r="C569" s="498">
        <f t="shared" si="129"/>
        <v>0</v>
      </c>
      <c r="D569" s="498">
        <f t="shared" si="129"/>
        <v>0</v>
      </c>
      <c r="E569" s="498">
        <f t="shared" si="129"/>
        <v>0</v>
      </c>
      <c r="F569" s="498">
        <f t="shared" si="129"/>
        <v>0</v>
      </c>
      <c r="G569" s="501">
        <f t="shared" si="129"/>
        <v>0</v>
      </c>
      <c r="H569" s="657">
        <f t="shared" si="129"/>
        <v>0</v>
      </c>
      <c r="I569" s="658">
        <f t="shared" si="129"/>
        <v>0</v>
      </c>
    </row>
  </sheetData>
  <mergeCells count="441">
    <mergeCell ref="A10:I10"/>
    <mergeCell ref="A1:I1"/>
    <mergeCell ref="A9:I9"/>
    <mergeCell ref="A12:B12"/>
    <mergeCell ref="C12:I12"/>
    <mergeCell ref="H13:I13"/>
    <mergeCell ref="A6:F6"/>
    <mergeCell ref="A7:F7"/>
    <mergeCell ref="C15:I15"/>
    <mergeCell ref="C16:C17"/>
    <mergeCell ref="D17:F17"/>
    <mergeCell ref="G17:I17"/>
    <mergeCell ref="A32:I32"/>
    <mergeCell ref="A34:I34"/>
    <mergeCell ref="A14:A17"/>
    <mergeCell ref="B14:I14"/>
    <mergeCell ref="B15:B17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64:I64"/>
    <mergeCell ref="H65:I65"/>
    <mergeCell ref="H66:I66"/>
    <mergeCell ref="A2:I2"/>
    <mergeCell ref="H3:I3"/>
    <mergeCell ref="A4:F4"/>
    <mergeCell ref="H59:I59"/>
    <mergeCell ref="H60:I60"/>
    <mergeCell ref="H61:I61"/>
    <mergeCell ref="H62:I62"/>
    <mergeCell ref="H63:I63"/>
    <mergeCell ref="A5:F5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A50:I50"/>
    <mergeCell ref="A51:I51"/>
    <mergeCell ref="H52:I52"/>
    <mergeCell ref="A67:B67"/>
    <mergeCell ref="C67:I67"/>
    <mergeCell ref="H68:I68"/>
    <mergeCell ref="A69:A72"/>
    <mergeCell ref="B69:I69"/>
    <mergeCell ref="B70:B72"/>
    <mergeCell ref="C70:I70"/>
    <mergeCell ref="C71:C72"/>
    <mergeCell ref="D72:F72"/>
    <mergeCell ref="G72:I72"/>
    <mergeCell ref="A88:I88"/>
    <mergeCell ref="H89:I89"/>
    <mergeCell ref="H90:I90"/>
    <mergeCell ref="H91:I91"/>
    <mergeCell ref="H125:I125"/>
    <mergeCell ref="H92:I92"/>
    <mergeCell ref="H93:I93"/>
    <mergeCell ref="H94:I94"/>
    <mergeCell ref="H95:I95"/>
    <mergeCell ref="H96:I96"/>
    <mergeCell ref="H103:I103"/>
    <mergeCell ref="A104:I104"/>
    <mergeCell ref="A105:I105"/>
    <mergeCell ref="H106:I106"/>
    <mergeCell ref="H107:I107"/>
    <mergeCell ref="H108:I108"/>
    <mergeCell ref="H97:I97"/>
    <mergeCell ref="H98:I98"/>
    <mergeCell ref="H99:I99"/>
    <mergeCell ref="H100:I100"/>
    <mergeCell ref="H101:I101"/>
    <mergeCell ref="H102:I102"/>
    <mergeCell ref="H115:I115"/>
    <mergeCell ref="H116:I116"/>
    <mergeCell ref="H117:I117"/>
    <mergeCell ref="H118:I118"/>
    <mergeCell ref="H119:I119"/>
    <mergeCell ref="H120:I120"/>
    <mergeCell ref="H109:I109"/>
    <mergeCell ref="H110:I110"/>
    <mergeCell ref="H111:I111"/>
    <mergeCell ref="H112:I112"/>
    <mergeCell ref="H113:I113"/>
    <mergeCell ref="H114:I114"/>
    <mergeCell ref="A145:I145"/>
    <mergeCell ref="H146:I146"/>
    <mergeCell ref="H147:I147"/>
    <mergeCell ref="H148:I148"/>
    <mergeCell ref="H149:I149"/>
    <mergeCell ref="H150:I150"/>
    <mergeCell ref="A124:B124"/>
    <mergeCell ref="C124:I124"/>
    <mergeCell ref="A126:A129"/>
    <mergeCell ref="B126:I126"/>
    <mergeCell ref="B127:B129"/>
    <mergeCell ref="C127:I127"/>
    <mergeCell ref="C128:C129"/>
    <mergeCell ref="D129:F129"/>
    <mergeCell ref="G129:I129"/>
    <mergeCell ref="H157:I157"/>
    <mergeCell ref="H158:I158"/>
    <mergeCell ref="H159:I159"/>
    <mergeCell ref="A161:I161"/>
    <mergeCell ref="A162:I162"/>
    <mergeCell ref="H160:I160"/>
    <mergeCell ref="H151:I151"/>
    <mergeCell ref="H152:I152"/>
    <mergeCell ref="H154:I154"/>
    <mergeCell ref="H155:I155"/>
    <mergeCell ref="H156:I156"/>
    <mergeCell ref="H153:I153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A181:A184"/>
    <mergeCell ref="B181:I181"/>
    <mergeCell ref="B182:B184"/>
    <mergeCell ref="C182:I182"/>
    <mergeCell ref="C183:C184"/>
    <mergeCell ref="D184:F184"/>
    <mergeCell ref="G184:I184"/>
    <mergeCell ref="H175:I175"/>
    <mergeCell ref="H176:I176"/>
    <mergeCell ref="H177:I177"/>
    <mergeCell ref="A179:B179"/>
    <mergeCell ref="C179:I179"/>
    <mergeCell ref="H180:I180"/>
    <mergeCell ref="H206:I206"/>
    <mergeCell ref="H207:I207"/>
    <mergeCell ref="H208:I208"/>
    <mergeCell ref="H209:I209"/>
    <mergeCell ref="H210:I210"/>
    <mergeCell ref="H211:I211"/>
    <mergeCell ref="A200:I200"/>
    <mergeCell ref="H201:I201"/>
    <mergeCell ref="H202:I202"/>
    <mergeCell ref="H203:I203"/>
    <mergeCell ref="H204:I204"/>
    <mergeCell ref="H205:I205"/>
    <mergeCell ref="H218:I218"/>
    <mergeCell ref="H219:I219"/>
    <mergeCell ref="H220:I220"/>
    <mergeCell ref="H221:I221"/>
    <mergeCell ref="H222:I222"/>
    <mergeCell ref="H223:I223"/>
    <mergeCell ref="H212:I212"/>
    <mergeCell ref="H213:I213"/>
    <mergeCell ref="H214:I214"/>
    <mergeCell ref="H215:I215"/>
    <mergeCell ref="A216:I216"/>
    <mergeCell ref="A217:I217"/>
    <mergeCell ref="H230:I230"/>
    <mergeCell ref="H231:I231"/>
    <mergeCell ref="H232:I232"/>
    <mergeCell ref="A236:B236"/>
    <mergeCell ref="C236:I236"/>
    <mergeCell ref="H237:I237"/>
    <mergeCell ref="H224:I224"/>
    <mergeCell ref="H225:I225"/>
    <mergeCell ref="H226:I226"/>
    <mergeCell ref="H227:I227"/>
    <mergeCell ref="H228:I228"/>
    <mergeCell ref="H229:I229"/>
    <mergeCell ref="A257:I257"/>
    <mergeCell ref="H258:I258"/>
    <mergeCell ref="H259:I259"/>
    <mergeCell ref="H260:I260"/>
    <mergeCell ref="H261:I261"/>
    <mergeCell ref="H262:I262"/>
    <mergeCell ref="A238:A241"/>
    <mergeCell ref="B238:I238"/>
    <mergeCell ref="B239:B241"/>
    <mergeCell ref="C239:I239"/>
    <mergeCell ref="C240:C241"/>
    <mergeCell ref="D241:F241"/>
    <mergeCell ref="G241:I241"/>
    <mergeCell ref="H269:I269"/>
    <mergeCell ref="H270:I270"/>
    <mergeCell ref="H271:I271"/>
    <mergeCell ref="H272:I272"/>
    <mergeCell ref="A273:I273"/>
    <mergeCell ref="A274:I274"/>
    <mergeCell ref="H263:I263"/>
    <mergeCell ref="H264:I264"/>
    <mergeCell ref="H265:I265"/>
    <mergeCell ref="H266:I266"/>
    <mergeCell ref="H267:I267"/>
    <mergeCell ref="H268:I268"/>
    <mergeCell ref="H281:I281"/>
    <mergeCell ref="H282:I282"/>
    <mergeCell ref="H283:I283"/>
    <mergeCell ref="H284:I284"/>
    <mergeCell ref="H285:I285"/>
    <mergeCell ref="H286:I286"/>
    <mergeCell ref="H275:I275"/>
    <mergeCell ref="H276:I276"/>
    <mergeCell ref="H277:I277"/>
    <mergeCell ref="H278:I278"/>
    <mergeCell ref="H279:I279"/>
    <mergeCell ref="H280:I280"/>
    <mergeCell ref="A295:A298"/>
    <mergeCell ref="B295:I295"/>
    <mergeCell ref="B296:B298"/>
    <mergeCell ref="C296:I296"/>
    <mergeCell ref="C297:C298"/>
    <mergeCell ref="D298:F298"/>
    <mergeCell ref="G298:I298"/>
    <mergeCell ref="H287:I287"/>
    <mergeCell ref="H288:I288"/>
    <mergeCell ref="H289:I289"/>
    <mergeCell ref="A293:B293"/>
    <mergeCell ref="C293:I293"/>
    <mergeCell ref="H294:I294"/>
    <mergeCell ref="H320:I320"/>
    <mergeCell ref="H321:I321"/>
    <mergeCell ref="H322:I322"/>
    <mergeCell ref="H323:I323"/>
    <mergeCell ref="H324:I324"/>
    <mergeCell ref="H325:I325"/>
    <mergeCell ref="A314:I314"/>
    <mergeCell ref="H315:I315"/>
    <mergeCell ref="H316:I316"/>
    <mergeCell ref="H317:I317"/>
    <mergeCell ref="H318:I318"/>
    <mergeCell ref="H319:I319"/>
    <mergeCell ref="H332:I332"/>
    <mergeCell ref="H333:I333"/>
    <mergeCell ref="H334:I334"/>
    <mergeCell ref="H335:I335"/>
    <mergeCell ref="H336:I336"/>
    <mergeCell ref="H337:I337"/>
    <mergeCell ref="H326:I326"/>
    <mergeCell ref="H327:I327"/>
    <mergeCell ref="H328:I328"/>
    <mergeCell ref="H329:I329"/>
    <mergeCell ref="A330:I330"/>
    <mergeCell ref="A331:I331"/>
    <mergeCell ref="H344:I344"/>
    <mergeCell ref="H345:I345"/>
    <mergeCell ref="H346:I346"/>
    <mergeCell ref="A349:B349"/>
    <mergeCell ref="C349:I349"/>
    <mergeCell ref="H350:I350"/>
    <mergeCell ref="H338:I338"/>
    <mergeCell ref="H339:I339"/>
    <mergeCell ref="H340:I340"/>
    <mergeCell ref="H341:I341"/>
    <mergeCell ref="H342:I342"/>
    <mergeCell ref="H343:I343"/>
    <mergeCell ref="A370:I370"/>
    <mergeCell ref="H371:I371"/>
    <mergeCell ref="H372:I372"/>
    <mergeCell ref="H373:I373"/>
    <mergeCell ref="H374:I374"/>
    <mergeCell ref="H375:I375"/>
    <mergeCell ref="A351:A354"/>
    <mergeCell ref="B351:I351"/>
    <mergeCell ref="B352:B354"/>
    <mergeCell ref="C352:I352"/>
    <mergeCell ref="C353:C354"/>
    <mergeCell ref="D354:F354"/>
    <mergeCell ref="G354:I354"/>
    <mergeCell ref="H382:I382"/>
    <mergeCell ref="H383:I383"/>
    <mergeCell ref="H384:I384"/>
    <mergeCell ref="H385:I385"/>
    <mergeCell ref="A386:I386"/>
    <mergeCell ref="A387:I387"/>
    <mergeCell ref="H376:I376"/>
    <mergeCell ref="H377:I377"/>
    <mergeCell ref="H378:I378"/>
    <mergeCell ref="H379:I379"/>
    <mergeCell ref="H380:I380"/>
    <mergeCell ref="H381:I381"/>
    <mergeCell ref="H394:I394"/>
    <mergeCell ref="H395:I395"/>
    <mergeCell ref="H396:I396"/>
    <mergeCell ref="H397:I397"/>
    <mergeCell ref="H398:I398"/>
    <mergeCell ref="H399:I399"/>
    <mergeCell ref="H388:I388"/>
    <mergeCell ref="H389:I389"/>
    <mergeCell ref="H390:I390"/>
    <mergeCell ref="H391:I391"/>
    <mergeCell ref="H392:I392"/>
    <mergeCell ref="H393:I393"/>
    <mergeCell ref="A407:A410"/>
    <mergeCell ref="B407:I407"/>
    <mergeCell ref="B408:B410"/>
    <mergeCell ref="C408:I408"/>
    <mergeCell ref="C409:C410"/>
    <mergeCell ref="D410:F410"/>
    <mergeCell ref="G410:I410"/>
    <mergeCell ref="H400:I400"/>
    <mergeCell ref="H401:I401"/>
    <mergeCell ref="H402:I402"/>
    <mergeCell ref="A405:B405"/>
    <mergeCell ref="C405:I405"/>
    <mergeCell ref="H406:I406"/>
    <mergeCell ref="H432:I432"/>
    <mergeCell ref="H433:I433"/>
    <mergeCell ref="H434:I434"/>
    <mergeCell ref="H435:I435"/>
    <mergeCell ref="H436:I436"/>
    <mergeCell ref="H437:I437"/>
    <mergeCell ref="A426:I426"/>
    <mergeCell ref="H427:I427"/>
    <mergeCell ref="H428:I428"/>
    <mergeCell ref="H429:I429"/>
    <mergeCell ref="H430:I430"/>
    <mergeCell ref="H431:I431"/>
    <mergeCell ref="H444:I444"/>
    <mergeCell ref="H445:I445"/>
    <mergeCell ref="H446:I446"/>
    <mergeCell ref="H447:I447"/>
    <mergeCell ref="H448:I448"/>
    <mergeCell ref="H449:I449"/>
    <mergeCell ref="H438:I438"/>
    <mergeCell ref="H439:I439"/>
    <mergeCell ref="H440:I440"/>
    <mergeCell ref="H441:I441"/>
    <mergeCell ref="A442:I442"/>
    <mergeCell ref="A443:I443"/>
    <mergeCell ref="H456:I456"/>
    <mergeCell ref="H457:I457"/>
    <mergeCell ref="H458:I458"/>
    <mergeCell ref="A461:B461"/>
    <mergeCell ref="C461:I461"/>
    <mergeCell ref="H462:I462"/>
    <mergeCell ref="H450:I450"/>
    <mergeCell ref="H451:I451"/>
    <mergeCell ref="H452:I452"/>
    <mergeCell ref="H453:I453"/>
    <mergeCell ref="H454:I454"/>
    <mergeCell ref="H455:I455"/>
    <mergeCell ref="A482:I482"/>
    <mergeCell ref="H483:I483"/>
    <mergeCell ref="H484:I484"/>
    <mergeCell ref="H485:I485"/>
    <mergeCell ref="H486:I486"/>
    <mergeCell ref="H487:I487"/>
    <mergeCell ref="A463:A466"/>
    <mergeCell ref="B463:I463"/>
    <mergeCell ref="B464:B466"/>
    <mergeCell ref="C464:I464"/>
    <mergeCell ref="C465:C466"/>
    <mergeCell ref="D466:F466"/>
    <mergeCell ref="G466:I466"/>
    <mergeCell ref="H494:I494"/>
    <mergeCell ref="H495:I495"/>
    <mergeCell ref="H496:I496"/>
    <mergeCell ref="H497:I497"/>
    <mergeCell ref="A498:I498"/>
    <mergeCell ref="A499:I499"/>
    <mergeCell ref="H488:I488"/>
    <mergeCell ref="H489:I489"/>
    <mergeCell ref="H490:I490"/>
    <mergeCell ref="H491:I491"/>
    <mergeCell ref="H492:I492"/>
    <mergeCell ref="H493:I493"/>
    <mergeCell ref="H506:I506"/>
    <mergeCell ref="H507:I507"/>
    <mergeCell ref="H508:I508"/>
    <mergeCell ref="H509:I509"/>
    <mergeCell ref="H510:I510"/>
    <mergeCell ref="H511:I511"/>
    <mergeCell ref="H500:I500"/>
    <mergeCell ref="H501:I501"/>
    <mergeCell ref="H502:I502"/>
    <mergeCell ref="H503:I503"/>
    <mergeCell ref="H504:I504"/>
    <mergeCell ref="H505:I505"/>
    <mergeCell ref="A518:A521"/>
    <mergeCell ref="B518:I518"/>
    <mergeCell ref="B519:B521"/>
    <mergeCell ref="C519:I519"/>
    <mergeCell ref="C520:C521"/>
    <mergeCell ref="D521:F521"/>
    <mergeCell ref="G521:I521"/>
    <mergeCell ref="H512:I512"/>
    <mergeCell ref="H513:I513"/>
    <mergeCell ref="H514:I514"/>
    <mergeCell ref="A516:B516"/>
    <mergeCell ref="C516:I516"/>
    <mergeCell ref="H517:I517"/>
    <mergeCell ref="H545:I545"/>
    <mergeCell ref="H546:I546"/>
    <mergeCell ref="H547:I547"/>
    <mergeCell ref="H548:I548"/>
    <mergeCell ref="A537:I537"/>
    <mergeCell ref="H538:I538"/>
    <mergeCell ref="H539:I539"/>
    <mergeCell ref="H540:I540"/>
    <mergeCell ref="H541:I541"/>
    <mergeCell ref="H542:I542"/>
    <mergeCell ref="J1:J31"/>
    <mergeCell ref="H567:I567"/>
    <mergeCell ref="H568:I568"/>
    <mergeCell ref="H569:I569"/>
    <mergeCell ref="H561:I561"/>
    <mergeCell ref="H562:I562"/>
    <mergeCell ref="H563:I563"/>
    <mergeCell ref="H564:I564"/>
    <mergeCell ref="H565:I565"/>
    <mergeCell ref="H566:I566"/>
    <mergeCell ref="H555:I555"/>
    <mergeCell ref="H556:I556"/>
    <mergeCell ref="H557:I557"/>
    <mergeCell ref="H558:I558"/>
    <mergeCell ref="H559:I559"/>
    <mergeCell ref="H560:I560"/>
    <mergeCell ref="H549:I549"/>
    <mergeCell ref="H550:I550"/>
    <mergeCell ref="H551:I551"/>
    <mergeCell ref="H552:I552"/>
    <mergeCell ref="A553:I553"/>
    <mergeCell ref="A554:I554"/>
    <mergeCell ref="H543:I543"/>
    <mergeCell ref="H544:I544"/>
  </mergeCells>
  <printOptions horizontalCentered="1"/>
  <pageMargins left="0.39370078740157483" right="0" top="0.39370078740157483" bottom="0.39370078740157483" header="0" footer="0"/>
  <pageSetup paperSize="9" scale="83" orientation="landscape" horizontalDpi="300" verticalDpi="300" r:id="rId1"/>
  <headerFooter alignWithMargins="0"/>
  <rowBreaks count="3" manualBreakCount="3">
    <brk id="33" max="16383" man="1"/>
    <brk id="66" max="16383" man="1"/>
    <brk id="515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">
    <tabColor rgb="FF92D050"/>
  </sheetPr>
  <dimension ref="A1:Q158"/>
  <sheetViews>
    <sheetView topLeftCell="B91" zoomScale="120" zoomScaleNormal="120" zoomScaleSheetLayoutView="100" workbookViewId="0">
      <selection activeCell="C143" sqref="C143"/>
    </sheetView>
  </sheetViews>
  <sheetFormatPr defaultColWidth="9.296875" defaultRowHeight="13" x14ac:dyDescent="0.3"/>
  <cols>
    <col min="1" max="1" width="12.3984375" style="119" customWidth="1"/>
    <col min="2" max="2" width="62" style="120" customWidth="1"/>
    <col min="3" max="3" width="15.796875" style="121" customWidth="1"/>
    <col min="4" max="7" width="14.796875" style="121" customWidth="1"/>
    <col min="8" max="9" width="14.796875" style="1" customWidth="1"/>
    <col min="10" max="11" width="15.796875" style="1" customWidth="1"/>
    <col min="12" max="16384" width="9.296875" style="1"/>
  </cols>
  <sheetData>
    <row r="1" spans="1:11" s="315" customFormat="1" ht="16.5" customHeight="1" thickBot="1" x14ac:dyDescent="0.35">
      <c r="A1" s="400"/>
      <c r="B1" s="776" t="str">
        <f>CONCATENATE("6.1. melléklet ",RM_ALAPADATOK!A7," ",RM_ALAPADATOK!B7," ",RM_ALAPADATOK!C7," ",RM_ALAPADATOK!D7," ",RM_ALAPADATOK!E7," ",RM_ALAPADATOK!F7," ",RM_ALAPADATOK!G7," ",RM_ALAPADATOK!H7)</f>
        <v>6.1. melléklet a 8 / 2021 ( VI.10. ) önkormányzati rendelethez</v>
      </c>
      <c r="C1" s="777"/>
      <c r="D1" s="777"/>
      <c r="E1" s="777"/>
      <c r="F1" s="777"/>
      <c r="G1" s="777"/>
      <c r="H1" s="777"/>
      <c r="I1" s="777"/>
      <c r="J1" s="777"/>
      <c r="K1" s="777"/>
    </row>
    <row r="2" spans="1:11" s="317" customFormat="1" ht="16" thickBot="1" x14ac:dyDescent="0.35">
      <c r="A2" s="401" t="s">
        <v>39</v>
      </c>
      <c r="B2" s="768" t="str">
        <f>CONCATENATE(RM_ALAPADATOK!A3)</f>
        <v>Sajópetri Község Önkormányzata</v>
      </c>
      <c r="C2" s="769"/>
      <c r="D2" s="769"/>
      <c r="E2" s="769"/>
      <c r="F2" s="769"/>
      <c r="G2" s="769"/>
      <c r="H2" s="769"/>
      <c r="I2" s="770"/>
      <c r="J2" s="771"/>
      <c r="K2" s="399" t="s">
        <v>498</v>
      </c>
    </row>
    <row r="3" spans="1:11" s="317" customFormat="1" ht="23.5" thickBot="1" x14ac:dyDescent="0.35">
      <c r="A3" s="401" t="s">
        <v>114</v>
      </c>
      <c r="B3" s="772" t="s">
        <v>467</v>
      </c>
      <c r="C3" s="773"/>
      <c r="D3" s="773"/>
      <c r="E3" s="773"/>
      <c r="F3" s="773"/>
      <c r="G3" s="773"/>
      <c r="H3" s="773"/>
      <c r="I3" s="774"/>
      <c r="J3" s="775"/>
      <c r="K3" s="318" t="s">
        <v>34</v>
      </c>
    </row>
    <row r="4" spans="1:11" s="319" customFormat="1" ht="15.9" customHeight="1" thickBot="1" x14ac:dyDescent="0.4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35">
      <c r="A5" s="406" t="s">
        <v>115</v>
      </c>
      <c r="B5" s="393" t="s">
        <v>426</v>
      </c>
      <c r="C5" s="289" t="str">
        <f>CONCATENATE('RM_1.1.sz.mell.'!C9:K9)</f>
        <v>Eredeti
előirányzat</v>
      </c>
      <c r="D5" s="290" t="str">
        <f>CONCATENATE('RM_1.1.sz.mell.'!D9)</f>
        <v xml:space="preserve">1. sz. módosítás </v>
      </c>
      <c r="E5" s="290" t="str">
        <f>CONCATENATE('RM_1.1.sz.mell.'!E9)</f>
        <v xml:space="preserve">2. sz. módosítás </v>
      </c>
      <c r="F5" s="290" t="str">
        <f>CONCATENATE('RM_1.1.sz.mell.'!F9)</f>
        <v xml:space="preserve">3. sz. módosítás </v>
      </c>
      <c r="G5" s="290" t="str">
        <f>CONCATENATE('RM_1.1.sz.mell.'!G9)</f>
        <v xml:space="preserve">4. sz. módosítás </v>
      </c>
      <c r="H5" s="290" t="str">
        <f>CONCATENATE('RM_1.1.sz.mell.'!H9)</f>
        <v xml:space="preserve">5. sz. módosítás </v>
      </c>
      <c r="I5" s="290" t="str">
        <f>CONCATENATE('RM_1.1.sz.mell.'!I9)</f>
        <v xml:space="preserve">6. sz. módosítás </v>
      </c>
      <c r="J5" s="290" t="s">
        <v>433</v>
      </c>
      <c r="K5" s="291" t="s">
        <v>436</v>
      </c>
    </row>
    <row r="6" spans="1:11" s="40" customFormat="1" ht="12.9" customHeight="1" thickBot="1" x14ac:dyDescent="0.3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458</v>
      </c>
      <c r="J6" s="408" t="s">
        <v>459</v>
      </c>
      <c r="K6" s="397" t="s">
        <v>460</v>
      </c>
    </row>
    <row r="7" spans="1:11" s="40" customFormat="1" ht="15.9" customHeight="1" thickBot="1" x14ac:dyDescent="0.35">
      <c r="A7" s="765" t="s">
        <v>35</v>
      </c>
      <c r="B7" s="766"/>
      <c r="C7" s="766"/>
      <c r="D7" s="766"/>
      <c r="E7" s="766"/>
      <c r="F7" s="766"/>
      <c r="G7" s="766"/>
      <c r="H7" s="766"/>
      <c r="I7" s="766"/>
      <c r="J7" s="766"/>
      <c r="K7" s="767"/>
    </row>
    <row r="8" spans="1:11" s="40" customFormat="1" ht="12" customHeight="1" thickBot="1" x14ac:dyDescent="0.35">
      <c r="A8" s="24" t="s">
        <v>3</v>
      </c>
      <c r="B8" s="18" t="s">
        <v>137</v>
      </c>
      <c r="C8" s="126">
        <f>+C9+C10+C11+C12+C13+C14</f>
        <v>94468464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94468464</v>
      </c>
    </row>
    <row r="9" spans="1:11" s="42" customFormat="1" ht="12" customHeight="1" x14ac:dyDescent="0.25">
      <c r="A9" s="153" t="s">
        <v>58</v>
      </c>
      <c r="B9" s="139" t="s">
        <v>138</v>
      </c>
      <c r="C9" s="594">
        <f>'[1]KV_9.1.sz.mell'!C9</f>
        <v>18741299</v>
      </c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18741299</v>
      </c>
    </row>
    <row r="10" spans="1:11" s="43" customFormat="1" ht="12" customHeight="1" x14ac:dyDescent="0.25">
      <c r="A10" s="154" t="s">
        <v>59</v>
      </c>
      <c r="B10" s="140" t="s">
        <v>139</v>
      </c>
      <c r="C10" s="595">
        <f>'[1]KV_9.1.sz.mell'!C10</f>
        <v>40188370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40188370</v>
      </c>
    </row>
    <row r="11" spans="1:11" s="43" customFormat="1" ht="12" customHeight="1" x14ac:dyDescent="0.25">
      <c r="A11" s="154" t="s">
        <v>60</v>
      </c>
      <c r="B11" s="140" t="s">
        <v>140</v>
      </c>
      <c r="C11" s="595">
        <f>'[1]KV_9.1.sz.mell'!C11</f>
        <v>32142745</v>
      </c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32142745</v>
      </c>
    </row>
    <row r="12" spans="1:11" s="43" customFormat="1" ht="12" customHeight="1" x14ac:dyDescent="0.25">
      <c r="A12" s="154" t="s">
        <v>61</v>
      </c>
      <c r="B12" s="140" t="s">
        <v>141</v>
      </c>
      <c r="C12" s="595">
        <f>'[1]KV_9.1.sz.mell'!C12</f>
        <v>3396050</v>
      </c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3396050</v>
      </c>
    </row>
    <row r="13" spans="1:11" s="43" customFormat="1" ht="12" customHeight="1" x14ac:dyDescent="0.25">
      <c r="A13" s="154" t="s">
        <v>78</v>
      </c>
      <c r="B13" s="140" t="s">
        <v>352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3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5">
      <c r="A15" s="24" t="s">
        <v>4</v>
      </c>
      <c r="B15" s="69" t="s">
        <v>142</v>
      </c>
      <c r="C15" s="126">
        <f>+C16+C17+C18+C19+C20</f>
        <v>49560000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49560000</v>
      </c>
    </row>
    <row r="16" spans="1:11" s="42" customFormat="1" ht="12" customHeight="1" x14ac:dyDescent="0.25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5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5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5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5">
      <c r="A20" s="154" t="s">
        <v>68</v>
      </c>
      <c r="B20" s="140" t="s">
        <v>145</v>
      </c>
      <c r="C20" s="128">
        <v>49560000</v>
      </c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49560000</v>
      </c>
    </row>
    <row r="21" spans="1:11" s="43" customFormat="1" ht="12" customHeight="1" thickBot="1" x14ac:dyDescent="0.3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5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5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5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5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5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5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3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5">
      <c r="A29" s="24" t="s">
        <v>91</v>
      </c>
      <c r="B29" s="18" t="s">
        <v>419</v>
      </c>
      <c r="C29" s="132">
        <f>+C30+C31+C32+C33+C34+C35+C36</f>
        <v>17060000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17060000</v>
      </c>
    </row>
    <row r="30" spans="1:11" s="43" customFormat="1" ht="12" customHeight="1" x14ac:dyDescent="0.25">
      <c r="A30" s="153" t="s">
        <v>152</v>
      </c>
      <c r="B30" s="139" t="str">
        <f>'RM_1.1.sz.mell.'!B33</f>
        <v>Építményadó</v>
      </c>
      <c r="C30" s="614">
        <f>'[1]KV_9.1.sz.mell'!C30</f>
        <v>6000000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6000000</v>
      </c>
    </row>
    <row r="31" spans="1:11" s="43" customFormat="1" ht="12" customHeight="1" x14ac:dyDescent="0.25">
      <c r="A31" s="154" t="s">
        <v>153</v>
      </c>
      <c r="B31" s="139" t="str">
        <f>'RM_1.1.sz.mell.'!B34</f>
        <v>Idegenforgalmi adó</v>
      </c>
      <c r="C31" s="590">
        <f>'[1]KV_9.1.sz.mell'!C31</f>
        <v>11000000</v>
      </c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11000000</v>
      </c>
    </row>
    <row r="32" spans="1:11" s="43" customFormat="1" ht="12" customHeight="1" x14ac:dyDescent="0.25">
      <c r="A32" s="154" t="s">
        <v>154</v>
      </c>
      <c r="B32" s="139" t="str">
        <f>'RM_1.1.sz.mell.'!B35</f>
        <v>Iparűzési adó</v>
      </c>
      <c r="C32" s="590">
        <f>'[1]KV_9.1.sz.mell'!C32</f>
        <v>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5">
      <c r="A33" s="154" t="s">
        <v>155</v>
      </c>
      <c r="B33" s="139" t="str">
        <f>'RM_1.1.sz.mell.'!B36</f>
        <v>Talajterhelési díj</v>
      </c>
      <c r="C33" s="590">
        <f>'[1]KV_9.1.sz.mell'!C33</f>
        <v>60000</v>
      </c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60000</v>
      </c>
    </row>
    <row r="34" spans="1:11" s="43" customFormat="1" ht="12" customHeight="1" x14ac:dyDescent="0.25">
      <c r="A34" s="154" t="s">
        <v>416</v>
      </c>
      <c r="B34" s="139" t="str">
        <f>'RM_1.1.sz.mell.'!B37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5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3">
      <c r="A36" s="155" t="s">
        <v>418</v>
      </c>
      <c r="B36" s="139" t="str">
        <f>'RM_1.1.sz.mell.'!B39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5">
      <c r="A37" s="24" t="s">
        <v>7</v>
      </c>
      <c r="B37" s="18" t="s">
        <v>291</v>
      </c>
      <c r="C37" s="126">
        <f>SUM(C38:C48)</f>
        <v>3705000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3705000</v>
      </c>
    </row>
    <row r="38" spans="1:11" s="43" customFormat="1" ht="12" customHeight="1" x14ac:dyDescent="0.25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5">
      <c r="A39" s="154" t="s">
        <v>52</v>
      </c>
      <c r="B39" s="140" t="s">
        <v>160</v>
      </c>
      <c r="C39" s="127">
        <v>1600000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1600000</v>
      </c>
    </row>
    <row r="40" spans="1:11" s="43" customFormat="1" ht="12" customHeight="1" x14ac:dyDescent="0.25">
      <c r="A40" s="154" t="s">
        <v>53</v>
      </c>
      <c r="B40" s="140" t="s">
        <v>161</v>
      </c>
      <c r="C40" s="127">
        <v>1500000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1500000</v>
      </c>
    </row>
    <row r="41" spans="1:11" s="43" customFormat="1" ht="12" customHeight="1" x14ac:dyDescent="0.25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5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5">
      <c r="A43" s="154" t="s">
        <v>95</v>
      </c>
      <c r="B43" s="140" t="s">
        <v>164</v>
      </c>
      <c r="C43" s="127">
        <v>405000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405000</v>
      </c>
    </row>
    <row r="44" spans="1:11" s="43" customFormat="1" ht="12" customHeight="1" x14ac:dyDescent="0.25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5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5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5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3">
      <c r="A48" s="155" t="s">
        <v>292</v>
      </c>
      <c r="B48" s="141" t="s">
        <v>168</v>
      </c>
      <c r="C48" s="131">
        <v>200000</v>
      </c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200000</v>
      </c>
    </row>
    <row r="49" spans="1:11" s="43" customFormat="1" ht="12" customHeight="1" thickBot="1" x14ac:dyDescent="0.3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5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5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5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5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3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5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5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5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3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5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5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5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3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5">
      <c r="A65" s="24" t="s">
        <v>11</v>
      </c>
      <c r="B65" s="18" t="s">
        <v>189</v>
      </c>
      <c r="C65" s="132">
        <f>+C8+C15+C22+C29+C37+C49+C55+C60</f>
        <v>164793464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164793464</v>
      </c>
    </row>
    <row r="66" spans="1:11" s="43" customFormat="1" ht="12" customHeight="1" thickBot="1" x14ac:dyDescent="0.3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5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5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3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3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5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5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5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3">
      <c r="A75" s="156" t="s">
        <v>199</v>
      </c>
      <c r="B75" s="69" t="s">
        <v>200</v>
      </c>
      <c r="C75" s="126">
        <f>SUM(C76:C77)</f>
        <v>165128705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165128705</v>
      </c>
    </row>
    <row r="76" spans="1:11" s="43" customFormat="1" ht="12" customHeight="1" x14ac:dyDescent="0.25">
      <c r="A76" s="153" t="s">
        <v>222</v>
      </c>
      <c r="B76" s="139" t="s">
        <v>201</v>
      </c>
      <c r="C76" s="130">
        <v>165128705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165128705</v>
      </c>
    </row>
    <row r="77" spans="1:11" s="43" customFormat="1" ht="12" customHeight="1" thickBot="1" x14ac:dyDescent="0.3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3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470719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470719</v>
      </c>
      <c r="K78" s="253">
        <f t="shared" si="18"/>
        <v>470719</v>
      </c>
    </row>
    <row r="79" spans="1:11" s="43" customFormat="1" ht="12" customHeight="1" x14ac:dyDescent="0.25">
      <c r="A79" s="153" t="s">
        <v>224</v>
      </c>
      <c r="B79" s="139" t="s">
        <v>205</v>
      </c>
      <c r="C79" s="130"/>
      <c r="D79" s="130">
        <v>470719</v>
      </c>
      <c r="E79" s="130"/>
      <c r="F79" s="130"/>
      <c r="G79" s="130"/>
      <c r="H79" s="130"/>
      <c r="I79" s="130"/>
      <c r="J79" s="276">
        <f>D79+E79+F79+G79+H79+I79</f>
        <v>470719</v>
      </c>
      <c r="K79" s="258">
        <f>C79+J79</f>
        <v>470719</v>
      </c>
    </row>
    <row r="80" spans="1:11" s="43" customFormat="1" ht="12" customHeight="1" x14ac:dyDescent="0.25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3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5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5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5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3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3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3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3">
      <c r="A89" s="156" t="s">
        <v>354</v>
      </c>
      <c r="B89" s="69" t="s">
        <v>335</v>
      </c>
      <c r="C89" s="132">
        <f>+C66+C70+C75+C78+C82+C88+C87</f>
        <v>165128705</v>
      </c>
      <c r="D89" s="132">
        <f t="shared" ref="D89:K89" si="22">+D66+D70+D75+D78+D82+D88+D87</f>
        <v>470719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470719</v>
      </c>
      <c r="K89" s="257">
        <f t="shared" si="22"/>
        <v>165599424</v>
      </c>
    </row>
    <row r="90" spans="1:11" s="42" customFormat="1" ht="12" customHeight="1" thickBot="1" x14ac:dyDescent="0.3">
      <c r="A90" s="160" t="s">
        <v>355</v>
      </c>
      <c r="B90" s="320" t="s">
        <v>356</v>
      </c>
      <c r="C90" s="132">
        <f>+C65+C89</f>
        <v>329922169</v>
      </c>
      <c r="D90" s="132">
        <f t="shared" ref="D90:K90" si="23">+D65+D89</f>
        <v>470719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470719</v>
      </c>
      <c r="K90" s="257">
        <f t="shared" si="23"/>
        <v>330392888</v>
      </c>
    </row>
    <row r="91" spans="1:11" s="43" customFormat="1" ht="15.15" customHeight="1" thickBot="1" x14ac:dyDescent="0.3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5">
      <c r="A92" s="765" t="s">
        <v>36</v>
      </c>
      <c r="B92" s="766"/>
      <c r="C92" s="766"/>
      <c r="D92" s="766"/>
      <c r="E92" s="766"/>
      <c r="F92" s="766"/>
      <c r="G92" s="766"/>
      <c r="H92" s="766"/>
      <c r="I92" s="766"/>
      <c r="J92" s="766"/>
      <c r="K92" s="767"/>
    </row>
    <row r="93" spans="1:11" s="44" customFormat="1" ht="12" customHeight="1" thickBot="1" x14ac:dyDescent="0.35">
      <c r="A93" s="133" t="s">
        <v>3</v>
      </c>
      <c r="B93" s="23" t="s">
        <v>360</v>
      </c>
      <c r="C93" s="125">
        <f>+C94+C95+C96+C97+C98+C111</f>
        <v>138536984</v>
      </c>
      <c r="D93" s="261">
        <f t="shared" ref="D93:K93" si="24">+D94+D95+D96+D97+D98+D111</f>
        <v>-250000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-250000</v>
      </c>
      <c r="K93" s="264">
        <f t="shared" si="24"/>
        <v>138286984</v>
      </c>
    </row>
    <row r="94" spans="1:11" ht="12" customHeight="1" x14ac:dyDescent="0.3">
      <c r="A94" s="161" t="s">
        <v>58</v>
      </c>
      <c r="B94" s="7" t="s">
        <v>32</v>
      </c>
      <c r="C94" s="615">
        <f>'[1]KV_9.1.sz.mell'!C94</f>
        <v>64215434</v>
      </c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64215434</v>
      </c>
    </row>
    <row r="95" spans="1:11" ht="12" customHeight="1" x14ac:dyDescent="0.3">
      <c r="A95" s="154" t="s">
        <v>59</v>
      </c>
      <c r="B95" s="5" t="s">
        <v>101</v>
      </c>
      <c r="C95" s="590">
        <f>'[1]KV_9.1.sz.mell'!C95</f>
        <v>8071524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8071524</v>
      </c>
    </row>
    <row r="96" spans="1:11" ht="12" customHeight="1" x14ac:dyDescent="0.3">
      <c r="A96" s="154" t="s">
        <v>60</v>
      </c>
      <c r="B96" s="5" t="s">
        <v>77</v>
      </c>
      <c r="C96" s="591">
        <f>'[1]KV_9.1.sz.mell'!C96</f>
        <v>46184026</v>
      </c>
      <c r="D96" s="129">
        <v>-250000</v>
      </c>
      <c r="E96" s="129"/>
      <c r="F96" s="129"/>
      <c r="G96" s="129"/>
      <c r="H96" s="127"/>
      <c r="I96" s="129"/>
      <c r="J96" s="279">
        <f t="shared" si="25"/>
        <v>-250000</v>
      </c>
      <c r="K96" s="256">
        <f t="shared" si="26"/>
        <v>45934026</v>
      </c>
    </row>
    <row r="97" spans="1:11" ht="12" customHeight="1" x14ac:dyDescent="0.3">
      <c r="A97" s="154" t="s">
        <v>61</v>
      </c>
      <c r="B97" s="8" t="s">
        <v>102</v>
      </c>
      <c r="C97" s="591">
        <f>'[1]KV_9.1.sz.mell'!C97</f>
        <v>16000000</v>
      </c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16000000</v>
      </c>
    </row>
    <row r="98" spans="1:11" ht="12" customHeight="1" x14ac:dyDescent="0.3">
      <c r="A98" s="154" t="s">
        <v>69</v>
      </c>
      <c r="B98" s="16" t="s">
        <v>103</v>
      </c>
      <c r="C98" s="591">
        <f>'[1]KV_9.1.sz.mell'!C98</f>
        <v>4066000</v>
      </c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4066000</v>
      </c>
    </row>
    <row r="99" spans="1:11" ht="12" customHeight="1" x14ac:dyDescent="0.3">
      <c r="A99" s="154" t="s">
        <v>62</v>
      </c>
      <c r="B99" s="5" t="s">
        <v>357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5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5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5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3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3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5">
      <c r="A105" s="154" t="s">
        <v>75</v>
      </c>
      <c r="B105" s="50" t="s">
        <v>236</v>
      </c>
      <c r="C105" s="129">
        <v>3556000</v>
      </c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3556000</v>
      </c>
    </row>
    <row r="106" spans="1:11" ht="12" customHeight="1" x14ac:dyDescent="0.25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3">
      <c r="A107" s="154" t="s">
        <v>231</v>
      </c>
      <c r="B107" s="51" t="s">
        <v>238</v>
      </c>
      <c r="C107" s="127">
        <v>500000</v>
      </c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500000</v>
      </c>
    </row>
    <row r="108" spans="1:11" ht="12" customHeight="1" x14ac:dyDescent="0.3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3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3">
      <c r="A110" s="154" t="s">
        <v>296</v>
      </c>
      <c r="B110" s="51" t="s">
        <v>241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3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3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5">
      <c r="A114" s="24" t="s">
        <v>4</v>
      </c>
      <c r="B114" s="22" t="s">
        <v>242</v>
      </c>
      <c r="C114" s="126">
        <f>+C115+C117+C119</f>
        <v>151196815</v>
      </c>
      <c r="D114" s="126">
        <f t="shared" ref="D114:K114" si="27">+D115+D117+D119</f>
        <v>-3528739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-3528739</v>
      </c>
      <c r="K114" s="253">
        <f t="shared" si="27"/>
        <v>147668076</v>
      </c>
    </row>
    <row r="115" spans="1:11" ht="12" customHeight="1" x14ac:dyDescent="0.3">
      <c r="A115" s="153" t="s">
        <v>64</v>
      </c>
      <c r="B115" s="5" t="s">
        <v>119</v>
      </c>
      <c r="C115" s="614">
        <f>'[1]KV_9.1.sz.mell'!C115</f>
        <v>128836988</v>
      </c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128836988</v>
      </c>
    </row>
    <row r="116" spans="1:11" ht="12" customHeight="1" x14ac:dyDescent="0.3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3">
      <c r="A117" s="153" t="s">
        <v>66</v>
      </c>
      <c r="B117" s="9" t="s">
        <v>105</v>
      </c>
      <c r="C117" s="590">
        <f>'[1]KV_9.1.sz.mell'!C117</f>
        <v>22359827</v>
      </c>
      <c r="D117" s="590">
        <v>-3528739</v>
      </c>
      <c r="E117" s="127"/>
      <c r="F117" s="127"/>
      <c r="G117" s="127"/>
      <c r="H117" s="127"/>
      <c r="I117" s="127"/>
      <c r="J117" s="278">
        <f t="shared" si="28"/>
        <v>-3528739</v>
      </c>
      <c r="K117" s="255">
        <f t="shared" si="29"/>
        <v>18831088</v>
      </c>
    </row>
    <row r="118" spans="1:11" ht="12" customHeight="1" x14ac:dyDescent="0.3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3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3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3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3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3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3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3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3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5">
      <c r="A128" s="24" t="s">
        <v>5</v>
      </c>
      <c r="B128" s="47" t="s">
        <v>305</v>
      </c>
      <c r="C128" s="126">
        <f>+C93+C114</f>
        <v>289733799</v>
      </c>
      <c r="D128" s="126">
        <f t="shared" ref="D128:K128" si="30">+D93+D114</f>
        <v>-3778739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-3778739</v>
      </c>
      <c r="K128" s="253">
        <f t="shared" si="30"/>
        <v>285955060</v>
      </c>
    </row>
    <row r="129" spans="1:17" ht="12" customHeight="1" thickBot="1" x14ac:dyDescent="0.3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3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3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3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3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3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3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3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5">
      <c r="A140" s="24" t="s">
        <v>8</v>
      </c>
      <c r="B140" s="47" t="s">
        <v>367</v>
      </c>
      <c r="C140" s="132">
        <f>+C141+C142+C144+C145+C143</f>
        <v>40188370</v>
      </c>
      <c r="D140" s="132">
        <f t="shared" ref="D140:K140" si="35">+D141+D142+D144+D145+D143</f>
        <v>4249458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4249458</v>
      </c>
      <c r="K140" s="257">
        <f t="shared" si="35"/>
        <v>44437828</v>
      </c>
      <c r="Q140" s="67"/>
    </row>
    <row r="141" spans="1:17" x14ac:dyDescent="0.3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3">
      <c r="A142" s="153" t="s">
        <v>55</v>
      </c>
      <c r="B142" s="6" t="s">
        <v>254</v>
      </c>
      <c r="C142" s="127"/>
      <c r="D142" s="590">
        <v>4249458</v>
      </c>
      <c r="E142" s="127"/>
      <c r="F142" s="127"/>
      <c r="G142" s="127"/>
      <c r="H142" s="127"/>
      <c r="I142" s="127"/>
      <c r="J142" s="278">
        <f>D142+E142+F142+G142+H142+I142</f>
        <v>4249458</v>
      </c>
      <c r="K142" s="255">
        <f>C142+J142</f>
        <v>4249458</v>
      </c>
    </row>
    <row r="143" spans="1:17" ht="12" customHeight="1" x14ac:dyDescent="0.3">
      <c r="A143" s="153" t="s">
        <v>170</v>
      </c>
      <c r="B143" s="6" t="s">
        <v>366</v>
      </c>
      <c r="C143" s="590">
        <f>'[1]KV_9.1.sz.mell'!C143</f>
        <v>40188370</v>
      </c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40188370</v>
      </c>
    </row>
    <row r="144" spans="1:17" s="44" customFormat="1" ht="12" customHeight="1" x14ac:dyDescent="0.3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3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3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3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3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5">
      <c r="A154" s="24" t="s">
        <v>12</v>
      </c>
      <c r="B154" s="47" t="s">
        <v>330</v>
      </c>
      <c r="C154" s="191">
        <f>+C129+C133+C140+C146+C152+C153</f>
        <v>40188370</v>
      </c>
      <c r="D154" s="191">
        <f t="shared" ref="D154:K154" si="39">+D129+D133+D140+D146+D152+D153</f>
        <v>4249458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4249458</v>
      </c>
      <c r="K154" s="268">
        <f t="shared" si="39"/>
        <v>44437828</v>
      </c>
    </row>
    <row r="155" spans="1:11" ht="15.15" customHeight="1" thickBot="1" x14ac:dyDescent="0.35">
      <c r="A155" s="164" t="s">
        <v>13</v>
      </c>
      <c r="B155" s="114" t="s">
        <v>329</v>
      </c>
      <c r="C155" s="191">
        <f>+C128+C154</f>
        <v>329922169</v>
      </c>
      <c r="D155" s="191">
        <f t="shared" ref="D155:K155" si="40">+D128+D154</f>
        <v>470719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470719</v>
      </c>
      <c r="K155" s="268">
        <f t="shared" si="40"/>
        <v>330392888</v>
      </c>
    </row>
    <row r="156" spans="1:11" ht="13.5" thickBot="1" x14ac:dyDescent="0.3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15" customHeight="1" thickBot="1" x14ac:dyDescent="0.35">
      <c r="A157" s="65" t="s">
        <v>365</v>
      </c>
      <c r="B157" s="66"/>
      <c r="C157" s="223">
        <v>6</v>
      </c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6</v>
      </c>
    </row>
    <row r="158" spans="1:11" ht="14.4" customHeight="1" thickBot="1" x14ac:dyDescent="0.35">
      <c r="A158" s="65" t="s">
        <v>116</v>
      </c>
      <c r="B158" s="66"/>
      <c r="C158" s="223">
        <v>30</v>
      </c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30</v>
      </c>
    </row>
  </sheetData>
  <sheetProtection sheet="1"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Q158"/>
  <sheetViews>
    <sheetView topLeftCell="A25" zoomScale="120" zoomScaleNormal="120" zoomScaleSheetLayoutView="100" workbookViewId="0">
      <selection activeCell="C159" sqref="C159"/>
    </sheetView>
  </sheetViews>
  <sheetFormatPr defaultColWidth="9.296875" defaultRowHeight="13" x14ac:dyDescent="0.3"/>
  <cols>
    <col min="1" max="1" width="12.3984375" style="119" customWidth="1"/>
    <col min="2" max="2" width="62" style="120" customWidth="1"/>
    <col min="3" max="3" width="15.796875" style="121" customWidth="1"/>
    <col min="4" max="7" width="14.796875" style="121" customWidth="1"/>
    <col min="8" max="9" width="14.796875" style="1" customWidth="1"/>
    <col min="10" max="11" width="15.796875" style="1" customWidth="1"/>
    <col min="12" max="16384" width="9.296875" style="1"/>
  </cols>
  <sheetData>
    <row r="1" spans="1:11" s="315" customFormat="1" ht="16.5" customHeight="1" thickBot="1" x14ac:dyDescent="0.35">
      <c r="A1" s="400"/>
      <c r="B1" s="776" t="str">
        <f>CONCATENATE("6.1.1. melléklet ",RM_ALAPADATOK!A7," ",RM_ALAPADATOK!B7," ",RM_ALAPADATOK!C7," ",RM_ALAPADATOK!D7," ",RM_ALAPADATOK!E7," ",RM_ALAPADATOK!F7," ",RM_ALAPADATOK!G7," ",RM_ALAPADATOK!H7)</f>
        <v>6.1.1. melléklet a 8 / 2021 ( VI.10. ) önkormányzati rendelethez</v>
      </c>
      <c r="C1" s="777"/>
      <c r="D1" s="777"/>
      <c r="E1" s="777"/>
      <c r="F1" s="777"/>
      <c r="G1" s="777"/>
      <c r="H1" s="777"/>
      <c r="I1" s="777"/>
      <c r="J1" s="777"/>
      <c r="K1" s="777"/>
    </row>
    <row r="2" spans="1:11" s="317" customFormat="1" ht="21.15" customHeight="1" thickBot="1" x14ac:dyDescent="0.35">
      <c r="A2" s="401" t="s">
        <v>39</v>
      </c>
      <c r="B2" s="768" t="str">
        <f>CONCATENATE(RM_ALAPADATOK!A3)</f>
        <v>Sajópetri Község Önkormányzata</v>
      </c>
      <c r="C2" s="769"/>
      <c r="D2" s="769"/>
      <c r="E2" s="769"/>
      <c r="F2" s="769"/>
      <c r="G2" s="769"/>
      <c r="H2" s="769"/>
      <c r="I2" s="770"/>
      <c r="J2" s="771"/>
      <c r="K2" s="316" t="s">
        <v>34</v>
      </c>
    </row>
    <row r="3" spans="1:11" s="317" customFormat="1" ht="23.5" thickBot="1" x14ac:dyDescent="0.35">
      <c r="A3" s="401" t="s">
        <v>114</v>
      </c>
      <c r="B3" s="772" t="s">
        <v>465</v>
      </c>
      <c r="C3" s="773"/>
      <c r="D3" s="773"/>
      <c r="E3" s="773"/>
      <c r="F3" s="773"/>
      <c r="G3" s="773"/>
      <c r="H3" s="773"/>
      <c r="I3" s="774"/>
      <c r="J3" s="775"/>
      <c r="K3" s="318" t="s">
        <v>37</v>
      </c>
    </row>
    <row r="4" spans="1:11" s="319" customFormat="1" ht="15.9" customHeight="1" thickBot="1" x14ac:dyDescent="0.4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35">
      <c r="A5" s="406" t="s">
        <v>115</v>
      </c>
      <c r="B5" s="393" t="s">
        <v>426</v>
      </c>
      <c r="C5" s="439" t="str">
        <f>CONCATENATE('RM_1.1.sz.mell.'!C9:K9)</f>
        <v>Eredeti
előirányzat</v>
      </c>
      <c r="D5" s="440" t="str">
        <f>CONCATENATE('RM_1.1.sz.mell.'!D9)</f>
        <v xml:space="preserve">1. sz. módosítás </v>
      </c>
      <c r="E5" s="440" t="str">
        <f>CONCATENATE('RM_1.1.sz.mell.'!E9)</f>
        <v xml:space="preserve">2. sz. módosítás </v>
      </c>
      <c r="F5" s="440" t="str">
        <f>CONCATENATE('RM_1.1.sz.mell.'!F9)</f>
        <v xml:space="preserve">3. sz. módosítás </v>
      </c>
      <c r="G5" s="440" t="str">
        <f>CONCATENATE('RM_1.1.sz.mell.'!G9)</f>
        <v xml:space="preserve">4. sz. módosítás </v>
      </c>
      <c r="H5" s="440" t="str">
        <f>CONCATENATE('RM_1.1.sz.mell.'!H9)</f>
        <v xml:space="preserve">5. sz. módosítás </v>
      </c>
      <c r="I5" s="440" t="str">
        <f>CONCATENATE('RM_1.1.sz.mell.'!I9)</f>
        <v xml:space="preserve">6. sz. módosítás </v>
      </c>
      <c r="J5" s="440" t="s">
        <v>433</v>
      </c>
      <c r="K5" s="441" t="str">
        <f>CONCATENATE('RM_6.1.sz.mell'!K5)</f>
        <v>….számú módosítás utáni előirányzat</v>
      </c>
    </row>
    <row r="6" spans="1:11" s="40" customFormat="1" ht="12.9" customHeight="1" thickBot="1" x14ac:dyDescent="0.3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458</v>
      </c>
      <c r="J6" s="408" t="s">
        <v>459</v>
      </c>
      <c r="K6" s="397" t="s">
        <v>460</v>
      </c>
    </row>
    <row r="7" spans="1:11" s="40" customFormat="1" ht="15.9" customHeight="1" thickBot="1" x14ac:dyDescent="0.35">
      <c r="A7" s="765" t="s">
        <v>35</v>
      </c>
      <c r="B7" s="766"/>
      <c r="C7" s="766"/>
      <c r="D7" s="766"/>
      <c r="E7" s="766"/>
      <c r="F7" s="766"/>
      <c r="G7" s="766"/>
      <c r="H7" s="766"/>
      <c r="I7" s="766"/>
      <c r="J7" s="766"/>
      <c r="K7" s="767"/>
    </row>
    <row r="8" spans="1:11" s="40" customFormat="1" ht="12" customHeight="1" thickBot="1" x14ac:dyDescent="0.35">
      <c r="A8" s="24" t="s">
        <v>3</v>
      </c>
      <c r="B8" s="18" t="s">
        <v>137</v>
      </c>
      <c r="C8" s="126">
        <f>+C9+C10+C11+C12+C13+C14</f>
        <v>94468464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94468464</v>
      </c>
    </row>
    <row r="9" spans="1:11" s="42" customFormat="1" ht="12" customHeight="1" x14ac:dyDescent="0.25">
      <c r="A9" s="153" t="s">
        <v>58</v>
      </c>
      <c r="B9" s="139" t="s">
        <v>138</v>
      </c>
      <c r="C9" s="594">
        <f>'[1]KV_9.1.sz.mell'!C9</f>
        <v>18741299</v>
      </c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18741299</v>
      </c>
    </row>
    <row r="10" spans="1:11" s="43" customFormat="1" ht="12" customHeight="1" x14ac:dyDescent="0.25">
      <c r="A10" s="154" t="s">
        <v>59</v>
      </c>
      <c r="B10" s="140" t="s">
        <v>139</v>
      </c>
      <c r="C10" s="595">
        <f>'[1]KV_9.1.sz.mell'!C10</f>
        <v>40188370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40188370</v>
      </c>
    </row>
    <row r="11" spans="1:11" s="43" customFormat="1" ht="12" customHeight="1" x14ac:dyDescent="0.25">
      <c r="A11" s="154" t="s">
        <v>60</v>
      </c>
      <c r="B11" s="140" t="s">
        <v>140</v>
      </c>
      <c r="C11" s="595">
        <f>'[1]KV_9.1.sz.mell'!C11</f>
        <v>32142745</v>
      </c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32142745</v>
      </c>
    </row>
    <row r="12" spans="1:11" s="43" customFormat="1" ht="12" customHeight="1" x14ac:dyDescent="0.25">
      <c r="A12" s="154" t="s">
        <v>61</v>
      </c>
      <c r="B12" s="140" t="s">
        <v>141</v>
      </c>
      <c r="C12" s="595">
        <f>'[1]KV_9.1.sz.mell'!C12</f>
        <v>3396050</v>
      </c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3396050</v>
      </c>
    </row>
    <row r="13" spans="1:11" s="43" customFormat="1" ht="12" customHeight="1" x14ac:dyDescent="0.25">
      <c r="A13" s="154" t="s">
        <v>78</v>
      </c>
      <c r="B13" s="140" t="s">
        <v>352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3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5">
      <c r="A15" s="24" t="s">
        <v>4</v>
      </c>
      <c r="B15" s="69" t="s">
        <v>142</v>
      </c>
      <c r="C15" s="126">
        <f>+C16+C17+C18+C19+C20</f>
        <v>49560000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49560000</v>
      </c>
    </row>
    <row r="16" spans="1:11" s="42" customFormat="1" ht="12" customHeight="1" x14ac:dyDescent="0.25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5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5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5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5">
      <c r="A20" s="154" t="s">
        <v>68</v>
      </c>
      <c r="B20" s="140" t="s">
        <v>145</v>
      </c>
      <c r="C20" s="128">
        <v>49560000</v>
      </c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49560000</v>
      </c>
    </row>
    <row r="21" spans="1:11" s="43" customFormat="1" ht="12" customHeight="1" thickBot="1" x14ac:dyDescent="0.3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5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5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5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5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5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5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3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5">
      <c r="A29" s="24" t="s">
        <v>91</v>
      </c>
      <c r="B29" s="18" t="s">
        <v>419</v>
      </c>
      <c r="C29" s="132">
        <f>+C30+C31+C32+C33+C34+C35+C36</f>
        <v>17060000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17060000</v>
      </c>
    </row>
    <row r="30" spans="1:11" s="43" customFormat="1" ht="12" customHeight="1" x14ac:dyDescent="0.25">
      <c r="A30" s="153" t="s">
        <v>152</v>
      </c>
      <c r="B30" s="139" t="str">
        <f>'RM_1.1.sz.mell.'!B33</f>
        <v>Építményadó</v>
      </c>
      <c r="C30" s="614">
        <f>'[1]KV_9.1.sz.mell'!C30</f>
        <v>6000000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6000000</v>
      </c>
    </row>
    <row r="31" spans="1:11" s="43" customFormat="1" ht="12" customHeight="1" x14ac:dyDescent="0.25">
      <c r="A31" s="154" t="s">
        <v>153</v>
      </c>
      <c r="B31" s="139" t="str">
        <f>'RM_1.1.sz.mell.'!B34</f>
        <v>Idegenforgalmi adó</v>
      </c>
      <c r="C31" s="590">
        <f>'[1]KV_9.1.sz.mell'!C31</f>
        <v>11000000</v>
      </c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11000000</v>
      </c>
    </row>
    <row r="32" spans="1:11" s="43" customFormat="1" ht="12" customHeight="1" x14ac:dyDescent="0.25">
      <c r="A32" s="154" t="s">
        <v>154</v>
      </c>
      <c r="B32" s="139" t="str">
        <f>'RM_1.1.sz.mell.'!B35</f>
        <v>Iparűzési adó</v>
      </c>
      <c r="C32" s="590">
        <f>'[1]KV_9.1.sz.mell'!C32</f>
        <v>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5">
      <c r="A33" s="154" t="s">
        <v>155</v>
      </c>
      <c r="B33" s="139" t="str">
        <f>'RM_1.1.sz.mell.'!B36</f>
        <v>Talajterhelési díj</v>
      </c>
      <c r="C33" s="590">
        <f>'[1]KV_9.1.sz.mell'!C33</f>
        <v>60000</v>
      </c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60000</v>
      </c>
    </row>
    <row r="34" spans="1:11" s="43" customFormat="1" ht="12" customHeight="1" x14ac:dyDescent="0.25">
      <c r="A34" s="154" t="s">
        <v>416</v>
      </c>
      <c r="B34" s="139" t="str">
        <f>'RM_1.1.sz.mell.'!B37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5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3">
      <c r="A36" s="155" t="s">
        <v>418</v>
      </c>
      <c r="B36" s="139" t="str">
        <f>'RM_1.1.sz.mell.'!B39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5">
      <c r="A37" s="24" t="s">
        <v>7</v>
      </c>
      <c r="B37" s="18" t="s">
        <v>291</v>
      </c>
      <c r="C37" s="126">
        <f>SUM(C38:C48)</f>
        <v>3705000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3705000</v>
      </c>
    </row>
    <row r="38" spans="1:11" s="43" customFormat="1" ht="12" customHeight="1" x14ac:dyDescent="0.25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5">
      <c r="A39" s="154" t="s">
        <v>52</v>
      </c>
      <c r="B39" s="140" t="s">
        <v>160</v>
      </c>
      <c r="C39" s="127">
        <v>1600000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1600000</v>
      </c>
    </row>
    <row r="40" spans="1:11" s="43" customFormat="1" ht="12" customHeight="1" x14ac:dyDescent="0.25">
      <c r="A40" s="154" t="s">
        <v>53</v>
      </c>
      <c r="B40" s="140" t="s">
        <v>161</v>
      </c>
      <c r="C40" s="127">
        <v>1500000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1500000</v>
      </c>
    </row>
    <row r="41" spans="1:11" s="43" customFormat="1" ht="12" customHeight="1" x14ac:dyDescent="0.25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5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5">
      <c r="A43" s="154" t="s">
        <v>95</v>
      </c>
      <c r="B43" s="140" t="s">
        <v>164</v>
      </c>
      <c r="C43" s="127">
        <v>405000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405000</v>
      </c>
    </row>
    <row r="44" spans="1:11" s="43" customFormat="1" ht="12" customHeight="1" x14ac:dyDescent="0.25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5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5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5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3">
      <c r="A48" s="155" t="s">
        <v>292</v>
      </c>
      <c r="B48" s="141" t="s">
        <v>168</v>
      </c>
      <c r="C48" s="131">
        <v>200000</v>
      </c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200000</v>
      </c>
    </row>
    <row r="49" spans="1:11" s="43" customFormat="1" ht="12" customHeight="1" thickBot="1" x14ac:dyDescent="0.3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5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5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5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5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3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5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5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5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3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5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5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5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3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5">
      <c r="A65" s="24" t="s">
        <v>11</v>
      </c>
      <c r="B65" s="18" t="s">
        <v>189</v>
      </c>
      <c r="C65" s="132">
        <f>+C8+C15+C22+C29+C37+C49+C55+C60</f>
        <v>164793464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164793464</v>
      </c>
    </row>
    <row r="66" spans="1:11" s="43" customFormat="1" ht="12" customHeight="1" thickBot="1" x14ac:dyDescent="0.3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5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5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3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3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5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5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5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3">
      <c r="A75" s="156" t="s">
        <v>199</v>
      </c>
      <c r="B75" s="69" t="s">
        <v>200</v>
      </c>
      <c r="C75" s="126">
        <f>SUM(C76:C77)</f>
        <v>165128705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165128705</v>
      </c>
    </row>
    <row r="76" spans="1:11" s="43" customFormat="1" ht="12" customHeight="1" x14ac:dyDescent="0.25">
      <c r="A76" s="153" t="s">
        <v>222</v>
      </c>
      <c r="B76" s="139" t="s">
        <v>201</v>
      </c>
      <c r="C76" s="130">
        <v>165128705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165128705</v>
      </c>
    </row>
    <row r="77" spans="1:11" s="43" customFormat="1" ht="12" customHeight="1" thickBot="1" x14ac:dyDescent="0.3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3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470179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470179</v>
      </c>
      <c r="K78" s="253">
        <f t="shared" si="18"/>
        <v>470179</v>
      </c>
    </row>
    <row r="79" spans="1:11" s="43" customFormat="1" ht="12" customHeight="1" x14ac:dyDescent="0.25">
      <c r="A79" s="153" t="s">
        <v>224</v>
      </c>
      <c r="B79" s="139" t="s">
        <v>205</v>
      </c>
      <c r="C79" s="130"/>
      <c r="D79" s="130">
        <v>470179</v>
      </c>
      <c r="E79" s="130"/>
      <c r="F79" s="130"/>
      <c r="G79" s="130"/>
      <c r="H79" s="130"/>
      <c r="I79" s="130"/>
      <c r="J79" s="276">
        <f>D79+E79+F79+G79+H79+I79</f>
        <v>470179</v>
      </c>
      <c r="K79" s="258">
        <f>C79+J79</f>
        <v>470179</v>
      </c>
    </row>
    <row r="80" spans="1:11" s="43" customFormat="1" ht="12" customHeight="1" x14ac:dyDescent="0.25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3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5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5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5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3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3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3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3">
      <c r="A89" s="156" t="s">
        <v>354</v>
      </c>
      <c r="B89" s="69" t="s">
        <v>335</v>
      </c>
      <c r="C89" s="132">
        <f>+C66+C70+C75+C78+C82+C88+C87</f>
        <v>165128705</v>
      </c>
      <c r="D89" s="132">
        <f t="shared" ref="D89:K89" si="22">+D66+D70+D75+D78+D82+D88+D87</f>
        <v>470179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470179</v>
      </c>
      <c r="K89" s="257">
        <f t="shared" si="22"/>
        <v>165598884</v>
      </c>
    </row>
    <row r="90" spans="1:11" s="42" customFormat="1" ht="12" customHeight="1" thickBot="1" x14ac:dyDescent="0.3">
      <c r="A90" s="160" t="s">
        <v>355</v>
      </c>
      <c r="B90" s="320" t="s">
        <v>356</v>
      </c>
      <c r="C90" s="132">
        <f>+C65+C89</f>
        <v>329922169</v>
      </c>
      <c r="D90" s="132">
        <f t="shared" ref="D90:K90" si="23">+D65+D89</f>
        <v>470179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470179</v>
      </c>
      <c r="K90" s="257">
        <f t="shared" si="23"/>
        <v>330392348</v>
      </c>
    </row>
    <row r="91" spans="1:11" s="43" customFormat="1" ht="15.15" customHeight="1" thickBot="1" x14ac:dyDescent="0.3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5">
      <c r="A92" s="765" t="s">
        <v>36</v>
      </c>
      <c r="B92" s="766"/>
      <c r="C92" s="766"/>
      <c r="D92" s="766"/>
      <c r="E92" s="766"/>
      <c r="F92" s="766"/>
      <c r="G92" s="766"/>
      <c r="H92" s="766"/>
      <c r="I92" s="766"/>
      <c r="J92" s="766"/>
      <c r="K92" s="767"/>
    </row>
    <row r="93" spans="1:11" s="44" customFormat="1" ht="12" customHeight="1" thickBot="1" x14ac:dyDescent="0.35">
      <c r="A93" s="133" t="s">
        <v>3</v>
      </c>
      <c r="B93" s="23" t="s">
        <v>360</v>
      </c>
      <c r="C93" s="125">
        <f>+C94+C95+C96+C97+C98+C111</f>
        <v>138536984</v>
      </c>
      <c r="D93" s="261">
        <f t="shared" ref="D93:K93" si="24">+D94+D95+D96+D97+D98+D111</f>
        <v>-250000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-250000</v>
      </c>
      <c r="K93" s="264">
        <f t="shared" si="24"/>
        <v>138286984</v>
      </c>
    </row>
    <row r="94" spans="1:11" ht="12" customHeight="1" x14ac:dyDescent="0.3">
      <c r="A94" s="161" t="s">
        <v>58</v>
      </c>
      <c r="B94" s="7" t="s">
        <v>32</v>
      </c>
      <c r="C94" s="615">
        <f>'[1]KV_9.1.sz.mell'!C94</f>
        <v>64215434</v>
      </c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64215434</v>
      </c>
    </row>
    <row r="95" spans="1:11" ht="12" customHeight="1" x14ac:dyDescent="0.3">
      <c r="A95" s="154" t="s">
        <v>59</v>
      </c>
      <c r="B95" s="5" t="s">
        <v>101</v>
      </c>
      <c r="C95" s="590">
        <f>'[1]KV_9.1.sz.mell'!C95</f>
        <v>8071524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8071524</v>
      </c>
    </row>
    <row r="96" spans="1:11" ht="12" customHeight="1" x14ac:dyDescent="0.3">
      <c r="A96" s="154" t="s">
        <v>60</v>
      </c>
      <c r="B96" s="5" t="s">
        <v>77</v>
      </c>
      <c r="C96" s="591">
        <f>'[1]KV_9.1.sz.mell'!C96</f>
        <v>46184026</v>
      </c>
      <c r="D96" s="129">
        <v>-250000</v>
      </c>
      <c r="E96" s="129"/>
      <c r="F96" s="129"/>
      <c r="G96" s="129"/>
      <c r="H96" s="127"/>
      <c r="I96" s="129"/>
      <c r="J96" s="279">
        <f t="shared" si="25"/>
        <v>-250000</v>
      </c>
      <c r="K96" s="256">
        <f t="shared" si="26"/>
        <v>45934026</v>
      </c>
    </row>
    <row r="97" spans="1:11" ht="12" customHeight="1" x14ac:dyDescent="0.3">
      <c r="A97" s="154" t="s">
        <v>61</v>
      </c>
      <c r="B97" s="8" t="s">
        <v>102</v>
      </c>
      <c r="C97" s="591">
        <f>'[1]KV_9.1.sz.mell'!C97</f>
        <v>16000000</v>
      </c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16000000</v>
      </c>
    </row>
    <row r="98" spans="1:11" ht="12" customHeight="1" x14ac:dyDescent="0.3">
      <c r="A98" s="154" t="s">
        <v>69</v>
      </c>
      <c r="B98" s="16" t="s">
        <v>103</v>
      </c>
      <c r="C98" s="591">
        <f>'[1]KV_9.1.sz.mell'!C98</f>
        <v>4066000</v>
      </c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4066000</v>
      </c>
    </row>
    <row r="99" spans="1:11" ht="12" customHeight="1" x14ac:dyDescent="0.3">
      <c r="A99" s="154" t="s">
        <v>62</v>
      </c>
      <c r="B99" s="5" t="s">
        <v>357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5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5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5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3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3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5">
      <c r="A105" s="154" t="s">
        <v>75</v>
      </c>
      <c r="B105" s="50" t="s">
        <v>236</v>
      </c>
      <c r="C105" s="129">
        <v>3556000</v>
      </c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3556000</v>
      </c>
    </row>
    <row r="106" spans="1:11" ht="12" customHeight="1" x14ac:dyDescent="0.25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3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3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3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3">
      <c r="A110" s="154" t="s">
        <v>296</v>
      </c>
      <c r="B110" s="51" t="s">
        <v>241</v>
      </c>
      <c r="C110" s="127">
        <v>500000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500000</v>
      </c>
    </row>
    <row r="111" spans="1:11" ht="12" customHeight="1" x14ac:dyDescent="0.3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3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5">
      <c r="A114" s="24" t="s">
        <v>4</v>
      </c>
      <c r="B114" s="22" t="s">
        <v>242</v>
      </c>
      <c r="C114" s="126">
        <f>+C115+C117+C119</f>
        <v>151196815</v>
      </c>
      <c r="D114" s="126">
        <f t="shared" ref="D114:K114" si="27">+D115+D117+D119</f>
        <v>-3528739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-3528739</v>
      </c>
      <c r="K114" s="253">
        <f t="shared" si="27"/>
        <v>147668076</v>
      </c>
    </row>
    <row r="115" spans="1:11" ht="12" customHeight="1" x14ac:dyDescent="0.3">
      <c r="A115" s="153" t="s">
        <v>64</v>
      </c>
      <c r="B115" s="5" t="s">
        <v>119</v>
      </c>
      <c r="C115" s="614">
        <f>'[1]KV_9.1.sz.mell'!C115</f>
        <v>128836988</v>
      </c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128836988</v>
      </c>
    </row>
    <row r="116" spans="1:11" ht="12" customHeight="1" x14ac:dyDescent="0.3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3">
      <c r="A117" s="153" t="s">
        <v>66</v>
      </c>
      <c r="B117" s="9" t="s">
        <v>105</v>
      </c>
      <c r="C117" s="590">
        <f>'[1]KV_9.1.sz.mell'!C117</f>
        <v>22359827</v>
      </c>
      <c r="D117" s="590">
        <v>-3528739</v>
      </c>
      <c r="E117" s="127"/>
      <c r="F117" s="127"/>
      <c r="G117" s="127"/>
      <c r="H117" s="127"/>
      <c r="I117" s="127"/>
      <c r="J117" s="278">
        <f t="shared" si="28"/>
        <v>-3528739</v>
      </c>
      <c r="K117" s="255">
        <f t="shared" si="29"/>
        <v>18831088</v>
      </c>
    </row>
    <row r="118" spans="1:11" ht="12" customHeight="1" x14ac:dyDescent="0.3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3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3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3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3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3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3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3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3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5">
      <c r="A128" s="24" t="s">
        <v>5</v>
      </c>
      <c r="B128" s="47" t="s">
        <v>305</v>
      </c>
      <c r="C128" s="126">
        <f>+C93+C114</f>
        <v>289733799</v>
      </c>
      <c r="D128" s="126">
        <f t="shared" ref="D128:K128" si="30">+D93+D114</f>
        <v>-3778739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-3778739</v>
      </c>
      <c r="K128" s="253">
        <f t="shared" si="30"/>
        <v>285955060</v>
      </c>
    </row>
    <row r="129" spans="1:17" ht="12" customHeight="1" thickBot="1" x14ac:dyDescent="0.3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3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3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3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3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3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3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3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5">
      <c r="A140" s="24" t="s">
        <v>8</v>
      </c>
      <c r="B140" s="47" t="s">
        <v>367</v>
      </c>
      <c r="C140" s="132">
        <f>+C141+C142+C144+C145+C143</f>
        <v>40188370</v>
      </c>
      <c r="D140" s="132">
        <f t="shared" ref="D140:K140" si="35">+D141+D142+D144+D145+D143</f>
        <v>4249458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4249458</v>
      </c>
      <c r="K140" s="257">
        <f t="shared" si="35"/>
        <v>44437828</v>
      </c>
      <c r="Q140" s="67"/>
    </row>
    <row r="141" spans="1:17" x14ac:dyDescent="0.3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3">
      <c r="A142" s="153" t="s">
        <v>55</v>
      </c>
      <c r="B142" s="6" t="s">
        <v>254</v>
      </c>
      <c r="C142" s="127"/>
      <c r="D142" s="590">
        <v>4249458</v>
      </c>
      <c r="E142" s="127"/>
      <c r="F142" s="127"/>
      <c r="G142" s="127"/>
      <c r="H142" s="127"/>
      <c r="I142" s="127"/>
      <c r="J142" s="278">
        <f>D142+E142+F142+G142+H142+I142</f>
        <v>4249458</v>
      </c>
      <c r="K142" s="255">
        <f>C142+J142</f>
        <v>4249458</v>
      </c>
    </row>
    <row r="143" spans="1:17" ht="12" customHeight="1" x14ac:dyDescent="0.3">
      <c r="A143" s="153" t="s">
        <v>170</v>
      </c>
      <c r="B143" s="6" t="s">
        <v>366</v>
      </c>
      <c r="C143" s="127">
        <v>40188370</v>
      </c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40188370</v>
      </c>
    </row>
    <row r="144" spans="1:17" s="44" customFormat="1" ht="12" customHeight="1" x14ac:dyDescent="0.3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3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3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3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3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5">
      <c r="A154" s="24" t="s">
        <v>12</v>
      </c>
      <c r="B154" s="47" t="s">
        <v>330</v>
      </c>
      <c r="C154" s="191">
        <f>+C129+C133+C140+C146+C152+C153</f>
        <v>40188370</v>
      </c>
      <c r="D154" s="191">
        <f t="shared" ref="D154:K154" si="39">+D129+D133+D140+D146+D152+D153</f>
        <v>4249458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4249458</v>
      </c>
      <c r="K154" s="268">
        <f t="shared" si="39"/>
        <v>44437828</v>
      </c>
    </row>
    <row r="155" spans="1:11" ht="15.15" customHeight="1" thickBot="1" x14ac:dyDescent="0.35">
      <c r="A155" s="164" t="s">
        <v>13</v>
      </c>
      <c r="B155" s="114" t="s">
        <v>329</v>
      </c>
      <c r="C155" s="191">
        <f>+C128+C154</f>
        <v>329922169</v>
      </c>
      <c r="D155" s="191">
        <f t="shared" ref="D155:K155" si="40">+D128+D154</f>
        <v>470719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470719</v>
      </c>
      <c r="K155" s="268">
        <f t="shared" si="40"/>
        <v>330392888</v>
      </c>
    </row>
    <row r="156" spans="1:11" ht="13.5" thickBot="1" x14ac:dyDescent="0.3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-540</v>
      </c>
    </row>
    <row r="157" spans="1:11" ht="15.15" customHeight="1" thickBot="1" x14ac:dyDescent="0.35">
      <c r="A157" s="65" t="s">
        <v>365</v>
      </c>
      <c r="B157" s="66"/>
      <c r="C157" s="223">
        <v>6</v>
      </c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6</v>
      </c>
    </row>
    <row r="158" spans="1:11" ht="14.4" customHeight="1" thickBot="1" x14ac:dyDescent="0.35">
      <c r="A158" s="65" t="s">
        <v>116</v>
      </c>
      <c r="B158" s="66"/>
      <c r="C158" s="223">
        <v>30</v>
      </c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30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ColWidth="9.296875" defaultRowHeight="13" x14ac:dyDescent="0.3"/>
  <cols>
    <col min="1" max="1" width="12.3984375" style="119" customWidth="1"/>
    <col min="2" max="2" width="62" style="120" customWidth="1"/>
    <col min="3" max="3" width="15.796875" style="121" customWidth="1"/>
    <col min="4" max="7" width="14.796875" style="121" customWidth="1"/>
    <col min="8" max="9" width="14.796875" style="1" customWidth="1"/>
    <col min="10" max="11" width="15.796875" style="1" customWidth="1"/>
    <col min="12" max="16384" width="9.296875" style="1"/>
  </cols>
  <sheetData>
    <row r="1" spans="1:11" s="315" customFormat="1" ht="16.5" customHeight="1" thickBot="1" x14ac:dyDescent="0.35">
      <c r="A1" s="400"/>
      <c r="B1" s="776" t="str">
        <f>CONCATENATE("6.1.2. melléklet ",RM_ALAPADATOK!A7," ",RM_ALAPADATOK!B7," ",RM_ALAPADATOK!C7," ",RM_ALAPADATOK!D7," ",RM_ALAPADATOK!E7," ",RM_ALAPADATOK!F7," ",RM_ALAPADATOK!G7," ",RM_ALAPADATOK!H7)</f>
        <v>6.1.2. melléklet a 8 / 2021 ( VI.10. ) önkormányzati rendelethez</v>
      </c>
      <c r="C1" s="777"/>
      <c r="D1" s="777"/>
      <c r="E1" s="777"/>
      <c r="F1" s="777"/>
      <c r="G1" s="777"/>
      <c r="H1" s="777"/>
      <c r="I1" s="777"/>
      <c r="J1" s="777"/>
      <c r="K1" s="777"/>
    </row>
    <row r="2" spans="1:11" s="317" customFormat="1" ht="21.15" customHeight="1" thickBot="1" x14ac:dyDescent="0.35">
      <c r="A2" s="401" t="s">
        <v>39</v>
      </c>
      <c r="B2" s="768" t="str">
        <f>CONCATENATE(RM_ALAPADATOK!A3)</f>
        <v>Sajópetri Község Önkormányzata</v>
      </c>
      <c r="C2" s="769"/>
      <c r="D2" s="769"/>
      <c r="E2" s="769"/>
      <c r="F2" s="769"/>
      <c r="G2" s="769"/>
      <c r="H2" s="769"/>
      <c r="I2" s="770"/>
      <c r="J2" s="771"/>
      <c r="K2" s="316" t="s">
        <v>34</v>
      </c>
    </row>
    <row r="3" spans="1:11" s="317" customFormat="1" ht="23.5" thickBot="1" x14ac:dyDescent="0.35">
      <c r="A3" s="401" t="s">
        <v>114</v>
      </c>
      <c r="B3" s="772" t="s">
        <v>466</v>
      </c>
      <c r="C3" s="773"/>
      <c r="D3" s="773"/>
      <c r="E3" s="773"/>
      <c r="F3" s="773"/>
      <c r="G3" s="773"/>
      <c r="H3" s="773"/>
      <c r="I3" s="774"/>
      <c r="J3" s="775"/>
      <c r="K3" s="318" t="s">
        <v>38</v>
      </c>
    </row>
    <row r="4" spans="1:11" s="319" customFormat="1" ht="15.9" customHeight="1" thickBot="1" x14ac:dyDescent="0.4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35">
      <c r="A5" s="406" t="s">
        <v>115</v>
      </c>
      <c r="B5" s="393" t="s">
        <v>426</v>
      </c>
      <c r="C5" s="289" t="str">
        <f>CONCATENATE('RM_1.1.sz.mell.'!C9:K9)</f>
        <v>Eredeti
előirányzat</v>
      </c>
      <c r="D5" s="398" t="str">
        <f>CONCATENATE('RM_1.1.sz.mell.'!D9)</f>
        <v xml:space="preserve">1. sz. módosítás </v>
      </c>
      <c r="E5" s="290" t="str">
        <f>CONCATENATE('RM_1.1.sz.mell.'!E9)</f>
        <v xml:space="preserve">2. sz. módosítás </v>
      </c>
      <c r="F5" s="290" t="str">
        <f>CONCATENATE('RM_1.1.sz.mell.'!F9)</f>
        <v xml:space="preserve">3. sz. módosítás </v>
      </c>
      <c r="G5" s="290" t="str">
        <f>CONCATENATE('RM_1.1.sz.mell.'!G9)</f>
        <v xml:space="preserve">4. sz. módosítás </v>
      </c>
      <c r="H5" s="290" t="str">
        <f>CONCATENATE('RM_1.1.sz.mell.'!H9)</f>
        <v xml:space="preserve">5. sz. módosítás </v>
      </c>
      <c r="I5" s="290" t="str">
        <f>CONCATENATE('RM_1.1.sz.mell.'!I9)</f>
        <v xml:space="preserve">6. sz. módosítás </v>
      </c>
      <c r="J5" s="290" t="s">
        <v>433</v>
      </c>
      <c r="K5" s="291" t="str">
        <f>CONCATENATE('RM_6.1.1.sz.mell'!K5)</f>
        <v>….számú módosítás utáni előirányzat</v>
      </c>
    </row>
    <row r="6" spans="1:11" s="40" customFormat="1" ht="12.9" customHeight="1" thickBot="1" x14ac:dyDescent="0.3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458</v>
      </c>
      <c r="J6" s="408" t="s">
        <v>459</v>
      </c>
      <c r="K6" s="397" t="s">
        <v>460</v>
      </c>
    </row>
    <row r="7" spans="1:11" s="40" customFormat="1" ht="15.9" customHeight="1" thickBot="1" x14ac:dyDescent="0.35">
      <c r="A7" s="765" t="s">
        <v>35</v>
      </c>
      <c r="B7" s="766"/>
      <c r="C7" s="766"/>
      <c r="D7" s="766"/>
      <c r="E7" s="766"/>
      <c r="F7" s="766"/>
      <c r="G7" s="766"/>
      <c r="H7" s="766"/>
      <c r="I7" s="766"/>
      <c r="J7" s="766"/>
      <c r="K7" s="767"/>
    </row>
    <row r="8" spans="1:11" s="40" customFormat="1" ht="12" customHeight="1" thickBot="1" x14ac:dyDescent="0.35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5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5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5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5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5">
      <c r="A13" s="154" t="s">
        <v>78</v>
      </c>
      <c r="B13" s="140" t="s">
        <v>352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3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5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5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5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5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5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5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3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5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5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5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5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5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5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3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5">
      <c r="A29" s="24" t="s">
        <v>91</v>
      </c>
      <c r="B29" s="18" t="s">
        <v>419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5">
      <c r="A30" s="153" t="s">
        <v>152</v>
      </c>
      <c r="B30" s="139" t="str">
        <f>'RM_1.1.sz.mell.'!B33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5">
      <c r="A31" s="154" t="s">
        <v>153</v>
      </c>
      <c r="B31" s="139" t="str">
        <f>'RM_1.1.sz.mell.'!B34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5">
      <c r="A32" s="154" t="s">
        <v>154</v>
      </c>
      <c r="B32" s="139" t="str">
        <f>'RM_1.1.sz.mell.'!B35</f>
        <v>Iparűzési adó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5">
      <c r="A33" s="154" t="s">
        <v>155</v>
      </c>
      <c r="B33" s="139" t="str">
        <f>'RM_1.1.sz.mell.'!B36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5">
      <c r="A34" s="154" t="s">
        <v>416</v>
      </c>
      <c r="B34" s="139" t="str">
        <f>'RM_1.1.sz.mell.'!B37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5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3">
      <c r="A36" s="155" t="s">
        <v>418</v>
      </c>
      <c r="B36" s="139" t="str">
        <f>'RM_1.1.sz.mell.'!B39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5">
      <c r="A37" s="24" t="s">
        <v>7</v>
      </c>
      <c r="B37" s="18" t="s">
        <v>291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5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5">
      <c r="A39" s="154" t="s">
        <v>52</v>
      </c>
      <c r="B39" s="140" t="s">
        <v>160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5">
      <c r="A40" s="154" t="s">
        <v>53</v>
      </c>
      <c r="B40" s="140" t="s">
        <v>161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5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5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5">
      <c r="A43" s="154" t="s">
        <v>95</v>
      </c>
      <c r="B43" s="140" t="s">
        <v>164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5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5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5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5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3">
      <c r="A48" s="155" t="s">
        <v>292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5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5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5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5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3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5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5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5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3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5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5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5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3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5">
      <c r="A65" s="24" t="s">
        <v>11</v>
      </c>
      <c r="B65" s="18" t="s">
        <v>189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 x14ac:dyDescent="0.3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5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5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3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3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5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5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5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3">
      <c r="A75" s="156" t="s">
        <v>199</v>
      </c>
      <c r="B75" s="69" t="s">
        <v>200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5">
      <c r="A76" s="153" t="s">
        <v>222</v>
      </c>
      <c r="B76" s="139" t="s">
        <v>201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3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3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5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5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3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5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5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5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3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3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3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3">
      <c r="A89" s="156" t="s">
        <v>354</v>
      </c>
      <c r="B89" s="69" t="s">
        <v>335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3">
      <c r="A90" s="160" t="s">
        <v>355</v>
      </c>
      <c r="B90" s="320" t="s">
        <v>356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15" customHeight="1" thickBot="1" x14ac:dyDescent="0.3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5">
      <c r="A92" s="765" t="s">
        <v>36</v>
      </c>
      <c r="B92" s="766"/>
      <c r="C92" s="766"/>
      <c r="D92" s="766"/>
      <c r="E92" s="766"/>
      <c r="F92" s="766"/>
      <c r="G92" s="766"/>
      <c r="H92" s="766"/>
      <c r="I92" s="766"/>
      <c r="J92" s="766"/>
      <c r="K92" s="767"/>
    </row>
    <row r="93" spans="1:11" s="44" customFormat="1" ht="12" customHeight="1" thickBot="1" x14ac:dyDescent="0.35">
      <c r="A93" s="133" t="s">
        <v>3</v>
      </c>
      <c r="B93" s="23" t="s">
        <v>360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 x14ac:dyDescent="0.3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3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3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3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3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3">
      <c r="A99" s="154" t="s">
        <v>62</v>
      </c>
      <c r="B99" s="5" t="s">
        <v>357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5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5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5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3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3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5">
      <c r="A105" s="154" t="s">
        <v>75</v>
      </c>
      <c r="B105" s="50" t="s">
        <v>236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5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3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3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3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3">
      <c r="A110" s="154" t="s">
        <v>296</v>
      </c>
      <c r="B110" s="51" t="s">
        <v>241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3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3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5">
      <c r="A114" s="24" t="s">
        <v>4</v>
      </c>
      <c r="B114" s="22" t="s">
        <v>242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3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3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3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3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3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3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3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3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3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3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3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3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5">
      <c r="A128" s="24" t="s">
        <v>5</v>
      </c>
      <c r="B128" s="47" t="s">
        <v>305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 x14ac:dyDescent="0.3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3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3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3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3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3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3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3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5">
      <c r="A140" s="24" t="s">
        <v>8</v>
      </c>
      <c r="B140" s="47" t="s">
        <v>367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3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3">
      <c r="A142" s="153" t="s">
        <v>55</v>
      </c>
      <c r="B142" s="6" t="s">
        <v>254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3">
      <c r="A143" s="153" t="s">
        <v>170</v>
      </c>
      <c r="B143" s="6" t="s">
        <v>366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3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3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3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3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3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5">
      <c r="A154" s="24" t="s">
        <v>12</v>
      </c>
      <c r="B154" s="47" t="s">
        <v>330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 x14ac:dyDescent="0.35">
      <c r="A155" s="164" t="s">
        <v>13</v>
      </c>
      <c r="B155" s="114" t="s">
        <v>329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 x14ac:dyDescent="0.3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15" customHeight="1" thickBot="1" x14ac:dyDescent="0.35">
      <c r="A157" s="65" t="s">
        <v>365</v>
      </c>
      <c r="B157" s="66"/>
      <c r="C157" s="223"/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0</v>
      </c>
    </row>
    <row r="158" spans="1:11" ht="14.4" customHeight="1" thickBot="1" x14ac:dyDescent="0.35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ColWidth="9.296875" defaultRowHeight="13" x14ac:dyDescent="0.3"/>
  <cols>
    <col min="1" max="1" width="12.3984375" style="119" customWidth="1"/>
    <col min="2" max="2" width="62" style="120" customWidth="1"/>
    <col min="3" max="3" width="15.796875" style="121" customWidth="1"/>
    <col min="4" max="7" width="14.796875" style="121" customWidth="1"/>
    <col min="8" max="9" width="14.796875" style="1" customWidth="1"/>
    <col min="10" max="11" width="15.796875" style="1" customWidth="1"/>
    <col min="12" max="16384" width="9.296875" style="1"/>
  </cols>
  <sheetData>
    <row r="1" spans="1:11" s="315" customFormat="1" ht="16.5" customHeight="1" thickBot="1" x14ac:dyDescent="0.35">
      <c r="A1" s="400"/>
      <c r="B1" s="776" t="str">
        <f>CONCATENATE("6.1.3. melléklet ",RM_ALAPADATOK!A7," ",RM_ALAPADATOK!B7," ",RM_ALAPADATOK!C7," ",RM_ALAPADATOK!D7," ",RM_ALAPADATOK!E7," ",RM_ALAPADATOK!F7," ",RM_ALAPADATOK!G7," ",RM_ALAPADATOK!H7)</f>
        <v>6.1.3. melléklet a 8 / 2021 ( VI.10. ) önkormányzati rendelethez</v>
      </c>
      <c r="C1" s="777"/>
      <c r="D1" s="777"/>
      <c r="E1" s="777"/>
      <c r="F1" s="777"/>
      <c r="G1" s="777"/>
      <c r="H1" s="777"/>
      <c r="I1" s="777"/>
      <c r="J1" s="777"/>
      <c r="K1" s="777"/>
    </row>
    <row r="2" spans="1:11" s="317" customFormat="1" ht="21.15" customHeight="1" thickBot="1" x14ac:dyDescent="0.35">
      <c r="A2" s="401" t="s">
        <v>39</v>
      </c>
      <c r="B2" s="768" t="str">
        <f>CONCATENATE(RM_ALAPADATOK!A3)</f>
        <v>Sajópetri Község Önkormányzata</v>
      </c>
      <c r="C2" s="769"/>
      <c r="D2" s="769"/>
      <c r="E2" s="769"/>
      <c r="F2" s="769"/>
      <c r="G2" s="769"/>
      <c r="H2" s="769"/>
      <c r="I2" s="770"/>
      <c r="J2" s="771"/>
      <c r="K2" s="316" t="s">
        <v>34</v>
      </c>
    </row>
    <row r="3" spans="1:11" s="317" customFormat="1" ht="23.5" thickBot="1" x14ac:dyDescent="0.35">
      <c r="A3" s="401" t="s">
        <v>114</v>
      </c>
      <c r="B3" s="772" t="s">
        <v>468</v>
      </c>
      <c r="C3" s="773"/>
      <c r="D3" s="773"/>
      <c r="E3" s="773"/>
      <c r="F3" s="773"/>
      <c r="G3" s="773"/>
      <c r="H3" s="773"/>
      <c r="I3" s="774"/>
      <c r="J3" s="775"/>
      <c r="K3" s="318" t="s">
        <v>288</v>
      </c>
    </row>
    <row r="4" spans="1:11" s="319" customFormat="1" ht="15.9" customHeight="1" thickBot="1" x14ac:dyDescent="0.4">
      <c r="A4" s="402"/>
      <c r="B4" s="402"/>
      <c r="C4" s="403"/>
      <c r="D4" s="403"/>
      <c r="E4" s="403"/>
      <c r="F4" s="403"/>
      <c r="G4" s="403"/>
      <c r="H4" s="404"/>
      <c r="I4" s="404"/>
      <c r="J4" s="404"/>
      <c r="K4" s="405" t="str">
        <f>CONCATENATE('RM_2.2.sz.mell.'!I2)</f>
        <v>Forintban!</v>
      </c>
    </row>
    <row r="5" spans="1:11" ht="40.5" customHeight="1" thickBot="1" x14ac:dyDescent="0.35">
      <c r="A5" s="406" t="s">
        <v>115</v>
      </c>
      <c r="B5" s="393" t="s">
        <v>426</v>
      </c>
      <c r="C5" s="289" t="str">
        <f>CONCATENATE('RM_1.1.sz.mell.'!C9:K9)</f>
        <v>Eredeti
előirányzat</v>
      </c>
      <c r="D5" s="290" t="str">
        <f>CONCATENATE('RM_1.1.sz.mell.'!D9)</f>
        <v xml:space="preserve">1. sz. módosítás </v>
      </c>
      <c r="E5" s="290" t="str">
        <f>CONCATENATE('RM_1.1.sz.mell.'!E9)</f>
        <v xml:space="preserve">2. sz. módosítás </v>
      </c>
      <c r="F5" s="290" t="str">
        <f>CONCATENATE('RM_1.1.sz.mell.'!F9)</f>
        <v xml:space="preserve">3. sz. módosítás </v>
      </c>
      <c r="G5" s="290" t="str">
        <f>CONCATENATE('RM_1.1.sz.mell.'!G9)</f>
        <v xml:space="preserve">4. sz. módosítás </v>
      </c>
      <c r="H5" s="290" t="str">
        <f>CONCATENATE('RM_1.1.sz.mell.'!H9)</f>
        <v xml:space="preserve">5. sz. módosítás </v>
      </c>
      <c r="I5" s="290" t="str">
        <f>CONCATENATE('RM_1.1.sz.mell.'!I9)</f>
        <v xml:space="preserve">6. sz. módosítás </v>
      </c>
      <c r="J5" s="290" t="s">
        <v>433</v>
      </c>
      <c r="K5" s="291" t="str">
        <f>CONCATENATE('RM_6.1.2.sz.mell'!K5)</f>
        <v>….számú módosítás utáni előirányzat</v>
      </c>
    </row>
    <row r="6" spans="1:11" s="40" customFormat="1" ht="12.9" customHeight="1" thickBot="1" x14ac:dyDescent="0.35">
      <c r="A6" s="394" t="s">
        <v>344</v>
      </c>
      <c r="B6" s="395" t="s">
        <v>345</v>
      </c>
      <c r="C6" s="407" t="s">
        <v>346</v>
      </c>
      <c r="D6" s="407" t="s">
        <v>348</v>
      </c>
      <c r="E6" s="408" t="s">
        <v>347</v>
      </c>
      <c r="F6" s="408" t="s">
        <v>349</v>
      </c>
      <c r="G6" s="408" t="s">
        <v>350</v>
      </c>
      <c r="H6" s="408" t="s">
        <v>351</v>
      </c>
      <c r="I6" s="408" t="s">
        <v>458</v>
      </c>
      <c r="J6" s="408" t="s">
        <v>459</v>
      </c>
      <c r="K6" s="397" t="s">
        <v>460</v>
      </c>
    </row>
    <row r="7" spans="1:11" s="40" customFormat="1" ht="15.9" customHeight="1" thickBot="1" x14ac:dyDescent="0.35">
      <c r="A7" s="765" t="s">
        <v>35</v>
      </c>
      <c r="B7" s="766"/>
      <c r="C7" s="766"/>
      <c r="D7" s="766"/>
      <c r="E7" s="766"/>
      <c r="F7" s="766"/>
      <c r="G7" s="766"/>
      <c r="H7" s="766"/>
      <c r="I7" s="766"/>
      <c r="J7" s="766"/>
      <c r="K7" s="767"/>
    </row>
    <row r="8" spans="1:11" s="40" customFormat="1" ht="12" customHeight="1" thickBot="1" x14ac:dyDescent="0.35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5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5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5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5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5">
      <c r="A13" s="154" t="s">
        <v>78</v>
      </c>
      <c r="B13" s="140" t="s">
        <v>352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3">
      <c r="A14" s="155" t="s">
        <v>62</v>
      </c>
      <c r="B14" s="141" t="s">
        <v>290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5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5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5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5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5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5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3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5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5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5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5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5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5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3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5">
      <c r="A29" s="24" t="s">
        <v>91</v>
      </c>
      <c r="B29" s="18" t="s">
        <v>419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5">
      <c r="A30" s="153" t="s">
        <v>152</v>
      </c>
      <c r="B30" s="139" t="str">
        <f>'RM_1.1.sz.mell.'!B33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5">
      <c r="A31" s="154" t="s">
        <v>153</v>
      </c>
      <c r="B31" s="139" t="str">
        <f>'RM_1.1.sz.mell.'!B34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5">
      <c r="A32" s="154" t="s">
        <v>154</v>
      </c>
      <c r="B32" s="139" t="str">
        <f>'RM_1.1.sz.mell.'!B35</f>
        <v>Iparűzési adó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5">
      <c r="A33" s="154" t="s">
        <v>155</v>
      </c>
      <c r="B33" s="139" t="str">
        <f>'RM_1.1.sz.mell.'!B36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5">
      <c r="A34" s="154" t="s">
        <v>416</v>
      </c>
      <c r="B34" s="139" t="str">
        <f>'RM_1.1.sz.mell.'!B37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5">
      <c r="A35" s="154" t="s">
        <v>417</v>
      </c>
      <c r="B35" s="139" t="str">
        <f>'RM_1.1.sz.mell.'!B38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3">
      <c r="A36" s="155" t="s">
        <v>418</v>
      </c>
      <c r="B36" s="139" t="str">
        <f>'RM_1.1.sz.mell.'!B39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5">
      <c r="A37" s="24" t="s">
        <v>7</v>
      </c>
      <c r="B37" s="18" t="s">
        <v>291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5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5">
      <c r="A39" s="154" t="s">
        <v>52</v>
      </c>
      <c r="B39" s="140" t="s">
        <v>160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5">
      <c r="A40" s="154" t="s">
        <v>53</v>
      </c>
      <c r="B40" s="140" t="s">
        <v>161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5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5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5">
      <c r="A43" s="154" t="s">
        <v>95</v>
      </c>
      <c r="B43" s="140" t="s">
        <v>164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5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5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5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5">
      <c r="A47" s="155" t="s">
        <v>158</v>
      </c>
      <c r="B47" s="141" t="s">
        <v>293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3">
      <c r="A48" s="155" t="s">
        <v>292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5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5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5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5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5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3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5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5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5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5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3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5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5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5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5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3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5">
      <c r="A65" s="24" t="s">
        <v>11</v>
      </c>
      <c r="B65" s="18" t="s">
        <v>189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 x14ac:dyDescent="0.3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5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5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3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3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5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5">
      <c r="A72" s="154" t="s">
        <v>80</v>
      </c>
      <c r="B72" s="245" t="s">
        <v>430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5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5">
      <c r="A74" s="155" t="s">
        <v>221</v>
      </c>
      <c r="B74" s="246" t="s">
        <v>431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3">
      <c r="A75" s="156" t="s">
        <v>199</v>
      </c>
      <c r="B75" s="69" t="s">
        <v>200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5">
      <c r="A76" s="153" t="s">
        <v>222</v>
      </c>
      <c r="B76" s="139" t="s">
        <v>201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3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3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5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5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5">
      <c r="A81" s="155" t="s">
        <v>226</v>
      </c>
      <c r="B81" s="247" t="s">
        <v>432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3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5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5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5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3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3">
      <c r="A87" s="156" t="s">
        <v>216</v>
      </c>
      <c r="B87" s="69" t="s">
        <v>332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3">
      <c r="A88" s="156" t="s">
        <v>353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3">
      <c r="A89" s="156" t="s">
        <v>354</v>
      </c>
      <c r="B89" s="69" t="s">
        <v>335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3">
      <c r="A90" s="160" t="s">
        <v>355</v>
      </c>
      <c r="B90" s="320" t="s">
        <v>356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15" customHeight="1" thickBot="1" x14ac:dyDescent="0.35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5">
      <c r="A92" s="765" t="s">
        <v>36</v>
      </c>
      <c r="B92" s="766"/>
      <c r="C92" s="766"/>
      <c r="D92" s="766"/>
      <c r="E92" s="766"/>
      <c r="F92" s="766"/>
      <c r="G92" s="766"/>
      <c r="H92" s="766"/>
      <c r="I92" s="766"/>
      <c r="J92" s="766"/>
      <c r="K92" s="767"/>
    </row>
    <row r="93" spans="1:11" s="44" customFormat="1" ht="12" customHeight="1" thickBot="1" x14ac:dyDescent="0.35">
      <c r="A93" s="133" t="s">
        <v>3</v>
      </c>
      <c r="B93" s="23" t="s">
        <v>360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 x14ac:dyDescent="0.3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3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3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3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3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3">
      <c r="A99" s="154" t="s">
        <v>62</v>
      </c>
      <c r="B99" s="5" t="s">
        <v>357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5">
      <c r="A100" s="154" t="s">
        <v>63</v>
      </c>
      <c r="B100" s="50" t="s">
        <v>298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5">
      <c r="A101" s="154" t="s">
        <v>70</v>
      </c>
      <c r="B101" s="50" t="s">
        <v>297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5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3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3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5">
      <c r="A105" s="154" t="s">
        <v>75</v>
      </c>
      <c r="B105" s="50" t="s">
        <v>236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5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3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3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3">
      <c r="A109" s="154" t="s">
        <v>295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3">
      <c r="A110" s="154" t="s">
        <v>296</v>
      </c>
      <c r="B110" s="51" t="s">
        <v>241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3">
      <c r="A111" s="154" t="s">
        <v>300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3">
      <c r="A112" s="155" t="s">
        <v>301</v>
      </c>
      <c r="B112" s="5" t="s">
        <v>358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5">
      <c r="A113" s="163" t="s">
        <v>302</v>
      </c>
      <c r="B113" s="53" t="s">
        <v>359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5">
      <c r="A114" s="24" t="s">
        <v>4</v>
      </c>
      <c r="B114" s="22" t="s">
        <v>242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3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3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3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3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3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3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3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3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3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3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3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3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5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5">
      <c r="A128" s="24" t="s">
        <v>5</v>
      </c>
      <c r="B128" s="47" t="s">
        <v>305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 x14ac:dyDescent="0.35">
      <c r="A129" s="24" t="s">
        <v>6</v>
      </c>
      <c r="B129" s="47" t="s">
        <v>306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3">
      <c r="A130" s="153" t="s">
        <v>152</v>
      </c>
      <c r="B130" s="6" t="s">
        <v>363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3">
      <c r="A131" s="153" t="s">
        <v>153</v>
      </c>
      <c r="B131" s="6" t="s">
        <v>314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5">
      <c r="A132" s="162" t="s">
        <v>154</v>
      </c>
      <c r="B132" s="4" t="s">
        <v>362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5">
      <c r="A133" s="24" t="s">
        <v>7</v>
      </c>
      <c r="B133" s="47" t="s">
        <v>307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3">
      <c r="A134" s="153" t="s">
        <v>51</v>
      </c>
      <c r="B134" s="6" t="s">
        <v>316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3">
      <c r="A135" s="153" t="s">
        <v>52</v>
      </c>
      <c r="B135" s="6" t="s">
        <v>308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3">
      <c r="A136" s="153" t="s">
        <v>53</v>
      </c>
      <c r="B136" s="6" t="s">
        <v>309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3">
      <c r="A137" s="153" t="s">
        <v>93</v>
      </c>
      <c r="B137" s="6" t="s">
        <v>361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3">
      <c r="A138" s="153" t="s">
        <v>94</v>
      </c>
      <c r="B138" s="6" t="s">
        <v>311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5">
      <c r="A139" s="162" t="s">
        <v>95</v>
      </c>
      <c r="B139" s="4" t="s">
        <v>312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5">
      <c r="A140" s="24" t="s">
        <v>8</v>
      </c>
      <c r="B140" s="47" t="s">
        <v>367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3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3">
      <c r="A142" s="153" t="s">
        <v>55</v>
      </c>
      <c r="B142" s="6" t="s">
        <v>254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3">
      <c r="A143" s="153" t="s">
        <v>170</v>
      </c>
      <c r="B143" s="6" t="s">
        <v>366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3">
      <c r="A144" s="153" t="s">
        <v>171</v>
      </c>
      <c r="B144" s="6" t="s">
        <v>321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5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5">
      <c r="A146" s="24" t="s">
        <v>9</v>
      </c>
      <c r="B146" s="47" t="s">
        <v>322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3">
      <c r="A147" s="153" t="s">
        <v>56</v>
      </c>
      <c r="B147" s="6" t="s">
        <v>317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3">
      <c r="A148" s="153" t="s">
        <v>57</v>
      </c>
      <c r="B148" s="6" t="s">
        <v>324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3">
      <c r="A149" s="153" t="s">
        <v>182</v>
      </c>
      <c r="B149" s="6" t="s">
        <v>319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3">
      <c r="A150" s="153" t="s">
        <v>183</v>
      </c>
      <c r="B150" s="6" t="s">
        <v>364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5">
      <c r="A151" s="162" t="s">
        <v>323</v>
      </c>
      <c r="B151" s="4" t="s">
        <v>326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5">
      <c r="A152" s="181" t="s">
        <v>10</v>
      </c>
      <c r="B152" s="47" t="s">
        <v>327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5">
      <c r="A153" s="181" t="s">
        <v>11</v>
      </c>
      <c r="B153" s="47" t="s">
        <v>328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5">
      <c r="A154" s="24" t="s">
        <v>12</v>
      </c>
      <c r="B154" s="47" t="s">
        <v>330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 x14ac:dyDescent="0.35">
      <c r="A155" s="164" t="s">
        <v>13</v>
      </c>
      <c r="B155" s="114" t="s">
        <v>329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 x14ac:dyDescent="0.35">
      <c r="A156" s="117"/>
      <c r="B156" s="118"/>
      <c r="C156" s="419">
        <f>C90-C155</f>
        <v>0</v>
      </c>
      <c r="D156" s="420"/>
      <c r="E156" s="420"/>
      <c r="F156" s="420"/>
      <c r="G156" s="420"/>
      <c r="H156" s="420"/>
      <c r="I156" s="421"/>
      <c r="J156" s="421"/>
      <c r="K156" s="422">
        <f>K90-K155</f>
        <v>0</v>
      </c>
    </row>
    <row r="157" spans="1:11" ht="15.15" customHeight="1" thickBot="1" x14ac:dyDescent="0.35">
      <c r="A157" s="65" t="s">
        <v>365</v>
      </c>
      <c r="B157" s="66"/>
      <c r="C157" s="223"/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0</v>
      </c>
    </row>
    <row r="158" spans="1:11" ht="14.4" customHeight="1" thickBot="1" x14ac:dyDescent="0.35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61"/>
  <sheetViews>
    <sheetView zoomScale="120" zoomScaleNormal="120" workbookViewId="0">
      <selection activeCell="K2" sqref="K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CONCATENATE("6.2. melléklet ",RM_ALAPADATOK!A7," ",RM_ALAPADATOK!B7," ",RM_ALAPADATOK!C7," ",RM_ALAPADATOK!D7," ",RM_ALAPADATOK!E7," ",RM_ALAPADATOK!F7," ",RM_ALAPADATOK!G7," ",RM_ALAPADATOK!H7)</f>
        <v>6.2.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RM_ALAPADATOK!A11</f>
        <v>……………………. Polgármesteri /Közös Önkormányzati Hivatal</v>
      </c>
      <c r="C2" s="779"/>
      <c r="D2" s="779"/>
      <c r="E2" s="779"/>
      <c r="F2" s="779"/>
      <c r="G2" s="779"/>
      <c r="H2" s="779"/>
      <c r="I2" s="779"/>
      <c r="J2" s="779"/>
      <c r="K2" s="386" t="s">
        <v>37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3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8" t="s">
        <v>474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3">
      <c r="A31" s="337" t="s">
        <v>154</v>
      </c>
      <c r="B31" s="339" t="s">
        <v>478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4" t="s">
        <v>155</v>
      </c>
      <c r="B32" s="349" t="s">
        <v>479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35">
      <c r="A33" s="336" t="s">
        <v>7</v>
      </c>
      <c r="B33" s="47" t="s">
        <v>480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3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3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3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3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35">
      <c r="A38" s="336" t="s">
        <v>9</v>
      </c>
      <c r="B38" s="47" t="s">
        <v>481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35">
      <c r="A39" s="59" t="s">
        <v>10</v>
      </c>
      <c r="B39" s="47" t="s">
        <v>482</v>
      </c>
      <c r="C39" s="358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2" customFormat="1" ht="12" customHeight="1" thickBot="1" x14ac:dyDescent="0.35">
      <c r="A40" s="341" t="s">
        <v>11</v>
      </c>
      <c r="B40" s="47" t="s">
        <v>483</v>
      </c>
      <c r="C40" s="358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2" customFormat="1" ht="12" customHeight="1" x14ac:dyDescent="0.3">
      <c r="A41" s="337" t="s">
        <v>484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3">
      <c r="A42" s="337" t="s">
        <v>485</v>
      </c>
      <c r="B42" s="339" t="s">
        <v>486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35">
      <c r="A43" s="334" t="s">
        <v>487</v>
      </c>
      <c r="B43" s="340" t="s">
        <v>488</v>
      </c>
      <c r="C43" s="379"/>
      <c r="D43" s="379"/>
      <c r="E43" s="379"/>
      <c r="F43" s="379"/>
      <c r="G43" s="379"/>
      <c r="H43" s="379"/>
      <c r="I43" s="379"/>
      <c r="J43" s="359">
        <f>D43+E43+F43+G43+H43+I43</f>
        <v>0</v>
      </c>
      <c r="K43" s="354">
        <f>C43+J43</f>
        <v>0</v>
      </c>
    </row>
    <row r="44" spans="1:11" s="335" customFormat="1" ht="12.9" customHeight="1" thickBot="1" x14ac:dyDescent="0.3">
      <c r="A44" s="341" t="s">
        <v>12</v>
      </c>
      <c r="B44" s="342" t="s">
        <v>489</v>
      </c>
      <c r="C44" s="358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29" customFormat="1" ht="14.15" customHeight="1" thickBot="1" x14ac:dyDescent="0.35">
      <c r="A45" s="765" t="s">
        <v>36</v>
      </c>
      <c r="B45" s="793"/>
      <c r="C45" s="793"/>
      <c r="D45" s="793"/>
      <c r="E45" s="793"/>
      <c r="F45" s="793"/>
      <c r="G45" s="793"/>
      <c r="H45" s="793"/>
      <c r="I45" s="793"/>
      <c r="J45" s="793"/>
      <c r="K45" s="794"/>
    </row>
    <row r="46" spans="1:11" s="343" customFormat="1" ht="12" customHeight="1" thickBot="1" x14ac:dyDescent="0.35">
      <c r="A46" s="336" t="s">
        <v>3</v>
      </c>
      <c r="B46" s="47" t="s">
        <v>490</v>
      </c>
      <c r="C46" s="363">
        <f t="shared" ref="C46:J46" si="9">SUM(C47:C51)</f>
        <v>0</v>
      </c>
      <c r="D46" s="363">
        <f t="shared" si="9"/>
        <v>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0</v>
      </c>
      <c r="K46" s="331">
        <f>SUM(K47:K51)</f>
        <v>0</v>
      </c>
    </row>
    <row r="47" spans="1:11" ht="12" customHeight="1" x14ac:dyDescent="0.3">
      <c r="A47" s="334" t="s">
        <v>58</v>
      </c>
      <c r="B47" s="6" t="s">
        <v>32</v>
      </c>
      <c r="C47" s="380"/>
      <c r="D47" s="380"/>
      <c r="E47" s="380"/>
      <c r="F47" s="380"/>
      <c r="G47" s="380"/>
      <c r="H47" s="380"/>
      <c r="I47" s="380"/>
      <c r="J47" s="364">
        <f>D47+E47+F47+G47+H47+I47</f>
        <v>0</v>
      </c>
      <c r="K47" s="368">
        <f>C47+J47</f>
        <v>0</v>
      </c>
    </row>
    <row r="48" spans="1:11" ht="12" customHeight="1" x14ac:dyDescent="0.3">
      <c r="A48" s="334" t="s">
        <v>59</v>
      </c>
      <c r="B48" s="5" t="s">
        <v>101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60</v>
      </c>
      <c r="B49" s="5" t="s">
        <v>77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x14ac:dyDescent="0.3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35">
      <c r="A52" s="336" t="s">
        <v>4</v>
      </c>
      <c r="B52" s="47" t="s">
        <v>491</v>
      </c>
      <c r="C52" s="363">
        <f t="shared" ref="C52:J52" si="10">SUM(C53:C55)</f>
        <v>0</v>
      </c>
      <c r="D52" s="363">
        <f t="shared" si="10"/>
        <v>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0</v>
      </c>
      <c r="K52" s="331">
        <f>SUM(K53:K55)</f>
        <v>0</v>
      </c>
    </row>
    <row r="53" spans="1:11" s="343" customFormat="1" ht="12" customHeight="1" x14ac:dyDescent="0.3">
      <c r="A53" s="334" t="s">
        <v>64</v>
      </c>
      <c r="B53" s="6" t="s">
        <v>119</v>
      </c>
      <c r="C53" s="380"/>
      <c r="D53" s="380"/>
      <c r="E53" s="380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3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3">
      <c r="A55" s="334" t="s">
        <v>66</v>
      </c>
      <c r="B55" s="5" t="s">
        <v>492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4" t="s">
        <v>67</v>
      </c>
      <c r="B56" s="5" t="s">
        <v>493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35">
      <c r="A57" s="336" t="s">
        <v>5</v>
      </c>
      <c r="B57" s="47" t="s">
        <v>494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" customHeight="1" thickBot="1" x14ac:dyDescent="0.35">
      <c r="A58" s="336" t="s">
        <v>6</v>
      </c>
      <c r="B58" s="344" t="s">
        <v>495</v>
      </c>
      <c r="C58" s="366">
        <f t="shared" ref="C58:J58" si="11">+C46+C52+C57</f>
        <v>0</v>
      </c>
      <c r="D58" s="366">
        <f t="shared" si="11"/>
        <v>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0</v>
      </c>
      <c r="K58" s="345">
        <f>+K46+K52+K57</f>
        <v>0</v>
      </c>
    </row>
    <row r="59" spans="1:11" ht="14.15" customHeight="1" thickBot="1" x14ac:dyDescent="0.3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" customHeight="1" thickBot="1" x14ac:dyDescent="0.35">
      <c r="A60" s="65" t="s">
        <v>365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  <row r="61" spans="1:11" ht="12.9" customHeight="1" thickBot="1" x14ac:dyDescent="0.35">
      <c r="A61" s="65" t="s">
        <v>116</v>
      </c>
      <c r="B61" s="66"/>
      <c r="C61" s="382"/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0</v>
      </c>
    </row>
  </sheetData>
  <sheetProtection sheet="1" formatCells="0"/>
  <mergeCells count="15">
    <mergeCell ref="K5:K7"/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K61"/>
  <sheetViews>
    <sheetView zoomScale="120" zoomScaleNormal="120" workbookViewId="0">
      <selection activeCell="P36" sqref="P36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CONCATENATE("6.2.1. melléklet ",RM_ALAPADATOK!A7," ",RM_ALAPADATOK!B7," ",RM_ALAPADATOK!C7," ",RM_ALAPADATOK!D7," ",RM_ALAPADATOK!E7," ",RM_ALAPADATOK!F7," ",RM_ALAPADATOK!G7," ",RM_ALAPADATOK!H7)</f>
        <v>6.2.1.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'RM_6.2.sz.mell'!B2</f>
        <v>……………………. Polgármesteri /Közös Önkormányzati Hivatal</v>
      </c>
      <c r="C2" s="779"/>
      <c r="D2" s="779"/>
      <c r="E2" s="779"/>
      <c r="F2" s="779"/>
      <c r="G2" s="779"/>
      <c r="H2" s="779"/>
      <c r="I2" s="779"/>
      <c r="J2" s="779"/>
      <c r="K2" s="386" t="s">
        <v>37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3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8" t="s">
        <v>474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3">
      <c r="A31" s="337" t="s">
        <v>154</v>
      </c>
      <c r="B31" s="339" t="s">
        <v>478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4" t="s">
        <v>155</v>
      </c>
      <c r="B32" s="349" t="s">
        <v>479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35">
      <c r="A33" s="336" t="s">
        <v>7</v>
      </c>
      <c r="B33" s="47" t="s">
        <v>480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3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3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3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3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35">
      <c r="A38" s="336" t="s">
        <v>9</v>
      </c>
      <c r="B38" s="47" t="s">
        <v>481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35">
      <c r="A39" s="59" t="s">
        <v>10</v>
      </c>
      <c r="B39" s="47" t="s">
        <v>482</v>
      </c>
      <c r="C39" s="358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2" customFormat="1" ht="12" customHeight="1" thickBot="1" x14ac:dyDescent="0.35">
      <c r="A40" s="341" t="s">
        <v>11</v>
      </c>
      <c r="B40" s="47" t="s">
        <v>483</v>
      </c>
      <c r="C40" s="358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2" customFormat="1" ht="12" customHeight="1" x14ac:dyDescent="0.3">
      <c r="A41" s="337" t="s">
        <v>484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3">
      <c r="A42" s="337" t="s">
        <v>485</v>
      </c>
      <c r="B42" s="339" t="s">
        <v>486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35">
      <c r="A43" s="334" t="s">
        <v>487</v>
      </c>
      <c r="B43" s="340" t="s">
        <v>488</v>
      </c>
      <c r="C43" s="379"/>
      <c r="D43" s="379"/>
      <c r="E43" s="379"/>
      <c r="F43" s="379"/>
      <c r="G43" s="379"/>
      <c r="H43" s="379"/>
      <c r="I43" s="379"/>
      <c r="J43" s="359">
        <f>D43+E43+F43+G43+H43+I43</f>
        <v>0</v>
      </c>
      <c r="K43" s="354">
        <f>C43+J43</f>
        <v>0</v>
      </c>
    </row>
    <row r="44" spans="1:11" s="335" customFormat="1" ht="12.9" customHeight="1" thickBot="1" x14ac:dyDescent="0.3">
      <c r="A44" s="341" t="s">
        <v>12</v>
      </c>
      <c r="B44" s="342" t="s">
        <v>489</v>
      </c>
      <c r="C44" s="358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29" customFormat="1" ht="14.15" customHeight="1" thickBot="1" x14ac:dyDescent="0.35">
      <c r="A45" s="765" t="s">
        <v>36</v>
      </c>
      <c r="B45" s="793"/>
      <c r="C45" s="793"/>
      <c r="D45" s="793"/>
      <c r="E45" s="793"/>
      <c r="F45" s="793"/>
      <c r="G45" s="793"/>
      <c r="H45" s="793"/>
      <c r="I45" s="793"/>
      <c r="J45" s="793"/>
      <c r="K45" s="794"/>
    </row>
    <row r="46" spans="1:11" s="343" customFormat="1" ht="12" customHeight="1" thickBot="1" x14ac:dyDescent="0.35">
      <c r="A46" s="336" t="s">
        <v>3</v>
      </c>
      <c r="B46" s="47" t="s">
        <v>490</v>
      </c>
      <c r="C46" s="363">
        <f t="shared" ref="C46:J46" si="9">SUM(C47:C51)</f>
        <v>0</v>
      </c>
      <c r="D46" s="363">
        <f t="shared" si="9"/>
        <v>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0</v>
      </c>
      <c r="K46" s="331">
        <f>SUM(K47:K51)</f>
        <v>0</v>
      </c>
    </row>
    <row r="47" spans="1:11" ht="12" customHeight="1" x14ac:dyDescent="0.3">
      <c r="A47" s="334" t="s">
        <v>58</v>
      </c>
      <c r="B47" s="6" t="s">
        <v>32</v>
      </c>
      <c r="C47" s="380"/>
      <c r="D47" s="380"/>
      <c r="E47" s="380"/>
      <c r="F47" s="380"/>
      <c r="G47" s="380"/>
      <c r="H47" s="380"/>
      <c r="I47" s="380"/>
      <c r="J47" s="364">
        <f>D47+E47+F47+G47+H47+I47</f>
        <v>0</v>
      </c>
      <c r="K47" s="368">
        <f>C47+J47</f>
        <v>0</v>
      </c>
    </row>
    <row r="48" spans="1:11" ht="12" customHeight="1" x14ac:dyDescent="0.3">
      <c r="A48" s="334" t="s">
        <v>59</v>
      </c>
      <c r="B48" s="5" t="s">
        <v>101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60</v>
      </c>
      <c r="B49" s="5" t="s">
        <v>77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x14ac:dyDescent="0.3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35">
      <c r="A52" s="336" t="s">
        <v>4</v>
      </c>
      <c r="B52" s="47" t="s">
        <v>491</v>
      </c>
      <c r="C52" s="363">
        <f t="shared" ref="C52:J52" si="10">SUM(C53:C55)</f>
        <v>0</v>
      </c>
      <c r="D52" s="363">
        <f t="shared" si="10"/>
        <v>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0</v>
      </c>
      <c r="K52" s="331">
        <f>SUM(K53:K55)</f>
        <v>0</v>
      </c>
    </row>
    <row r="53" spans="1:11" s="343" customFormat="1" ht="12" customHeight="1" x14ac:dyDescent="0.3">
      <c r="A53" s="334" t="s">
        <v>64</v>
      </c>
      <c r="B53" s="6" t="s">
        <v>119</v>
      </c>
      <c r="C53" s="380"/>
      <c r="D53" s="380"/>
      <c r="E53" s="380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3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3">
      <c r="A55" s="334" t="s">
        <v>66</v>
      </c>
      <c r="B55" s="5" t="s">
        <v>492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4" t="s">
        <v>67</v>
      </c>
      <c r="B56" s="5" t="s">
        <v>493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35">
      <c r="A57" s="336" t="s">
        <v>5</v>
      </c>
      <c r="B57" s="47" t="s">
        <v>494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" customHeight="1" thickBot="1" x14ac:dyDescent="0.35">
      <c r="A58" s="336" t="s">
        <v>6</v>
      </c>
      <c r="B58" s="344" t="s">
        <v>495</v>
      </c>
      <c r="C58" s="366">
        <f t="shared" ref="C58:J58" si="11">+C46+C52+C57</f>
        <v>0</v>
      </c>
      <c r="D58" s="366">
        <f t="shared" si="11"/>
        <v>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0</v>
      </c>
      <c r="K58" s="345">
        <f>+K46+K52+K57</f>
        <v>0</v>
      </c>
    </row>
    <row r="59" spans="1:11" ht="14.15" customHeight="1" thickBot="1" x14ac:dyDescent="0.3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" customHeight="1" thickBot="1" x14ac:dyDescent="0.35">
      <c r="A60" s="65" t="s">
        <v>365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  <row r="61" spans="1:11" ht="12.9" customHeight="1" thickBot="1" x14ac:dyDescent="0.35">
      <c r="A61" s="65" t="s">
        <v>116</v>
      </c>
      <c r="B61" s="66"/>
      <c r="C61" s="382"/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zoomScale="110" zoomScaleNormal="110" workbookViewId="0">
      <selection activeCell="B7" sqref="B7"/>
    </sheetView>
  </sheetViews>
  <sheetFormatPr defaultRowHeight="13" x14ac:dyDescent="0.3"/>
  <cols>
    <col min="1" max="1" width="35.296875" customWidth="1"/>
    <col min="2" max="2" width="41.3984375" customWidth="1"/>
    <col min="3" max="3" width="1.69921875" bestFit="1" customWidth="1"/>
    <col min="4" max="4" width="5.296875" bestFit="1" customWidth="1"/>
    <col min="5" max="5" width="1.69921875" bestFit="1" customWidth="1"/>
    <col min="6" max="6" width="18.3984375" customWidth="1"/>
    <col min="7" max="7" width="1.69921875" bestFit="1" customWidth="1"/>
    <col min="12" max="14" width="0" hidden="1" customWidth="1"/>
    <col min="15" max="15" width="12.69921875" hidden="1" customWidth="1"/>
    <col min="16" max="18" width="0" hidden="1" customWidth="1"/>
  </cols>
  <sheetData>
    <row r="1" spans="1:18" x14ac:dyDescent="0.3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P1">
        <v>0</v>
      </c>
      <c r="Q1" t="s">
        <v>545</v>
      </c>
      <c r="R1" t="str">
        <f>INDEX(Q1:Q10,MATCH(D7-ROUNDDOWN(D7,-1),P1:P10,0))</f>
        <v>ben</v>
      </c>
    </row>
    <row r="2" spans="1:18" ht="15" x14ac:dyDescent="0.3">
      <c r="A2" s="623" t="s">
        <v>438</v>
      </c>
      <c r="B2" s="623"/>
      <c r="C2" s="623"/>
      <c r="D2" s="623"/>
      <c r="E2" s="623"/>
      <c r="F2" s="623"/>
      <c r="G2" s="623"/>
      <c r="H2" s="623"/>
      <c r="I2" s="623"/>
      <c r="J2" s="431"/>
      <c r="K2" s="431"/>
      <c r="P2">
        <v>1</v>
      </c>
      <c r="Q2" t="s">
        <v>544</v>
      </c>
    </row>
    <row r="3" spans="1:18" ht="15" x14ac:dyDescent="0.3">
      <c r="A3" s="626" t="s">
        <v>608</v>
      </c>
      <c r="B3" s="626"/>
      <c r="C3" s="626"/>
      <c r="D3" s="626"/>
      <c r="E3" s="626"/>
      <c r="F3" s="626"/>
      <c r="G3" s="626"/>
      <c r="H3" s="431"/>
      <c r="I3" s="431"/>
      <c r="J3" s="431"/>
      <c r="K3" s="431"/>
      <c r="P3">
        <v>2</v>
      </c>
      <c r="Q3" t="s">
        <v>544</v>
      </c>
    </row>
    <row r="4" spans="1:18" x14ac:dyDescent="0.3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P4">
        <v>3</v>
      </c>
      <c r="Q4" t="s">
        <v>545</v>
      </c>
    </row>
    <row r="5" spans="1:18" x14ac:dyDescent="0.3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431"/>
      <c r="P5">
        <v>4</v>
      </c>
      <c r="Q5" t="s">
        <v>544</v>
      </c>
    </row>
    <row r="6" spans="1:18" ht="14" x14ac:dyDescent="0.3">
      <c r="A6" s="586" t="s">
        <v>536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P6">
        <v>5</v>
      </c>
      <c r="Q6" t="s">
        <v>544</v>
      </c>
    </row>
    <row r="7" spans="1:18" x14ac:dyDescent="0.3">
      <c r="A7" s="513" t="s">
        <v>510</v>
      </c>
      <c r="B7" s="430">
        <v>8</v>
      </c>
      <c r="C7" s="512" t="s">
        <v>511</v>
      </c>
      <c r="D7" s="512">
        <f>RM_TARTALOMJEGYZÉK!A1</f>
        <v>2021</v>
      </c>
      <c r="E7" s="512" t="s">
        <v>512</v>
      </c>
      <c r="F7" s="430" t="s">
        <v>609</v>
      </c>
      <c r="G7" s="512" t="s">
        <v>513</v>
      </c>
      <c r="H7" s="512" t="s">
        <v>514</v>
      </c>
      <c r="I7" s="512"/>
      <c r="J7" s="512"/>
      <c r="K7" s="431"/>
      <c r="P7">
        <v>6</v>
      </c>
      <c r="Q7" t="s">
        <v>545</v>
      </c>
    </row>
    <row r="8" spans="1:18" x14ac:dyDescent="0.3">
      <c r="A8" s="431"/>
      <c r="B8" s="431"/>
      <c r="C8" s="431"/>
      <c r="D8" s="431"/>
      <c r="E8" s="431"/>
      <c r="F8" s="431"/>
      <c r="G8" s="431"/>
      <c r="H8" s="431"/>
      <c r="I8" s="431"/>
      <c r="J8" s="431"/>
      <c r="K8" s="431"/>
      <c r="P8">
        <v>7</v>
      </c>
      <c r="Q8" t="s">
        <v>544</v>
      </c>
    </row>
    <row r="9" spans="1:18" x14ac:dyDescent="0.3">
      <c r="A9" s="431"/>
      <c r="B9" s="431"/>
      <c r="C9" s="431"/>
      <c r="D9" s="431"/>
      <c r="E9" s="431"/>
      <c r="F9" s="431"/>
      <c r="G9" s="431"/>
      <c r="H9" s="431"/>
      <c r="I9" s="431"/>
      <c r="J9" s="431"/>
      <c r="K9" s="431"/>
      <c r="P9">
        <v>8</v>
      </c>
      <c r="Q9" t="s">
        <v>545</v>
      </c>
    </row>
    <row r="10" spans="1:18" ht="13.5" thickBot="1" x14ac:dyDescent="0.35">
      <c r="A10" s="431"/>
      <c r="B10" s="431"/>
      <c r="C10" s="431"/>
      <c r="D10" s="431"/>
      <c r="E10" s="431"/>
      <c r="F10" s="431"/>
      <c r="G10" s="431"/>
      <c r="H10" s="431"/>
      <c r="I10" s="431"/>
      <c r="J10" s="474" t="s">
        <v>548</v>
      </c>
      <c r="K10" s="431"/>
      <c r="P10">
        <v>9</v>
      </c>
      <c r="Q10" t="s">
        <v>544</v>
      </c>
    </row>
    <row r="11" spans="1:18" ht="16" thickTop="1" thickBot="1" x14ac:dyDescent="0.35">
      <c r="A11" s="626" t="s">
        <v>439</v>
      </c>
      <c r="B11" s="626"/>
      <c r="C11" s="626"/>
      <c r="D11" s="626"/>
      <c r="E11" s="626"/>
      <c r="F11" s="626"/>
      <c r="G11" s="626"/>
      <c r="H11" s="626"/>
      <c r="I11" s="626"/>
      <c r="J11" s="587" t="s">
        <v>604</v>
      </c>
      <c r="K11" s="431"/>
      <c r="L11" s="475" t="s">
        <v>8</v>
      </c>
      <c r="M11">
        <f>IF($K$11="Nem","",2)</f>
        <v>2</v>
      </c>
      <c r="N11" t="s">
        <v>549</v>
      </c>
      <c r="O11" t="str">
        <f>CONCATENATE(L11,M11,N11)</f>
        <v>6.2.</v>
      </c>
    </row>
    <row r="12" spans="1:18" ht="13.5" thickTop="1" x14ac:dyDescent="0.3">
      <c r="A12" s="431"/>
      <c r="B12" s="431"/>
      <c r="C12" s="431"/>
      <c r="D12" s="431"/>
      <c r="E12" s="431"/>
      <c r="F12" s="431"/>
      <c r="G12" s="431"/>
      <c r="H12" s="431"/>
      <c r="I12" s="431"/>
      <c r="J12" s="431"/>
      <c r="K12" s="431"/>
    </row>
    <row r="13" spans="1:18" ht="14" x14ac:dyDescent="0.3">
      <c r="A13" s="588" t="s">
        <v>440</v>
      </c>
      <c r="B13" s="624" t="s">
        <v>616</v>
      </c>
      <c r="C13" s="625"/>
      <c r="D13" s="625"/>
      <c r="E13" s="625"/>
      <c r="F13" s="625"/>
      <c r="G13" s="625"/>
      <c r="H13" s="625"/>
      <c r="I13" s="625"/>
      <c r="J13" s="431"/>
      <c r="K13" s="431"/>
      <c r="L13" s="475" t="s">
        <v>8</v>
      </c>
      <c r="M13">
        <f>IF(J11="Nem",2,3)</f>
        <v>3</v>
      </c>
      <c r="N13" t="s">
        <v>549</v>
      </c>
      <c r="O13" t="str">
        <f>CONCATENATE(L13,M13,N13)</f>
        <v>6.3.</v>
      </c>
    </row>
    <row r="14" spans="1:18" ht="14" x14ac:dyDescent="0.3">
      <c r="A14" s="431"/>
      <c r="B14" s="432"/>
      <c r="C14" s="431"/>
      <c r="D14" s="431"/>
      <c r="E14" s="431"/>
      <c r="F14" s="431"/>
      <c r="G14" s="431"/>
      <c r="H14" s="431"/>
      <c r="I14" s="431"/>
      <c r="J14" s="431"/>
      <c r="K14" s="431"/>
    </row>
    <row r="15" spans="1:18" ht="14" x14ac:dyDescent="0.3">
      <c r="A15" s="588" t="s">
        <v>441</v>
      </c>
      <c r="B15" s="624" t="s">
        <v>442</v>
      </c>
      <c r="C15" s="625"/>
      <c r="D15" s="625"/>
      <c r="E15" s="625"/>
      <c r="F15" s="625"/>
      <c r="G15" s="625"/>
      <c r="H15" s="625"/>
      <c r="I15" s="625"/>
      <c r="J15" s="431"/>
      <c r="K15" s="431"/>
      <c r="L15" s="475" t="s">
        <v>8</v>
      </c>
      <c r="M15">
        <f>M13+1</f>
        <v>4</v>
      </c>
      <c r="N15" t="s">
        <v>549</v>
      </c>
      <c r="O15" t="str">
        <f>CONCATENATE(L15,M15,N15)</f>
        <v>6.4.</v>
      </c>
    </row>
    <row r="16" spans="1:18" ht="14" x14ac:dyDescent="0.3">
      <c r="A16" s="431"/>
      <c r="B16" s="432"/>
      <c r="C16" s="431"/>
      <c r="D16" s="431"/>
      <c r="E16" s="431"/>
      <c r="F16" s="431"/>
      <c r="G16" s="431"/>
      <c r="H16" s="431"/>
      <c r="I16" s="431"/>
      <c r="J16" s="431"/>
      <c r="K16" s="431"/>
    </row>
    <row r="17" spans="1:15" ht="14" x14ac:dyDescent="0.3">
      <c r="A17" s="588" t="s">
        <v>443</v>
      </c>
      <c r="B17" s="624" t="s">
        <v>444</v>
      </c>
      <c r="C17" s="625"/>
      <c r="D17" s="625"/>
      <c r="E17" s="625"/>
      <c r="F17" s="625"/>
      <c r="G17" s="625"/>
      <c r="H17" s="625"/>
      <c r="I17" s="625"/>
      <c r="J17" s="431"/>
      <c r="K17" s="431"/>
      <c r="L17" s="475" t="s">
        <v>8</v>
      </c>
      <c r="M17">
        <f>M15+1</f>
        <v>5</v>
      </c>
      <c r="N17" t="s">
        <v>549</v>
      </c>
      <c r="O17" t="str">
        <f>CONCATENATE(L17,M17,N17)</f>
        <v>6.5.</v>
      </c>
    </row>
    <row r="18" spans="1:15" ht="14" x14ac:dyDescent="0.3">
      <c r="A18" s="431"/>
      <c r="B18" s="432"/>
      <c r="C18" s="431"/>
      <c r="D18" s="431"/>
      <c r="E18" s="431"/>
      <c r="F18" s="431"/>
      <c r="G18" s="431"/>
      <c r="H18" s="431"/>
      <c r="I18" s="431"/>
      <c r="J18" s="431"/>
      <c r="K18" s="431"/>
    </row>
    <row r="19" spans="1:15" ht="14" x14ac:dyDescent="0.3">
      <c r="A19" s="588" t="s">
        <v>445</v>
      </c>
      <c r="B19" s="624" t="s">
        <v>446</v>
      </c>
      <c r="C19" s="625"/>
      <c r="D19" s="625"/>
      <c r="E19" s="625"/>
      <c r="F19" s="625"/>
      <c r="G19" s="625"/>
      <c r="H19" s="625"/>
      <c r="I19" s="625"/>
      <c r="J19" s="431"/>
      <c r="K19" s="431"/>
      <c r="L19" s="475" t="s">
        <v>8</v>
      </c>
      <c r="M19">
        <f>M17+1</f>
        <v>6</v>
      </c>
      <c r="N19" t="s">
        <v>549</v>
      </c>
      <c r="O19" t="str">
        <f>CONCATENATE(L19,M19,N19)</f>
        <v>6.6.</v>
      </c>
    </row>
    <row r="20" spans="1:15" ht="14" x14ac:dyDescent="0.3">
      <c r="A20" s="431"/>
      <c r="B20" s="432"/>
      <c r="C20" s="431"/>
      <c r="D20" s="431"/>
      <c r="E20" s="431"/>
      <c r="F20" s="431"/>
      <c r="G20" s="431"/>
      <c r="H20" s="431"/>
      <c r="I20" s="431"/>
      <c r="J20" s="431"/>
      <c r="K20" s="431"/>
    </row>
    <row r="21" spans="1:15" ht="14" x14ac:dyDescent="0.3">
      <c r="A21" s="588" t="s">
        <v>447</v>
      </c>
      <c r="B21" s="624" t="s">
        <v>448</v>
      </c>
      <c r="C21" s="625"/>
      <c r="D21" s="625"/>
      <c r="E21" s="625"/>
      <c r="F21" s="625"/>
      <c r="G21" s="625"/>
      <c r="H21" s="625"/>
      <c r="I21" s="625"/>
      <c r="J21" s="431"/>
      <c r="K21" s="431"/>
      <c r="L21" s="475" t="s">
        <v>8</v>
      </c>
      <c r="M21">
        <f>M19+1</f>
        <v>7</v>
      </c>
      <c r="N21" t="s">
        <v>549</v>
      </c>
      <c r="O21" t="str">
        <f>CONCATENATE(L21,M21,N21)</f>
        <v>6.7.</v>
      </c>
    </row>
    <row r="22" spans="1:15" ht="14" x14ac:dyDescent="0.3">
      <c r="A22" s="431"/>
      <c r="B22" s="432"/>
      <c r="C22" s="431"/>
      <c r="D22" s="431"/>
      <c r="E22" s="431"/>
      <c r="F22" s="431"/>
      <c r="G22" s="431"/>
      <c r="H22" s="431"/>
      <c r="I22" s="431"/>
      <c r="J22" s="431"/>
      <c r="K22" s="431"/>
    </row>
    <row r="23" spans="1:15" ht="14" x14ac:dyDescent="0.3">
      <c r="A23" s="588" t="s">
        <v>449</v>
      </c>
      <c r="B23" s="624" t="s">
        <v>450</v>
      </c>
      <c r="C23" s="625"/>
      <c r="D23" s="625"/>
      <c r="E23" s="625"/>
      <c r="F23" s="625"/>
      <c r="G23" s="625"/>
      <c r="H23" s="625"/>
      <c r="I23" s="625"/>
      <c r="J23" s="431"/>
      <c r="K23" s="431"/>
      <c r="L23" s="475" t="s">
        <v>8</v>
      </c>
      <c r="M23">
        <f>M21+1</f>
        <v>8</v>
      </c>
      <c r="N23" t="s">
        <v>549</v>
      </c>
      <c r="O23" t="str">
        <f>CONCATENATE(L23,M23,N23)</f>
        <v>6.8.</v>
      </c>
    </row>
    <row r="24" spans="1:15" ht="14" x14ac:dyDescent="0.3">
      <c r="A24" s="431"/>
      <c r="B24" s="432"/>
      <c r="C24" s="431"/>
      <c r="D24" s="431"/>
      <c r="E24" s="431"/>
      <c r="F24" s="431"/>
      <c r="G24" s="431"/>
      <c r="H24" s="431"/>
      <c r="I24" s="431"/>
      <c r="J24" s="431"/>
      <c r="K24" s="431"/>
    </row>
    <row r="25" spans="1:15" ht="14" x14ac:dyDescent="0.3">
      <c r="A25" s="588" t="s">
        <v>451</v>
      </c>
      <c r="B25" s="624" t="s">
        <v>452</v>
      </c>
      <c r="C25" s="625"/>
      <c r="D25" s="625"/>
      <c r="E25" s="625"/>
      <c r="F25" s="625"/>
      <c r="G25" s="625"/>
      <c r="H25" s="625"/>
      <c r="I25" s="625"/>
      <c r="J25" s="431"/>
      <c r="K25" s="431"/>
      <c r="L25" s="475" t="s">
        <v>8</v>
      </c>
      <c r="M25">
        <f>M23+1</f>
        <v>9</v>
      </c>
      <c r="N25" t="s">
        <v>549</v>
      </c>
      <c r="O25" t="str">
        <f>CONCATENATE(L25,M25,N25)</f>
        <v>6.9.</v>
      </c>
    </row>
    <row r="26" spans="1:15" ht="14" x14ac:dyDescent="0.3">
      <c r="A26" s="431"/>
      <c r="B26" s="432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5" ht="14" x14ac:dyDescent="0.3">
      <c r="A27" s="588" t="s">
        <v>453</v>
      </c>
      <c r="B27" s="624" t="s">
        <v>454</v>
      </c>
      <c r="C27" s="625"/>
      <c r="D27" s="625"/>
      <c r="E27" s="625"/>
      <c r="F27" s="625"/>
      <c r="G27" s="625"/>
      <c r="H27" s="625"/>
      <c r="I27" s="625"/>
      <c r="J27" s="431"/>
      <c r="K27" s="431"/>
      <c r="L27" s="475" t="s">
        <v>8</v>
      </c>
      <c r="M27">
        <f>M25+1</f>
        <v>10</v>
      </c>
      <c r="N27" t="s">
        <v>549</v>
      </c>
      <c r="O27" t="str">
        <f>CONCATENATE(L27,M27,N27)</f>
        <v>6.10.</v>
      </c>
    </row>
    <row r="28" spans="1:15" ht="14" x14ac:dyDescent="0.3">
      <c r="A28" s="431"/>
      <c r="B28" s="432"/>
      <c r="C28" s="431"/>
      <c r="D28" s="431"/>
      <c r="E28" s="431"/>
      <c r="F28" s="431"/>
      <c r="G28" s="431"/>
      <c r="H28" s="431"/>
      <c r="I28" s="431"/>
      <c r="J28" s="431"/>
      <c r="K28" s="431"/>
    </row>
    <row r="29" spans="1:15" ht="14" x14ac:dyDescent="0.3">
      <c r="A29" s="588" t="s">
        <v>453</v>
      </c>
      <c r="B29" s="624" t="s">
        <v>455</v>
      </c>
      <c r="C29" s="625"/>
      <c r="D29" s="625"/>
      <c r="E29" s="625"/>
      <c r="F29" s="625"/>
      <c r="G29" s="625"/>
      <c r="H29" s="625"/>
      <c r="I29" s="625"/>
      <c r="J29" s="431"/>
      <c r="K29" s="431"/>
      <c r="L29" s="475" t="s">
        <v>8</v>
      </c>
      <c r="M29">
        <f>M27+1</f>
        <v>11</v>
      </c>
      <c r="N29" t="s">
        <v>549</v>
      </c>
      <c r="O29" t="str">
        <f>CONCATENATE(L29,M29,N29)</f>
        <v>6.11.</v>
      </c>
    </row>
    <row r="30" spans="1:15" ht="14" x14ac:dyDescent="0.3">
      <c r="A30" s="431"/>
      <c r="B30" s="432"/>
      <c r="C30" s="431"/>
      <c r="D30" s="431"/>
      <c r="E30" s="431"/>
      <c r="F30" s="431"/>
      <c r="G30" s="431"/>
      <c r="H30" s="431"/>
      <c r="I30" s="431"/>
      <c r="J30" s="431"/>
      <c r="K30" s="431"/>
    </row>
    <row r="31" spans="1:15" ht="14" x14ac:dyDescent="0.3">
      <c r="A31" s="588" t="s">
        <v>456</v>
      </c>
      <c r="B31" s="624" t="s">
        <v>457</v>
      </c>
      <c r="C31" s="625"/>
      <c r="D31" s="625"/>
      <c r="E31" s="625"/>
      <c r="F31" s="625"/>
      <c r="G31" s="625"/>
      <c r="H31" s="625"/>
      <c r="I31" s="625"/>
      <c r="J31" s="431"/>
      <c r="K31" s="431"/>
      <c r="L31" s="475" t="s">
        <v>8</v>
      </c>
      <c r="M31">
        <f>M29+1</f>
        <v>12</v>
      </c>
      <c r="N31" t="s">
        <v>549</v>
      </c>
      <c r="O31" t="str">
        <f>CONCATENATE(L31,M31,N31)</f>
        <v>6.12.</v>
      </c>
    </row>
    <row r="32" spans="1:15" x14ac:dyDescent="0.3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</row>
    <row r="33" spans="1:11" x14ac:dyDescent="0.3">
      <c r="A33" s="431"/>
      <c r="B33" s="431"/>
      <c r="C33" s="431"/>
      <c r="D33" s="431"/>
      <c r="E33" s="431"/>
      <c r="F33" s="431"/>
      <c r="G33" s="431"/>
      <c r="H33" s="431"/>
      <c r="I33" s="431"/>
      <c r="J33" s="431"/>
      <c r="K33" s="431"/>
    </row>
    <row r="34" spans="1:11" x14ac:dyDescent="0.3">
      <c r="A34" s="431"/>
      <c r="B34" s="431"/>
      <c r="C34" s="431"/>
      <c r="D34" s="431"/>
      <c r="E34" s="431"/>
      <c r="F34" s="431"/>
      <c r="G34" s="431"/>
      <c r="H34" s="431"/>
      <c r="I34" s="431"/>
      <c r="J34" s="431"/>
      <c r="K34" s="431"/>
    </row>
  </sheetData>
  <sheetProtection sheet="1"/>
  <mergeCells count="13">
    <mergeCell ref="B29:I29"/>
    <mergeCell ref="A11:I11"/>
    <mergeCell ref="B31:I31"/>
    <mergeCell ref="A3:G3"/>
    <mergeCell ref="B13:I13"/>
    <mergeCell ref="B15:I15"/>
    <mergeCell ref="B17:I17"/>
    <mergeCell ref="B19:I19"/>
    <mergeCell ref="A2:I2"/>
    <mergeCell ref="B21:I21"/>
    <mergeCell ref="B23:I23"/>
    <mergeCell ref="B25:I25"/>
    <mergeCell ref="B27:I27"/>
  </mergeCells>
  <phoneticPr fontId="24" type="noConversion"/>
  <conditionalFormatting sqref="A11:I11">
    <cfRule type="expression" dxfId="2" priority="1" stopIfTrue="1">
      <formula>$J$11="Nem"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J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61"/>
  <sheetViews>
    <sheetView zoomScale="120" zoomScaleNormal="120" workbookViewId="0">
      <selection activeCell="K2" sqref="K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CONCATENATE("6.2.2. melléklet ",RM_ALAPADATOK!A7," ",RM_ALAPADATOK!B7," ",RM_ALAPADATOK!C7," ",RM_ALAPADATOK!D7," ",RM_ALAPADATOK!E7," ",RM_ALAPADATOK!F7," ",RM_ALAPADATOK!G7," ",RM_ALAPADATOK!H7)</f>
        <v>6.2.2.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'RM_6.2.sz.mell'!B2</f>
        <v>……………………. Polgármesteri /Közös Önkormányzati Hivatal</v>
      </c>
      <c r="C2" s="779"/>
      <c r="D2" s="779"/>
      <c r="E2" s="779"/>
      <c r="F2" s="779"/>
      <c r="G2" s="779"/>
      <c r="H2" s="779"/>
      <c r="I2" s="779"/>
      <c r="J2" s="779"/>
      <c r="K2" s="386" t="s">
        <v>37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CONCATENATE('RM_6.2.1.sz.mell'!K5)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3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8" t="s">
        <v>474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3">
      <c r="A31" s="337" t="s">
        <v>154</v>
      </c>
      <c r="B31" s="339" t="s">
        <v>478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4" t="s">
        <v>155</v>
      </c>
      <c r="B32" s="349" t="s">
        <v>479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35">
      <c r="A33" s="336" t="s">
        <v>7</v>
      </c>
      <c r="B33" s="47" t="s">
        <v>480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3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3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3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3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35">
      <c r="A38" s="336" t="s">
        <v>9</v>
      </c>
      <c r="B38" s="47" t="s">
        <v>481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35">
      <c r="A39" s="59" t="s">
        <v>10</v>
      </c>
      <c r="B39" s="47" t="s">
        <v>482</v>
      </c>
      <c r="C39" s="358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2" customFormat="1" ht="12" customHeight="1" thickBot="1" x14ac:dyDescent="0.35">
      <c r="A40" s="341" t="s">
        <v>11</v>
      </c>
      <c r="B40" s="47" t="s">
        <v>483</v>
      </c>
      <c r="C40" s="358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2" customFormat="1" ht="12" customHeight="1" x14ac:dyDescent="0.3">
      <c r="A41" s="337" t="s">
        <v>484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3">
      <c r="A42" s="337" t="s">
        <v>485</v>
      </c>
      <c r="B42" s="339" t="s">
        <v>486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35">
      <c r="A43" s="334" t="s">
        <v>487</v>
      </c>
      <c r="B43" s="340" t="s">
        <v>488</v>
      </c>
      <c r="C43" s="379"/>
      <c r="D43" s="379"/>
      <c r="E43" s="379"/>
      <c r="F43" s="379"/>
      <c r="G43" s="379"/>
      <c r="H43" s="379"/>
      <c r="I43" s="379"/>
      <c r="J43" s="359">
        <f>D43+E43+F43+G43+H43+I43</f>
        <v>0</v>
      </c>
      <c r="K43" s="354">
        <f>C43+J43</f>
        <v>0</v>
      </c>
    </row>
    <row r="44" spans="1:11" s="335" customFormat="1" ht="12.9" customHeight="1" thickBot="1" x14ac:dyDescent="0.3">
      <c r="A44" s="341" t="s">
        <v>12</v>
      </c>
      <c r="B44" s="342" t="s">
        <v>489</v>
      </c>
      <c r="C44" s="358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29" customFormat="1" ht="14.15" customHeight="1" thickBot="1" x14ac:dyDescent="0.35">
      <c r="A45" s="765" t="s">
        <v>36</v>
      </c>
      <c r="B45" s="793"/>
      <c r="C45" s="793"/>
      <c r="D45" s="793"/>
      <c r="E45" s="793"/>
      <c r="F45" s="793"/>
      <c r="G45" s="793"/>
      <c r="H45" s="793"/>
      <c r="I45" s="793"/>
      <c r="J45" s="793"/>
      <c r="K45" s="794"/>
    </row>
    <row r="46" spans="1:11" s="343" customFormat="1" ht="12" customHeight="1" thickBot="1" x14ac:dyDescent="0.35">
      <c r="A46" s="336" t="s">
        <v>3</v>
      </c>
      <c r="B46" s="47" t="s">
        <v>490</v>
      </c>
      <c r="C46" s="363">
        <f t="shared" ref="C46:J46" si="9">SUM(C47:C51)</f>
        <v>0</v>
      </c>
      <c r="D46" s="363">
        <f t="shared" si="9"/>
        <v>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0</v>
      </c>
      <c r="K46" s="331">
        <f>SUM(K47:K51)</f>
        <v>0</v>
      </c>
    </row>
    <row r="47" spans="1:11" ht="12" customHeight="1" x14ac:dyDescent="0.3">
      <c r="A47" s="334" t="s">
        <v>58</v>
      </c>
      <c r="B47" s="6" t="s">
        <v>32</v>
      </c>
      <c r="C47" s="380"/>
      <c r="D47" s="380"/>
      <c r="E47" s="380"/>
      <c r="F47" s="380"/>
      <c r="G47" s="380"/>
      <c r="H47" s="380"/>
      <c r="I47" s="380"/>
      <c r="J47" s="364">
        <f>D47+E47+F47+G47+H47+I47</f>
        <v>0</v>
      </c>
      <c r="K47" s="368">
        <f>C47+J47</f>
        <v>0</v>
      </c>
    </row>
    <row r="48" spans="1:11" ht="12" customHeight="1" x14ac:dyDescent="0.3">
      <c r="A48" s="334" t="s">
        <v>59</v>
      </c>
      <c r="B48" s="5" t="s">
        <v>101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60</v>
      </c>
      <c r="B49" s="5" t="s">
        <v>77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x14ac:dyDescent="0.3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35">
      <c r="A52" s="336" t="s">
        <v>4</v>
      </c>
      <c r="B52" s="47" t="s">
        <v>491</v>
      </c>
      <c r="C52" s="363">
        <f t="shared" ref="C52:J52" si="10">SUM(C53:C55)</f>
        <v>0</v>
      </c>
      <c r="D52" s="363">
        <f t="shared" si="10"/>
        <v>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0</v>
      </c>
      <c r="K52" s="331">
        <f>SUM(K53:K55)</f>
        <v>0</v>
      </c>
    </row>
    <row r="53" spans="1:11" s="343" customFormat="1" ht="12" customHeight="1" x14ac:dyDescent="0.3">
      <c r="A53" s="334" t="s">
        <v>64</v>
      </c>
      <c r="B53" s="6" t="s">
        <v>119</v>
      </c>
      <c r="C53" s="380"/>
      <c r="D53" s="380"/>
      <c r="E53" s="380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3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3">
      <c r="A55" s="334" t="s">
        <v>66</v>
      </c>
      <c r="B55" s="5" t="s">
        <v>492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4" t="s">
        <v>67</v>
      </c>
      <c r="B56" s="5" t="s">
        <v>493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35">
      <c r="A57" s="336" t="s">
        <v>5</v>
      </c>
      <c r="B57" s="47" t="s">
        <v>494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" customHeight="1" thickBot="1" x14ac:dyDescent="0.35">
      <c r="A58" s="336" t="s">
        <v>6</v>
      </c>
      <c r="B58" s="344" t="s">
        <v>495</v>
      </c>
      <c r="C58" s="366">
        <f t="shared" ref="C58:J58" si="11">+C46+C52+C57</f>
        <v>0</v>
      </c>
      <c r="D58" s="366">
        <f t="shared" si="11"/>
        <v>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0</v>
      </c>
      <c r="K58" s="345">
        <f>+K46+K52+K57</f>
        <v>0</v>
      </c>
    </row>
    <row r="59" spans="1:11" ht="14.15" customHeight="1" thickBot="1" x14ac:dyDescent="0.3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" customHeight="1" thickBot="1" x14ac:dyDescent="0.35">
      <c r="A60" s="65" t="s">
        <v>365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  <row r="61" spans="1:11" ht="12.9" customHeight="1" thickBot="1" x14ac:dyDescent="0.35">
      <c r="A61" s="65" t="s">
        <v>116</v>
      </c>
      <c r="B61" s="66"/>
      <c r="C61" s="382"/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K61"/>
  <sheetViews>
    <sheetView zoomScale="120" zoomScaleNormal="120" workbookViewId="0">
      <selection activeCell="K2" sqref="K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CONCATENATE("6.2.3. melléklet ",RM_ALAPADATOK!A7," ",RM_ALAPADATOK!B7," ",RM_ALAPADATOK!C7," ",RM_ALAPADATOK!D7," ",RM_ALAPADATOK!E7," ",RM_ALAPADATOK!F7," ",RM_ALAPADATOK!G7," ",RM_ALAPADATOK!H7)</f>
        <v>6.2.3.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'RM_6.2.sz.mell'!B2</f>
        <v>……………………. Polgármesteri /Közös Önkormányzati Hivatal</v>
      </c>
      <c r="C2" s="779"/>
      <c r="D2" s="779"/>
      <c r="E2" s="779"/>
      <c r="F2" s="779"/>
      <c r="G2" s="779"/>
      <c r="H2" s="779"/>
      <c r="I2" s="779"/>
      <c r="J2" s="779"/>
      <c r="K2" s="386" t="s">
        <v>37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CONCATENATE('RM_6.2.2.sz.mell'!K5)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3">
      <c r="A29" s="337" t="s">
        <v>152</v>
      </c>
      <c r="B29" s="338" t="s">
        <v>148</v>
      </c>
      <c r="C29" s="376"/>
      <c r="D29" s="376"/>
      <c r="E29" s="376"/>
      <c r="F29" s="376"/>
      <c r="G29" s="376"/>
      <c r="H29" s="376"/>
      <c r="I29" s="376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8" t="s">
        <v>474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x14ac:dyDescent="0.3">
      <c r="A31" s="337" t="s">
        <v>154</v>
      </c>
      <c r="B31" s="339" t="s">
        <v>478</v>
      </c>
      <c r="C31" s="377"/>
      <c r="D31" s="377"/>
      <c r="E31" s="377"/>
      <c r="F31" s="377"/>
      <c r="G31" s="377"/>
      <c r="H31" s="377"/>
      <c r="I31" s="377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4" t="s">
        <v>155</v>
      </c>
      <c r="B32" s="349" t="s">
        <v>479</v>
      </c>
      <c r="C32" s="378"/>
      <c r="D32" s="378"/>
      <c r="E32" s="378"/>
      <c r="F32" s="378"/>
      <c r="G32" s="378"/>
      <c r="H32" s="378"/>
      <c r="I32" s="378"/>
      <c r="J32" s="359">
        <f>D32+E32+F32+G32+H32+I32</f>
        <v>0</v>
      </c>
      <c r="K32" s="353">
        <f>C32+J32</f>
        <v>0</v>
      </c>
    </row>
    <row r="33" spans="1:11" s="335" customFormat="1" ht="12" customHeight="1" thickBot="1" x14ac:dyDescent="0.35">
      <c r="A33" s="336" t="s">
        <v>7</v>
      </c>
      <c r="B33" s="47" t="s">
        <v>480</v>
      </c>
      <c r="C33" s="358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3">
      <c r="A34" s="337" t="s">
        <v>51</v>
      </c>
      <c r="B34" s="338" t="s">
        <v>173</v>
      </c>
      <c r="C34" s="376"/>
      <c r="D34" s="376"/>
      <c r="E34" s="376"/>
      <c r="F34" s="376"/>
      <c r="G34" s="376"/>
      <c r="H34" s="376"/>
      <c r="I34" s="376"/>
      <c r="J34" s="359">
        <f>D34+E34+F34+G34+H34+I34</f>
        <v>0</v>
      </c>
      <c r="K34" s="353">
        <f>C34+J34</f>
        <v>0</v>
      </c>
    </row>
    <row r="35" spans="1:11" s="335" customFormat="1" ht="12" customHeight="1" x14ac:dyDescent="0.3">
      <c r="A35" s="337" t="s">
        <v>52</v>
      </c>
      <c r="B35" s="339" t="s">
        <v>174</v>
      </c>
      <c r="C35" s="377"/>
      <c r="D35" s="377"/>
      <c r="E35" s="377"/>
      <c r="F35" s="377"/>
      <c r="G35" s="377"/>
      <c r="H35" s="377"/>
      <c r="I35" s="377"/>
      <c r="J35" s="359">
        <f>D35+E35+F35+G35+H35+I35</f>
        <v>0</v>
      </c>
      <c r="K35" s="353">
        <f>C35+J35</f>
        <v>0</v>
      </c>
    </row>
    <row r="36" spans="1:11" s="335" customFormat="1" ht="12" customHeight="1" thickBot="1" x14ac:dyDescent="0.35">
      <c r="A36" s="334" t="s">
        <v>53</v>
      </c>
      <c r="B36" s="349" t="s">
        <v>175</v>
      </c>
      <c r="C36" s="378"/>
      <c r="D36" s="378"/>
      <c r="E36" s="378"/>
      <c r="F36" s="378"/>
      <c r="G36" s="378"/>
      <c r="H36" s="378"/>
      <c r="I36" s="378"/>
      <c r="J36" s="359">
        <f>D36+E36+F36+G36+H36+I36</f>
        <v>0</v>
      </c>
      <c r="K36" s="361">
        <f>C36+J36</f>
        <v>0</v>
      </c>
    </row>
    <row r="37" spans="1:11" s="332" customFormat="1" ht="12" customHeight="1" thickBot="1" x14ac:dyDescent="0.35">
      <c r="A37" s="336" t="s">
        <v>8</v>
      </c>
      <c r="B37" s="47" t="s">
        <v>258</v>
      </c>
      <c r="C37" s="375"/>
      <c r="D37" s="375"/>
      <c r="E37" s="375"/>
      <c r="F37" s="375"/>
      <c r="G37" s="375"/>
      <c r="H37" s="375"/>
      <c r="I37" s="375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35">
      <c r="A38" s="336" t="s">
        <v>9</v>
      </c>
      <c r="B38" s="47" t="s">
        <v>481</v>
      </c>
      <c r="C38" s="375"/>
      <c r="D38" s="375"/>
      <c r="E38" s="375"/>
      <c r="F38" s="375"/>
      <c r="G38" s="375"/>
      <c r="H38" s="375"/>
      <c r="I38" s="375"/>
      <c r="J38" s="362">
        <f>D38+E38+F38+G38+H38+I38</f>
        <v>0</v>
      </c>
      <c r="K38" s="353">
        <f>C38+J38</f>
        <v>0</v>
      </c>
    </row>
    <row r="39" spans="1:11" s="332" customFormat="1" ht="12" customHeight="1" thickBot="1" x14ac:dyDescent="0.35">
      <c r="A39" s="59" t="s">
        <v>10</v>
      </c>
      <c r="B39" s="47" t="s">
        <v>482</v>
      </c>
      <c r="C39" s="358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2" customFormat="1" ht="12" customHeight="1" thickBot="1" x14ac:dyDescent="0.35">
      <c r="A40" s="341" t="s">
        <v>11</v>
      </c>
      <c r="B40" s="47" t="s">
        <v>483</v>
      </c>
      <c r="C40" s="358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2" customFormat="1" ht="12" customHeight="1" x14ac:dyDescent="0.3">
      <c r="A41" s="337" t="s">
        <v>484</v>
      </c>
      <c r="B41" s="338" t="s">
        <v>125</v>
      </c>
      <c r="C41" s="376"/>
      <c r="D41" s="376"/>
      <c r="E41" s="376"/>
      <c r="F41" s="376"/>
      <c r="G41" s="376"/>
      <c r="H41" s="376"/>
      <c r="I41" s="376"/>
      <c r="J41" s="359">
        <f>D41+E41+F41+G41+H41+I41</f>
        <v>0</v>
      </c>
      <c r="K41" s="353">
        <f>C41+J41</f>
        <v>0</v>
      </c>
    </row>
    <row r="42" spans="1:11" s="332" customFormat="1" ht="12" customHeight="1" x14ac:dyDescent="0.3">
      <c r="A42" s="337" t="s">
        <v>485</v>
      </c>
      <c r="B42" s="339" t="s">
        <v>486</v>
      </c>
      <c r="C42" s="377"/>
      <c r="D42" s="377"/>
      <c r="E42" s="377"/>
      <c r="F42" s="377"/>
      <c r="G42" s="377"/>
      <c r="H42" s="377"/>
      <c r="I42" s="377"/>
      <c r="J42" s="359">
        <f>D42+E42+F42+G42+H42+I42</f>
        <v>0</v>
      </c>
      <c r="K42" s="352">
        <f>C42+J42</f>
        <v>0</v>
      </c>
    </row>
    <row r="43" spans="1:11" s="335" customFormat="1" ht="12" customHeight="1" thickBot="1" x14ac:dyDescent="0.35">
      <c r="A43" s="334" t="s">
        <v>487</v>
      </c>
      <c r="B43" s="340" t="s">
        <v>488</v>
      </c>
      <c r="C43" s="379"/>
      <c r="D43" s="379"/>
      <c r="E43" s="379"/>
      <c r="F43" s="379"/>
      <c r="G43" s="379"/>
      <c r="H43" s="379"/>
      <c r="I43" s="379"/>
      <c r="J43" s="359">
        <f>D43+E43+F43+G43+H43+I43</f>
        <v>0</v>
      </c>
      <c r="K43" s="354">
        <f>C43+J43</f>
        <v>0</v>
      </c>
    </row>
    <row r="44" spans="1:11" s="335" customFormat="1" ht="12.9" customHeight="1" thickBot="1" x14ac:dyDescent="0.3">
      <c r="A44" s="341" t="s">
        <v>12</v>
      </c>
      <c r="B44" s="342" t="s">
        <v>489</v>
      </c>
      <c r="C44" s="358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29" customFormat="1" ht="14.15" customHeight="1" thickBot="1" x14ac:dyDescent="0.35">
      <c r="A45" s="765" t="s">
        <v>36</v>
      </c>
      <c r="B45" s="793"/>
      <c r="C45" s="793"/>
      <c r="D45" s="793"/>
      <c r="E45" s="793"/>
      <c r="F45" s="793"/>
      <c r="G45" s="793"/>
      <c r="H45" s="793"/>
      <c r="I45" s="793"/>
      <c r="J45" s="793"/>
      <c r="K45" s="794"/>
    </row>
    <row r="46" spans="1:11" s="343" customFormat="1" ht="12" customHeight="1" thickBot="1" x14ac:dyDescent="0.35">
      <c r="A46" s="336" t="s">
        <v>3</v>
      </c>
      <c r="B46" s="47" t="s">
        <v>490</v>
      </c>
      <c r="C46" s="363">
        <f t="shared" ref="C46:J46" si="9">SUM(C47:C51)</f>
        <v>0</v>
      </c>
      <c r="D46" s="363">
        <f t="shared" si="9"/>
        <v>0</v>
      </c>
      <c r="E46" s="363">
        <f t="shared" si="9"/>
        <v>0</v>
      </c>
      <c r="F46" s="363">
        <f t="shared" si="9"/>
        <v>0</v>
      </c>
      <c r="G46" s="363">
        <f t="shared" si="9"/>
        <v>0</v>
      </c>
      <c r="H46" s="363">
        <f t="shared" si="9"/>
        <v>0</v>
      </c>
      <c r="I46" s="363">
        <f t="shared" si="9"/>
        <v>0</v>
      </c>
      <c r="J46" s="363">
        <f t="shared" si="9"/>
        <v>0</v>
      </c>
      <c r="K46" s="331">
        <f>SUM(K47:K51)</f>
        <v>0</v>
      </c>
    </row>
    <row r="47" spans="1:11" ht="12" customHeight="1" x14ac:dyDescent="0.3">
      <c r="A47" s="334" t="s">
        <v>58</v>
      </c>
      <c r="B47" s="6" t="s">
        <v>32</v>
      </c>
      <c r="C47" s="380"/>
      <c r="D47" s="380"/>
      <c r="E47" s="380"/>
      <c r="F47" s="380"/>
      <c r="G47" s="380"/>
      <c r="H47" s="380"/>
      <c r="I47" s="380"/>
      <c r="J47" s="364">
        <f>D47+E47+F47+G47+H47+I47</f>
        <v>0</v>
      </c>
      <c r="K47" s="368">
        <f>C47+J47</f>
        <v>0</v>
      </c>
    </row>
    <row r="48" spans="1:11" ht="12" customHeight="1" x14ac:dyDescent="0.3">
      <c r="A48" s="334" t="s">
        <v>59</v>
      </c>
      <c r="B48" s="5" t="s">
        <v>101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60</v>
      </c>
      <c r="B49" s="5" t="s">
        <v>77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x14ac:dyDescent="0.3">
      <c r="A50" s="334" t="s">
        <v>61</v>
      </c>
      <c r="B50" s="5" t="s">
        <v>102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4" t="s">
        <v>78</v>
      </c>
      <c r="B51" s="5" t="s">
        <v>103</v>
      </c>
      <c r="C51" s="381"/>
      <c r="D51" s="381"/>
      <c r="E51" s="381"/>
      <c r="F51" s="381"/>
      <c r="G51" s="381"/>
      <c r="H51" s="381"/>
      <c r="I51" s="381"/>
      <c r="J51" s="365">
        <f>D51+E51+F51+G51+H51+I51</f>
        <v>0</v>
      </c>
      <c r="K51" s="369">
        <f>C51+J51</f>
        <v>0</v>
      </c>
    </row>
    <row r="52" spans="1:11" ht="12" customHeight="1" thickBot="1" x14ac:dyDescent="0.35">
      <c r="A52" s="336" t="s">
        <v>4</v>
      </c>
      <c r="B52" s="47" t="s">
        <v>491</v>
      </c>
      <c r="C52" s="363">
        <f t="shared" ref="C52:J52" si="10">SUM(C53:C55)</f>
        <v>0</v>
      </c>
      <c r="D52" s="363">
        <f t="shared" si="10"/>
        <v>0</v>
      </c>
      <c r="E52" s="363">
        <f t="shared" si="10"/>
        <v>0</v>
      </c>
      <c r="F52" s="363">
        <f t="shared" si="10"/>
        <v>0</v>
      </c>
      <c r="G52" s="363">
        <f t="shared" si="10"/>
        <v>0</v>
      </c>
      <c r="H52" s="363">
        <f t="shared" si="10"/>
        <v>0</v>
      </c>
      <c r="I52" s="363">
        <f t="shared" si="10"/>
        <v>0</v>
      </c>
      <c r="J52" s="363">
        <f t="shared" si="10"/>
        <v>0</v>
      </c>
      <c r="K52" s="331">
        <f>SUM(K53:K55)</f>
        <v>0</v>
      </c>
    </row>
    <row r="53" spans="1:11" s="343" customFormat="1" ht="12" customHeight="1" x14ac:dyDescent="0.3">
      <c r="A53" s="334" t="s">
        <v>64</v>
      </c>
      <c r="B53" s="6" t="s">
        <v>119</v>
      </c>
      <c r="C53" s="380"/>
      <c r="D53" s="380"/>
      <c r="E53" s="380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3">
      <c r="A54" s="334" t="s">
        <v>65</v>
      </c>
      <c r="B54" s="5" t="s">
        <v>105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x14ac:dyDescent="0.3">
      <c r="A55" s="334" t="s">
        <v>66</v>
      </c>
      <c r="B55" s="5" t="s">
        <v>492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4" t="s">
        <v>67</v>
      </c>
      <c r="B56" s="5" t="s">
        <v>493</v>
      </c>
      <c r="C56" s="381"/>
      <c r="D56" s="381"/>
      <c r="E56" s="381"/>
      <c r="F56" s="381"/>
      <c r="G56" s="381"/>
      <c r="H56" s="381"/>
      <c r="I56" s="381"/>
      <c r="J56" s="365">
        <f>D56+E56+F56+G56+H56+I56</f>
        <v>0</v>
      </c>
      <c r="K56" s="369">
        <f>C56+J56</f>
        <v>0</v>
      </c>
    </row>
    <row r="57" spans="1:11" ht="12" customHeight="1" thickBot="1" x14ac:dyDescent="0.35">
      <c r="A57" s="336" t="s">
        <v>5</v>
      </c>
      <c r="B57" s="47" t="s">
        <v>494</v>
      </c>
      <c r="C57" s="409"/>
      <c r="D57" s="409"/>
      <c r="E57" s="409"/>
      <c r="F57" s="409"/>
      <c r="G57" s="409"/>
      <c r="H57" s="409"/>
      <c r="I57" s="409"/>
      <c r="J57" s="363">
        <f>D57+E57+F57+G57+H57+I57</f>
        <v>0</v>
      </c>
      <c r="K57" s="331">
        <f>C57+J57</f>
        <v>0</v>
      </c>
    </row>
    <row r="58" spans="1:11" ht="12.9" customHeight="1" thickBot="1" x14ac:dyDescent="0.35">
      <c r="A58" s="336" t="s">
        <v>6</v>
      </c>
      <c r="B58" s="344" t="s">
        <v>495</v>
      </c>
      <c r="C58" s="366">
        <f t="shared" ref="C58:J58" si="11">+C46+C52+C57</f>
        <v>0</v>
      </c>
      <c r="D58" s="366">
        <f t="shared" si="11"/>
        <v>0</v>
      </c>
      <c r="E58" s="366">
        <f t="shared" si="11"/>
        <v>0</v>
      </c>
      <c r="F58" s="366">
        <f t="shared" si="11"/>
        <v>0</v>
      </c>
      <c r="G58" s="366">
        <f t="shared" si="11"/>
        <v>0</v>
      </c>
      <c r="H58" s="366">
        <f t="shared" si="11"/>
        <v>0</v>
      </c>
      <c r="I58" s="366">
        <f t="shared" si="11"/>
        <v>0</v>
      </c>
      <c r="J58" s="366">
        <f t="shared" si="11"/>
        <v>0</v>
      </c>
      <c r="K58" s="345">
        <f>+K46+K52+K57</f>
        <v>0</v>
      </c>
    </row>
    <row r="59" spans="1:11" ht="14.15" customHeight="1" thickBot="1" x14ac:dyDescent="0.35">
      <c r="C59" s="425">
        <f>C44-C58</f>
        <v>0</v>
      </c>
      <c r="D59" s="426"/>
      <c r="E59" s="426"/>
      <c r="F59" s="426"/>
      <c r="G59" s="426"/>
      <c r="H59" s="426"/>
      <c r="I59" s="426"/>
      <c r="J59" s="426"/>
      <c r="K59" s="419">
        <f>K44-K58</f>
        <v>0</v>
      </c>
    </row>
    <row r="60" spans="1:11" ht="12.9" customHeight="1" thickBot="1" x14ac:dyDescent="0.35">
      <c r="A60" s="65" t="s">
        <v>365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  <row r="61" spans="1:11" ht="12.9" customHeight="1" thickBot="1" x14ac:dyDescent="0.35">
      <c r="A61" s="65" t="s">
        <v>116</v>
      </c>
      <c r="B61" s="66"/>
      <c r="C61" s="382"/>
      <c r="D61" s="382"/>
      <c r="E61" s="382"/>
      <c r="F61" s="382"/>
      <c r="G61" s="382"/>
      <c r="H61" s="382"/>
      <c r="I61" s="382"/>
      <c r="J61" s="367">
        <f>D61+E61+F61+G61+H61+I61</f>
        <v>0</v>
      </c>
      <c r="K61" s="370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K60"/>
  <sheetViews>
    <sheetView topLeftCell="A25" zoomScale="120" zoomScaleNormal="120" workbookViewId="0">
      <selection activeCell="C46" sqref="C46:C48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CONCATENATE(RM_ALAPADATOK!O13," melléklet ",RM_ALAPADATOK!A7," ",RM_ALAPADATOK!B7," ",RM_ALAPADATOK!C7," ",RM_ALAPADATOK!D7," ",RM_ALAPADATOK!E7," ",RM_ALAPADATOK!F7," ",RM_ALAPADATOK!G7," ",RM_ALAPADATOK!H7)</f>
        <v>6.3.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CONCATENATE(RM_ALAPADATOK!B13)</f>
        <v xml:space="preserve">Sajópetri Nefelejcs  Napkötiotthonos Óvoda </v>
      </c>
      <c r="C2" s="779"/>
      <c r="D2" s="779"/>
      <c r="E2" s="779"/>
      <c r="F2" s="779"/>
      <c r="G2" s="779"/>
      <c r="H2" s="779"/>
      <c r="I2" s="779"/>
      <c r="J2" s="779"/>
      <c r="K2" s="386" t="s">
        <v>38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CONCATENATE('RM_6.2.3.sz.mell'!K5)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40788454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40788454</v>
      </c>
    </row>
    <row r="40" spans="1:11" s="332" customFormat="1" ht="12" customHeight="1" x14ac:dyDescent="0.3">
      <c r="A40" s="337" t="s">
        <v>484</v>
      </c>
      <c r="B40" s="338" t="s">
        <v>125</v>
      </c>
      <c r="C40" s="616">
        <f>'[1]KV_9.3.sz.mell'!C38</f>
        <v>600084</v>
      </c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600084</v>
      </c>
    </row>
    <row r="41" spans="1:11" s="332" customFormat="1" ht="12" customHeight="1" x14ac:dyDescent="0.3">
      <c r="A41" s="337" t="s">
        <v>485</v>
      </c>
      <c r="B41" s="339" t="s">
        <v>486</v>
      </c>
      <c r="C41" s="617">
        <f>'[1]KV_9.3.sz.mell'!C39</f>
        <v>0</v>
      </c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618">
        <f>'[1]KV_9.3.sz.mell'!C40</f>
        <v>40188370</v>
      </c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40188370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40788454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40788454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40343954</v>
      </c>
      <c r="D45" s="363">
        <f t="shared" si="9"/>
        <v>30000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30000</v>
      </c>
      <c r="K45" s="331">
        <f>SUM(K46:K50)</f>
        <v>40373954</v>
      </c>
    </row>
    <row r="46" spans="1:11" ht="12" customHeight="1" x14ac:dyDescent="0.3">
      <c r="A46" s="334" t="s">
        <v>58</v>
      </c>
      <c r="B46" s="6" t="s">
        <v>32</v>
      </c>
      <c r="C46" s="619">
        <f>'[1]KV_9.3.sz.mell'!C46</f>
        <v>30723454</v>
      </c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30723454</v>
      </c>
    </row>
    <row r="47" spans="1:11" ht="12" customHeight="1" x14ac:dyDescent="0.3">
      <c r="A47" s="334" t="s">
        <v>59</v>
      </c>
      <c r="B47" s="5" t="s">
        <v>101</v>
      </c>
      <c r="C47" s="620">
        <f>'[1]KV_9.3.sz.mell'!C47</f>
        <v>4504000</v>
      </c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4504000</v>
      </c>
    </row>
    <row r="48" spans="1:11" ht="12" customHeight="1" x14ac:dyDescent="0.3">
      <c r="A48" s="334" t="s">
        <v>60</v>
      </c>
      <c r="B48" s="5" t="s">
        <v>77</v>
      </c>
      <c r="C48" s="620">
        <f>'[1]KV_9.3.sz.mell'!C48</f>
        <v>5116500</v>
      </c>
      <c r="D48" s="381">
        <v>30000</v>
      </c>
      <c r="E48" s="381"/>
      <c r="F48" s="381"/>
      <c r="G48" s="381"/>
      <c r="H48" s="381"/>
      <c r="I48" s="381"/>
      <c r="J48" s="365">
        <f>D48+E48+F48+G48+H48+I48</f>
        <v>30000</v>
      </c>
      <c r="K48" s="369">
        <f>C48+J48</f>
        <v>5146500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444500</v>
      </c>
      <c r="D51" s="363">
        <f t="shared" si="10"/>
        <v>-30000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-30000</v>
      </c>
      <c r="K51" s="331">
        <f>SUM(K52:K54)</f>
        <v>414500</v>
      </c>
    </row>
    <row r="52" spans="1:11" s="343" customFormat="1" ht="12" customHeight="1" x14ac:dyDescent="0.3">
      <c r="A52" s="334" t="s">
        <v>64</v>
      </c>
      <c r="B52" s="6" t="s">
        <v>119</v>
      </c>
      <c r="C52" s="380">
        <v>444500</v>
      </c>
      <c r="D52" s="380">
        <v>-30000</v>
      </c>
      <c r="E52" s="380"/>
      <c r="F52" s="380"/>
      <c r="G52" s="380"/>
      <c r="H52" s="380"/>
      <c r="I52" s="380"/>
      <c r="J52" s="364">
        <f>D52+E52+F52+G52+H52+I52</f>
        <v>-30000</v>
      </c>
      <c r="K52" s="368">
        <f>C52+J52</f>
        <v>414500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40788454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40788454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>
        <v>6</v>
      </c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6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K60"/>
  <sheetViews>
    <sheetView topLeftCell="A40" zoomScale="120" zoomScaleNormal="120" workbookViewId="0">
      <selection activeCell="C62" sqref="C6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CONCATENATE(RM_ALAPADATOK!O13,"1. melléklet ",RM_ALAPADATOK!A7," ",RM_ALAPADATOK!B7," ",RM_ALAPADATOK!C7," ",RM_ALAPADATOK!D7," ",RM_ALAPADATOK!E7," ",RM_ALAPADATOK!F7," ",RM_ALAPADATOK!G7," ",RM_ALAPADATOK!H7)</f>
        <v>6.3.1.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CONCATENATE('RM_6.3.sz.mell'!B2:J2)</f>
        <v xml:space="preserve">Sajópetri Nefelejcs  Napkötiotthonos Óvoda </v>
      </c>
      <c r="C2" s="779"/>
      <c r="D2" s="779"/>
      <c r="E2" s="779"/>
      <c r="F2" s="779"/>
      <c r="G2" s="779"/>
      <c r="H2" s="779"/>
      <c r="I2" s="779"/>
      <c r="J2" s="779"/>
      <c r="K2" s="386" t="s">
        <v>38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40788454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40788454</v>
      </c>
    </row>
    <row r="40" spans="1:11" s="332" customFormat="1" ht="12" customHeight="1" x14ac:dyDescent="0.3">
      <c r="A40" s="337" t="s">
        <v>484</v>
      </c>
      <c r="B40" s="338" t="s">
        <v>125</v>
      </c>
      <c r="C40" s="616">
        <f>'[1]KV_9.3.sz.mell'!C38</f>
        <v>600084</v>
      </c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600084</v>
      </c>
    </row>
    <row r="41" spans="1:11" s="332" customFormat="1" ht="12" customHeight="1" x14ac:dyDescent="0.3">
      <c r="A41" s="337" t="s">
        <v>485</v>
      </c>
      <c r="B41" s="339" t="s">
        <v>486</v>
      </c>
      <c r="C41" s="617">
        <f>'[1]KV_9.3.sz.mell'!C39</f>
        <v>0</v>
      </c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618">
        <f>'[1]KV_9.3.sz.mell'!C40</f>
        <v>40188370</v>
      </c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40188370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40788454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40788454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40343954</v>
      </c>
      <c r="D45" s="363">
        <f t="shared" si="9"/>
        <v>30000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30000</v>
      </c>
      <c r="K45" s="331">
        <f>SUM(K46:K50)</f>
        <v>40373954</v>
      </c>
    </row>
    <row r="46" spans="1:11" ht="12" customHeight="1" x14ac:dyDescent="0.3">
      <c r="A46" s="334" t="s">
        <v>58</v>
      </c>
      <c r="B46" s="6" t="s">
        <v>32</v>
      </c>
      <c r="C46" s="619">
        <f>'[1]KV_9.3.sz.mell'!C46</f>
        <v>30723454</v>
      </c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30723454</v>
      </c>
    </row>
    <row r="47" spans="1:11" ht="12" customHeight="1" x14ac:dyDescent="0.3">
      <c r="A47" s="334" t="s">
        <v>59</v>
      </c>
      <c r="B47" s="5" t="s">
        <v>101</v>
      </c>
      <c r="C47" s="620">
        <f>'[1]KV_9.3.sz.mell'!C47</f>
        <v>4504000</v>
      </c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4504000</v>
      </c>
    </row>
    <row r="48" spans="1:11" ht="12" customHeight="1" x14ac:dyDescent="0.3">
      <c r="A48" s="334" t="s">
        <v>60</v>
      </c>
      <c r="B48" s="5" t="s">
        <v>77</v>
      </c>
      <c r="C48" s="620">
        <f>'[1]KV_9.3.sz.mell'!C48</f>
        <v>5116500</v>
      </c>
      <c r="D48" s="381">
        <v>30000</v>
      </c>
      <c r="E48" s="381"/>
      <c r="F48" s="381"/>
      <c r="G48" s="381"/>
      <c r="H48" s="381"/>
      <c r="I48" s="381"/>
      <c r="J48" s="365">
        <f>D48+E48+F48+G48+H48+I48</f>
        <v>30000</v>
      </c>
      <c r="K48" s="369">
        <f>C48+J48</f>
        <v>5146500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444500</v>
      </c>
      <c r="D51" s="363">
        <f t="shared" si="10"/>
        <v>-30000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-30000</v>
      </c>
      <c r="K51" s="331">
        <f>SUM(K52:K54)</f>
        <v>414500</v>
      </c>
    </row>
    <row r="52" spans="1:11" s="343" customFormat="1" ht="12" customHeight="1" x14ac:dyDescent="0.3">
      <c r="A52" s="334" t="s">
        <v>64</v>
      </c>
      <c r="B52" s="6" t="s">
        <v>119</v>
      </c>
      <c r="C52" s="380">
        <v>444500</v>
      </c>
      <c r="D52" s="380">
        <v>-30000</v>
      </c>
      <c r="E52" s="380"/>
      <c r="F52" s="380"/>
      <c r="G52" s="380"/>
      <c r="H52" s="380"/>
      <c r="I52" s="380"/>
      <c r="J52" s="364">
        <f>D52+E52+F52+G52+H52+I52</f>
        <v>-30000</v>
      </c>
      <c r="K52" s="368">
        <f>C52+J52</f>
        <v>414500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40788454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40788454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>
        <v>6</v>
      </c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6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K60"/>
  <sheetViews>
    <sheetView tabSelected="1" zoomScale="120" zoomScaleNormal="120" workbookViewId="0">
      <selection activeCell="D41" sqref="D41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CONCATENATE(RM_ALAPADATOK!O13,"2. melléklet ",RM_ALAPADATOK!A7," ",RM_ALAPADATOK!B7," ",RM_ALAPADATOK!C7," ",RM_ALAPADATOK!D7," ",RM_ALAPADATOK!E7," ",RM_ALAPADATOK!F7," ",RM_ALAPADATOK!G7," ",RM_ALAPADATOK!H7)</f>
        <v>6.3.2.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CONCATENATE('RM_6.3.1.sz.mell'!B2:J2)</f>
        <v xml:space="preserve">Sajópetri Nefelejcs  Napkötiotthonos Óvoda </v>
      </c>
      <c r="C2" s="779"/>
      <c r="D2" s="779"/>
      <c r="E2" s="779"/>
      <c r="F2" s="779"/>
      <c r="G2" s="779"/>
      <c r="H2" s="779"/>
      <c r="I2" s="779"/>
      <c r="J2" s="779"/>
      <c r="K2" s="386" t="s">
        <v>38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CONCATENATE('RM_6.3.1.sz.mell'!K5)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K60"/>
  <sheetViews>
    <sheetView zoomScale="120" zoomScaleNormal="120" workbookViewId="0">
      <selection activeCell="L25" sqref="L25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CONCATENATE(RM_ALAPADATOK!O13,"3. melléklet ",RM_ALAPADATOK!A7," ",RM_ALAPADATOK!B7," ",RM_ALAPADATOK!C7," ",RM_ALAPADATOK!D7," ",RM_ALAPADATOK!E7," ",RM_ALAPADATOK!F7," ",RM_ALAPADATOK!G7," ",RM_ALAPADATOK!H7)</f>
        <v>6.3.3.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CONCATENATE('RM_6.3.2.sz.mell'!B2:J2)</f>
        <v xml:space="preserve">Sajópetri Nefelejcs  Napkötiotthonos Óvoda </v>
      </c>
      <c r="C2" s="779"/>
      <c r="D2" s="779"/>
      <c r="E2" s="779"/>
      <c r="F2" s="779"/>
      <c r="G2" s="779"/>
      <c r="H2" s="779"/>
      <c r="I2" s="779"/>
      <c r="J2" s="779"/>
      <c r="K2" s="386" t="s">
        <v>38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CONCATENATE('RM_6.3.2.sz.mell'!K5)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K60"/>
  <sheetViews>
    <sheetView topLeftCell="A13" zoomScale="120" zoomScaleNormal="120" workbookViewId="0">
      <selection activeCell="L30" sqref="L30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CONCATENATE(RM_ALAPADATOK!O15," melléklet ",RM_ALAPADATOK!A7," ",RM_ALAPADATOK!B7," ",RM_ALAPADATOK!C7," ",RM_ALAPADATOK!D7," ",RM_ALAPADATOK!E7," ",RM_ALAPADATOK!F7," ",RM_ALAPADATOK!G7," ",RM_ALAPADATOK!H7)</f>
        <v>6.4.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CONCATENATE(RM_ALAPADATOK!B15)</f>
        <v>2 kvi név</v>
      </c>
      <c r="C2" s="779"/>
      <c r="D2" s="779"/>
      <c r="E2" s="779"/>
      <c r="F2" s="779"/>
      <c r="G2" s="779"/>
      <c r="H2" s="779"/>
      <c r="I2" s="779"/>
      <c r="J2" s="779"/>
      <c r="K2" s="386" t="s">
        <v>288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CONCATENATE('RM_6.3.3.sz.mell'!K5)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K60"/>
  <sheetViews>
    <sheetView zoomScale="120" zoomScaleNormal="120" workbookViewId="0">
      <selection activeCell="F25" sqref="F25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CONCATENATE(RM_ALAPADATOK!O15,"1. melléklet ",RM_ALAPADATOK!A7," ",RM_ALAPADATOK!B7," ",RM_ALAPADATOK!C7," ",RM_ALAPADATOK!D7," ",RM_ALAPADATOK!E7," ",RM_ALAPADATOK!F7," ",RM_ALAPADATOK!G7," ",RM_ALAPADATOK!H7)</f>
        <v>6.4.1.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CONCATENATE('RM_6.4.sz.mell'!B2:J2)</f>
        <v>2 kvi név</v>
      </c>
      <c r="C2" s="779"/>
      <c r="D2" s="779"/>
      <c r="E2" s="779"/>
      <c r="F2" s="779"/>
      <c r="G2" s="779"/>
      <c r="H2" s="779"/>
      <c r="I2" s="779"/>
      <c r="J2" s="779"/>
      <c r="K2" s="386" t="s">
        <v>288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CONCATENATE('RM_6.4.sz.mell'!K5)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K60"/>
  <sheetViews>
    <sheetView zoomScale="120" zoomScaleNormal="120" workbookViewId="0">
      <selection activeCell="L22" sqref="L2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CONCATENATE(RM_ALAPADATOK!O15,"2. melléklet ",RM_ALAPADATOK!A7," ",RM_ALAPADATOK!B7," ",RM_ALAPADATOK!C7," ",RM_ALAPADATOK!D7," ",RM_ALAPADATOK!E7," ",RM_ALAPADATOK!F7," ",RM_ALAPADATOK!G7," ",RM_ALAPADATOK!H7)</f>
        <v>6.4.2.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CONCATENATE('RM_6.4.1.sz.mell'!B2:J2)</f>
        <v>2 kvi név</v>
      </c>
      <c r="C2" s="779"/>
      <c r="D2" s="779"/>
      <c r="E2" s="779"/>
      <c r="F2" s="779"/>
      <c r="G2" s="779"/>
      <c r="H2" s="779"/>
      <c r="I2" s="779"/>
      <c r="J2" s="779"/>
      <c r="K2" s="386" t="s">
        <v>288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CONCATENATE('RM_6.4.1.sz.mell'!K5)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3">
        <f>C43-C57</f>
        <v>0</v>
      </c>
      <c r="D58" s="350"/>
      <c r="E58" s="350"/>
      <c r="F58" s="350"/>
      <c r="G58" s="350"/>
      <c r="H58" s="350"/>
      <c r="I58" s="350"/>
      <c r="J58" s="350"/>
      <c r="K58" s="424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CONCATENATE(RM_ALAPADATOK!O15,"3. melléklet ",RM_ALAPADATOK!A7," ",RM_ALAPADATOK!B7," ",RM_ALAPADATOK!C7," ",RM_ALAPADATOK!D7," ",RM_ALAPADATOK!E7," ",RM_ALAPADATOK!F7," ",RM_ALAPADATOK!G7," ",RM_ALAPADATOK!H7)</f>
        <v>6.4.3.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CONCATENATE('RM_6.4.2.sz.mell'!B2:J2)</f>
        <v>2 kvi név</v>
      </c>
      <c r="C2" s="779"/>
      <c r="D2" s="779"/>
      <c r="E2" s="779"/>
      <c r="F2" s="779"/>
      <c r="G2" s="779"/>
      <c r="H2" s="779"/>
      <c r="I2" s="779"/>
      <c r="J2" s="779"/>
      <c r="K2" s="386" t="s">
        <v>288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CONCATENATE('RM_6.4.2.sz.mell'!K5)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3" x14ac:dyDescent="0.3"/>
  <cols>
    <col min="1" max="1" width="48.3984375" customWidth="1"/>
    <col min="2" max="2" width="73.3984375" customWidth="1"/>
    <col min="3" max="3" width="16.796875" customWidth="1"/>
  </cols>
  <sheetData>
    <row r="1" spans="1:2" ht="17.5" x14ac:dyDescent="0.35">
      <c r="A1" s="209" t="s">
        <v>421</v>
      </c>
      <c r="B1" s="60"/>
    </row>
    <row r="2" spans="1:2" x14ac:dyDescent="0.3">
      <c r="A2" s="60"/>
      <c r="B2" s="60"/>
    </row>
    <row r="3" spans="1:2" x14ac:dyDescent="0.3">
      <c r="A3" s="211"/>
      <c r="B3" s="211"/>
    </row>
    <row r="4" spans="1:2" ht="15" x14ac:dyDescent="0.3">
      <c r="A4" s="62"/>
      <c r="B4" s="215"/>
    </row>
    <row r="5" spans="1:2" ht="15" x14ac:dyDescent="0.3">
      <c r="A5" s="62"/>
      <c r="B5" s="215"/>
    </row>
    <row r="6" spans="1:2" s="54" customFormat="1" ht="15" x14ac:dyDescent="0.3">
      <c r="A6" s="62" t="str">
        <f>CONCATENATE(RM_ALAPADATOK!D7,". évi eredeti előirányzat BEVÉTELEK")</f>
        <v>2021. évi eredeti előirányzat BEVÉTELEK</v>
      </c>
      <c r="B6" s="211"/>
    </row>
    <row r="7" spans="1:2" s="54" customFormat="1" x14ac:dyDescent="0.3">
      <c r="A7" s="211"/>
      <c r="B7" s="211"/>
    </row>
    <row r="8" spans="1:2" s="54" customFormat="1" x14ac:dyDescent="0.3">
      <c r="A8" s="211"/>
      <c r="B8" s="211"/>
    </row>
    <row r="9" spans="1:2" x14ac:dyDescent="0.3">
      <c r="A9" s="211" t="s">
        <v>392</v>
      </c>
      <c r="B9" s="211" t="s">
        <v>372</v>
      </c>
    </row>
    <row r="10" spans="1:2" x14ac:dyDescent="0.3">
      <c r="A10" s="211" t="s">
        <v>390</v>
      </c>
      <c r="B10" s="211" t="s">
        <v>378</v>
      </c>
    </row>
    <row r="11" spans="1:2" x14ac:dyDescent="0.3">
      <c r="A11" s="211" t="s">
        <v>391</v>
      </c>
      <c r="B11" s="211" t="s">
        <v>379</v>
      </c>
    </row>
    <row r="12" spans="1:2" x14ac:dyDescent="0.3">
      <c r="A12" s="211"/>
      <c r="B12" s="211"/>
    </row>
    <row r="13" spans="1:2" ht="15" x14ac:dyDescent="0.3">
      <c r="A13" s="62" t="str">
        <f>+CONCATENATE(LEFT(A6,4),". évi előirányzat módosítások BEVÉTELEK")</f>
        <v>2021. évi előirányzat módosítások BEVÉTELEK</v>
      </c>
      <c r="B13" s="215"/>
    </row>
    <row r="14" spans="1:2" x14ac:dyDescent="0.3">
      <c r="A14" s="211"/>
      <c r="B14" s="211"/>
    </row>
    <row r="15" spans="1:2" s="54" customFormat="1" x14ac:dyDescent="0.3">
      <c r="A15" s="211" t="s">
        <v>393</v>
      </c>
      <c r="B15" s="211" t="s">
        <v>373</v>
      </c>
    </row>
    <row r="16" spans="1:2" x14ac:dyDescent="0.3">
      <c r="A16" s="211" t="s">
        <v>394</v>
      </c>
      <c r="B16" s="211" t="s">
        <v>380</v>
      </c>
    </row>
    <row r="17" spans="1:2" x14ac:dyDescent="0.3">
      <c r="A17" s="211" t="s">
        <v>395</v>
      </c>
      <c r="B17" s="211" t="s">
        <v>381</v>
      </c>
    </row>
    <row r="18" spans="1:2" x14ac:dyDescent="0.3">
      <c r="A18" s="211"/>
      <c r="B18" s="211"/>
    </row>
    <row r="19" spans="1:2" ht="14" x14ac:dyDescent="0.3">
      <c r="A19" s="218" t="str">
        <f>+CONCATENATE(LEFT(A6,4),". módosítás utáni módosított előrirányzatok BEVÉTELEK")</f>
        <v>2021. módosítás utáni módosított előrirányzatok BEVÉTELEK</v>
      </c>
      <c r="B19" s="215"/>
    </row>
    <row r="20" spans="1:2" x14ac:dyDescent="0.3">
      <c r="A20" s="211"/>
      <c r="B20" s="211"/>
    </row>
    <row r="21" spans="1:2" x14ac:dyDescent="0.3">
      <c r="A21" s="211" t="s">
        <v>396</v>
      </c>
      <c r="B21" s="211" t="s">
        <v>374</v>
      </c>
    </row>
    <row r="22" spans="1:2" x14ac:dyDescent="0.3">
      <c r="A22" s="211" t="s">
        <v>397</v>
      </c>
      <c r="B22" s="211" t="s">
        <v>382</v>
      </c>
    </row>
    <row r="23" spans="1:2" x14ac:dyDescent="0.3">
      <c r="A23" s="211" t="s">
        <v>398</v>
      </c>
      <c r="B23" s="211" t="s">
        <v>383</v>
      </c>
    </row>
    <row r="24" spans="1:2" x14ac:dyDescent="0.3">
      <c r="A24" s="211"/>
      <c r="B24" s="211"/>
    </row>
    <row r="25" spans="1:2" ht="15" x14ac:dyDescent="0.3">
      <c r="A25" s="62" t="str">
        <f>+CONCATENATE(LEFT(A6,4),". évi eredeti előirányzat KIADÁSOK")</f>
        <v>2021. évi eredeti előirányzat KIADÁSOK</v>
      </c>
      <c r="B25" s="215"/>
    </row>
    <row r="26" spans="1:2" x14ac:dyDescent="0.3">
      <c r="A26" s="211"/>
      <c r="B26" s="211"/>
    </row>
    <row r="27" spans="1:2" x14ac:dyDescent="0.3">
      <c r="A27" s="211" t="s">
        <v>399</v>
      </c>
      <c r="B27" s="211" t="s">
        <v>375</v>
      </c>
    </row>
    <row r="28" spans="1:2" x14ac:dyDescent="0.3">
      <c r="A28" s="211" t="s">
        <v>400</v>
      </c>
      <c r="B28" s="211" t="s">
        <v>384</v>
      </c>
    </row>
    <row r="29" spans="1:2" x14ac:dyDescent="0.3">
      <c r="A29" s="211" t="s">
        <v>401</v>
      </c>
      <c r="B29" s="211" t="s">
        <v>385</v>
      </c>
    </row>
    <row r="30" spans="1:2" x14ac:dyDescent="0.3">
      <c r="A30" s="211"/>
      <c r="B30" s="211"/>
    </row>
    <row r="31" spans="1:2" ht="15" x14ac:dyDescent="0.3">
      <c r="A31" s="62" t="str">
        <f>+CONCATENATE(LEFT(A6,4),". évi előirányzat módosítások KIADÁSOK")</f>
        <v>2021. évi előirányzat módosítások KIADÁSOK</v>
      </c>
      <c r="B31" s="215"/>
    </row>
    <row r="32" spans="1:2" x14ac:dyDescent="0.3">
      <c r="A32" s="211"/>
      <c r="B32" s="211"/>
    </row>
    <row r="33" spans="1:2" x14ac:dyDescent="0.3">
      <c r="A33" s="211" t="s">
        <v>402</v>
      </c>
      <c r="B33" s="211" t="s">
        <v>376</v>
      </c>
    </row>
    <row r="34" spans="1:2" x14ac:dyDescent="0.3">
      <c r="A34" s="211" t="s">
        <v>403</v>
      </c>
      <c r="B34" s="211" t="s">
        <v>386</v>
      </c>
    </row>
    <row r="35" spans="1:2" x14ac:dyDescent="0.3">
      <c r="A35" s="211" t="s">
        <v>404</v>
      </c>
      <c r="B35" s="211" t="s">
        <v>387</v>
      </c>
    </row>
    <row r="36" spans="1:2" x14ac:dyDescent="0.3">
      <c r="A36" s="211"/>
      <c r="B36" s="211"/>
    </row>
    <row r="37" spans="1:2" ht="15" x14ac:dyDescent="0.3">
      <c r="A37" s="217" t="str">
        <f>+CONCATENATE(LEFT(A6,4),". módosítás utáni módosított előirányzatok KIADÁSOK")</f>
        <v>2021. módosítás utáni módosított előirányzatok KIADÁSOK</v>
      </c>
      <c r="B37" s="215"/>
    </row>
    <row r="38" spans="1:2" x14ac:dyDescent="0.3">
      <c r="A38" s="211"/>
      <c r="B38" s="211"/>
    </row>
    <row r="39" spans="1:2" x14ac:dyDescent="0.3">
      <c r="A39" s="211" t="s">
        <v>405</v>
      </c>
      <c r="B39" s="211" t="s">
        <v>377</v>
      </c>
    </row>
    <row r="40" spans="1:2" x14ac:dyDescent="0.3">
      <c r="A40" s="211" t="s">
        <v>406</v>
      </c>
      <c r="B40" s="211" t="s">
        <v>388</v>
      </c>
    </row>
    <row r="41" spans="1:2" x14ac:dyDescent="0.3">
      <c r="A41" s="211" t="s">
        <v>407</v>
      </c>
      <c r="B41" s="211" t="s">
        <v>389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K60"/>
  <sheetViews>
    <sheetView zoomScale="120" zoomScaleNormal="120" workbookViewId="0">
      <selection activeCell="I25" sqref="I25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CONCATENATE(RM_ALAPADATOK!O17," melléklet ",RM_ALAPADATOK!A7," ",RM_ALAPADATOK!B7," ",RM_ALAPADATOK!C7," ",RM_ALAPADATOK!D7," ",RM_ALAPADATOK!E7," ",RM_ALAPADATOK!F7," ",RM_ALAPADATOK!G7," ",RM_ALAPADATOK!H7)</f>
        <v>6.5.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CONCATENATE(RM_ALAPADATOK!B17)</f>
        <v>3 kvi név</v>
      </c>
      <c r="C2" s="779"/>
      <c r="D2" s="779"/>
      <c r="E2" s="779"/>
      <c r="F2" s="779"/>
      <c r="G2" s="779"/>
      <c r="H2" s="779"/>
      <c r="I2" s="779"/>
      <c r="J2" s="779"/>
      <c r="K2" s="386" t="s">
        <v>437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CONCATENATE('RM_6.4.3.sz.mell'!K5)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20"/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CONCATENATE(RM_ALAPADATOK!O17,"1. melléklet ",RM_ALAPADATOK!A7," ",RM_ALAPADATOK!B7," ",RM_ALAPADATOK!C7," ",RM_ALAPADATOK!D7," ",RM_ALAPADATOK!E7," ",RM_ALAPADATOK!F7," ",RM_ALAPADATOK!G7," ",RM_ALAPADATOK!H7)</f>
        <v>6.5.1.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CONCATENATE('RM_6.5.sz.mell'!B2:J2)</f>
        <v>3 kvi név</v>
      </c>
      <c r="C2" s="779"/>
      <c r="D2" s="779"/>
      <c r="E2" s="779"/>
      <c r="F2" s="779"/>
      <c r="G2" s="779"/>
      <c r="H2" s="779"/>
      <c r="I2" s="779"/>
      <c r="J2" s="779"/>
      <c r="K2" s="386" t="s">
        <v>437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CONCATENATE('RM_6.5.sz.mell'!K5)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CONCATENATE(RM_ALAPADATOK!O17,"2. melléklet ",RM_ALAPADATOK!A7," ",RM_ALAPADATOK!B7," ",RM_ALAPADATOK!C7," ",RM_ALAPADATOK!D7," ",RM_ALAPADATOK!E7," ",RM_ALAPADATOK!F7," ",RM_ALAPADATOK!G7," ",RM_ALAPADATOK!H7)</f>
        <v>6.5.2. melléklet a 8 / 2021 ( VI.10. ) önkormányzati rendelethez</v>
      </c>
    </row>
    <row r="2" spans="1:11" s="326" customFormat="1" ht="34.5" x14ac:dyDescent="0.3">
      <c r="A2" s="385" t="s">
        <v>469</v>
      </c>
      <c r="B2" s="778" t="str">
        <f>CONCATENATE('RM_6.5.1.sz.mell'!B2:J2)</f>
        <v>3 kvi név</v>
      </c>
      <c r="C2" s="779"/>
      <c r="D2" s="779"/>
      <c r="E2" s="779"/>
      <c r="F2" s="779"/>
      <c r="G2" s="779"/>
      <c r="H2" s="779"/>
      <c r="I2" s="779"/>
      <c r="J2" s="779"/>
      <c r="K2" s="386" t="s">
        <v>437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CONCATENATE('RM_6.5.1.sz.mell'!K5)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CONCATENATE(RM_ALAPADATOK!O17,"3. melléklet ",RM_ALAPADATOK!A7," ",RM_ALAPADATOK!B7," ",RM_ALAPADATOK!C7," ",RM_ALAPADATOK!D7," ",RM_ALAPADATOK!E7," ",RM_ALAPADATOK!F7," ",RM_ALAPADATOK!G7," ",RM_ALAPADATOK!H7)</f>
        <v>6.5.3.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CONCATENATE('RM_6.5.2.sz.mell'!B2:J2)</f>
        <v>3 kvi név</v>
      </c>
      <c r="C2" s="779"/>
      <c r="D2" s="779"/>
      <c r="E2" s="779"/>
      <c r="F2" s="779"/>
      <c r="G2" s="779"/>
      <c r="H2" s="779"/>
      <c r="I2" s="779"/>
      <c r="J2" s="779"/>
      <c r="K2" s="386" t="s">
        <v>437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CONCATENATE('RM_6.5.2.sz.mell'!K5)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CONCATENATE(RM_ALAPADATOK!O19," melléklet ",RM_ALAPADATOK!A7," ",RM_ALAPADATOK!B7," ",RM_ALAPADATOK!C7," ",RM_ALAPADATOK!D7," ",RM_ALAPADATOK!E7," ",RM_ALAPADATOK!F7," ",RM_ALAPADATOK!G7," ",RM_ALAPADATOK!H7)</f>
        <v>6.6.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CONCATENATE(RM_ALAPADATOK!B19)</f>
        <v>4 kvi név</v>
      </c>
      <c r="C2" s="779"/>
      <c r="D2" s="779"/>
      <c r="E2" s="779"/>
      <c r="F2" s="779"/>
      <c r="G2" s="779"/>
      <c r="H2" s="779"/>
      <c r="I2" s="779"/>
      <c r="J2" s="779"/>
      <c r="K2" s="386" t="s">
        <v>502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CONCATENATE('RM_6.5.3.sz.mell'!K5)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4.15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K60"/>
  <sheetViews>
    <sheetView topLeftCell="B1" zoomScale="120" zoomScaleNormal="120" workbookViewId="0">
      <selection activeCell="M28" sqref="M28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CONCATENATE(RM_ALAPADATOK!O19,"1. melléklet ",RM_ALAPADATOK!A7," ",RM_ALAPADATOK!B7," ",RM_ALAPADATOK!C7," ",RM_ALAPADATOK!D7," ",RM_ALAPADATOK!E7," ",RM_ALAPADATOK!F7," ",RM_ALAPADATOK!G7," ",RM_ALAPADATOK!H7)</f>
        <v>6.6.1.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CONCATENATE('RM_6.6.sz.mell'!B2:J2)</f>
        <v>4 kvi név</v>
      </c>
      <c r="C2" s="779"/>
      <c r="D2" s="779"/>
      <c r="E2" s="779"/>
      <c r="F2" s="779"/>
      <c r="G2" s="779"/>
      <c r="H2" s="779"/>
      <c r="I2" s="779"/>
      <c r="J2" s="779"/>
      <c r="K2" s="386" t="s">
        <v>502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CONCATENATE('RM_6.6.sz.mell'!K5)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CONCATENATE(RM_ALAPADATOK!O19,"2. melléklet ",RM_ALAPADATOK!A7," ",RM_ALAPADATOK!B7," ",RM_ALAPADATOK!C7," ",RM_ALAPADATOK!D7," ",RM_ALAPADATOK!E7," ",RM_ALAPADATOK!F7," ",RM_ALAPADATOK!G7," ",RM_ALAPADATOK!H7)</f>
        <v>6.6.2.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CONCATENATE('RM_6.6.1.sz.mell'!B2:J2)</f>
        <v>4 kvi név</v>
      </c>
      <c r="C2" s="779"/>
      <c r="D2" s="779"/>
      <c r="E2" s="779"/>
      <c r="F2" s="779"/>
      <c r="G2" s="779"/>
      <c r="H2" s="779"/>
      <c r="I2" s="779"/>
      <c r="J2" s="779"/>
      <c r="K2" s="386" t="s">
        <v>502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CONCATENATE('RM_6.6.1.sz.mell'!K5)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CONCATENATE(RM_ALAPADATOK!O19,"3. melléklet ",RM_ALAPADATOK!A7," ",RM_ALAPADATOK!B7," ",RM_ALAPADATOK!C7," ",RM_ALAPADATOK!D7," ",RM_ALAPADATOK!E7," ",RM_ALAPADATOK!F7," ",RM_ALAPADATOK!G7," ",RM_ALAPADATOK!H7)</f>
        <v>6.6.3.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CONCATENATE('RM_6.6.2.sz.mell'!B2:J2)</f>
        <v>4 kvi név</v>
      </c>
      <c r="C2" s="779"/>
      <c r="D2" s="779"/>
      <c r="E2" s="779"/>
      <c r="F2" s="779"/>
      <c r="G2" s="779"/>
      <c r="H2" s="779"/>
      <c r="I2" s="779"/>
      <c r="J2" s="779"/>
      <c r="K2" s="386" t="s">
        <v>502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CONCATENATE('RM_6.6.2.sz.mell'!K5)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K60"/>
  <sheetViews>
    <sheetView zoomScale="120" zoomScaleNormal="120" workbookViewId="0">
      <selection activeCell="M31" sqref="M31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CONCATENATE(RM_ALAPADATOK!O21," melléklet ",RM_ALAPADATOK!A7," ",RM_ALAPADATOK!B7," ",RM_ALAPADATOK!C7," ",RM_ALAPADATOK!D7," ",RM_ALAPADATOK!E7," ",RM_ALAPADATOK!F7," ",RM_ALAPADATOK!G7," ",RM_ALAPADATOK!H7)</f>
        <v>6.7.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CONCATENATE(RM_ALAPADATOK!B21)</f>
        <v>5 kvi név</v>
      </c>
      <c r="C2" s="779"/>
      <c r="D2" s="779"/>
      <c r="E2" s="779"/>
      <c r="F2" s="779"/>
      <c r="G2" s="779"/>
      <c r="H2" s="779"/>
      <c r="I2" s="779"/>
      <c r="J2" s="779"/>
      <c r="K2" s="386" t="s">
        <v>503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CONCATENATE('RM_6.6.3.sz.mell'!K5)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K60"/>
  <sheetViews>
    <sheetView topLeftCell="B1" zoomScale="120" zoomScaleNormal="120" workbookViewId="0">
      <selection activeCell="N22" sqref="N2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CONCATENATE(RM_ALAPADATOK!O21,"1. melléklet ",RM_ALAPADATOK!A7," ",RM_ALAPADATOK!B7," ",RM_ALAPADATOK!C7," ",RM_ALAPADATOK!D7," ",RM_ALAPADATOK!E7," ",RM_ALAPADATOK!F7," ",RM_ALAPADATOK!G7," ",RM_ALAPADATOK!H7)</f>
        <v>6.7.1.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CONCATENATE('RM_6.7.sz.mell'!B2:J2)</f>
        <v>5 kvi név</v>
      </c>
      <c r="C2" s="779"/>
      <c r="D2" s="779"/>
      <c r="E2" s="779"/>
      <c r="F2" s="779"/>
      <c r="G2" s="779"/>
      <c r="H2" s="779"/>
      <c r="I2" s="779"/>
      <c r="J2" s="779"/>
      <c r="K2" s="386" t="s">
        <v>503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CONCATENATE('RM_6.7.sz.mell'!K5)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O166"/>
  <sheetViews>
    <sheetView topLeftCell="C142" zoomScale="120" zoomScaleNormal="120" zoomScaleSheetLayoutView="100" workbookViewId="0">
      <selection activeCell="C106" sqref="C106"/>
    </sheetView>
  </sheetViews>
  <sheetFormatPr defaultColWidth="9.296875" defaultRowHeight="15.5" x14ac:dyDescent="0.35"/>
  <cols>
    <col min="1" max="1" width="7.3984375" style="115" customWidth="1"/>
    <col min="2" max="2" width="59.69921875" style="115" customWidth="1"/>
    <col min="3" max="3" width="14.796875" style="116" customWidth="1"/>
    <col min="4" max="11" width="14.796875" style="136" customWidth="1"/>
    <col min="12" max="16384" width="9.296875" style="136"/>
  </cols>
  <sheetData>
    <row r="1" spans="1:11" x14ac:dyDescent="0.35">
      <c r="A1" s="305"/>
      <c r="B1" s="641" t="str">
        <f>CONCATENATE("1.1. melléklet ",RM_ALAPADATOK!A7," ",RM_ALAPADATOK!B7," ",RM_ALAPADATOK!C7," ",RM_ALAPADATOK!D7," ",RM_ALAPADATOK!E7," ",RM_ALAPADATOK!F7," ",RM_ALAPADATOK!G7," ",RM_ALAPADATOK!H7)</f>
        <v>1.1. melléklet a 8 / 2021 ( VI.10. ) önkormányzati rendelethez</v>
      </c>
      <c r="C1" s="642"/>
      <c r="D1" s="642"/>
      <c r="E1" s="642"/>
      <c r="F1" s="642"/>
      <c r="G1" s="642"/>
      <c r="H1" s="642"/>
      <c r="I1" s="642"/>
      <c r="J1" s="642"/>
      <c r="K1" s="642"/>
    </row>
    <row r="2" spans="1:11" x14ac:dyDescent="0.3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5">
      <c r="A3" s="643" t="str">
        <f>CONCATENATE(RM_ALAPADATOK!A4)</f>
        <v/>
      </c>
      <c r="B3" s="643"/>
      <c r="C3" s="644"/>
      <c r="D3" s="643"/>
      <c r="E3" s="643"/>
      <c r="F3" s="643"/>
      <c r="G3" s="643"/>
      <c r="H3" s="643"/>
      <c r="I3" s="643"/>
      <c r="J3" s="643"/>
      <c r="K3" s="643"/>
    </row>
    <row r="4" spans="1:11" x14ac:dyDescent="0.35">
      <c r="A4" s="643" t="str">
        <f>CONCATENATE(RM_ALAPADATOK!D7,". ÉVI KÖLTSÉGVETÉSI RENDELET ÖSSZEVONT BEVÉTELEINEK KIADÁSAINAK MÓDOSÍTÁSA")</f>
        <v>2021. ÉVI KÖLTSÉGVETÉSI RENDELET ÖSSZEVONT BEVÉTELEINEK KIADÁSAINAK MÓDOSÍTÁSA</v>
      </c>
      <c r="B4" s="643"/>
      <c r="C4" s="644"/>
      <c r="D4" s="643"/>
      <c r="E4" s="643"/>
      <c r="F4" s="643"/>
      <c r="G4" s="643"/>
      <c r="H4" s="643"/>
      <c r="I4" s="643"/>
      <c r="J4" s="643"/>
      <c r="K4" s="643"/>
    </row>
    <row r="5" spans="1:11" x14ac:dyDescent="0.3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5">
      <c r="A6" s="637" t="s">
        <v>1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</row>
    <row r="7" spans="1:11" ht="15.9" customHeight="1" thickBot="1" x14ac:dyDescent="0.4">
      <c r="A7" s="639" t="s">
        <v>81</v>
      </c>
      <c r="B7" s="639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35">
      <c r="A8" s="628" t="s">
        <v>46</v>
      </c>
      <c r="B8" s="630" t="s">
        <v>2</v>
      </c>
      <c r="C8" s="632" t="str">
        <f>+CONCATENATE(LEFT(RM_ÖSSZEFÜGGÉSEK!A6,4),". évi")</f>
        <v>2021. évi</v>
      </c>
      <c r="D8" s="633"/>
      <c r="E8" s="634"/>
      <c r="F8" s="634"/>
      <c r="G8" s="634"/>
      <c r="H8" s="634"/>
      <c r="I8" s="634"/>
      <c r="J8" s="634"/>
      <c r="K8" s="635"/>
    </row>
    <row r="9" spans="1:11" ht="35" thickBot="1" x14ac:dyDescent="0.4">
      <c r="A9" s="629"/>
      <c r="B9" s="631"/>
      <c r="C9" s="284" t="s">
        <v>368</v>
      </c>
      <c r="D9" s="302" t="s">
        <v>537</v>
      </c>
      <c r="E9" s="302" t="s">
        <v>586</v>
      </c>
      <c r="F9" s="302" t="s">
        <v>500</v>
      </c>
      <c r="G9" s="302" t="s">
        <v>501</v>
      </c>
      <c r="H9" s="302" t="s">
        <v>546</v>
      </c>
      <c r="I9" s="302" t="s">
        <v>509</v>
      </c>
      <c r="J9" s="303" t="s">
        <v>433</v>
      </c>
      <c r="K9" s="304" t="s">
        <v>610</v>
      </c>
    </row>
    <row r="10" spans="1:11" s="137" customFormat="1" ht="12" customHeight="1" thickBot="1" x14ac:dyDescent="0.3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458</v>
      </c>
      <c r="J10" s="286" t="s">
        <v>459</v>
      </c>
      <c r="K10" s="301" t="s">
        <v>460</v>
      </c>
    </row>
    <row r="11" spans="1:11" s="138" customFormat="1" ht="12" customHeight="1" thickBot="1" x14ac:dyDescent="0.35">
      <c r="A11" s="17" t="s">
        <v>3</v>
      </c>
      <c r="B11" s="18" t="s">
        <v>137</v>
      </c>
      <c r="C11" s="126">
        <f>+C12+C13+C14+C15+C16+C17</f>
        <v>94468464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94468464</v>
      </c>
    </row>
    <row r="12" spans="1:11" s="138" customFormat="1" ht="12" customHeight="1" x14ac:dyDescent="0.3">
      <c r="A12" s="12" t="s">
        <v>58</v>
      </c>
      <c r="B12" s="139" t="s">
        <v>138</v>
      </c>
      <c r="C12" s="589">
        <v>18741299</v>
      </c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18741299</v>
      </c>
    </row>
    <row r="13" spans="1:11" s="138" customFormat="1" ht="12" customHeight="1" x14ac:dyDescent="0.3">
      <c r="A13" s="11" t="s">
        <v>59</v>
      </c>
      <c r="B13" s="140" t="s">
        <v>139</v>
      </c>
      <c r="C13" s="590">
        <v>40188370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40188370</v>
      </c>
    </row>
    <row r="14" spans="1:11" s="138" customFormat="1" ht="12" customHeight="1" x14ac:dyDescent="0.3">
      <c r="A14" s="11" t="s">
        <v>60</v>
      </c>
      <c r="B14" s="140" t="s">
        <v>140</v>
      </c>
      <c r="C14" s="591">
        <v>32142745</v>
      </c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32142745</v>
      </c>
    </row>
    <row r="15" spans="1:11" s="138" customFormat="1" ht="12" customHeight="1" x14ac:dyDescent="0.3">
      <c r="A15" s="11" t="s">
        <v>61</v>
      </c>
      <c r="B15" s="140" t="s">
        <v>141</v>
      </c>
      <c r="C15" s="591">
        <v>3396050</v>
      </c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3396050</v>
      </c>
    </row>
    <row r="16" spans="1:11" s="138" customFormat="1" ht="12" customHeight="1" x14ac:dyDescent="0.3">
      <c r="A16" s="11" t="s">
        <v>78</v>
      </c>
      <c r="B16" s="70" t="s">
        <v>289</v>
      </c>
      <c r="C16" s="591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5">
      <c r="A17" s="13" t="s">
        <v>62</v>
      </c>
      <c r="B17" s="71" t="s">
        <v>290</v>
      </c>
      <c r="C17" s="591">
        <f>'[1]KV_1.1.sz.mell.'!C15</f>
        <v>0</v>
      </c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5">
      <c r="A18" s="17" t="s">
        <v>4</v>
      </c>
      <c r="B18" s="69" t="s">
        <v>142</v>
      </c>
      <c r="C18" s="591">
        <f>'[1]KV_1.1.sz.mell.'!C16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49560000</v>
      </c>
    </row>
    <row r="19" spans="1:11" s="138" customFormat="1" ht="12" customHeight="1" x14ac:dyDescent="0.3">
      <c r="A19" s="12" t="s">
        <v>64</v>
      </c>
      <c r="B19" s="139" t="s">
        <v>143</v>
      </c>
      <c r="C19" s="591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3">
      <c r="A20" s="11" t="s">
        <v>65</v>
      </c>
      <c r="B20" s="140" t="s">
        <v>144</v>
      </c>
      <c r="C20" s="591">
        <f>'[1]KV_1.1.sz.mell.'!C18</f>
        <v>0</v>
      </c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3">
      <c r="A21" s="11" t="s">
        <v>66</v>
      </c>
      <c r="B21" s="140" t="s">
        <v>281</v>
      </c>
      <c r="C21" s="591">
        <f>'[1]KV_1.1.sz.mell.'!C19</f>
        <v>0</v>
      </c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3">
      <c r="A22" s="11" t="s">
        <v>67</v>
      </c>
      <c r="B22" s="140" t="s">
        <v>282</v>
      </c>
      <c r="C22" s="591">
        <f>'[1]KV_1.1.sz.mell.'!C20</f>
        <v>0</v>
      </c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3">
      <c r="A23" s="11" t="s">
        <v>68</v>
      </c>
      <c r="B23" s="140" t="s">
        <v>145</v>
      </c>
      <c r="C23" s="591">
        <v>49560000</v>
      </c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49560000</v>
      </c>
    </row>
    <row r="24" spans="1:11" s="138" customFormat="1" ht="12" customHeight="1" thickBot="1" x14ac:dyDescent="0.35">
      <c r="A24" s="13" t="s">
        <v>74</v>
      </c>
      <c r="B24" s="71" t="s">
        <v>146</v>
      </c>
      <c r="C24" s="591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5">
      <c r="A25" s="17" t="s">
        <v>5</v>
      </c>
      <c r="B25" s="18" t="s">
        <v>147</v>
      </c>
      <c r="C25" s="591">
        <f>'[1]KV_1.1.sz.mell.'!C23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3">
      <c r="A26" s="12" t="s">
        <v>47</v>
      </c>
      <c r="B26" s="139" t="s">
        <v>148</v>
      </c>
      <c r="C26" s="591">
        <f>'[1]KV_1.1.sz.mell.'!C24</f>
        <v>0</v>
      </c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3">
      <c r="A27" s="11" t="s">
        <v>48</v>
      </c>
      <c r="B27" s="140" t="s">
        <v>149</v>
      </c>
      <c r="C27" s="591">
        <f>'[1]KV_1.1.sz.mell.'!C25</f>
        <v>0</v>
      </c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3">
      <c r="A28" s="11" t="s">
        <v>49</v>
      </c>
      <c r="B28" s="140" t="s">
        <v>283</v>
      </c>
      <c r="C28" s="591">
        <f>'[1]KV_1.1.sz.mell.'!C26</f>
        <v>0</v>
      </c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3">
      <c r="A29" s="11" t="s">
        <v>50</v>
      </c>
      <c r="B29" s="140" t="s">
        <v>284</v>
      </c>
      <c r="C29" s="590">
        <f>'[1]KV_1.1.sz.mell.'!C27</f>
        <v>0</v>
      </c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3">
      <c r="A30" s="11" t="s">
        <v>89</v>
      </c>
      <c r="B30" s="140" t="s">
        <v>150</v>
      </c>
      <c r="C30" s="590">
        <f>'[1]KV_1.1.sz.mell.'!C28</f>
        <v>0</v>
      </c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5">
      <c r="A31" s="13" t="s">
        <v>90</v>
      </c>
      <c r="B31" s="141" t="s">
        <v>151</v>
      </c>
      <c r="C31" s="592">
        <f>'[1]KV_1.1.sz.mell.'!C29</f>
        <v>0</v>
      </c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5">
      <c r="A32" s="17" t="s">
        <v>91</v>
      </c>
      <c r="B32" s="18" t="s">
        <v>419</v>
      </c>
      <c r="C32" s="593">
        <v>17060000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17060000</v>
      </c>
    </row>
    <row r="33" spans="1:11" s="138" customFormat="1" ht="12" customHeight="1" x14ac:dyDescent="0.3">
      <c r="A33" s="12" t="s">
        <v>152</v>
      </c>
      <c r="B33" s="139" t="s">
        <v>412</v>
      </c>
      <c r="C33" s="594">
        <v>6000000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6000000</v>
      </c>
    </row>
    <row r="34" spans="1:11" s="138" customFormat="1" ht="12" customHeight="1" x14ac:dyDescent="0.3">
      <c r="A34" s="11" t="s">
        <v>153</v>
      </c>
      <c r="B34" s="140" t="s">
        <v>413</v>
      </c>
      <c r="C34" s="594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3">
      <c r="A35" s="11" t="s">
        <v>154</v>
      </c>
      <c r="B35" s="140" t="s">
        <v>414</v>
      </c>
      <c r="C35" s="595">
        <v>11000000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11000000</v>
      </c>
    </row>
    <row r="36" spans="1:11" s="138" customFormat="1" ht="12" customHeight="1" x14ac:dyDescent="0.3">
      <c r="A36" s="11" t="s">
        <v>155</v>
      </c>
      <c r="B36" s="140" t="s">
        <v>415</v>
      </c>
      <c r="C36" s="595">
        <v>60000</v>
      </c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60000</v>
      </c>
    </row>
    <row r="37" spans="1:11" s="138" customFormat="1" ht="12" customHeight="1" x14ac:dyDescent="0.3">
      <c r="A37" s="11" t="s">
        <v>416</v>
      </c>
      <c r="B37" s="140" t="s">
        <v>156</v>
      </c>
      <c r="C37" s="595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3">
      <c r="A38" s="11" t="s">
        <v>417</v>
      </c>
      <c r="B38" s="140" t="s">
        <v>543</v>
      </c>
      <c r="C38" s="595">
        <f>'[1]KV_1.1.sz.mell.'!C36</f>
        <v>0</v>
      </c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5">
      <c r="A39" s="13" t="s">
        <v>418</v>
      </c>
      <c r="B39" s="473" t="s">
        <v>547</v>
      </c>
      <c r="C39" s="595">
        <f>'[1]KV_1.1.sz.mell.'!C37</f>
        <v>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5">
      <c r="A40" s="17" t="s">
        <v>7</v>
      </c>
      <c r="B40" s="18" t="s">
        <v>291</v>
      </c>
      <c r="C40" s="595">
        <v>3705000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3705000</v>
      </c>
    </row>
    <row r="41" spans="1:11" s="138" customFormat="1" ht="12" customHeight="1" x14ac:dyDescent="0.3">
      <c r="A41" s="12" t="s">
        <v>51</v>
      </c>
      <c r="B41" s="139" t="s">
        <v>159</v>
      </c>
      <c r="C41" s="595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3">
      <c r="A42" s="11" t="s">
        <v>52</v>
      </c>
      <c r="B42" s="140" t="s">
        <v>160</v>
      </c>
      <c r="C42" s="595">
        <v>1600000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1600000</v>
      </c>
    </row>
    <row r="43" spans="1:11" s="138" customFormat="1" ht="12" customHeight="1" x14ac:dyDescent="0.3">
      <c r="A43" s="11" t="s">
        <v>53</v>
      </c>
      <c r="B43" s="140" t="s">
        <v>161</v>
      </c>
      <c r="C43" s="595">
        <v>1500000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1500000</v>
      </c>
    </row>
    <row r="44" spans="1:11" s="138" customFormat="1" ht="12" customHeight="1" x14ac:dyDescent="0.3">
      <c r="A44" s="11" t="s">
        <v>93</v>
      </c>
      <c r="B44" s="140" t="s">
        <v>162</v>
      </c>
      <c r="C44" s="595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thickBot="1" x14ac:dyDescent="0.35">
      <c r="A45" s="11" t="s">
        <v>94</v>
      </c>
      <c r="B45" s="140" t="s">
        <v>163</v>
      </c>
      <c r="C45" s="596">
        <f>'[1]KV_1.1.sz.mell.'!C43</f>
        <v>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thickBot="1" x14ac:dyDescent="0.35">
      <c r="A46" s="11" t="s">
        <v>95</v>
      </c>
      <c r="B46" s="140" t="s">
        <v>164</v>
      </c>
      <c r="C46" s="597">
        <v>405000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405000</v>
      </c>
    </row>
    <row r="47" spans="1:11" s="138" customFormat="1" ht="12" customHeight="1" thickBot="1" x14ac:dyDescent="0.35">
      <c r="A47" s="11" t="s">
        <v>96</v>
      </c>
      <c r="B47" s="140" t="s">
        <v>165</v>
      </c>
      <c r="C47" s="59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3">
      <c r="A48" s="11" t="s">
        <v>97</v>
      </c>
      <c r="B48" s="140" t="s">
        <v>420</v>
      </c>
      <c r="C48" s="595">
        <f>'[1]KV_1.1.sz.mell.'!C46</f>
        <v>0</v>
      </c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3">
      <c r="A49" s="11" t="s">
        <v>157</v>
      </c>
      <c r="B49" s="140" t="s">
        <v>167</v>
      </c>
      <c r="C49" s="595">
        <f>'[1]KV_1.1.sz.mell.'!C47</f>
        <v>0</v>
      </c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thickBot="1" x14ac:dyDescent="0.35">
      <c r="A50" s="13" t="s">
        <v>158</v>
      </c>
      <c r="B50" s="141" t="s">
        <v>293</v>
      </c>
      <c r="C50" s="595">
        <f>'[1]KV_1.1.sz.mell.'!C48</f>
        <v>0</v>
      </c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5">
      <c r="A51" s="15" t="s">
        <v>292</v>
      </c>
      <c r="B51" s="300" t="s">
        <v>168</v>
      </c>
      <c r="C51" s="597">
        <v>200000</v>
      </c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200000</v>
      </c>
    </row>
    <row r="52" spans="1:11" s="138" customFormat="1" ht="12" customHeight="1" thickBot="1" x14ac:dyDescent="0.35">
      <c r="A52" s="17" t="s">
        <v>8</v>
      </c>
      <c r="B52" s="18" t="s">
        <v>169</v>
      </c>
      <c r="C52" s="595"/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3">
      <c r="A53" s="12" t="s">
        <v>54</v>
      </c>
      <c r="B53" s="139" t="s">
        <v>173</v>
      </c>
      <c r="C53" s="595">
        <f>'[1]KV_1.1.sz.mell.'!C51</f>
        <v>0</v>
      </c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3">
      <c r="A54" s="11" t="s">
        <v>55</v>
      </c>
      <c r="B54" s="140" t="s">
        <v>174</v>
      </c>
      <c r="C54" s="595">
        <f>'[1]KV_1.1.sz.mell.'!C52</f>
        <v>0</v>
      </c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3">
      <c r="A55" s="11" t="s">
        <v>170</v>
      </c>
      <c r="B55" s="140" t="s">
        <v>175</v>
      </c>
      <c r="C55" s="595">
        <f>'[1]KV_1.1.sz.mell.'!C53</f>
        <v>0</v>
      </c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3">
      <c r="A56" s="11" t="s">
        <v>171</v>
      </c>
      <c r="B56" s="140" t="s">
        <v>176</v>
      </c>
      <c r="C56" s="595">
        <f>'[1]KV_1.1.sz.mell.'!C54</f>
        <v>0</v>
      </c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5">
      <c r="A57" s="13" t="s">
        <v>172</v>
      </c>
      <c r="B57" s="71" t="s">
        <v>177</v>
      </c>
      <c r="C57" s="595">
        <f>'[1]KV_1.1.sz.mell.'!C55</f>
        <v>0</v>
      </c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5">
      <c r="A58" s="17" t="s">
        <v>98</v>
      </c>
      <c r="B58" s="18" t="s">
        <v>178</v>
      </c>
      <c r="C58" s="598">
        <f>'[1]KV_1.1.sz.mell.'!C56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3">
      <c r="A59" s="12" t="s">
        <v>56</v>
      </c>
      <c r="B59" s="139" t="s">
        <v>179</v>
      </c>
      <c r="C59" s="595">
        <f>'[1]KV_1.1.sz.mell.'!C57</f>
        <v>0</v>
      </c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3">
      <c r="A60" s="11" t="s">
        <v>57</v>
      </c>
      <c r="B60" s="140" t="s">
        <v>285</v>
      </c>
      <c r="C60" s="595">
        <f>'[1]KV_1.1.sz.mell.'!C58</f>
        <v>0</v>
      </c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3">
      <c r="A61" s="11" t="s">
        <v>182</v>
      </c>
      <c r="B61" s="140" t="s">
        <v>180</v>
      </c>
      <c r="C61" s="595">
        <f>'[1]KV_1.1.sz.mell.'!C59</f>
        <v>0</v>
      </c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5">
      <c r="A62" s="13" t="s">
        <v>183</v>
      </c>
      <c r="B62" s="71" t="s">
        <v>181</v>
      </c>
      <c r="C62" s="595">
        <f>'[1]KV_1.1.sz.mell.'!C60</f>
        <v>0</v>
      </c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5">
      <c r="A63" s="17" t="s">
        <v>10</v>
      </c>
      <c r="B63" s="69" t="s">
        <v>184</v>
      </c>
      <c r="C63" s="199">
        <f>'[1]KV_1.1.sz.mell.'!C61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3">
      <c r="A64" s="12" t="s">
        <v>99</v>
      </c>
      <c r="B64" s="139" t="s">
        <v>186</v>
      </c>
      <c r="C64" s="595">
        <f>'[1]KV_1.1.sz.mell.'!C62</f>
        <v>0</v>
      </c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3">
      <c r="A65" s="11" t="s">
        <v>100</v>
      </c>
      <c r="B65" s="140" t="s">
        <v>286</v>
      </c>
      <c r="C65" s="595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3">
      <c r="A66" s="11" t="s">
        <v>120</v>
      </c>
      <c r="B66" s="140" t="s">
        <v>187</v>
      </c>
      <c r="C66" s="595">
        <f>'[1]KV_1.1.sz.mell.'!C64</f>
        <v>0</v>
      </c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5">
      <c r="A67" s="13" t="s">
        <v>185</v>
      </c>
      <c r="B67" s="71" t="s">
        <v>188</v>
      </c>
      <c r="C67" s="595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5">
      <c r="A68" s="179" t="s">
        <v>333</v>
      </c>
      <c r="B68" s="18" t="s">
        <v>189</v>
      </c>
      <c r="C68" s="595">
        <v>164793464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164793464</v>
      </c>
    </row>
    <row r="69" spans="1:11" s="138" customFormat="1" ht="12" customHeight="1" thickBot="1" x14ac:dyDescent="0.35">
      <c r="A69" s="169" t="s">
        <v>190</v>
      </c>
      <c r="B69" s="69" t="s">
        <v>191</v>
      </c>
      <c r="C69" s="199"/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thickBot="1" x14ac:dyDescent="0.35">
      <c r="A70" s="12" t="s">
        <v>219</v>
      </c>
      <c r="B70" s="139" t="s">
        <v>192</v>
      </c>
      <c r="C70" s="199">
        <f>'[1]KV_1.1.sz.mell.'!C68</f>
        <v>0</v>
      </c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thickBot="1" x14ac:dyDescent="0.35">
      <c r="A71" s="11" t="s">
        <v>228</v>
      </c>
      <c r="B71" s="140" t="s">
        <v>193</v>
      </c>
      <c r="C71" s="599">
        <f>'[1]KV_1.1.sz.mell.'!C69</f>
        <v>0</v>
      </c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5">
      <c r="A72" s="15" t="s">
        <v>229</v>
      </c>
      <c r="B72" s="287" t="s">
        <v>318</v>
      </c>
      <c r="C72" s="599">
        <f>'[1]KV_1.1.sz.mell.'!C70</f>
        <v>0</v>
      </c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3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3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3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5">
      <c r="A78" s="169" t="s">
        <v>199</v>
      </c>
      <c r="B78" s="69" t="s">
        <v>200</v>
      </c>
      <c r="C78" s="126">
        <f>SUM(C79:C80)</f>
        <v>165728789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165728789</v>
      </c>
    </row>
    <row r="79" spans="1:11" s="138" customFormat="1" ht="12" customHeight="1" x14ac:dyDescent="0.3">
      <c r="A79" s="12" t="s">
        <v>222</v>
      </c>
      <c r="B79" s="139" t="s">
        <v>201</v>
      </c>
      <c r="C79" s="130">
        <v>165728789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165728789</v>
      </c>
    </row>
    <row r="80" spans="1:11" s="138" customFormat="1" ht="12" customHeight="1" thickBot="1" x14ac:dyDescent="0.3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470719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470719</v>
      </c>
      <c r="K81" s="68">
        <f t="shared" si="22"/>
        <v>470719</v>
      </c>
    </row>
    <row r="82" spans="1:11" s="138" customFormat="1" ht="12" customHeight="1" x14ac:dyDescent="0.3">
      <c r="A82" s="12" t="s">
        <v>224</v>
      </c>
      <c r="B82" s="139" t="s">
        <v>205</v>
      </c>
      <c r="C82" s="130"/>
      <c r="D82" s="130">
        <v>470719</v>
      </c>
      <c r="E82" s="130"/>
      <c r="F82" s="130"/>
      <c r="G82" s="130"/>
      <c r="H82" s="130"/>
      <c r="I82" s="130"/>
      <c r="J82" s="276">
        <f>D82+E82+F82+G82+H82+I82</f>
        <v>470719</v>
      </c>
      <c r="K82" s="226">
        <f>C82+J82</f>
        <v>470719</v>
      </c>
    </row>
    <row r="83" spans="1:11" s="138" customFormat="1" ht="12" customHeight="1" x14ac:dyDescent="0.3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3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3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3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5">
      <c r="A92" s="169" t="s">
        <v>230</v>
      </c>
      <c r="B92" s="69" t="s">
        <v>335</v>
      </c>
      <c r="C92" s="132">
        <f>+C69+C73+C78+C81+C85+C91+C90</f>
        <v>165728789</v>
      </c>
      <c r="D92" s="132">
        <f t="shared" ref="D92:K92" si="26">+D69+D73+D78+D81+D85+D91+D90</f>
        <v>470719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470719</v>
      </c>
      <c r="K92" s="165">
        <f t="shared" si="26"/>
        <v>166199508</v>
      </c>
    </row>
    <row r="93" spans="1:11" s="138" customFormat="1" ht="25.5" customHeight="1" thickBot="1" x14ac:dyDescent="0.35">
      <c r="A93" s="170" t="s">
        <v>334</v>
      </c>
      <c r="B93" s="320" t="s">
        <v>336</v>
      </c>
      <c r="C93" s="132">
        <f>+C68+C92</f>
        <v>330522253</v>
      </c>
      <c r="D93" s="132">
        <f t="shared" ref="D93:K93" si="27">+D68+D92</f>
        <v>470719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470719</v>
      </c>
      <c r="K93" s="165">
        <f t="shared" si="27"/>
        <v>330992972</v>
      </c>
    </row>
    <row r="94" spans="1:11" s="138" customFormat="1" ht="30.75" customHeight="1" x14ac:dyDescent="0.3">
      <c r="A94" s="2"/>
      <c r="B94" s="3"/>
      <c r="C94" s="73"/>
    </row>
    <row r="95" spans="1:11" ht="16.5" customHeight="1" x14ac:dyDescent="0.35">
      <c r="A95" s="638" t="s">
        <v>31</v>
      </c>
      <c r="B95" s="638"/>
      <c r="C95" s="638"/>
      <c r="D95" s="638"/>
      <c r="E95" s="638"/>
      <c r="F95" s="638"/>
      <c r="G95" s="638"/>
      <c r="H95" s="638"/>
      <c r="I95" s="638"/>
      <c r="J95" s="638"/>
      <c r="K95" s="638"/>
    </row>
    <row r="96" spans="1:11" s="145" customFormat="1" ht="16.5" customHeight="1" thickBot="1" x14ac:dyDescent="0.4">
      <c r="A96" s="640" t="s">
        <v>82</v>
      </c>
      <c r="B96" s="640"/>
      <c r="C96" s="49"/>
      <c r="K96" s="49" t="str">
        <f>K7</f>
        <v>Forintban!</v>
      </c>
    </row>
    <row r="97" spans="1:11" x14ac:dyDescent="0.35">
      <c r="A97" s="628" t="s">
        <v>46</v>
      </c>
      <c r="B97" s="630" t="s">
        <v>369</v>
      </c>
      <c r="C97" s="632" t="str">
        <f>+CONCATENATE(LEFT(RM_ÖSSZEFÜGGÉSEK!A6,4),". évi")</f>
        <v>2021. évi</v>
      </c>
      <c r="D97" s="633"/>
      <c r="E97" s="634"/>
      <c r="F97" s="634"/>
      <c r="G97" s="634"/>
      <c r="H97" s="634"/>
      <c r="I97" s="634"/>
      <c r="J97" s="634"/>
      <c r="K97" s="635"/>
    </row>
    <row r="98" spans="1:11" ht="35" thickBot="1" x14ac:dyDescent="0.4">
      <c r="A98" s="629"/>
      <c r="B98" s="631"/>
      <c r="C98" s="442" t="s">
        <v>368</v>
      </c>
      <c r="D98" s="443" t="str">
        <f t="shared" ref="D98:I98" si="28">D9</f>
        <v xml:space="preserve">1. sz. módosítás </v>
      </c>
      <c r="E98" s="443" t="str">
        <f t="shared" si="28"/>
        <v xml:space="preserve">2. sz. módosítás </v>
      </c>
      <c r="F98" s="443" t="str">
        <f t="shared" si="28"/>
        <v xml:space="preserve">3. sz. módosítás </v>
      </c>
      <c r="G98" s="443" t="str">
        <f t="shared" si="28"/>
        <v xml:space="preserve">4. sz. módosítás </v>
      </c>
      <c r="H98" s="443" t="str">
        <f t="shared" si="28"/>
        <v xml:space="preserve">5. sz. módosítás </v>
      </c>
      <c r="I98" s="443" t="str">
        <f t="shared" si="28"/>
        <v xml:space="preserve">6. sz. módosítás </v>
      </c>
      <c r="J98" s="444" t="s">
        <v>433</v>
      </c>
      <c r="K98" s="445" t="str">
        <f>K9</f>
        <v>1.számú módosítás utáni előirányzat</v>
      </c>
    </row>
    <row r="99" spans="1:11" s="137" customFormat="1" ht="12" customHeight="1" thickBot="1" x14ac:dyDescent="0.3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458</v>
      </c>
      <c r="J99" s="286" t="s">
        <v>459</v>
      </c>
      <c r="K99" s="301" t="s">
        <v>460</v>
      </c>
    </row>
    <row r="100" spans="1:11" ht="12" customHeight="1" thickBot="1" x14ac:dyDescent="0.4">
      <c r="A100" s="19" t="s">
        <v>3</v>
      </c>
      <c r="B100" s="23" t="s">
        <v>294</v>
      </c>
      <c r="C100" s="125">
        <f>C101+C102+C103+C104+C105+C118</f>
        <v>178880938</v>
      </c>
      <c r="D100" s="125">
        <f t="shared" ref="D100:K100" si="29">D101+D102+D103+D104+D105+D118</f>
        <v>-220000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-220000</v>
      </c>
      <c r="K100" s="182">
        <f t="shared" si="29"/>
        <v>178660938</v>
      </c>
    </row>
    <row r="101" spans="1:11" ht="12" customHeight="1" x14ac:dyDescent="0.35">
      <c r="A101" s="14" t="s">
        <v>58</v>
      </c>
      <c r="B101" s="7" t="s">
        <v>32</v>
      </c>
      <c r="C101" s="269">
        <v>94938888</v>
      </c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94938888</v>
      </c>
    </row>
    <row r="102" spans="1:11" ht="12" customHeight="1" x14ac:dyDescent="0.35">
      <c r="A102" s="11" t="s">
        <v>59</v>
      </c>
      <c r="B102" s="5" t="s">
        <v>101</v>
      </c>
      <c r="C102" s="127">
        <v>12575524</v>
      </c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12575524</v>
      </c>
    </row>
    <row r="103" spans="1:11" ht="12" customHeight="1" x14ac:dyDescent="0.35">
      <c r="A103" s="11" t="s">
        <v>60</v>
      </c>
      <c r="B103" s="5" t="s">
        <v>77</v>
      </c>
      <c r="C103" s="129">
        <v>51300526</v>
      </c>
      <c r="D103" s="129">
        <v>-220000</v>
      </c>
      <c r="E103" s="129"/>
      <c r="F103" s="129"/>
      <c r="G103" s="129"/>
      <c r="H103" s="129"/>
      <c r="I103" s="129"/>
      <c r="J103" s="279">
        <f t="shared" si="30"/>
        <v>-220000</v>
      </c>
      <c r="K103" s="225">
        <f t="shared" si="31"/>
        <v>51080526</v>
      </c>
    </row>
    <row r="104" spans="1:11" ht="12" customHeight="1" x14ac:dyDescent="0.35">
      <c r="A104" s="11" t="s">
        <v>61</v>
      </c>
      <c r="B104" s="8" t="s">
        <v>102</v>
      </c>
      <c r="C104" s="129">
        <v>16000000</v>
      </c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16000000</v>
      </c>
    </row>
    <row r="105" spans="1:11" ht="12" customHeight="1" x14ac:dyDescent="0.35">
      <c r="A105" s="11" t="s">
        <v>69</v>
      </c>
      <c r="B105" s="16" t="s">
        <v>103</v>
      </c>
      <c r="C105" s="129">
        <v>4066000</v>
      </c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4066000</v>
      </c>
    </row>
    <row r="106" spans="1:11" ht="12" customHeight="1" x14ac:dyDescent="0.35">
      <c r="A106" s="11" t="s">
        <v>62</v>
      </c>
      <c r="B106" s="5" t="s">
        <v>299</v>
      </c>
      <c r="C106" s="129">
        <v>10000</v>
      </c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10000</v>
      </c>
    </row>
    <row r="107" spans="1:11" ht="12" customHeight="1" x14ac:dyDescent="0.3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5">
      <c r="A112" s="11" t="s">
        <v>75</v>
      </c>
      <c r="B112" s="50" t="s">
        <v>236</v>
      </c>
      <c r="C112" s="129">
        <v>3556000</v>
      </c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3556000</v>
      </c>
    </row>
    <row r="113" spans="1:11" ht="12" customHeight="1" x14ac:dyDescent="0.3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5">
      <c r="A117" s="13" t="s">
        <v>296</v>
      </c>
      <c r="B117" s="52" t="s">
        <v>241</v>
      </c>
      <c r="C117" s="129">
        <v>550000</v>
      </c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550000</v>
      </c>
    </row>
    <row r="118" spans="1:11" ht="12" customHeight="1" x14ac:dyDescent="0.3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4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4">
      <c r="A121" s="176" t="s">
        <v>4</v>
      </c>
      <c r="B121" s="177" t="s">
        <v>242</v>
      </c>
      <c r="C121" s="188">
        <f>+C122+C124+C126</f>
        <v>151641315</v>
      </c>
      <c r="D121" s="126">
        <f t="shared" ref="D121:K121" si="32">+D122+D124+D126</f>
        <v>-3558739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-3558739</v>
      </c>
      <c r="K121" s="183">
        <f t="shared" si="32"/>
        <v>148082576</v>
      </c>
    </row>
    <row r="122" spans="1:11" ht="12" customHeight="1" x14ac:dyDescent="0.35">
      <c r="A122" s="12" t="s">
        <v>64</v>
      </c>
      <c r="B122" s="5" t="s">
        <v>119</v>
      </c>
      <c r="C122" s="128">
        <v>129281488</v>
      </c>
      <c r="D122" s="194">
        <v>-30000</v>
      </c>
      <c r="E122" s="194"/>
      <c r="F122" s="194"/>
      <c r="G122" s="194"/>
      <c r="H122" s="194"/>
      <c r="I122" s="128"/>
      <c r="J122" s="167">
        <f t="shared" ref="J122:J134" si="33">D122+E122+F122+G122+H122+I122</f>
        <v>-30000</v>
      </c>
      <c r="K122" s="166">
        <f t="shared" ref="K122:K134" si="34">C122+J122</f>
        <v>129251488</v>
      </c>
    </row>
    <row r="123" spans="1:11" ht="12" customHeight="1" x14ac:dyDescent="0.35">
      <c r="A123" s="12" t="s">
        <v>65</v>
      </c>
      <c r="B123" s="9" t="s">
        <v>246</v>
      </c>
      <c r="C123" s="128">
        <v>127250988</v>
      </c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127250988</v>
      </c>
    </row>
    <row r="124" spans="1:11" ht="12" customHeight="1" x14ac:dyDescent="0.35">
      <c r="A124" s="12" t="s">
        <v>66</v>
      </c>
      <c r="B124" s="9" t="s">
        <v>105</v>
      </c>
      <c r="C124" s="127">
        <v>22359827</v>
      </c>
      <c r="D124" s="195">
        <v>-3528739</v>
      </c>
      <c r="E124" s="195"/>
      <c r="F124" s="195"/>
      <c r="G124" s="195"/>
      <c r="H124" s="195"/>
      <c r="I124" s="127"/>
      <c r="J124" s="278">
        <f t="shared" si="33"/>
        <v>-3528739</v>
      </c>
      <c r="K124" s="224">
        <f t="shared" si="34"/>
        <v>18831088</v>
      </c>
    </row>
    <row r="125" spans="1:11" ht="12" customHeight="1" x14ac:dyDescent="0.35">
      <c r="A125" s="12" t="s">
        <v>67</v>
      </c>
      <c r="B125" s="9" t="s">
        <v>247</v>
      </c>
      <c r="C125" s="127">
        <v>2182927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2182927</v>
      </c>
    </row>
    <row r="126" spans="1:11" ht="12" customHeight="1" x14ac:dyDescent="0.3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" thickBot="1" x14ac:dyDescent="0.4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4">
      <c r="A135" s="17" t="s">
        <v>5</v>
      </c>
      <c r="B135" s="47" t="s">
        <v>305</v>
      </c>
      <c r="C135" s="126">
        <f>+C100+C121</f>
        <v>330522253</v>
      </c>
      <c r="D135" s="193">
        <f t="shared" ref="D135:K135" si="35">+D100+D121</f>
        <v>-3778739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-3778739</v>
      </c>
      <c r="K135" s="68">
        <f t="shared" si="35"/>
        <v>326743514</v>
      </c>
    </row>
    <row r="136" spans="1:11" ht="12" customHeight="1" thickBot="1" x14ac:dyDescent="0.4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4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4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4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4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4249458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4249458</v>
      </c>
      <c r="K147" s="165">
        <f t="shared" si="40"/>
        <v>4249458</v>
      </c>
    </row>
    <row r="148" spans="1:15" ht="12" customHeight="1" x14ac:dyDescent="0.3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5">
      <c r="A149" s="12" t="s">
        <v>55</v>
      </c>
      <c r="B149" s="6" t="s">
        <v>254</v>
      </c>
      <c r="C149" s="127"/>
      <c r="D149" s="195">
        <v>4249458</v>
      </c>
      <c r="E149" s="195"/>
      <c r="F149" s="195"/>
      <c r="G149" s="195"/>
      <c r="H149" s="195"/>
      <c r="I149" s="127"/>
      <c r="J149" s="278">
        <f>D149+E149+F149+G149+H149+I149</f>
        <v>4249458</v>
      </c>
      <c r="K149" s="224">
        <f>C149+J149</f>
        <v>4249458</v>
      </c>
    </row>
    <row r="150" spans="1:15" ht="12" customHeight="1" x14ac:dyDescent="0.3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4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4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4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4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4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4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4249458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4249458</v>
      </c>
      <c r="K160" s="185">
        <f t="shared" si="44"/>
        <v>4249458</v>
      </c>
      <c r="L160" s="146"/>
      <c r="M160" s="147"/>
      <c r="N160" s="147"/>
      <c r="O160" s="147"/>
    </row>
    <row r="161" spans="1:11" s="138" customFormat="1" ht="12.9" customHeight="1" thickBot="1" x14ac:dyDescent="0.35">
      <c r="A161" s="72" t="s">
        <v>13</v>
      </c>
      <c r="B161" s="114" t="s">
        <v>329</v>
      </c>
      <c r="C161" s="191">
        <f>+C135+C160</f>
        <v>330522253</v>
      </c>
      <c r="D161" s="200">
        <f t="shared" ref="D161:K161" si="45">+D135+D160</f>
        <v>470719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470719</v>
      </c>
      <c r="K161" s="185">
        <f t="shared" si="45"/>
        <v>330992972</v>
      </c>
    </row>
    <row r="162" spans="1:11" ht="14.15" customHeight="1" x14ac:dyDescent="0.3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35">
      <c r="A163" s="636" t="s">
        <v>255</v>
      </c>
      <c r="B163" s="636"/>
      <c r="C163" s="636"/>
      <c r="D163" s="636"/>
      <c r="E163" s="636"/>
      <c r="F163" s="636"/>
      <c r="G163" s="636"/>
      <c r="H163" s="636"/>
      <c r="I163" s="636"/>
      <c r="J163" s="636"/>
      <c r="K163" s="636"/>
    </row>
    <row r="164" spans="1:11" ht="15.15" customHeight="1" thickBot="1" x14ac:dyDescent="0.4">
      <c r="A164" s="627" t="s">
        <v>83</v>
      </c>
      <c r="B164" s="627"/>
      <c r="C164" s="74"/>
      <c r="K164" s="74" t="str">
        <f>K96</f>
        <v>Forintban!</v>
      </c>
    </row>
    <row r="165" spans="1:11" ht="25.5" customHeight="1" thickBot="1" x14ac:dyDescent="0.4">
      <c r="A165" s="17">
        <v>1</v>
      </c>
      <c r="B165" s="22" t="s">
        <v>331</v>
      </c>
      <c r="C165" s="192">
        <f>+C68-C135</f>
        <v>-165728789</v>
      </c>
      <c r="D165" s="126">
        <f t="shared" ref="D165:K165" si="46">+D68-D135</f>
        <v>3778739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3778739</v>
      </c>
      <c r="K165" s="68">
        <f t="shared" si="46"/>
        <v>-161950050</v>
      </c>
    </row>
    <row r="166" spans="1:11" ht="32.4" customHeight="1" thickBot="1" x14ac:dyDescent="0.4">
      <c r="A166" s="17" t="s">
        <v>4</v>
      </c>
      <c r="B166" s="22" t="s">
        <v>337</v>
      </c>
      <c r="C166" s="126">
        <f>+C92-C160</f>
        <v>165728789</v>
      </c>
      <c r="D166" s="126">
        <f t="shared" ref="D166:K166" si="47">+D92-D160</f>
        <v>-3778739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-3778739</v>
      </c>
      <c r="K166" s="68">
        <f t="shared" si="47"/>
        <v>161950050</v>
      </c>
    </row>
  </sheetData>
  <mergeCells count="15">
    <mergeCell ref="A6:K6"/>
    <mergeCell ref="A95:K95"/>
    <mergeCell ref="A7:B7"/>
    <mergeCell ref="A96:B96"/>
    <mergeCell ref="B1:K1"/>
    <mergeCell ref="A3:K3"/>
    <mergeCell ref="A4:K4"/>
    <mergeCell ref="A164:B164"/>
    <mergeCell ref="A8:A9"/>
    <mergeCell ref="B8:B9"/>
    <mergeCell ref="C8:K8"/>
    <mergeCell ref="A97:A98"/>
    <mergeCell ref="B97:B98"/>
    <mergeCell ref="C97:K97"/>
    <mergeCell ref="A163:K163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K60"/>
  <sheetViews>
    <sheetView topLeftCell="B1" zoomScale="120" zoomScaleNormal="120" workbookViewId="0">
      <selection activeCell="M30" sqref="M30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CONCATENATE(RM_ALAPADATOK!O21,"2. melléklet ",RM_ALAPADATOK!A7," ",RM_ALAPADATOK!B7," ",RM_ALAPADATOK!C7," ",RM_ALAPADATOK!D7," ",RM_ALAPADATOK!E7," ",RM_ALAPADATOK!F7," ",RM_ALAPADATOK!G7," ",RM_ALAPADATOK!H7)</f>
        <v>6.7.2.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CONCATENATE('RM_6.7.1.sz.mell'!B2:J2)</f>
        <v>5 kvi név</v>
      </c>
      <c r="C2" s="779"/>
      <c r="D2" s="779"/>
      <c r="E2" s="779"/>
      <c r="F2" s="779"/>
      <c r="G2" s="779"/>
      <c r="H2" s="779"/>
      <c r="I2" s="779"/>
      <c r="J2" s="779"/>
      <c r="K2" s="386" t="s">
        <v>503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CONCATENATE('RM_6.7.1.sz.mell'!K5)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CONCATENATE(RM_ALAPADATOK!O21,"3. melléklet ",RM_ALAPADATOK!A7," ",RM_ALAPADATOK!B7," ",RM_ALAPADATOK!C7," ",RM_ALAPADATOK!D7," ",RM_ALAPADATOK!E7," ",RM_ALAPADATOK!F7," ",RM_ALAPADATOK!G7," ",RM_ALAPADATOK!H7)</f>
        <v>6.7.3.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CONCATENATE('RM_6.7.2.sz.mell'!B2:J2)</f>
        <v>5 kvi név</v>
      </c>
      <c r="C2" s="779"/>
      <c r="D2" s="779"/>
      <c r="E2" s="779"/>
      <c r="F2" s="779"/>
      <c r="G2" s="779"/>
      <c r="H2" s="779"/>
      <c r="I2" s="779"/>
      <c r="J2" s="779"/>
      <c r="K2" s="386" t="s">
        <v>503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CONCATENATE('RM_6.7.2.sz.mell'!K5)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K60"/>
  <sheetViews>
    <sheetView zoomScale="120" zoomScaleNormal="120" workbookViewId="0">
      <selection activeCell="L31" sqref="L31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CONCATENATE(RM_ALAPADATOK!O23," melléklet ",RM_ALAPADATOK!A7," ",RM_ALAPADATOK!B7," ",RM_ALAPADATOK!C7," ",RM_ALAPADATOK!D7," ",RM_ALAPADATOK!E7," ",RM_ALAPADATOK!F7," ",RM_ALAPADATOK!G7," ",RM_ALAPADATOK!H7)</f>
        <v>6.8.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CONCATENATE(RM_ALAPADATOK!B23)</f>
        <v>6 kvi név</v>
      </c>
      <c r="C2" s="779"/>
      <c r="D2" s="779"/>
      <c r="E2" s="779"/>
      <c r="F2" s="779"/>
      <c r="G2" s="779"/>
      <c r="H2" s="779"/>
      <c r="I2" s="779"/>
      <c r="J2" s="779"/>
      <c r="K2" s="386" t="s">
        <v>504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CONCATENATE('RM_6.7.3.sz.mell'!K5)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CONCATENATE(RM_ALAPADATOK!O23,"1. melléklet ",RM_ALAPADATOK!A7," ",RM_ALAPADATOK!B7," ",RM_ALAPADATOK!C7," ",RM_ALAPADATOK!D7," ",RM_ALAPADATOK!E7," ",RM_ALAPADATOK!F7," ",RM_ALAPADATOK!G7," ",RM_ALAPADATOK!H7)</f>
        <v>6.8.1.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CONCATENATE('RM_6.8.sz.mell'!B2:J2)</f>
        <v>6 kvi név</v>
      </c>
      <c r="C2" s="779"/>
      <c r="D2" s="779"/>
      <c r="E2" s="779"/>
      <c r="F2" s="779"/>
      <c r="G2" s="779"/>
      <c r="H2" s="779"/>
      <c r="I2" s="779"/>
      <c r="J2" s="779"/>
      <c r="K2" s="386" t="s">
        <v>504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CONCATENATE('RM_6.8.sz.mell'!K5)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K60"/>
  <sheetViews>
    <sheetView topLeftCell="B1" zoomScale="120" zoomScaleNormal="120" workbookViewId="0">
      <selection activeCell="N30" sqref="N30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CONCATENATE(RM_ALAPADATOK!O23,"2. melléklet ",RM_ALAPADATOK!A7," ",RM_ALAPADATOK!B7," ",RM_ALAPADATOK!C7," ",RM_ALAPADATOK!D7," ",RM_ALAPADATOK!E7," ",RM_ALAPADATOK!F7," ",RM_ALAPADATOK!G7," ",RM_ALAPADATOK!H7)</f>
        <v>6.8.2.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CONCATENATE('RM_6.8.1.sz.mell'!B2:J2)</f>
        <v>6 kvi név</v>
      </c>
      <c r="C2" s="779"/>
      <c r="D2" s="779"/>
      <c r="E2" s="779"/>
      <c r="F2" s="779"/>
      <c r="G2" s="779"/>
      <c r="H2" s="779"/>
      <c r="I2" s="779"/>
      <c r="J2" s="779"/>
      <c r="K2" s="386" t="s">
        <v>504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CONCATENATE('RM_6.8.1.sz.mell'!K5)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CONCATENATE(RM_ALAPADATOK!O23,"3. melléklet ",RM_ALAPADATOK!A7," ",RM_ALAPADATOK!B7," ",RM_ALAPADATOK!C7," ",RM_ALAPADATOK!D7," ",RM_ALAPADATOK!E7," ",RM_ALAPADATOK!F7," ",RM_ALAPADATOK!G7," ",RM_ALAPADATOK!H7)</f>
        <v>6.8.3.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CONCATENATE('RM_6.8.2.sz.mell'!B2:J2)</f>
        <v>6 kvi név</v>
      </c>
      <c r="C2" s="779"/>
      <c r="D2" s="779"/>
      <c r="E2" s="779"/>
      <c r="F2" s="779"/>
      <c r="G2" s="779"/>
      <c r="H2" s="779"/>
      <c r="I2" s="779"/>
      <c r="J2" s="779"/>
      <c r="K2" s="386" t="s">
        <v>504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CONCATENATE('RM_6.8.2.sz.mell'!K5)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CONCATENATE(RM_ALAPADATOK!O25," melléklet ",RM_ALAPADATOK!A7," ",RM_ALAPADATOK!B7," ",RM_ALAPADATOK!C7," ",RM_ALAPADATOK!D7," ",RM_ALAPADATOK!E7," ",RM_ALAPADATOK!F7," ",RM_ALAPADATOK!G7," ",RM_ALAPADATOK!H7)</f>
        <v>6.9.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CONCATENATE(RM_ALAPADATOK!B25)</f>
        <v>7 kvi név</v>
      </c>
      <c r="C2" s="779"/>
      <c r="D2" s="779"/>
      <c r="E2" s="779"/>
      <c r="F2" s="779"/>
      <c r="G2" s="779"/>
      <c r="H2" s="779"/>
      <c r="I2" s="779"/>
      <c r="J2" s="779"/>
      <c r="K2" s="386" t="s">
        <v>505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CONCATENATE('RM_6.8.3.sz.mell'!K5)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CONCATENATE(RM_ALAPADATOK!O25,"1. melléklet ",RM_ALAPADATOK!A7," ",RM_ALAPADATOK!B7," ",RM_ALAPADATOK!C7," ",RM_ALAPADATOK!D7," ",RM_ALAPADATOK!E7," ",RM_ALAPADATOK!F7," ",RM_ALAPADATOK!G7," ",RM_ALAPADATOK!H7)</f>
        <v>6.9.1.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CONCATENATE('RM_6.9.sz.mell'!B2:J2)</f>
        <v>7 kvi név</v>
      </c>
      <c r="C2" s="779"/>
      <c r="D2" s="779"/>
      <c r="E2" s="779"/>
      <c r="F2" s="779"/>
      <c r="G2" s="779"/>
      <c r="H2" s="779"/>
      <c r="I2" s="779"/>
      <c r="J2" s="779"/>
      <c r="K2" s="386" t="s">
        <v>505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CONCATENATE('RM_6.9.sz.mell'!K5)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CONCATENATE(RM_ALAPADATOK!O25,"2. melléklet ",RM_ALAPADATOK!A7," ",RM_ALAPADATOK!B7," ",RM_ALAPADATOK!C7," ",RM_ALAPADATOK!D7," ",RM_ALAPADATOK!E7," ",RM_ALAPADATOK!F7," ",RM_ALAPADATOK!G7," ",RM_ALAPADATOK!H7)</f>
        <v>6.9.2.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CONCATENATE('RM_6.9.1.sz.mell'!B2:J2)</f>
        <v>7 kvi név</v>
      </c>
      <c r="C2" s="779"/>
      <c r="D2" s="779"/>
      <c r="E2" s="779"/>
      <c r="F2" s="779"/>
      <c r="G2" s="779"/>
      <c r="H2" s="779"/>
      <c r="I2" s="779"/>
      <c r="J2" s="779"/>
      <c r="K2" s="386" t="s">
        <v>505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CONCATENATE('RM_6.9.1.sz.mell'!K5)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CONCATENATE(RM_ALAPADATOK!O25,"3. melléklet ",RM_ALAPADATOK!A7," ",RM_ALAPADATOK!B7," ",RM_ALAPADATOK!C7," ",RM_ALAPADATOK!D7," ",RM_ALAPADATOK!E7," ",RM_ALAPADATOK!F7," ",RM_ALAPADATOK!G7," ",RM_ALAPADATOK!H7)</f>
        <v>6.9.3.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CONCATENATE('RM_6.9.2.sz.mell'!B2:J2)</f>
        <v>7 kvi név</v>
      </c>
      <c r="C2" s="779"/>
      <c r="D2" s="779"/>
      <c r="E2" s="779"/>
      <c r="F2" s="779"/>
      <c r="G2" s="779"/>
      <c r="H2" s="779"/>
      <c r="I2" s="779"/>
      <c r="J2" s="779"/>
      <c r="K2" s="386" t="s">
        <v>505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CONCATENATE('RM_6.9.2.sz.mell'!K5)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166"/>
  <sheetViews>
    <sheetView topLeftCell="C160" zoomScale="130" zoomScaleNormal="130" zoomScaleSheetLayoutView="100" workbookViewId="0">
      <selection activeCell="D83" sqref="D83"/>
    </sheetView>
  </sheetViews>
  <sheetFormatPr defaultColWidth="9.296875" defaultRowHeight="15.5" x14ac:dyDescent="0.35"/>
  <cols>
    <col min="1" max="1" width="7.3984375" style="115" customWidth="1"/>
    <col min="2" max="2" width="59.69921875" style="115" customWidth="1"/>
    <col min="3" max="3" width="14.796875" style="116" customWidth="1"/>
    <col min="4" max="11" width="14.796875" style="136" customWidth="1"/>
    <col min="12" max="16384" width="9.296875" style="136"/>
  </cols>
  <sheetData>
    <row r="1" spans="1:11" x14ac:dyDescent="0.35">
      <c r="A1" s="305"/>
      <c r="B1" s="641" t="str">
        <f>CONCATENATE("1.2. melléklet ",RM_ALAPADATOK!A7," ",RM_ALAPADATOK!B7," ",RM_ALAPADATOK!C7," ",RM_ALAPADATOK!D7," ",RM_ALAPADATOK!E7," ",RM_ALAPADATOK!F7," ",RM_ALAPADATOK!G7," ",RM_ALAPADATOK!H7)</f>
        <v>1.2. melléklet a 8 / 2021 ( VI.10. ) önkormányzati rendelethez</v>
      </c>
      <c r="C1" s="642"/>
      <c r="D1" s="642"/>
      <c r="E1" s="642"/>
      <c r="F1" s="642"/>
      <c r="G1" s="642"/>
      <c r="H1" s="642"/>
      <c r="I1" s="642"/>
      <c r="J1" s="642"/>
      <c r="K1" s="642"/>
    </row>
    <row r="2" spans="1:11" x14ac:dyDescent="0.3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5">
      <c r="A3" s="643" t="str">
        <f>CONCATENATE(RM_ALAPADATOK!A4)</f>
        <v/>
      </c>
      <c r="B3" s="643"/>
      <c r="C3" s="644"/>
      <c r="D3" s="643"/>
      <c r="E3" s="643"/>
      <c r="F3" s="643"/>
      <c r="G3" s="643"/>
      <c r="H3" s="643"/>
      <c r="I3" s="643"/>
      <c r="J3" s="643"/>
      <c r="K3" s="643"/>
    </row>
    <row r="4" spans="1:11" x14ac:dyDescent="0.35">
      <c r="A4" s="643" t="str">
        <f>CONCATENATE(RM_ALAPADATOK!D7,". ÉVI KÖLTSÉGVETÉSI RENDELET KÖTELEZŐ FELADATOK BEVÉTELEINEK KIADÁSAINAK MÓDOSÍTÁSA")</f>
        <v>2021. ÉVI KÖLTSÉGVETÉSI RENDELET KÖTELEZŐ FELADATOK BEVÉTELEINEK KIADÁSAINAK MÓDOSÍTÁSA</v>
      </c>
      <c r="B4" s="643"/>
      <c r="C4" s="644"/>
      <c r="D4" s="643"/>
      <c r="E4" s="643"/>
      <c r="F4" s="643"/>
      <c r="G4" s="643"/>
      <c r="H4" s="643"/>
      <c r="I4" s="643"/>
      <c r="J4" s="643"/>
      <c r="K4" s="643"/>
    </row>
    <row r="5" spans="1:11" x14ac:dyDescent="0.3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5">
      <c r="A6" s="637" t="s">
        <v>1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</row>
    <row r="7" spans="1:11" ht="15.9" customHeight="1" thickBot="1" x14ac:dyDescent="0.4">
      <c r="A7" s="639" t="s">
        <v>81</v>
      </c>
      <c r="B7" s="639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35">
      <c r="A8" s="628" t="s">
        <v>46</v>
      </c>
      <c r="B8" s="630" t="s">
        <v>2</v>
      </c>
      <c r="C8" s="632" t="str">
        <f>+CONCATENATE(LEFT(RM_ÖSSZEFÜGGÉSEK!A6,4),". évi")</f>
        <v>2021. évi</v>
      </c>
      <c r="D8" s="633"/>
      <c r="E8" s="634"/>
      <c r="F8" s="634"/>
      <c r="G8" s="634"/>
      <c r="H8" s="634"/>
      <c r="I8" s="634"/>
      <c r="J8" s="634"/>
      <c r="K8" s="635"/>
    </row>
    <row r="9" spans="1:11" ht="39" customHeight="1" thickBot="1" x14ac:dyDescent="0.4">
      <c r="A9" s="629"/>
      <c r="B9" s="631"/>
      <c r="C9" s="284" t="s">
        <v>368</v>
      </c>
      <c r="D9" s="302" t="str">
        <f>CONCATENATE('RM_1.1.sz.mell.'!D9)</f>
        <v xml:space="preserve">1. sz. módosítás </v>
      </c>
      <c r="E9" s="302" t="str">
        <f>CONCATENATE('RM_1.1.sz.mell.'!E9)</f>
        <v xml:space="preserve">2. sz. módosítás </v>
      </c>
      <c r="F9" s="302" t="str">
        <f>CONCATENATE('RM_1.1.sz.mell.'!F9)</f>
        <v xml:space="preserve">3. sz. módosítás </v>
      </c>
      <c r="G9" s="302" t="str">
        <f>CONCATENATE('RM_1.1.sz.mell.'!G9)</f>
        <v xml:space="preserve">4. sz. módosítás </v>
      </c>
      <c r="H9" s="302" t="str">
        <f>CONCATENATE('RM_1.1.sz.mell.'!H9)</f>
        <v xml:space="preserve">5. sz. módosítás </v>
      </c>
      <c r="I9" s="302" t="str">
        <f>CONCATENATE('RM_1.1.sz.mell.'!I9)</f>
        <v xml:space="preserve">6. sz. módosítás </v>
      </c>
      <c r="J9" s="303" t="s">
        <v>433</v>
      </c>
      <c r="K9" s="304" t="str">
        <f>CONCATENATE('RM_1.1.sz.mell.'!K9)</f>
        <v>1.számú módosítás utáni előirányzat</v>
      </c>
    </row>
    <row r="10" spans="1:11" s="137" customFormat="1" ht="12" customHeight="1" thickBot="1" x14ac:dyDescent="0.3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458</v>
      </c>
      <c r="J10" s="286" t="s">
        <v>459</v>
      </c>
      <c r="K10" s="301" t="s">
        <v>460</v>
      </c>
    </row>
    <row r="11" spans="1:11" s="138" customFormat="1" ht="12" customHeight="1" thickBot="1" x14ac:dyDescent="0.35">
      <c r="A11" s="17" t="s">
        <v>3</v>
      </c>
      <c r="B11" s="18" t="s">
        <v>137</v>
      </c>
      <c r="C11" s="126">
        <f>+C12+C13+C14+C15+C16+C17</f>
        <v>94468464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94468464</v>
      </c>
    </row>
    <row r="12" spans="1:11" s="138" customFormat="1" ht="12" customHeight="1" x14ac:dyDescent="0.3">
      <c r="A12" s="12" t="s">
        <v>58</v>
      </c>
      <c r="B12" s="139" t="s">
        <v>138</v>
      </c>
      <c r="C12" s="589">
        <v>18741299</v>
      </c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18741299</v>
      </c>
    </row>
    <row r="13" spans="1:11" s="138" customFormat="1" ht="12" customHeight="1" x14ac:dyDescent="0.3">
      <c r="A13" s="11" t="s">
        <v>59</v>
      </c>
      <c r="B13" s="140" t="s">
        <v>139</v>
      </c>
      <c r="C13" s="590">
        <v>40188370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40188370</v>
      </c>
    </row>
    <row r="14" spans="1:11" s="138" customFormat="1" ht="12" customHeight="1" x14ac:dyDescent="0.3">
      <c r="A14" s="11" t="s">
        <v>60</v>
      </c>
      <c r="B14" s="140" t="s">
        <v>140</v>
      </c>
      <c r="C14" s="591">
        <v>32142745</v>
      </c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32142745</v>
      </c>
    </row>
    <row r="15" spans="1:11" s="138" customFormat="1" ht="12" customHeight="1" x14ac:dyDescent="0.3">
      <c r="A15" s="11" t="s">
        <v>61</v>
      </c>
      <c r="B15" s="140" t="s">
        <v>141</v>
      </c>
      <c r="C15" s="591">
        <v>3396050</v>
      </c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3396050</v>
      </c>
    </row>
    <row r="16" spans="1:11" s="138" customFormat="1" ht="12" customHeight="1" x14ac:dyDescent="0.3">
      <c r="A16" s="11" t="s">
        <v>78</v>
      </c>
      <c r="B16" s="70" t="s">
        <v>289</v>
      </c>
      <c r="C16" s="591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5">
      <c r="A17" s="13" t="s">
        <v>62</v>
      </c>
      <c r="B17" s="71" t="s">
        <v>290</v>
      </c>
      <c r="C17" s="591">
        <f>'[1]KV_1.1.sz.mell.'!C15</f>
        <v>0</v>
      </c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5">
      <c r="A18" s="17" t="s">
        <v>4</v>
      </c>
      <c r="B18" s="69" t="s">
        <v>142</v>
      </c>
      <c r="C18" s="591">
        <f>'[1]KV_1.1.sz.mell.'!C16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49560000</v>
      </c>
    </row>
    <row r="19" spans="1:11" s="138" customFormat="1" ht="12" customHeight="1" x14ac:dyDescent="0.3">
      <c r="A19" s="12" t="s">
        <v>64</v>
      </c>
      <c r="B19" s="139" t="s">
        <v>143</v>
      </c>
      <c r="C19" s="591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3">
      <c r="A20" s="11" t="s">
        <v>65</v>
      </c>
      <c r="B20" s="140" t="s">
        <v>144</v>
      </c>
      <c r="C20" s="591">
        <f>'[1]KV_1.1.sz.mell.'!C18</f>
        <v>0</v>
      </c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3">
      <c r="A21" s="11" t="s">
        <v>66</v>
      </c>
      <c r="B21" s="140" t="s">
        <v>281</v>
      </c>
      <c r="C21" s="591">
        <f>'[1]KV_1.1.sz.mell.'!C19</f>
        <v>0</v>
      </c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3">
      <c r="A22" s="11" t="s">
        <v>67</v>
      </c>
      <c r="B22" s="140" t="s">
        <v>282</v>
      </c>
      <c r="C22" s="591">
        <f>'[1]KV_1.1.sz.mell.'!C20</f>
        <v>0</v>
      </c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3">
      <c r="A23" s="11" t="s">
        <v>68</v>
      </c>
      <c r="B23" s="140" t="s">
        <v>145</v>
      </c>
      <c r="C23" s="591">
        <v>49560000</v>
      </c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49560000</v>
      </c>
    </row>
    <row r="24" spans="1:11" s="138" customFormat="1" ht="12" customHeight="1" thickBot="1" x14ac:dyDescent="0.35">
      <c r="A24" s="13" t="s">
        <v>74</v>
      </c>
      <c r="B24" s="71" t="s">
        <v>146</v>
      </c>
      <c r="C24" s="591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5">
      <c r="A25" s="17" t="s">
        <v>5</v>
      </c>
      <c r="B25" s="18" t="s">
        <v>147</v>
      </c>
      <c r="C25" s="591">
        <f>'[1]KV_1.1.sz.mell.'!C23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3">
      <c r="A26" s="12" t="s">
        <v>47</v>
      </c>
      <c r="B26" s="139" t="s">
        <v>148</v>
      </c>
      <c r="C26" s="591">
        <f>'[1]KV_1.1.sz.mell.'!C24</f>
        <v>0</v>
      </c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3">
      <c r="A27" s="11" t="s">
        <v>48</v>
      </c>
      <c r="B27" s="140" t="s">
        <v>149</v>
      </c>
      <c r="C27" s="591">
        <f>'[1]KV_1.1.sz.mell.'!C25</f>
        <v>0</v>
      </c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3">
      <c r="A28" s="11" t="s">
        <v>49</v>
      </c>
      <c r="B28" s="140" t="s">
        <v>283</v>
      </c>
      <c r="C28" s="591">
        <f>'[1]KV_1.1.sz.mell.'!C26</f>
        <v>0</v>
      </c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3">
      <c r="A29" s="11" t="s">
        <v>50</v>
      </c>
      <c r="B29" s="140" t="s">
        <v>284</v>
      </c>
      <c r="C29" s="590">
        <f>'[1]KV_1.1.sz.mell.'!C27</f>
        <v>0</v>
      </c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3">
      <c r="A30" s="11" t="s">
        <v>89</v>
      </c>
      <c r="B30" s="140" t="s">
        <v>150</v>
      </c>
      <c r="C30" s="590">
        <f>'[1]KV_1.1.sz.mell.'!C28</f>
        <v>0</v>
      </c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5">
      <c r="A31" s="13" t="s">
        <v>90</v>
      </c>
      <c r="B31" s="141" t="s">
        <v>151</v>
      </c>
      <c r="C31" s="592">
        <f>'[1]KV_1.1.sz.mell.'!C29</f>
        <v>0</v>
      </c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5">
      <c r="A32" s="17" t="s">
        <v>91</v>
      </c>
      <c r="B32" s="18" t="s">
        <v>419</v>
      </c>
      <c r="C32" s="593">
        <v>17060000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17060000</v>
      </c>
    </row>
    <row r="33" spans="1:11" s="138" customFormat="1" ht="12" customHeight="1" x14ac:dyDescent="0.3">
      <c r="A33" s="12" t="s">
        <v>152</v>
      </c>
      <c r="B33" s="139" t="str">
        <f>'RM_1.1.sz.mell.'!B33</f>
        <v>Építményadó</v>
      </c>
      <c r="C33" s="594">
        <v>6000000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6000000</v>
      </c>
    </row>
    <row r="34" spans="1:11" s="138" customFormat="1" ht="12" customHeight="1" x14ac:dyDescent="0.3">
      <c r="A34" s="11" t="s">
        <v>153</v>
      </c>
      <c r="B34" s="139" t="str">
        <f>'RM_1.1.sz.mell.'!B34</f>
        <v>Idegenforgalmi adó</v>
      </c>
      <c r="C34" s="594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3">
      <c r="A35" s="11" t="s">
        <v>154</v>
      </c>
      <c r="B35" s="139" t="str">
        <f>'RM_1.1.sz.mell.'!B35</f>
        <v>Iparűzési adó</v>
      </c>
      <c r="C35" s="595">
        <v>11000000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11000000</v>
      </c>
    </row>
    <row r="36" spans="1:11" s="138" customFormat="1" ht="12" customHeight="1" x14ac:dyDescent="0.3">
      <c r="A36" s="11" t="s">
        <v>155</v>
      </c>
      <c r="B36" s="139" t="str">
        <f>'RM_1.1.sz.mell.'!B36</f>
        <v>Talajterhelési díj</v>
      </c>
      <c r="C36" s="595">
        <v>60000</v>
      </c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60000</v>
      </c>
    </row>
    <row r="37" spans="1:11" s="138" customFormat="1" ht="12" customHeight="1" x14ac:dyDescent="0.3">
      <c r="A37" s="11" t="s">
        <v>416</v>
      </c>
      <c r="B37" s="139" t="str">
        <f>'RM_1.1.sz.mell.'!B37</f>
        <v>Gépjárműadó</v>
      </c>
      <c r="C37" s="595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3">
      <c r="A38" s="11" t="s">
        <v>417</v>
      </c>
      <c r="B38" s="139" t="str">
        <f>'RM_1.1.sz.mell.'!B38</f>
        <v>Telekadó</v>
      </c>
      <c r="C38" s="595">
        <f>'[1]KV_1.1.sz.mell.'!C36</f>
        <v>0</v>
      </c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5">
      <c r="A39" s="13" t="s">
        <v>418</v>
      </c>
      <c r="B39" s="139" t="str">
        <f>'RM_1.1.sz.mell.'!B39</f>
        <v>Kommunális adó</v>
      </c>
      <c r="C39" s="595">
        <f>'[1]KV_1.1.sz.mell.'!C37</f>
        <v>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5">
      <c r="A40" s="17" t="s">
        <v>7</v>
      </c>
      <c r="B40" s="18" t="s">
        <v>291</v>
      </c>
      <c r="C40" s="595">
        <v>3705000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3705000</v>
      </c>
    </row>
    <row r="41" spans="1:11" s="138" customFormat="1" ht="12" customHeight="1" x14ac:dyDescent="0.3">
      <c r="A41" s="12" t="s">
        <v>51</v>
      </c>
      <c r="B41" s="139" t="s">
        <v>159</v>
      </c>
      <c r="C41" s="595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3">
      <c r="A42" s="11" t="s">
        <v>52</v>
      </c>
      <c r="B42" s="140" t="s">
        <v>160</v>
      </c>
      <c r="C42" s="595">
        <v>1600000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1600000</v>
      </c>
    </row>
    <row r="43" spans="1:11" s="138" customFormat="1" ht="12" customHeight="1" x14ac:dyDescent="0.3">
      <c r="A43" s="11" t="s">
        <v>53</v>
      </c>
      <c r="B43" s="140" t="s">
        <v>161</v>
      </c>
      <c r="C43" s="595">
        <v>1500000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1500000</v>
      </c>
    </row>
    <row r="44" spans="1:11" s="138" customFormat="1" ht="12" customHeight="1" x14ac:dyDescent="0.3">
      <c r="A44" s="11" t="s">
        <v>93</v>
      </c>
      <c r="B44" s="140" t="s">
        <v>162</v>
      </c>
      <c r="C44" s="595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thickBot="1" x14ac:dyDescent="0.35">
      <c r="A45" s="11" t="s">
        <v>94</v>
      </c>
      <c r="B45" s="140" t="s">
        <v>163</v>
      </c>
      <c r="C45" s="596">
        <f>'[1]KV_1.1.sz.mell.'!C43</f>
        <v>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thickBot="1" x14ac:dyDescent="0.35">
      <c r="A46" s="11" t="s">
        <v>95</v>
      </c>
      <c r="B46" s="140" t="s">
        <v>164</v>
      </c>
      <c r="C46" s="597">
        <v>405000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405000</v>
      </c>
    </row>
    <row r="47" spans="1:11" s="138" customFormat="1" ht="12" customHeight="1" thickBot="1" x14ac:dyDescent="0.35">
      <c r="A47" s="11" t="s">
        <v>96</v>
      </c>
      <c r="B47" s="140" t="s">
        <v>165</v>
      </c>
      <c r="C47" s="59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3">
      <c r="A48" s="11" t="s">
        <v>97</v>
      </c>
      <c r="B48" s="140" t="s">
        <v>420</v>
      </c>
      <c r="C48" s="595">
        <f>'[1]KV_1.1.sz.mell.'!C46</f>
        <v>0</v>
      </c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3">
      <c r="A49" s="11" t="s">
        <v>157</v>
      </c>
      <c r="B49" s="140" t="s">
        <v>167</v>
      </c>
      <c r="C49" s="595">
        <f>'[1]KV_1.1.sz.mell.'!C47</f>
        <v>0</v>
      </c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thickBot="1" x14ac:dyDescent="0.35">
      <c r="A50" s="13" t="s">
        <v>158</v>
      </c>
      <c r="B50" s="141" t="s">
        <v>293</v>
      </c>
      <c r="C50" s="595">
        <f>'[1]KV_1.1.sz.mell.'!C48</f>
        <v>0</v>
      </c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5">
      <c r="A51" s="15" t="s">
        <v>292</v>
      </c>
      <c r="B51" s="300" t="s">
        <v>168</v>
      </c>
      <c r="C51" s="597">
        <v>200000</v>
      </c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200000</v>
      </c>
    </row>
    <row r="52" spans="1:11" s="138" customFormat="1" ht="12" customHeight="1" thickBot="1" x14ac:dyDescent="0.35">
      <c r="A52" s="17" t="s">
        <v>8</v>
      </c>
      <c r="B52" s="18" t="s">
        <v>169</v>
      </c>
      <c r="C52" s="595"/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3">
      <c r="A53" s="12" t="s">
        <v>54</v>
      </c>
      <c r="B53" s="139" t="s">
        <v>173</v>
      </c>
      <c r="C53" s="595">
        <f>'[1]KV_1.1.sz.mell.'!C51</f>
        <v>0</v>
      </c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3">
      <c r="A54" s="11" t="s">
        <v>55</v>
      </c>
      <c r="B54" s="140" t="s">
        <v>174</v>
      </c>
      <c r="C54" s="595">
        <f>'[1]KV_1.1.sz.mell.'!C52</f>
        <v>0</v>
      </c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3">
      <c r="A55" s="11" t="s">
        <v>170</v>
      </c>
      <c r="B55" s="140" t="s">
        <v>175</v>
      </c>
      <c r="C55" s="595">
        <f>'[1]KV_1.1.sz.mell.'!C53</f>
        <v>0</v>
      </c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3">
      <c r="A56" s="11" t="s">
        <v>171</v>
      </c>
      <c r="B56" s="140" t="s">
        <v>176</v>
      </c>
      <c r="C56" s="595">
        <f>'[1]KV_1.1.sz.mell.'!C54</f>
        <v>0</v>
      </c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5">
      <c r="A57" s="13" t="s">
        <v>172</v>
      </c>
      <c r="B57" s="71" t="s">
        <v>177</v>
      </c>
      <c r="C57" s="595">
        <f>'[1]KV_1.1.sz.mell.'!C55</f>
        <v>0</v>
      </c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5">
      <c r="A58" s="17" t="s">
        <v>98</v>
      </c>
      <c r="B58" s="18" t="s">
        <v>178</v>
      </c>
      <c r="C58" s="598">
        <f>'[1]KV_1.1.sz.mell.'!C56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3">
      <c r="A59" s="12" t="s">
        <v>56</v>
      </c>
      <c r="B59" s="139" t="s">
        <v>179</v>
      </c>
      <c r="C59" s="595">
        <f>'[1]KV_1.1.sz.mell.'!C57</f>
        <v>0</v>
      </c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3">
      <c r="A60" s="11" t="s">
        <v>57</v>
      </c>
      <c r="B60" s="140" t="s">
        <v>285</v>
      </c>
      <c r="C60" s="595">
        <f>'[1]KV_1.1.sz.mell.'!C58</f>
        <v>0</v>
      </c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3">
      <c r="A61" s="11" t="s">
        <v>182</v>
      </c>
      <c r="B61" s="140" t="s">
        <v>180</v>
      </c>
      <c r="C61" s="595">
        <f>'[1]KV_1.1.sz.mell.'!C59</f>
        <v>0</v>
      </c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5">
      <c r="A62" s="13" t="s">
        <v>183</v>
      </c>
      <c r="B62" s="71" t="s">
        <v>181</v>
      </c>
      <c r="C62" s="595">
        <f>'[1]KV_1.1.sz.mell.'!C60</f>
        <v>0</v>
      </c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5">
      <c r="A63" s="17" t="s">
        <v>10</v>
      </c>
      <c r="B63" s="69" t="s">
        <v>184</v>
      </c>
      <c r="C63" s="199">
        <f>'[1]KV_1.1.sz.mell.'!C61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3">
      <c r="A64" s="12" t="s">
        <v>99</v>
      </c>
      <c r="B64" s="139" t="s">
        <v>186</v>
      </c>
      <c r="C64" s="595">
        <f>'[1]KV_1.1.sz.mell.'!C62</f>
        <v>0</v>
      </c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3">
      <c r="A65" s="11" t="s">
        <v>100</v>
      </c>
      <c r="B65" s="140" t="s">
        <v>286</v>
      </c>
      <c r="C65" s="595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3">
      <c r="A66" s="11" t="s">
        <v>120</v>
      </c>
      <c r="B66" s="140" t="s">
        <v>187</v>
      </c>
      <c r="C66" s="595">
        <f>'[1]KV_1.1.sz.mell.'!C64</f>
        <v>0</v>
      </c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5">
      <c r="A67" s="13" t="s">
        <v>185</v>
      </c>
      <c r="B67" s="71" t="s">
        <v>188</v>
      </c>
      <c r="C67" s="595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5">
      <c r="A68" s="179" t="s">
        <v>333</v>
      </c>
      <c r="B68" s="18" t="s">
        <v>189</v>
      </c>
      <c r="C68" s="595">
        <v>164793464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164793464</v>
      </c>
    </row>
    <row r="69" spans="1:11" s="138" customFormat="1" ht="12" customHeight="1" thickBot="1" x14ac:dyDescent="0.35">
      <c r="A69" s="169" t="s">
        <v>190</v>
      </c>
      <c r="B69" s="69" t="s">
        <v>191</v>
      </c>
      <c r="C69" s="199"/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thickBot="1" x14ac:dyDescent="0.35">
      <c r="A70" s="12" t="s">
        <v>219</v>
      </c>
      <c r="B70" s="139" t="s">
        <v>192</v>
      </c>
      <c r="C70" s="199">
        <f>'[1]KV_1.1.sz.mell.'!C68</f>
        <v>0</v>
      </c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thickBot="1" x14ac:dyDescent="0.35">
      <c r="A71" s="11" t="s">
        <v>228</v>
      </c>
      <c r="B71" s="140" t="s">
        <v>193</v>
      </c>
      <c r="C71" s="599">
        <f>'[1]KV_1.1.sz.mell.'!C69</f>
        <v>0</v>
      </c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5">
      <c r="A72" s="15" t="s">
        <v>229</v>
      </c>
      <c r="B72" s="287" t="s">
        <v>318</v>
      </c>
      <c r="C72" s="599">
        <f>'[1]KV_1.1.sz.mell.'!C70</f>
        <v>0</v>
      </c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3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3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3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5">
      <c r="A78" s="169" t="s">
        <v>199</v>
      </c>
      <c r="B78" s="69" t="s">
        <v>200</v>
      </c>
      <c r="C78" s="126">
        <f>SUM(C79:C80)</f>
        <v>165728789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165728789</v>
      </c>
    </row>
    <row r="79" spans="1:11" s="138" customFormat="1" ht="12" customHeight="1" x14ac:dyDescent="0.3">
      <c r="A79" s="12" t="s">
        <v>222</v>
      </c>
      <c r="B79" s="139" t="s">
        <v>201</v>
      </c>
      <c r="C79" s="130">
        <v>165728789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165728789</v>
      </c>
    </row>
    <row r="80" spans="1:11" s="138" customFormat="1" ht="12" customHeight="1" thickBot="1" x14ac:dyDescent="0.3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470719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470719</v>
      </c>
      <c r="K81" s="68">
        <f t="shared" si="22"/>
        <v>470719</v>
      </c>
    </row>
    <row r="82" spans="1:11" s="138" customFormat="1" ht="12" customHeight="1" x14ac:dyDescent="0.3">
      <c r="A82" s="12" t="s">
        <v>224</v>
      </c>
      <c r="B82" s="139" t="s">
        <v>205</v>
      </c>
      <c r="C82" s="130"/>
      <c r="D82" s="130">
        <v>470719</v>
      </c>
      <c r="E82" s="130"/>
      <c r="F82" s="130"/>
      <c r="G82" s="130"/>
      <c r="H82" s="130"/>
      <c r="I82" s="130"/>
      <c r="J82" s="276">
        <f>D82+E82+F82+G82+H82+I82</f>
        <v>470719</v>
      </c>
      <c r="K82" s="226">
        <f>C82+J82</f>
        <v>470719</v>
      </c>
    </row>
    <row r="83" spans="1:11" s="138" customFormat="1" ht="12" customHeight="1" x14ac:dyDescent="0.3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3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3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3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5">
      <c r="A92" s="169" t="s">
        <v>230</v>
      </c>
      <c r="B92" s="69" t="s">
        <v>335</v>
      </c>
      <c r="C92" s="132">
        <f>+C69+C73+C78+C81+C85+C91+C90</f>
        <v>165728789</v>
      </c>
      <c r="D92" s="132">
        <f t="shared" ref="D92:K92" si="26">+D69+D73+D78+D81+D85+D91+D90</f>
        <v>470719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470719</v>
      </c>
      <c r="K92" s="165">
        <f t="shared" si="26"/>
        <v>166199508</v>
      </c>
    </row>
    <row r="93" spans="1:11" s="138" customFormat="1" ht="25.5" customHeight="1" thickBot="1" x14ac:dyDescent="0.35">
      <c r="A93" s="170" t="s">
        <v>334</v>
      </c>
      <c r="B93" s="320" t="s">
        <v>336</v>
      </c>
      <c r="C93" s="132">
        <f>+C68+C92</f>
        <v>330522253</v>
      </c>
      <c r="D93" s="132">
        <f t="shared" ref="D93:K93" si="27">+D68+D92</f>
        <v>470719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470719</v>
      </c>
      <c r="K93" s="165">
        <f t="shared" si="27"/>
        <v>330992972</v>
      </c>
    </row>
    <row r="94" spans="1:11" s="138" customFormat="1" ht="30.75" customHeight="1" x14ac:dyDescent="0.3">
      <c r="A94" s="2"/>
      <c r="B94" s="3"/>
      <c r="C94" s="73"/>
    </row>
    <row r="95" spans="1:11" ht="16.5" customHeight="1" x14ac:dyDescent="0.35">
      <c r="A95" s="638" t="s">
        <v>31</v>
      </c>
      <c r="B95" s="638"/>
      <c r="C95" s="638"/>
      <c r="D95" s="638"/>
      <c r="E95" s="638"/>
      <c r="F95" s="638"/>
      <c r="G95" s="638"/>
      <c r="H95" s="638"/>
      <c r="I95" s="638"/>
      <c r="J95" s="638"/>
      <c r="K95" s="638"/>
    </row>
    <row r="96" spans="1:11" s="145" customFormat="1" ht="16.5" customHeight="1" thickBot="1" x14ac:dyDescent="0.4">
      <c r="A96" s="640" t="s">
        <v>82</v>
      </c>
      <c r="B96" s="640"/>
      <c r="C96" s="49"/>
      <c r="K96" s="49" t="str">
        <f>K7</f>
        <v>Forintban!</v>
      </c>
    </row>
    <row r="97" spans="1:11" x14ac:dyDescent="0.35">
      <c r="A97" s="628" t="s">
        <v>46</v>
      </c>
      <c r="B97" s="630" t="s">
        <v>369</v>
      </c>
      <c r="C97" s="632" t="str">
        <f>+CONCATENATE(LEFT(RM_ÖSSZEFÜGGÉSEK!A6,4),". évi")</f>
        <v>2021. évi</v>
      </c>
      <c r="D97" s="633"/>
      <c r="E97" s="634"/>
      <c r="F97" s="634"/>
      <c r="G97" s="634"/>
      <c r="H97" s="634"/>
      <c r="I97" s="634"/>
      <c r="J97" s="634"/>
      <c r="K97" s="635"/>
    </row>
    <row r="98" spans="1:11" ht="39" customHeight="1" thickBot="1" x14ac:dyDescent="0.4">
      <c r="A98" s="629"/>
      <c r="B98" s="631"/>
      <c r="C98" s="284" t="s">
        <v>368</v>
      </c>
      <c r="D98" s="302" t="str">
        <f t="shared" ref="D98:I98" si="28">D9</f>
        <v xml:space="preserve">1. sz.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433</v>
      </c>
      <c r="K98" s="304" t="str">
        <f>K9</f>
        <v>1.számú módosítás utáni előirányzat</v>
      </c>
    </row>
    <row r="99" spans="1:11" s="137" customFormat="1" ht="12" customHeight="1" thickBot="1" x14ac:dyDescent="0.3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458</v>
      </c>
      <c r="J99" s="286" t="s">
        <v>459</v>
      </c>
      <c r="K99" s="301" t="s">
        <v>460</v>
      </c>
    </row>
    <row r="100" spans="1:11" ht="12" customHeight="1" thickBot="1" x14ac:dyDescent="0.4">
      <c r="A100" s="19" t="s">
        <v>3</v>
      </c>
      <c r="B100" s="23" t="s">
        <v>294</v>
      </c>
      <c r="C100" s="125">
        <f>C101+C102+C103+C104+C105+C118</f>
        <v>178880938</v>
      </c>
      <c r="D100" s="125">
        <f t="shared" ref="D100:K100" si="29">D101+D102+D103+D104+D105+D118</f>
        <v>-220000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-220000</v>
      </c>
      <c r="K100" s="182">
        <f t="shared" si="29"/>
        <v>178660938</v>
      </c>
    </row>
    <row r="101" spans="1:11" ht="12" customHeight="1" x14ac:dyDescent="0.35">
      <c r="A101" s="14" t="s">
        <v>58</v>
      </c>
      <c r="B101" s="7" t="s">
        <v>32</v>
      </c>
      <c r="C101" s="269">
        <v>94938888</v>
      </c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94938888</v>
      </c>
    </row>
    <row r="102" spans="1:11" ht="12" customHeight="1" x14ac:dyDescent="0.35">
      <c r="A102" s="11" t="s">
        <v>59</v>
      </c>
      <c r="B102" s="5" t="s">
        <v>101</v>
      </c>
      <c r="C102" s="127">
        <v>12575524</v>
      </c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12575524</v>
      </c>
    </row>
    <row r="103" spans="1:11" ht="12" customHeight="1" x14ac:dyDescent="0.35">
      <c r="A103" s="11" t="s">
        <v>60</v>
      </c>
      <c r="B103" s="5" t="s">
        <v>77</v>
      </c>
      <c r="C103" s="129">
        <v>51300526</v>
      </c>
      <c r="D103" s="129">
        <v>-220000</v>
      </c>
      <c r="E103" s="129"/>
      <c r="F103" s="129"/>
      <c r="G103" s="129"/>
      <c r="H103" s="129"/>
      <c r="I103" s="129"/>
      <c r="J103" s="279">
        <f t="shared" si="30"/>
        <v>-220000</v>
      </c>
      <c r="K103" s="225">
        <f t="shared" si="31"/>
        <v>51080526</v>
      </c>
    </row>
    <row r="104" spans="1:11" ht="12" customHeight="1" x14ac:dyDescent="0.35">
      <c r="A104" s="11" t="s">
        <v>61</v>
      </c>
      <c r="B104" s="8" t="s">
        <v>102</v>
      </c>
      <c r="C104" s="129">
        <v>16000000</v>
      </c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16000000</v>
      </c>
    </row>
    <row r="105" spans="1:11" ht="12" customHeight="1" x14ac:dyDescent="0.35">
      <c r="A105" s="11" t="s">
        <v>69</v>
      </c>
      <c r="B105" s="16" t="s">
        <v>103</v>
      </c>
      <c r="C105" s="129">
        <v>4066000</v>
      </c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4066000</v>
      </c>
    </row>
    <row r="106" spans="1:11" ht="12" customHeight="1" x14ac:dyDescent="0.35">
      <c r="A106" s="11" t="s">
        <v>62</v>
      </c>
      <c r="B106" s="5" t="s">
        <v>299</v>
      </c>
      <c r="C106" s="129">
        <v>10000</v>
      </c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10000</v>
      </c>
    </row>
    <row r="107" spans="1:11" ht="12" customHeight="1" x14ac:dyDescent="0.3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5">
      <c r="A112" s="11" t="s">
        <v>75</v>
      </c>
      <c r="B112" s="50" t="s">
        <v>236</v>
      </c>
      <c r="C112" s="129">
        <v>3556000</v>
      </c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3556000</v>
      </c>
    </row>
    <row r="113" spans="1:11" ht="12" customHeight="1" x14ac:dyDescent="0.3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5">
      <c r="A117" s="13" t="s">
        <v>296</v>
      </c>
      <c r="B117" s="52" t="s">
        <v>241</v>
      </c>
      <c r="C117" s="129">
        <v>550000</v>
      </c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550000</v>
      </c>
    </row>
    <row r="118" spans="1:11" ht="12" customHeight="1" x14ac:dyDescent="0.3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4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4">
      <c r="A121" s="176" t="s">
        <v>4</v>
      </c>
      <c r="B121" s="177" t="s">
        <v>242</v>
      </c>
      <c r="C121" s="188">
        <f>+C122+C124+C126</f>
        <v>151641315</v>
      </c>
      <c r="D121" s="126">
        <f t="shared" ref="D121:K121" si="32">+D122+D124+D126</f>
        <v>-3558739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-3558739</v>
      </c>
      <c r="K121" s="183">
        <f t="shared" si="32"/>
        <v>148082576</v>
      </c>
    </row>
    <row r="122" spans="1:11" ht="12" customHeight="1" x14ac:dyDescent="0.35">
      <c r="A122" s="12" t="s">
        <v>64</v>
      </c>
      <c r="B122" s="5" t="s">
        <v>119</v>
      </c>
      <c r="C122" s="128">
        <v>129281488</v>
      </c>
      <c r="D122" s="194">
        <v>-30000</v>
      </c>
      <c r="E122" s="194"/>
      <c r="F122" s="194"/>
      <c r="G122" s="194"/>
      <c r="H122" s="194"/>
      <c r="I122" s="128"/>
      <c r="J122" s="167">
        <f t="shared" ref="J122:J134" si="33">D122+E122+F122+G122+H122+I122</f>
        <v>-30000</v>
      </c>
      <c r="K122" s="166">
        <f t="shared" ref="K122:K134" si="34">C122+J122</f>
        <v>129251488</v>
      </c>
    </row>
    <row r="123" spans="1:11" ht="12" customHeight="1" x14ac:dyDescent="0.35">
      <c r="A123" s="12" t="s">
        <v>65</v>
      </c>
      <c r="B123" s="9" t="s">
        <v>246</v>
      </c>
      <c r="C123" s="128">
        <v>127250988</v>
      </c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127250988</v>
      </c>
    </row>
    <row r="124" spans="1:11" ht="12" customHeight="1" x14ac:dyDescent="0.35">
      <c r="A124" s="12" t="s">
        <v>66</v>
      </c>
      <c r="B124" s="9" t="s">
        <v>105</v>
      </c>
      <c r="C124" s="127">
        <v>22359827</v>
      </c>
      <c r="D124" s="195">
        <v>-3528739</v>
      </c>
      <c r="E124" s="195"/>
      <c r="F124" s="195"/>
      <c r="G124" s="195"/>
      <c r="H124" s="195"/>
      <c r="I124" s="127"/>
      <c r="J124" s="278">
        <f t="shared" si="33"/>
        <v>-3528739</v>
      </c>
      <c r="K124" s="224">
        <f t="shared" si="34"/>
        <v>18831088</v>
      </c>
    </row>
    <row r="125" spans="1:11" ht="12" customHeight="1" x14ac:dyDescent="0.35">
      <c r="A125" s="12" t="s">
        <v>67</v>
      </c>
      <c r="B125" s="9" t="s">
        <v>247</v>
      </c>
      <c r="C125" s="127">
        <v>2182927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2182927</v>
      </c>
    </row>
    <row r="126" spans="1:11" ht="12" customHeight="1" x14ac:dyDescent="0.3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" thickBot="1" x14ac:dyDescent="0.4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4">
      <c r="A135" s="17" t="s">
        <v>5</v>
      </c>
      <c r="B135" s="47" t="s">
        <v>305</v>
      </c>
      <c r="C135" s="126">
        <f>+C100+C121</f>
        <v>330522253</v>
      </c>
      <c r="D135" s="193">
        <f t="shared" ref="D135:K135" si="35">+D100+D121</f>
        <v>-3778739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-3778739</v>
      </c>
      <c r="K135" s="68">
        <f t="shared" si="35"/>
        <v>326743514</v>
      </c>
    </row>
    <row r="136" spans="1:11" ht="12" customHeight="1" thickBot="1" x14ac:dyDescent="0.4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4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4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4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4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4249458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4249458</v>
      </c>
      <c r="K147" s="165">
        <f t="shared" si="40"/>
        <v>4249458</v>
      </c>
    </row>
    <row r="148" spans="1:15" ht="12" customHeight="1" x14ac:dyDescent="0.3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5">
      <c r="A149" s="12" t="s">
        <v>55</v>
      </c>
      <c r="B149" s="6" t="s">
        <v>254</v>
      </c>
      <c r="C149" s="127"/>
      <c r="D149" s="195">
        <v>4249458</v>
      </c>
      <c r="E149" s="195"/>
      <c r="F149" s="195"/>
      <c r="G149" s="195"/>
      <c r="H149" s="195"/>
      <c r="I149" s="127"/>
      <c r="J149" s="278">
        <f>D149+E149+F149+G149+H149+I149</f>
        <v>4249458</v>
      </c>
      <c r="K149" s="224">
        <f>C149+J149</f>
        <v>4249458</v>
      </c>
    </row>
    <row r="150" spans="1:15" ht="12" customHeight="1" x14ac:dyDescent="0.3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4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4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4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4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4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4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4249458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4249458</v>
      </c>
      <c r="K160" s="185">
        <f t="shared" si="44"/>
        <v>4249458</v>
      </c>
      <c r="L160" s="146"/>
      <c r="M160" s="147"/>
      <c r="N160" s="147"/>
      <c r="O160" s="147"/>
    </row>
    <row r="161" spans="1:11" s="138" customFormat="1" ht="12.9" customHeight="1" thickBot="1" x14ac:dyDescent="0.35">
      <c r="A161" s="72" t="s">
        <v>13</v>
      </c>
      <c r="B161" s="114" t="s">
        <v>329</v>
      </c>
      <c r="C161" s="191">
        <f>+C135+C160</f>
        <v>330522253</v>
      </c>
      <c r="D161" s="200">
        <f t="shared" ref="D161:K161" si="45">+D135+D160</f>
        <v>470719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470719</v>
      </c>
      <c r="K161" s="185">
        <f t="shared" si="45"/>
        <v>330992972</v>
      </c>
    </row>
    <row r="162" spans="1:11" ht="14.15" customHeight="1" x14ac:dyDescent="0.3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35">
      <c r="A163" s="636" t="s">
        <v>255</v>
      </c>
      <c r="B163" s="636"/>
      <c r="C163" s="636"/>
      <c r="D163" s="636"/>
      <c r="E163" s="636"/>
      <c r="F163" s="636"/>
      <c r="G163" s="636"/>
      <c r="H163" s="636"/>
      <c r="I163" s="636"/>
      <c r="J163" s="636"/>
      <c r="K163" s="636"/>
    </row>
    <row r="164" spans="1:11" ht="15.15" customHeight="1" thickBot="1" x14ac:dyDescent="0.4">
      <c r="A164" s="627" t="s">
        <v>83</v>
      </c>
      <c r="B164" s="627"/>
      <c r="C164" s="74"/>
      <c r="K164" s="74" t="str">
        <f>K96</f>
        <v>Forintban!</v>
      </c>
    </row>
    <row r="165" spans="1:11" ht="25.5" customHeight="1" thickBot="1" x14ac:dyDescent="0.4">
      <c r="A165" s="17">
        <v>1</v>
      </c>
      <c r="B165" s="22" t="s">
        <v>331</v>
      </c>
      <c r="C165" s="192">
        <f>+C68-C135</f>
        <v>-165728789</v>
      </c>
      <c r="D165" s="126">
        <f t="shared" ref="D165:K165" si="46">+D68-D135</f>
        <v>3778739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3778739</v>
      </c>
      <c r="K165" s="68">
        <f t="shared" si="46"/>
        <v>-161950050</v>
      </c>
    </row>
    <row r="166" spans="1:11" ht="32.4" customHeight="1" thickBot="1" x14ac:dyDescent="0.4">
      <c r="A166" s="17" t="s">
        <v>4</v>
      </c>
      <c r="B166" s="22" t="s">
        <v>337</v>
      </c>
      <c r="C166" s="126">
        <f>+C92-C160</f>
        <v>165728789</v>
      </c>
      <c r="D166" s="126">
        <f t="shared" ref="D166:K166" si="47">+D92-D160</f>
        <v>-3778739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-3778739</v>
      </c>
      <c r="K166" s="68">
        <f t="shared" si="47"/>
        <v>161950050</v>
      </c>
    </row>
  </sheetData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K60"/>
  <sheetViews>
    <sheetView topLeftCell="A10" zoomScale="120" zoomScaleNormal="120" workbookViewId="0">
      <selection activeCell="M21" sqref="M21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CONCATENATE(RM_ALAPADATOK!O27," melléklet ",RM_ALAPADATOK!A7," ",RM_ALAPADATOK!B7," ",RM_ALAPADATOK!C7," ",RM_ALAPADATOK!D7," ",RM_ALAPADATOK!E7," ",RM_ALAPADATOK!F7," ",RM_ALAPADATOK!G7," ",RM_ALAPADATOK!H7)</f>
        <v>6.10.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CONCATENATE(RM_ALAPADATOK!B27)</f>
        <v>8 kvi név</v>
      </c>
      <c r="C2" s="779"/>
      <c r="D2" s="779"/>
      <c r="E2" s="779"/>
      <c r="F2" s="779"/>
      <c r="G2" s="779"/>
      <c r="H2" s="779"/>
      <c r="I2" s="779"/>
      <c r="J2" s="779"/>
      <c r="K2" s="386" t="s">
        <v>506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CONCATENATE('RM_6.9.3.sz.mell'!K5)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CONCATENATE(RM_ALAPADATOK!O27,"1. melléklet ",RM_ALAPADATOK!A7," ",RM_ALAPADATOK!B7," ",RM_ALAPADATOK!C7," ",RM_ALAPADATOK!D7," ",RM_ALAPADATOK!E7," ",RM_ALAPADATOK!F7," ",RM_ALAPADATOK!G7," ",RM_ALAPADATOK!H7)</f>
        <v>6.10.1.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CONCATENATE('RM_6.10.sz.mell'!B2:J2)</f>
        <v>8 kvi név</v>
      </c>
      <c r="C2" s="779"/>
      <c r="D2" s="779"/>
      <c r="E2" s="779"/>
      <c r="F2" s="779"/>
      <c r="G2" s="779"/>
      <c r="H2" s="779"/>
      <c r="I2" s="779"/>
      <c r="J2" s="779"/>
      <c r="K2" s="386" t="s">
        <v>506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CONCATENATE('RM_6.10.sz.mell'!K5)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CONCATENATE(RM_ALAPADATOK!O27,"2. melléklet ",RM_ALAPADATOK!A7," ",RM_ALAPADATOK!B7," ",RM_ALAPADATOK!C7," ",RM_ALAPADATOK!D7," ",RM_ALAPADATOK!E7," ",RM_ALAPADATOK!F7," ",RM_ALAPADATOK!G7," ",RM_ALAPADATOK!H7)</f>
        <v>6.10.2.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CONCATENATE('RM_6.10.1.sz.mell'!B2:J2)</f>
        <v>8 kvi név</v>
      </c>
      <c r="C2" s="779"/>
      <c r="D2" s="779"/>
      <c r="E2" s="779"/>
      <c r="F2" s="779"/>
      <c r="G2" s="779"/>
      <c r="H2" s="779"/>
      <c r="I2" s="779"/>
      <c r="J2" s="779"/>
      <c r="K2" s="386" t="s">
        <v>506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CONCATENATE('RM_6.10.1.sz.mell'!K5)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K60"/>
  <sheetViews>
    <sheetView topLeftCell="B1" zoomScale="120" zoomScaleNormal="120" workbookViewId="0">
      <selection activeCell="M20" sqref="M20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CONCATENATE(RM_ALAPADATOK!O27,"3. melléklet ",RM_ALAPADATOK!A7," ",RM_ALAPADATOK!B7," ",RM_ALAPADATOK!C7," ",RM_ALAPADATOK!D7," ",RM_ALAPADATOK!E7," ",RM_ALAPADATOK!F7," ",RM_ALAPADATOK!G7," ",RM_ALAPADATOK!H7)</f>
        <v>6.10.3.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CONCATENATE('RM_6.10.2.sz.mell'!B2:J2)</f>
        <v>8 kvi név</v>
      </c>
      <c r="C2" s="779"/>
      <c r="D2" s="779"/>
      <c r="E2" s="779"/>
      <c r="F2" s="779"/>
      <c r="G2" s="779"/>
      <c r="H2" s="779"/>
      <c r="I2" s="779"/>
      <c r="J2" s="779"/>
      <c r="K2" s="386" t="s">
        <v>506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CONCATENATE('RM_6.10.2.sz.mell'!K5)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K60"/>
  <sheetViews>
    <sheetView zoomScale="120" zoomScaleNormal="120" workbookViewId="0">
      <selection activeCell="L28" sqref="L28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CONCATENATE(RM_ALAPADATOK!O29," melléklet ",RM_ALAPADATOK!A7," ",RM_ALAPADATOK!B7," ",RM_ALAPADATOK!C7," ",RM_ALAPADATOK!D7," ",RM_ALAPADATOK!E7," ",RM_ALAPADATOK!F7," ",RM_ALAPADATOK!G7," ",RM_ALAPADATOK!H7)</f>
        <v>6.11.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CONCATENATE(RM_ALAPADATOK!B29)</f>
        <v>9 kvi név</v>
      </c>
      <c r="C2" s="779"/>
      <c r="D2" s="779"/>
      <c r="E2" s="779"/>
      <c r="F2" s="779"/>
      <c r="G2" s="779"/>
      <c r="H2" s="779"/>
      <c r="I2" s="779"/>
      <c r="J2" s="779"/>
      <c r="K2" s="386" t="s">
        <v>507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CONCATENATE('RM_6.10.3.sz.mell'!K5)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K60"/>
  <sheetViews>
    <sheetView zoomScale="120" zoomScaleNormal="120" workbookViewId="0">
      <selection activeCell="L25" sqref="L24:L25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CONCATENATE(RM_ALAPADATOK!O29,"1. melléklet ",RM_ALAPADATOK!A7," ",RM_ALAPADATOK!B7," ",RM_ALAPADATOK!C7," ",RM_ALAPADATOK!D7," ",RM_ALAPADATOK!E7," ",RM_ALAPADATOK!F7," ",RM_ALAPADATOK!G7," ",RM_ALAPADATOK!H7)</f>
        <v>6.11.1.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CONCATENATE('RM_6.11.sz.mell'!B2:J2)</f>
        <v>9 kvi név</v>
      </c>
      <c r="C2" s="779"/>
      <c r="D2" s="779"/>
      <c r="E2" s="779"/>
      <c r="F2" s="779"/>
      <c r="G2" s="779"/>
      <c r="H2" s="779"/>
      <c r="I2" s="779"/>
      <c r="J2" s="779"/>
      <c r="K2" s="386" t="s">
        <v>507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K60"/>
  <sheetViews>
    <sheetView topLeftCell="B1" zoomScale="120" zoomScaleNormal="120" workbookViewId="0">
      <selection activeCell="M25" sqref="M25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CONCATENATE(RM_ALAPADATOK!O29,"2. melléklet ",RM_ALAPADATOK!A7," ",RM_ALAPADATOK!B7," ",RM_ALAPADATOK!C7," ",RM_ALAPADATOK!D7," ",RM_ALAPADATOK!E7," ",RM_ALAPADATOK!F7," ",RM_ALAPADATOK!G7," ",RM_ALAPADATOK!H7)</f>
        <v>6.11.2.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CONCATENATE('RM_6.11.1.sz.mell'!B2:J2)</f>
        <v>9 kvi név</v>
      </c>
      <c r="C2" s="779"/>
      <c r="D2" s="779"/>
      <c r="E2" s="779"/>
      <c r="F2" s="779"/>
      <c r="G2" s="779"/>
      <c r="H2" s="779"/>
      <c r="I2" s="779"/>
      <c r="J2" s="779"/>
      <c r="K2" s="386" t="s">
        <v>507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CONCATENATE('RM_6.11.1.sz.mell'!K5)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K60"/>
  <sheetViews>
    <sheetView topLeftCell="B1" zoomScale="120" zoomScaleNormal="120" workbookViewId="0">
      <selection activeCell="L25" sqref="L25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CONCATENATE(RM_ALAPADATOK!O29,"3. melléklet ",RM_ALAPADATOK!A7," ",RM_ALAPADATOK!B7," ",RM_ALAPADATOK!C7," ",RM_ALAPADATOK!D7," ",RM_ALAPADATOK!E7," ",RM_ALAPADATOK!F7," ",RM_ALAPADATOK!G7," ",RM_ALAPADATOK!H7)</f>
        <v>6.11.3.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CONCATENATE('RM_6.11.2.sz.mell'!B2:J2)</f>
        <v>9 kvi név</v>
      </c>
      <c r="C2" s="779"/>
      <c r="D2" s="779"/>
      <c r="E2" s="779"/>
      <c r="F2" s="779"/>
      <c r="G2" s="779"/>
      <c r="H2" s="779"/>
      <c r="I2" s="779"/>
      <c r="J2" s="779"/>
      <c r="K2" s="386" t="s">
        <v>507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CONCATENATE('RM_6.11.2.sz.mell'!K5)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K60"/>
  <sheetViews>
    <sheetView topLeftCell="C1" zoomScale="120" zoomScaleNormal="120" workbookViewId="0">
      <selection activeCell="O24" sqref="O24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CONCATENATE(RM_ALAPADATOK!O31," melléklet ",RM_ALAPADATOK!A7," ",RM_ALAPADATOK!B7," ",RM_ALAPADATOK!C7," ",RM_ALAPADATOK!D7," ",RM_ALAPADATOK!E7," ",RM_ALAPADATOK!F7," ",RM_ALAPADATOK!G7," ",RM_ALAPADATOK!H7)</f>
        <v>6.12.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CONCATENATE(RM_ALAPADATOK!B31)</f>
        <v>10 kvi név</v>
      </c>
      <c r="C2" s="779"/>
      <c r="D2" s="779"/>
      <c r="E2" s="779"/>
      <c r="F2" s="779"/>
      <c r="G2" s="779"/>
      <c r="H2" s="779"/>
      <c r="I2" s="779"/>
      <c r="J2" s="779"/>
      <c r="K2" s="386" t="s">
        <v>508</v>
      </c>
    </row>
    <row r="3" spans="1:11" s="326" customFormat="1" ht="23.15" customHeight="1" thickBot="1" x14ac:dyDescent="0.35">
      <c r="A3" s="387" t="s">
        <v>114</v>
      </c>
      <c r="B3" s="780" t="s">
        <v>499</v>
      </c>
      <c r="C3" s="781"/>
      <c r="D3" s="781"/>
      <c r="E3" s="781"/>
      <c r="F3" s="781"/>
      <c r="G3" s="781"/>
      <c r="H3" s="781"/>
      <c r="I3" s="781"/>
      <c r="J3" s="781"/>
      <c r="K3" s="388" t="s">
        <v>34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CONCATENATE('RM_6.11.3.sz.mell'!K5)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CONCATENATE(RM_ALAPADATOK!O31,"1. melléklet ",RM_ALAPADATOK!A7," ",RM_ALAPADATOK!B7," ",RM_ALAPADATOK!C7," ",RM_ALAPADATOK!D7," ",RM_ALAPADATOK!E7," ",RM_ALAPADATOK!F7," ",RM_ALAPADATOK!G7," ",RM_ALAPADATOK!H7)</f>
        <v>6.12.1.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CONCATENATE('RM_6.12.sz.mell'!B2:J2)</f>
        <v>10 kvi név</v>
      </c>
      <c r="C2" s="779"/>
      <c r="D2" s="779"/>
      <c r="E2" s="779"/>
      <c r="F2" s="779"/>
      <c r="G2" s="779"/>
      <c r="H2" s="779"/>
      <c r="I2" s="779"/>
      <c r="J2" s="779"/>
      <c r="K2" s="386" t="s">
        <v>508</v>
      </c>
    </row>
    <row r="3" spans="1:11" s="326" customFormat="1" ht="23.15" customHeight="1" thickBot="1" x14ac:dyDescent="0.35">
      <c r="A3" s="387" t="s">
        <v>114</v>
      </c>
      <c r="B3" s="780" t="str">
        <f>CONCATENATE('RM_6.1.1.sz.mell'!B3:J3)</f>
        <v>Kötelező feladtok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37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152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153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154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166"/>
  <sheetViews>
    <sheetView topLeftCell="A34" zoomScale="120" zoomScaleNormal="120" zoomScaleSheetLayoutView="100" workbookViewId="0">
      <selection activeCell="A4" sqref="A4:K4"/>
    </sheetView>
  </sheetViews>
  <sheetFormatPr defaultColWidth="9.296875" defaultRowHeight="15.5" x14ac:dyDescent="0.35"/>
  <cols>
    <col min="1" max="1" width="7.3984375" style="115" customWidth="1"/>
    <col min="2" max="2" width="59.69921875" style="115" customWidth="1"/>
    <col min="3" max="3" width="14.796875" style="116" customWidth="1"/>
    <col min="4" max="11" width="14.796875" style="136" customWidth="1"/>
    <col min="12" max="16384" width="9.296875" style="136"/>
  </cols>
  <sheetData>
    <row r="1" spans="1:11" x14ac:dyDescent="0.35">
      <c r="A1" s="305"/>
      <c r="B1" s="641" t="str">
        <f>CONCATENATE("1.3. melléklet ",RM_ALAPADATOK!A7," ",RM_ALAPADATOK!B7," ",RM_ALAPADATOK!C7," ",RM_ALAPADATOK!D7," ",RM_ALAPADATOK!E7," ",RM_ALAPADATOK!F7," ",RM_ALAPADATOK!G7," ",RM_ALAPADATOK!H7)</f>
        <v>1.3. melléklet a 8 / 2021 ( VI.10. ) önkormányzati rendelethez</v>
      </c>
      <c r="C1" s="642"/>
      <c r="D1" s="642"/>
      <c r="E1" s="642"/>
      <c r="F1" s="642"/>
      <c r="G1" s="642"/>
      <c r="H1" s="642"/>
      <c r="I1" s="642"/>
      <c r="J1" s="642"/>
      <c r="K1" s="642"/>
    </row>
    <row r="2" spans="1:11" x14ac:dyDescent="0.3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5">
      <c r="A3" s="643" t="str">
        <f>CONCATENATE(RM_ALAPADATOK!A4)</f>
        <v/>
      </c>
      <c r="B3" s="643"/>
      <c r="C3" s="644"/>
      <c r="D3" s="643"/>
      <c r="E3" s="643"/>
      <c r="F3" s="643"/>
      <c r="G3" s="643"/>
      <c r="H3" s="643"/>
      <c r="I3" s="643"/>
      <c r="J3" s="643"/>
      <c r="K3" s="643"/>
    </row>
    <row r="4" spans="1:11" x14ac:dyDescent="0.35">
      <c r="A4" s="643" t="str">
        <f>CONCATENATE(RM_ALAPADATOK!D7,". ÉVI KÖLTSÉGVETÉSI RENDELET ÖNKÉNT VÁLLALT FELADATOK BEVÉTELEINEK KIADÁSAINAK MÓDOSÍTÁSA")</f>
        <v>2021. ÉVI KÖLTSÉGVETÉSI RENDELET ÖNKÉNT VÁLLALT FELADATOK BEVÉTELEINEK KIADÁSAINAK MÓDOSÍTÁSA</v>
      </c>
      <c r="B4" s="643"/>
      <c r="C4" s="644"/>
      <c r="D4" s="643"/>
      <c r="E4" s="643"/>
      <c r="F4" s="643"/>
      <c r="G4" s="643"/>
      <c r="H4" s="643"/>
      <c r="I4" s="643"/>
      <c r="J4" s="643"/>
      <c r="K4" s="643"/>
    </row>
    <row r="5" spans="1:11" x14ac:dyDescent="0.3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5">
      <c r="A6" s="637" t="s">
        <v>1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</row>
    <row r="7" spans="1:11" ht="15.9" customHeight="1" thickBot="1" x14ac:dyDescent="0.4">
      <c r="A7" s="639" t="s">
        <v>81</v>
      </c>
      <c r="B7" s="639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35">
      <c r="A8" s="628" t="s">
        <v>46</v>
      </c>
      <c r="B8" s="630" t="s">
        <v>2</v>
      </c>
      <c r="C8" s="632" t="str">
        <f>+CONCATENATE(LEFT(RM_ÖSSZEFÜGGÉSEK!A6,4),". évi")</f>
        <v>2021. évi</v>
      </c>
      <c r="D8" s="633"/>
      <c r="E8" s="634"/>
      <c r="F8" s="634"/>
      <c r="G8" s="634"/>
      <c r="H8" s="634"/>
      <c r="I8" s="634"/>
      <c r="J8" s="634"/>
      <c r="K8" s="635"/>
    </row>
    <row r="9" spans="1:11" ht="38.25" customHeight="1" thickBot="1" x14ac:dyDescent="0.4">
      <c r="A9" s="629"/>
      <c r="B9" s="631"/>
      <c r="C9" s="284" t="s">
        <v>368</v>
      </c>
      <c r="D9" s="302" t="str">
        <f>CONCATENATE('RM_1.2.sz.mell'!D9)</f>
        <v xml:space="preserve">1. sz. módosítás </v>
      </c>
      <c r="E9" s="302" t="str">
        <f>CONCATENATE('RM_1.2.sz.mell'!E9)</f>
        <v xml:space="preserve">2. sz. módosítás </v>
      </c>
      <c r="F9" s="302" t="str">
        <f>CONCATENATE('RM_1.2.sz.mell'!F9)</f>
        <v xml:space="preserve">3. sz. módosítás </v>
      </c>
      <c r="G9" s="302" t="str">
        <f>CONCATENATE('RM_1.2.sz.mell'!G9)</f>
        <v xml:space="preserve">4. sz. módosítás </v>
      </c>
      <c r="H9" s="302" t="str">
        <f>CONCATENATE('RM_1.2.sz.mell'!H9)</f>
        <v xml:space="preserve">5. sz. módosítás </v>
      </c>
      <c r="I9" s="302" t="str">
        <f>CONCATENATE('RM_1.2.sz.mell'!I9)</f>
        <v xml:space="preserve">6. sz. módosítás </v>
      </c>
      <c r="J9" s="303" t="s">
        <v>433</v>
      </c>
      <c r="K9" s="304" t="str">
        <f>CONCATENATE('RM_1.2.sz.mell'!K9)</f>
        <v>1.számú módosítás utáni előirányzat</v>
      </c>
    </row>
    <row r="10" spans="1:11" s="137" customFormat="1" ht="12" customHeight="1" thickBot="1" x14ac:dyDescent="0.3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458</v>
      </c>
      <c r="J10" s="286" t="s">
        <v>459</v>
      </c>
      <c r="K10" s="301" t="s">
        <v>460</v>
      </c>
    </row>
    <row r="11" spans="1:11" s="138" customFormat="1" ht="12" customHeight="1" thickBot="1" x14ac:dyDescent="0.35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3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3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3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3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3">
      <c r="A16" s="11" t="s">
        <v>78</v>
      </c>
      <c r="B16" s="70" t="s">
        <v>289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5">
      <c r="A17" s="13" t="s">
        <v>62</v>
      </c>
      <c r="B17" s="71" t="s">
        <v>290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5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3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3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3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3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3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5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5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3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3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3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3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3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5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5">
      <c r="A32" s="17" t="s">
        <v>91</v>
      </c>
      <c r="B32" s="18" t="s">
        <v>419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3">
      <c r="A33" s="12" t="s">
        <v>152</v>
      </c>
      <c r="B33" s="139" t="str">
        <f>'RM_1.1.sz.mell.'!B33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3">
      <c r="A34" s="11" t="s">
        <v>153</v>
      </c>
      <c r="B34" s="139" t="str">
        <f>'RM_1.1.sz.mell.'!B34</f>
        <v>Idegenforgalmi adó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3">
      <c r="A35" s="11" t="s">
        <v>154</v>
      </c>
      <c r="B35" s="139" t="str">
        <f>'RM_1.1.sz.mell.'!B35</f>
        <v>Iparűzési adó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3">
      <c r="A36" s="11" t="s">
        <v>155</v>
      </c>
      <c r="B36" s="139" t="str">
        <f>'RM_1.1.sz.mell.'!B36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3">
      <c r="A37" s="11" t="s">
        <v>416</v>
      </c>
      <c r="B37" s="139" t="str">
        <f>'RM_1.1.sz.mell.'!B37</f>
        <v>Gépjárműadó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3">
      <c r="A38" s="11" t="s">
        <v>417</v>
      </c>
      <c r="B38" s="139" t="str">
        <f>'RM_1.1.sz.mell.'!B38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5">
      <c r="A39" s="13" t="s">
        <v>418</v>
      </c>
      <c r="B39" s="139" t="str">
        <f>'RM_1.1.sz.mell.'!B39</f>
        <v>Kommunális adó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5">
      <c r="A40" s="17" t="s">
        <v>7</v>
      </c>
      <c r="B40" s="18" t="s">
        <v>291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3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3">
      <c r="A42" s="11" t="s">
        <v>52</v>
      </c>
      <c r="B42" s="140" t="s">
        <v>160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3">
      <c r="A43" s="11" t="s">
        <v>53</v>
      </c>
      <c r="B43" s="140" t="s">
        <v>161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3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3">
      <c r="A45" s="11" t="s">
        <v>94</v>
      </c>
      <c r="B45" s="140" t="s">
        <v>163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3">
      <c r="A46" s="11" t="s">
        <v>95</v>
      </c>
      <c r="B46" s="140" t="s">
        <v>164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3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3">
      <c r="A48" s="11" t="s">
        <v>97</v>
      </c>
      <c r="B48" s="140" t="s">
        <v>420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3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3">
      <c r="A50" s="13" t="s">
        <v>158</v>
      </c>
      <c r="B50" s="141" t="s">
        <v>293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5">
      <c r="A51" s="15" t="s">
        <v>292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5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3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3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3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3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5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5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3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3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3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5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5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3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3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3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5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5">
      <c r="A68" s="179" t="s">
        <v>333</v>
      </c>
      <c r="B68" s="18" t="s">
        <v>189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 x14ac:dyDescent="0.35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3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3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5">
      <c r="A72" s="15" t="s">
        <v>229</v>
      </c>
      <c r="B72" s="287" t="s">
        <v>318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3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3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3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5">
      <c r="A78" s="169" t="s">
        <v>199</v>
      </c>
      <c r="B78" s="69" t="s">
        <v>200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3">
      <c r="A79" s="12" t="s">
        <v>222</v>
      </c>
      <c r="B79" s="139" t="s">
        <v>201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3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3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3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3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3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3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5">
      <c r="A92" s="321" t="s">
        <v>230</v>
      </c>
      <c r="B92" s="322" t="s">
        <v>335</v>
      </c>
      <c r="C92" s="323">
        <f>+C69+C73+C78+C81+C85+C91+C90</f>
        <v>0</v>
      </c>
      <c r="D92" s="323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35">
      <c r="A93" s="169" t="s">
        <v>334</v>
      </c>
      <c r="B93" s="69" t="s">
        <v>336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 x14ac:dyDescent="0.3">
      <c r="A94" s="2"/>
      <c r="B94" s="3"/>
      <c r="C94" s="73"/>
    </row>
    <row r="95" spans="1:11" ht="16.5" customHeight="1" x14ac:dyDescent="0.35">
      <c r="A95" s="638" t="s">
        <v>31</v>
      </c>
      <c r="B95" s="638"/>
      <c r="C95" s="638"/>
      <c r="D95" s="638"/>
      <c r="E95" s="638"/>
      <c r="F95" s="638"/>
      <c r="G95" s="638"/>
      <c r="H95" s="638"/>
      <c r="I95" s="638"/>
      <c r="J95" s="638"/>
      <c r="K95" s="638"/>
    </row>
    <row r="96" spans="1:11" s="145" customFormat="1" ht="16.5" customHeight="1" thickBot="1" x14ac:dyDescent="0.4">
      <c r="A96" s="640" t="s">
        <v>82</v>
      </c>
      <c r="B96" s="640"/>
      <c r="C96" s="49"/>
      <c r="K96" s="49" t="str">
        <f>K7</f>
        <v>Forintban!</v>
      </c>
    </row>
    <row r="97" spans="1:11" x14ac:dyDescent="0.35">
      <c r="A97" s="628" t="s">
        <v>46</v>
      </c>
      <c r="B97" s="630" t="s">
        <v>369</v>
      </c>
      <c r="C97" s="632" t="str">
        <f>+CONCATENATE(LEFT(RM_ÖSSZEFÜGGÉSEK!A6,4),". évi")</f>
        <v>2021. évi</v>
      </c>
      <c r="D97" s="633"/>
      <c r="E97" s="634"/>
      <c r="F97" s="634"/>
      <c r="G97" s="634"/>
      <c r="H97" s="634"/>
      <c r="I97" s="634"/>
      <c r="J97" s="634"/>
      <c r="K97" s="635"/>
    </row>
    <row r="98" spans="1:11" ht="35" thickBot="1" x14ac:dyDescent="0.4">
      <c r="A98" s="629"/>
      <c r="B98" s="631"/>
      <c r="C98" s="284" t="s">
        <v>368</v>
      </c>
      <c r="D98" s="302" t="str">
        <f t="shared" ref="D98:I98" si="28">D9</f>
        <v xml:space="preserve">1. sz.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433</v>
      </c>
      <c r="K98" s="304" t="str">
        <f>K9</f>
        <v>1.számú módosítás utáni előirányzat</v>
      </c>
    </row>
    <row r="99" spans="1:11" s="137" customFormat="1" ht="12" customHeight="1" thickBot="1" x14ac:dyDescent="0.3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458</v>
      </c>
      <c r="J99" s="286" t="s">
        <v>459</v>
      </c>
      <c r="K99" s="301" t="s">
        <v>460</v>
      </c>
    </row>
    <row r="100" spans="1:11" ht="12" customHeight="1" thickBot="1" x14ac:dyDescent="0.4">
      <c r="A100" s="19" t="s">
        <v>3</v>
      </c>
      <c r="B100" s="23" t="s">
        <v>294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 x14ac:dyDescent="0.35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 x14ac:dyDescent="0.35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 x14ac:dyDescent="0.35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 x14ac:dyDescent="0.35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5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35">
      <c r="A106" s="11" t="s">
        <v>62</v>
      </c>
      <c r="B106" s="5" t="s">
        <v>299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5">
      <c r="A112" s="11" t="s">
        <v>75</v>
      </c>
      <c r="B112" s="50" t="s">
        <v>236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5">
      <c r="A117" s="13" t="s">
        <v>296</v>
      </c>
      <c r="B117" s="52" t="s">
        <v>241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4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4">
      <c r="A121" s="176" t="s">
        <v>4</v>
      </c>
      <c r="B121" s="177" t="s">
        <v>242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 x14ac:dyDescent="0.35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 x14ac:dyDescent="0.35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5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35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" thickBot="1" x14ac:dyDescent="0.4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4">
      <c r="A135" s="17" t="s">
        <v>5</v>
      </c>
      <c r="B135" s="47" t="s">
        <v>305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 x14ac:dyDescent="0.4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4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4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4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4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5">
      <c r="A149" s="12" t="s">
        <v>55</v>
      </c>
      <c r="B149" s="6" t="s">
        <v>254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4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4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4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4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4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4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5">
      <c r="A161" s="72" t="s">
        <v>13</v>
      </c>
      <c r="B161" s="114" t="s">
        <v>329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5" customHeight="1" x14ac:dyDescent="0.3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35">
      <c r="A163" s="636" t="s">
        <v>255</v>
      </c>
      <c r="B163" s="636"/>
      <c r="C163" s="636"/>
      <c r="D163" s="636"/>
      <c r="E163" s="636"/>
      <c r="F163" s="636"/>
      <c r="G163" s="636"/>
      <c r="H163" s="636"/>
      <c r="I163" s="636"/>
      <c r="J163" s="636"/>
      <c r="K163" s="636"/>
    </row>
    <row r="164" spans="1:11" ht="15.15" customHeight="1" thickBot="1" x14ac:dyDescent="0.4">
      <c r="A164" s="627" t="s">
        <v>83</v>
      </c>
      <c r="B164" s="627"/>
      <c r="C164" s="74"/>
      <c r="K164" s="74" t="str">
        <f>K96</f>
        <v>Forintban!</v>
      </c>
    </row>
    <row r="165" spans="1:11" ht="25.5" customHeight="1" thickBot="1" x14ac:dyDescent="0.4">
      <c r="A165" s="17">
        <v>1</v>
      </c>
      <c r="B165" s="22" t="s">
        <v>331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 x14ac:dyDescent="0.4">
      <c r="A166" s="17" t="s">
        <v>4</v>
      </c>
      <c r="B166" s="22" t="s">
        <v>337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K60"/>
  <sheetViews>
    <sheetView topLeftCell="B1" zoomScale="120" zoomScaleNormal="120" workbookViewId="0">
      <selection activeCell="M33" sqref="M33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CONCATENATE(RM_ALAPADATOK!O31,"2. melléklet ",RM_ALAPADATOK!A7," ",RM_ALAPADATOK!B7," ",RM_ALAPADATOK!C7," ",RM_ALAPADATOK!D7," ",RM_ALAPADATOK!E7," ",RM_ALAPADATOK!F7," ",RM_ALAPADATOK!G7," ",RM_ALAPADATOK!H7)</f>
        <v>6.12.2.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CONCATENATE('RM_6.12.1.sz.mell'!B2:J2)</f>
        <v>10 kvi név</v>
      </c>
      <c r="C2" s="779"/>
      <c r="D2" s="779"/>
      <c r="E2" s="779"/>
      <c r="F2" s="779"/>
      <c r="G2" s="779"/>
      <c r="H2" s="779"/>
      <c r="I2" s="779"/>
      <c r="J2" s="779"/>
      <c r="K2" s="386" t="s">
        <v>508</v>
      </c>
    </row>
    <row r="3" spans="1:11" s="326" customFormat="1" ht="23.15" customHeight="1" thickBot="1" x14ac:dyDescent="0.35">
      <c r="A3" s="387" t="s">
        <v>114</v>
      </c>
      <c r="B3" s="780" t="str">
        <f>CONCATENATE('RM_6.1.2.sz.mell'!B3:J3)</f>
        <v>Önként vállalt feladatok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38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CONCATENATE('RM_6.12.1.sz.mell'!K5)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K60"/>
  <sheetViews>
    <sheetView topLeftCell="B1" zoomScale="120" zoomScaleNormal="120" workbookViewId="0">
      <selection activeCell="M13" sqref="M13"/>
    </sheetView>
  </sheetViews>
  <sheetFormatPr defaultColWidth="9.296875" defaultRowHeight="13" x14ac:dyDescent="0.3"/>
  <cols>
    <col min="1" max="1" width="13.796875" style="346" customWidth="1"/>
    <col min="2" max="2" width="60.69921875" style="328" customWidth="1"/>
    <col min="3" max="3" width="15.796875" style="328" customWidth="1"/>
    <col min="4" max="10" width="13.796875" style="328" customWidth="1"/>
    <col min="11" max="11" width="15.796875" style="328" customWidth="1"/>
    <col min="12" max="16384" width="9.296875" style="328"/>
  </cols>
  <sheetData>
    <row r="1" spans="1:11" s="325" customFormat="1" ht="15.9" customHeight="1" thickBot="1" x14ac:dyDescent="0.35">
      <c r="A1" s="383"/>
      <c r="B1" s="384"/>
      <c r="C1" s="384"/>
      <c r="D1" s="384"/>
      <c r="E1" s="384"/>
      <c r="F1" s="384"/>
      <c r="G1" s="384"/>
      <c r="H1" s="384"/>
      <c r="I1" s="384"/>
      <c r="J1" s="384"/>
      <c r="K1" s="324" t="str">
        <f>CONCATENATE(RM_ALAPADATOK!O31,"3. melléklet ",RM_ALAPADATOK!A7," ",RM_ALAPADATOK!B7," ",RM_ALAPADATOK!C7," ",RM_ALAPADATOK!D7," ",RM_ALAPADATOK!E7," ",RM_ALAPADATOK!F7," ",RM_ALAPADATOK!G7," ",RM_ALAPADATOK!H7)</f>
        <v>6.12.3. melléklet a 8 / 2021 ( VI.10. ) önkormányzati rendelethez</v>
      </c>
    </row>
    <row r="2" spans="1:11" s="326" customFormat="1" ht="23.15" customHeight="1" x14ac:dyDescent="0.3">
      <c r="A2" s="385" t="s">
        <v>469</v>
      </c>
      <c r="B2" s="778" t="str">
        <f>CONCATENATE('RM_6.12.2.sz.mell'!B2:J2)</f>
        <v>10 kvi név</v>
      </c>
      <c r="C2" s="779"/>
      <c r="D2" s="779"/>
      <c r="E2" s="779"/>
      <c r="F2" s="779"/>
      <c r="G2" s="779"/>
      <c r="H2" s="779"/>
      <c r="I2" s="779"/>
      <c r="J2" s="779"/>
      <c r="K2" s="386" t="s">
        <v>508</v>
      </c>
    </row>
    <row r="3" spans="1:11" s="326" customFormat="1" ht="23.15" customHeight="1" thickBot="1" x14ac:dyDescent="0.35">
      <c r="A3" s="387" t="s">
        <v>114</v>
      </c>
      <c r="B3" s="780" t="str">
        <f>CONCATENATE('RM_6.1.3.sz.mell'!B3:J3)</f>
        <v>Államigazgatási feladatok  bevételeinek, kiadásainak módosítása</v>
      </c>
      <c r="C3" s="781"/>
      <c r="D3" s="781"/>
      <c r="E3" s="781"/>
      <c r="F3" s="781"/>
      <c r="G3" s="781"/>
      <c r="H3" s="781"/>
      <c r="I3" s="781"/>
      <c r="J3" s="781"/>
      <c r="K3" s="388" t="s">
        <v>288</v>
      </c>
    </row>
    <row r="4" spans="1:11" s="326" customFormat="1" ht="12.9" customHeight="1" thickBot="1" x14ac:dyDescent="0.35">
      <c r="A4" s="389"/>
      <c r="B4" s="390"/>
      <c r="C4" s="391"/>
      <c r="D4" s="391"/>
      <c r="E4" s="391"/>
      <c r="F4" s="391"/>
      <c r="G4" s="391"/>
      <c r="H4" s="391"/>
      <c r="I4" s="391"/>
      <c r="J4" s="391"/>
      <c r="K4" s="392" t="s">
        <v>427</v>
      </c>
    </row>
    <row r="5" spans="1:11" s="327" customFormat="1" ht="14.15" customHeight="1" x14ac:dyDescent="0.3">
      <c r="A5" s="785" t="s">
        <v>46</v>
      </c>
      <c r="B5" s="782" t="s">
        <v>2</v>
      </c>
      <c r="C5" s="782" t="s">
        <v>496</v>
      </c>
      <c r="D5" s="782" t="str">
        <f>CONCATENATE('RM_6.1.sz.mell'!D5:I5)</f>
        <v xml:space="preserve">1. sz. módosítás </v>
      </c>
      <c r="E5" s="782" t="str">
        <f>CONCATENATE('RM_6.1.sz.mell'!E5)</f>
        <v xml:space="preserve">2. sz. módosítás </v>
      </c>
      <c r="F5" s="782" t="str">
        <f>CONCATENATE('RM_6.1.sz.mell'!F5)</f>
        <v xml:space="preserve">3. sz. módosítás </v>
      </c>
      <c r="G5" s="782" t="str">
        <f>CONCATENATE('RM_6.1.sz.mell'!G5)</f>
        <v xml:space="preserve">4. sz. módosítás </v>
      </c>
      <c r="H5" s="782" t="str">
        <f>CONCATENATE('RM_6.1.sz.mell'!H5)</f>
        <v xml:space="preserve">5. sz. módosítás </v>
      </c>
      <c r="I5" s="782" t="str">
        <f>CONCATENATE('RM_6.1.sz.mell'!I5)</f>
        <v xml:space="preserve">6. sz. módosítás </v>
      </c>
      <c r="J5" s="782" t="s">
        <v>497</v>
      </c>
      <c r="K5" s="790" t="str">
        <f>CONCATENATE('RM_6.12.2.sz.mell'!K5)</f>
        <v>….számú módosítás utáni előirányzat</v>
      </c>
    </row>
    <row r="6" spans="1:11" ht="12.75" customHeight="1" x14ac:dyDescent="0.3">
      <c r="A6" s="786"/>
      <c r="B6" s="783"/>
      <c r="C6" s="788"/>
      <c r="D6" s="788"/>
      <c r="E6" s="788"/>
      <c r="F6" s="788"/>
      <c r="G6" s="788"/>
      <c r="H6" s="788"/>
      <c r="I6" s="788"/>
      <c r="J6" s="788"/>
      <c r="K6" s="791"/>
    </row>
    <row r="7" spans="1:11" s="329" customFormat="1" ht="9.9" customHeight="1" thickBot="1" x14ac:dyDescent="0.35">
      <c r="A7" s="787"/>
      <c r="B7" s="784"/>
      <c r="C7" s="789"/>
      <c r="D7" s="789"/>
      <c r="E7" s="789"/>
      <c r="F7" s="789"/>
      <c r="G7" s="789"/>
      <c r="H7" s="789"/>
      <c r="I7" s="789"/>
      <c r="J7" s="789"/>
      <c r="K7" s="792"/>
    </row>
    <row r="8" spans="1:11" s="347" customFormat="1" ht="10.5" customHeight="1" thickBot="1" x14ac:dyDescent="0.35">
      <c r="A8" s="394" t="s">
        <v>344</v>
      </c>
      <c r="B8" s="395" t="s">
        <v>345</v>
      </c>
      <c r="C8" s="395" t="s">
        <v>346</v>
      </c>
      <c r="D8" s="395" t="s">
        <v>348</v>
      </c>
      <c r="E8" s="395" t="s">
        <v>347</v>
      </c>
      <c r="F8" s="395" t="s">
        <v>371</v>
      </c>
      <c r="G8" s="395" t="s">
        <v>350</v>
      </c>
      <c r="H8" s="395" t="s">
        <v>351</v>
      </c>
      <c r="I8" s="395" t="s">
        <v>458</v>
      </c>
      <c r="J8" s="396" t="s">
        <v>459</v>
      </c>
      <c r="K8" s="397" t="s">
        <v>460</v>
      </c>
    </row>
    <row r="9" spans="1:11" s="347" customFormat="1" ht="10.5" customHeight="1" thickBot="1" x14ac:dyDescent="0.35">
      <c r="A9" s="795" t="s">
        <v>35</v>
      </c>
      <c r="B9" s="796"/>
      <c r="C9" s="796"/>
      <c r="D9" s="796"/>
      <c r="E9" s="796"/>
      <c r="F9" s="796"/>
      <c r="G9" s="796"/>
      <c r="H9" s="796"/>
      <c r="I9" s="796"/>
      <c r="J9" s="796"/>
      <c r="K9" s="797"/>
    </row>
    <row r="10" spans="1:11" s="332" customFormat="1" ht="12" customHeight="1" thickBot="1" x14ac:dyDescent="0.35">
      <c r="A10" s="59" t="s">
        <v>3</v>
      </c>
      <c r="B10" s="330" t="s">
        <v>470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3">
      <c r="A11" s="333" t="s">
        <v>58</v>
      </c>
      <c r="B11" s="7" t="s">
        <v>159</v>
      </c>
      <c r="C11" s="371"/>
      <c r="D11" s="371"/>
      <c r="E11" s="371"/>
      <c r="F11" s="371"/>
      <c r="G11" s="371"/>
      <c r="H11" s="371"/>
      <c r="I11" s="371"/>
      <c r="J11" s="355">
        <f>D11+E11+F11+G11+H11+I11</f>
        <v>0</v>
      </c>
      <c r="K11" s="353">
        <f>C11+J11</f>
        <v>0</v>
      </c>
    </row>
    <row r="12" spans="1:11" s="332" customFormat="1" ht="12" customHeight="1" x14ac:dyDescent="0.3">
      <c r="A12" s="334" t="s">
        <v>59</v>
      </c>
      <c r="B12" s="5" t="s">
        <v>160</v>
      </c>
      <c r="C12" s="372"/>
      <c r="D12" s="372"/>
      <c r="E12" s="372"/>
      <c r="F12" s="372"/>
      <c r="G12" s="372"/>
      <c r="H12" s="372"/>
      <c r="I12" s="372"/>
      <c r="J12" s="356">
        <f t="shared" ref="J12:J21" si="1">D12+E12+F12+G12+H12+I12</f>
        <v>0</v>
      </c>
      <c r="K12" s="353">
        <f t="shared" ref="K12:K21" si="2">C12+J12</f>
        <v>0</v>
      </c>
    </row>
    <row r="13" spans="1:11" s="332" customFormat="1" ht="12" customHeight="1" x14ac:dyDescent="0.3">
      <c r="A13" s="334" t="s">
        <v>60</v>
      </c>
      <c r="B13" s="5" t="s">
        <v>161</v>
      </c>
      <c r="C13" s="372"/>
      <c r="D13" s="372"/>
      <c r="E13" s="372"/>
      <c r="F13" s="372"/>
      <c r="G13" s="372"/>
      <c r="H13" s="372"/>
      <c r="I13" s="372"/>
      <c r="J13" s="356">
        <f t="shared" si="1"/>
        <v>0</v>
      </c>
      <c r="K13" s="353">
        <f t="shared" si="2"/>
        <v>0</v>
      </c>
    </row>
    <row r="14" spans="1:11" s="332" customFormat="1" ht="12" customHeight="1" x14ac:dyDescent="0.3">
      <c r="A14" s="334" t="s">
        <v>61</v>
      </c>
      <c r="B14" s="5" t="s">
        <v>162</v>
      </c>
      <c r="C14" s="372"/>
      <c r="D14" s="372"/>
      <c r="E14" s="372"/>
      <c r="F14" s="372"/>
      <c r="G14" s="372"/>
      <c r="H14" s="372"/>
      <c r="I14" s="372"/>
      <c r="J14" s="356">
        <f t="shared" si="1"/>
        <v>0</v>
      </c>
      <c r="K14" s="353">
        <f t="shared" si="2"/>
        <v>0</v>
      </c>
    </row>
    <row r="15" spans="1:11" s="332" customFormat="1" ht="12" customHeight="1" x14ac:dyDescent="0.3">
      <c r="A15" s="334" t="s">
        <v>78</v>
      </c>
      <c r="B15" s="5" t="s">
        <v>163</v>
      </c>
      <c r="C15" s="372"/>
      <c r="D15" s="372"/>
      <c r="E15" s="372"/>
      <c r="F15" s="372"/>
      <c r="G15" s="372"/>
      <c r="H15" s="372"/>
      <c r="I15" s="372"/>
      <c r="J15" s="356">
        <f t="shared" si="1"/>
        <v>0</v>
      </c>
      <c r="K15" s="353">
        <f t="shared" si="2"/>
        <v>0</v>
      </c>
    </row>
    <row r="16" spans="1:11" s="332" customFormat="1" ht="12" customHeight="1" x14ac:dyDescent="0.3">
      <c r="A16" s="334" t="s">
        <v>62</v>
      </c>
      <c r="B16" s="5" t="s">
        <v>471</v>
      </c>
      <c r="C16" s="372"/>
      <c r="D16" s="372"/>
      <c r="E16" s="372"/>
      <c r="F16" s="372"/>
      <c r="G16" s="372"/>
      <c r="H16" s="372"/>
      <c r="I16" s="372"/>
      <c r="J16" s="356">
        <f t="shared" si="1"/>
        <v>0</v>
      </c>
      <c r="K16" s="353">
        <f t="shared" si="2"/>
        <v>0</v>
      </c>
    </row>
    <row r="17" spans="1:11" s="332" customFormat="1" ht="12" customHeight="1" x14ac:dyDescent="0.3">
      <c r="A17" s="334" t="s">
        <v>63</v>
      </c>
      <c r="B17" s="4" t="s">
        <v>472</v>
      </c>
      <c r="C17" s="372"/>
      <c r="D17" s="372"/>
      <c r="E17" s="372"/>
      <c r="F17" s="372"/>
      <c r="G17" s="372"/>
      <c r="H17" s="372"/>
      <c r="I17" s="372"/>
      <c r="J17" s="356">
        <f t="shared" si="1"/>
        <v>0</v>
      </c>
      <c r="K17" s="353">
        <f t="shared" si="2"/>
        <v>0</v>
      </c>
    </row>
    <row r="18" spans="1:11" s="332" customFormat="1" ht="12" customHeight="1" x14ac:dyDescent="0.3">
      <c r="A18" s="334" t="s">
        <v>70</v>
      </c>
      <c r="B18" s="5" t="s">
        <v>166</v>
      </c>
      <c r="C18" s="372"/>
      <c r="D18" s="372"/>
      <c r="E18" s="372"/>
      <c r="F18" s="372"/>
      <c r="G18" s="372"/>
      <c r="H18" s="372"/>
      <c r="I18" s="372"/>
      <c r="J18" s="356">
        <f t="shared" si="1"/>
        <v>0</v>
      </c>
      <c r="K18" s="353">
        <f t="shared" si="2"/>
        <v>0</v>
      </c>
    </row>
    <row r="19" spans="1:11" s="335" customFormat="1" ht="12" customHeight="1" x14ac:dyDescent="0.3">
      <c r="A19" s="334" t="s">
        <v>71</v>
      </c>
      <c r="B19" s="5" t="s">
        <v>167</v>
      </c>
      <c r="C19" s="372"/>
      <c r="D19" s="372"/>
      <c r="E19" s="372"/>
      <c r="F19" s="372"/>
      <c r="G19" s="372"/>
      <c r="H19" s="372"/>
      <c r="I19" s="372"/>
      <c r="J19" s="356">
        <f t="shared" si="1"/>
        <v>0</v>
      </c>
      <c r="K19" s="353">
        <f t="shared" si="2"/>
        <v>0</v>
      </c>
    </row>
    <row r="20" spans="1:11" s="335" customFormat="1" ht="12" customHeight="1" x14ac:dyDescent="0.3">
      <c r="A20" s="334" t="s">
        <v>72</v>
      </c>
      <c r="B20" s="5" t="s">
        <v>293</v>
      </c>
      <c r="C20" s="372"/>
      <c r="D20" s="372"/>
      <c r="E20" s="372"/>
      <c r="F20" s="372"/>
      <c r="G20" s="372"/>
      <c r="H20" s="372"/>
      <c r="I20" s="372"/>
      <c r="J20" s="356">
        <f t="shared" si="1"/>
        <v>0</v>
      </c>
      <c r="K20" s="353">
        <f t="shared" si="2"/>
        <v>0</v>
      </c>
    </row>
    <row r="21" spans="1:11" s="335" customFormat="1" ht="12" customHeight="1" thickBot="1" x14ac:dyDescent="0.35">
      <c r="A21" s="348" t="s">
        <v>73</v>
      </c>
      <c r="B21" s="4" t="s">
        <v>168</v>
      </c>
      <c r="C21" s="373"/>
      <c r="D21" s="373"/>
      <c r="E21" s="373"/>
      <c r="F21" s="373"/>
      <c r="G21" s="373"/>
      <c r="H21" s="373"/>
      <c r="I21" s="373"/>
      <c r="J21" s="357">
        <f t="shared" si="1"/>
        <v>0</v>
      </c>
      <c r="K21" s="353">
        <f t="shared" si="2"/>
        <v>0</v>
      </c>
    </row>
    <row r="22" spans="1:11" s="332" customFormat="1" ht="12" customHeight="1" thickBot="1" x14ac:dyDescent="0.35">
      <c r="A22" s="59" t="s">
        <v>4</v>
      </c>
      <c r="B22" s="330" t="s">
        <v>473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3">
      <c r="A23" s="337" t="s">
        <v>64</v>
      </c>
      <c r="B23" s="6" t="s">
        <v>143</v>
      </c>
      <c r="C23" s="374"/>
      <c r="D23" s="374"/>
      <c r="E23" s="374"/>
      <c r="F23" s="374"/>
      <c r="G23" s="374"/>
      <c r="H23" s="374"/>
      <c r="I23" s="374"/>
      <c r="J23" s="359">
        <f>D23+E23+F23+G23+H23+I23</f>
        <v>0</v>
      </c>
      <c r="K23" s="353">
        <f>C23+J23</f>
        <v>0</v>
      </c>
    </row>
    <row r="24" spans="1:11" s="335" customFormat="1" ht="12" customHeight="1" x14ac:dyDescent="0.3">
      <c r="A24" s="334" t="s">
        <v>65</v>
      </c>
      <c r="B24" s="5" t="s">
        <v>474</v>
      </c>
      <c r="C24" s="372"/>
      <c r="D24" s="372"/>
      <c r="E24" s="372"/>
      <c r="F24" s="372"/>
      <c r="G24" s="372"/>
      <c r="H24" s="372"/>
      <c r="I24" s="372"/>
      <c r="J24" s="356">
        <f>D24+E24+F24+G24+H24+I24</f>
        <v>0</v>
      </c>
      <c r="K24" s="352">
        <f>C24+J24</f>
        <v>0</v>
      </c>
    </row>
    <row r="25" spans="1:11" s="335" customFormat="1" ht="12" customHeight="1" x14ac:dyDescent="0.3">
      <c r="A25" s="334" t="s">
        <v>66</v>
      </c>
      <c r="B25" s="5" t="s">
        <v>475</v>
      </c>
      <c r="C25" s="372"/>
      <c r="D25" s="372"/>
      <c r="E25" s="372"/>
      <c r="F25" s="372"/>
      <c r="G25" s="372"/>
      <c r="H25" s="372"/>
      <c r="I25" s="372"/>
      <c r="J25" s="356">
        <f>D25+E25+F25+G25+H25+I25</f>
        <v>0</v>
      </c>
      <c r="K25" s="352">
        <f>C25+J25</f>
        <v>0</v>
      </c>
    </row>
    <row r="26" spans="1:11" s="335" customFormat="1" ht="12" customHeight="1" thickBot="1" x14ac:dyDescent="0.35">
      <c r="A26" s="334" t="s">
        <v>67</v>
      </c>
      <c r="B26" s="9" t="s">
        <v>476</v>
      </c>
      <c r="C26" s="373"/>
      <c r="D26" s="373"/>
      <c r="E26" s="373"/>
      <c r="F26" s="373"/>
      <c r="G26" s="373"/>
      <c r="H26" s="373"/>
      <c r="I26" s="373"/>
      <c r="J26" s="360">
        <f>D26+E26+F26+G26+H26+I26</f>
        <v>0</v>
      </c>
      <c r="K26" s="354">
        <f>C26+J26</f>
        <v>0</v>
      </c>
    </row>
    <row r="27" spans="1:11" s="335" customFormat="1" ht="12" customHeight="1" thickBot="1" x14ac:dyDescent="0.35">
      <c r="A27" s="336" t="s">
        <v>5</v>
      </c>
      <c r="B27" s="47" t="s">
        <v>92</v>
      </c>
      <c r="C27" s="375"/>
      <c r="D27" s="375"/>
      <c r="E27" s="375"/>
      <c r="F27" s="375"/>
      <c r="G27" s="375"/>
      <c r="H27" s="375"/>
      <c r="I27" s="375"/>
      <c r="J27" s="351"/>
      <c r="K27" s="331"/>
    </row>
    <row r="28" spans="1:11" s="335" customFormat="1" ht="12" customHeight="1" thickBot="1" x14ac:dyDescent="0.35">
      <c r="A28" s="336" t="s">
        <v>6</v>
      </c>
      <c r="B28" s="47" t="s">
        <v>477</v>
      </c>
      <c r="C28" s="358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3">
      <c r="A29" s="337" t="s">
        <v>153</v>
      </c>
      <c r="B29" s="338" t="s">
        <v>474</v>
      </c>
      <c r="C29" s="377"/>
      <c r="D29" s="377"/>
      <c r="E29" s="377"/>
      <c r="F29" s="377"/>
      <c r="G29" s="377"/>
      <c r="H29" s="377"/>
      <c r="I29" s="377"/>
      <c r="J29" s="359">
        <f>D29+E29+F29+G29+H29+I29</f>
        <v>0</v>
      </c>
      <c r="K29" s="353">
        <f>C29+J29</f>
        <v>0</v>
      </c>
    </row>
    <row r="30" spans="1:11" s="335" customFormat="1" ht="12" customHeight="1" x14ac:dyDescent="0.3">
      <c r="A30" s="337" t="s">
        <v>154</v>
      </c>
      <c r="B30" s="339" t="s">
        <v>478</v>
      </c>
      <c r="C30" s="377"/>
      <c r="D30" s="377"/>
      <c r="E30" s="377"/>
      <c r="F30" s="377"/>
      <c r="G30" s="377"/>
      <c r="H30" s="377"/>
      <c r="I30" s="377"/>
      <c r="J30" s="359">
        <f>D30+E30+F30+G30+H30+I30</f>
        <v>0</v>
      </c>
      <c r="K30" s="353">
        <f>C30+J30</f>
        <v>0</v>
      </c>
    </row>
    <row r="31" spans="1:11" s="335" customFormat="1" ht="12" customHeight="1" thickBot="1" x14ac:dyDescent="0.35">
      <c r="A31" s="334" t="s">
        <v>155</v>
      </c>
      <c r="B31" s="349" t="s">
        <v>479</v>
      </c>
      <c r="C31" s="378"/>
      <c r="D31" s="378"/>
      <c r="E31" s="378"/>
      <c r="F31" s="378"/>
      <c r="G31" s="378"/>
      <c r="H31" s="378"/>
      <c r="I31" s="378"/>
      <c r="J31" s="359">
        <f>D31+E31+F31+G31+H31+I31</f>
        <v>0</v>
      </c>
      <c r="K31" s="353">
        <f>C31+J31</f>
        <v>0</v>
      </c>
    </row>
    <row r="32" spans="1:11" s="335" customFormat="1" ht="12" customHeight="1" thickBot="1" x14ac:dyDescent="0.35">
      <c r="A32" s="336" t="s">
        <v>7</v>
      </c>
      <c r="B32" s="47" t="s">
        <v>480</v>
      </c>
      <c r="C32" s="358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3">
      <c r="A33" s="337" t="s">
        <v>51</v>
      </c>
      <c r="B33" s="338" t="s">
        <v>173</v>
      </c>
      <c r="C33" s="376"/>
      <c r="D33" s="376"/>
      <c r="E33" s="376"/>
      <c r="F33" s="376"/>
      <c r="G33" s="376"/>
      <c r="H33" s="376"/>
      <c r="I33" s="376"/>
      <c r="J33" s="359">
        <f>D33+E33+F33+G33+H33+I33</f>
        <v>0</v>
      </c>
      <c r="K33" s="353">
        <f>C33+J33</f>
        <v>0</v>
      </c>
    </row>
    <row r="34" spans="1:11" s="335" customFormat="1" ht="12" customHeight="1" x14ac:dyDescent="0.3">
      <c r="A34" s="337" t="s">
        <v>52</v>
      </c>
      <c r="B34" s="339" t="s">
        <v>174</v>
      </c>
      <c r="C34" s="377"/>
      <c r="D34" s="377"/>
      <c r="E34" s="377"/>
      <c r="F34" s="377"/>
      <c r="G34" s="377"/>
      <c r="H34" s="377"/>
      <c r="I34" s="377"/>
      <c r="J34" s="359">
        <f>D34+E34+F34+G34+H34+I34</f>
        <v>0</v>
      </c>
      <c r="K34" s="353">
        <f>C34+J34</f>
        <v>0</v>
      </c>
    </row>
    <row r="35" spans="1:11" s="335" customFormat="1" ht="12" customHeight="1" thickBot="1" x14ac:dyDescent="0.35">
      <c r="A35" s="334" t="s">
        <v>53</v>
      </c>
      <c r="B35" s="349" t="s">
        <v>175</v>
      </c>
      <c r="C35" s="378"/>
      <c r="D35" s="378"/>
      <c r="E35" s="378"/>
      <c r="F35" s="378"/>
      <c r="G35" s="378"/>
      <c r="H35" s="378"/>
      <c r="I35" s="378"/>
      <c r="J35" s="359">
        <f>D35+E35+F35+G35+H35+I35</f>
        <v>0</v>
      </c>
      <c r="K35" s="361">
        <f>C35+J35</f>
        <v>0</v>
      </c>
    </row>
    <row r="36" spans="1:11" s="332" customFormat="1" ht="12" customHeight="1" thickBot="1" x14ac:dyDescent="0.35">
      <c r="A36" s="336" t="s">
        <v>8</v>
      </c>
      <c r="B36" s="47" t="s">
        <v>258</v>
      </c>
      <c r="C36" s="375"/>
      <c r="D36" s="375"/>
      <c r="E36" s="375"/>
      <c r="F36" s="375"/>
      <c r="G36" s="375"/>
      <c r="H36" s="375"/>
      <c r="I36" s="375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5">
      <c r="A37" s="336" t="s">
        <v>9</v>
      </c>
      <c r="B37" s="47" t="s">
        <v>481</v>
      </c>
      <c r="C37" s="375"/>
      <c r="D37" s="375"/>
      <c r="E37" s="375"/>
      <c r="F37" s="375"/>
      <c r="G37" s="375"/>
      <c r="H37" s="375"/>
      <c r="I37" s="375"/>
      <c r="J37" s="362">
        <f>D37+E37+F37+G37+H37+I37</f>
        <v>0</v>
      </c>
      <c r="K37" s="353">
        <f>C37+J37</f>
        <v>0</v>
      </c>
    </row>
    <row r="38" spans="1:11" s="332" customFormat="1" ht="12" customHeight="1" thickBot="1" x14ac:dyDescent="0.35">
      <c r="A38" s="59" t="s">
        <v>10</v>
      </c>
      <c r="B38" s="47" t="s">
        <v>482</v>
      </c>
      <c r="C38" s="358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2" customFormat="1" ht="12" customHeight="1" thickBot="1" x14ac:dyDescent="0.35">
      <c r="A39" s="341" t="s">
        <v>11</v>
      </c>
      <c r="B39" s="47" t="s">
        <v>483</v>
      </c>
      <c r="C39" s="358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2" customFormat="1" ht="12" customHeight="1" x14ac:dyDescent="0.3">
      <c r="A40" s="337" t="s">
        <v>484</v>
      </c>
      <c r="B40" s="338" t="s">
        <v>125</v>
      </c>
      <c r="C40" s="376"/>
      <c r="D40" s="376"/>
      <c r="E40" s="376"/>
      <c r="F40" s="376"/>
      <c r="G40" s="376"/>
      <c r="H40" s="376"/>
      <c r="I40" s="376"/>
      <c r="J40" s="359">
        <f>D40+E40+F40+G40+H40+I40</f>
        <v>0</v>
      </c>
      <c r="K40" s="353">
        <f>C40+J40</f>
        <v>0</v>
      </c>
    </row>
    <row r="41" spans="1:11" s="332" customFormat="1" ht="12" customHeight="1" x14ac:dyDescent="0.3">
      <c r="A41" s="337" t="s">
        <v>485</v>
      </c>
      <c r="B41" s="339" t="s">
        <v>486</v>
      </c>
      <c r="C41" s="377"/>
      <c r="D41" s="377"/>
      <c r="E41" s="377"/>
      <c r="F41" s="377"/>
      <c r="G41" s="377"/>
      <c r="H41" s="377"/>
      <c r="I41" s="377"/>
      <c r="J41" s="359">
        <f>D41+E41+F41+G41+H41+I41</f>
        <v>0</v>
      </c>
      <c r="K41" s="352">
        <f>C41+J41</f>
        <v>0</v>
      </c>
    </row>
    <row r="42" spans="1:11" s="335" customFormat="1" ht="12" customHeight="1" thickBot="1" x14ac:dyDescent="0.35">
      <c r="A42" s="334" t="s">
        <v>487</v>
      </c>
      <c r="B42" s="340" t="s">
        <v>488</v>
      </c>
      <c r="C42" s="379"/>
      <c r="D42" s="379"/>
      <c r="E42" s="379"/>
      <c r="F42" s="379"/>
      <c r="G42" s="379"/>
      <c r="H42" s="379"/>
      <c r="I42" s="379"/>
      <c r="J42" s="359">
        <f>D42+E42+F42+G42+H42+I42</f>
        <v>0</v>
      </c>
      <c r="K42" s="354">
        <f>C42+J42</f>
        <v>0</v>
      </c>
    </row>
    <row r="43" spans="1:11" s="335" customFormat="1" ht="12.9" customHeight="1" thickBot="1" x14ac:dyDescent="0.3">
      <c r="A43" s="341" t="s">
        <v>12</v>
      </c>
      <c r="B43" s="342" t="s">
        <v>489</v>
      </c>
      <c r="C43" s="358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29" customFormat="1" ht="14.15" customHeight="1" thickBot="1" x14ac:dyDescent="0.35">
      <c r="A44" s="765" t="s">
        <v>36</v>
      </c>
      <c r="B44" s="793"/>
      <c r="C44" s="793"/>
      <c r="D44" s="793"/>
      <c r="E44" s="793"/>
      <c r="F44" s="793"/>
      <c r="G44" s="793"/>
      <c r="H44" s="793"/>
      <c r="I44" s="793"/>
      <c r="J44" s="793"/>
      <c r="K44" s="794"/>
    </row>
    <row r="45" spans="1:11" s="343" customFormat="1" ht="12" customHeight="1" thickBot="1" x14ac:dyDescent="0.35">
      <c r="A45" s="336" t="s">
        <v>3</v>
      </c>
      <c r="B45" s="47" t="s">
        <v>490</v>
      </c>
      <c r="C45" s="363">
        <f t="shared" ref="C45:J45" si="9">SUM(C46:C50)</f>
        <v>0</v>
      </c>
      <c r="D45" s="363">
        <f t="shared" si="9"/>
        <v>0</v>
      </c>
      <c r="E45" s="363">
        <f t="shared" si="9"/>
        <v>0</v>
      </c>
      <c r="F45" s="363">
        <f t="shared" si="9"/>
        <v>0</v>
      </c>
      <c r="G45" s="363">
        <f t="shared" si="9"/>
        <v>0</v>
      </c>
      <c r="H45" s="363">
        <f t="shared" si="9"/>
        <v>0</v>
      </c>
      <c r="I45" s="363">
        <f t="shared" si="9"/>
        <v>0</v>
      </c>
      <c r="J45" s="363">
        <f t="shared" si="9"/>
        <v>0</v>
      </c>
      <c r="K45" s="331">
        <f>SUM(K46:K50)</f>
        <v>0</v>
      </c>
    </row>
    <row r="46" spans="1:11" ht="12" customHeight="1" x14ac:dyDescent="0.3">
      <c r="A46" s="334" t="s">
        <v>58</v>
      </c>
      <c r="B46" s="6" t="s">
        <v>32</v>
      </c>
      <c r="C46" s="380"/>
      <c r="D46" s="380"/>
      <c r="E46" s="380"/>
      <c r="F46" s="380"/>
      <c r="G46" s="380"/>
      <c r="H46" s="380"/>
      <c r="I46" s="380"/>
      <c r="J46" s="364">
        <f>D46+E46+F46+G46+H46+I46</f>
        <v>0</v>
      </c>
      <c r="K46" s="368">
        <f>C46+J46</f>
        <v>0</v>
      </c>
    </row>
    <row r="47" spans="1:11" ht="12" customHeight="1" x14ac:dyDescent="0.3">
      <c r="A47" s="334" t="s">
        <v>59</v>
      </c>
      <c r="B47" s="5" t="s">
        <v>101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 x14ac:dyDescent="0.3">
      <c r="A48" s="334" t="s">
        <v>60</v>
      </c>
      <c r="B48" s="5" t="s">
        <v>77</v>
      </c>
      <c r="C48" s="381"/>
      <c r="D48" s="381"/>
      <c r="E48" s="381"/>
      <c r="F48" s="381"/>
      <c r="G48" s="381"/>
      <c r="H48" s="381"/>
      <c r="I48" s="381"/>
      <c r="J48" s="365">
        <f>D48+E48+F48+G48+H48+I48</f>
        <v>0</v>
      </c>
      <c r="K48" s="369">
        <f>C48+J48</f>
        <v>0</v>
      </c>
    </row>
    <row r="49" spans="1:11" ht="12" customHeight="1" x14ac:dyDescent="0.3">
      <c r="A49" s="334" t="s">
        <v>61</v>
      </c>
      <c r="B49" s="5" t="s">
        <v>102</v>
      </c>
      <c r="C49" s="381"/>
      <c r="D49" s="381"/>
      <c r="E49" s="381"/>
      <c r="F49" s="381"/>
      <c r="G49" s="381"/>
      <c r="H49" s="381"/>
      <c r="I49" s="381"/>
      <c r="J49" s="365">
        <f>D49+E49+F49+G49+H49+I49</f>
        <v>0</v>
      </c>
      <c r="K49" s="369">
        <f>C49+J49</f>
        <v>0</v>
      </c>
    </row>
    <row r="50" spans="1:11" ht="12" customHeight="1" thickBot="1" x14ac:dyDescent="0.35">
      <c r="A50" s="334" t="s">
        <v>78</v>
      </c>
      <c r="B50" s="5" t="s">
        <v>103</v>
      </c>
      <c r="C50" s="381"/>
      <c r="D50" s="381"/>
      <c r="E50" s="381"/>
      <c r="F50" s="381"/>
      <c r="G50" s="381"/>
      <c r="H50" s="381"/>
      <c r="I50" s="381"/>
      <c r="J50" s="365">
        <f>D50+E50+F50+G50+H50+I50</f>
        <v>0</v>
      </c>
      <c r="K50" s="369">
        <f>C50+J50</f>
        <v>0</v>
      </c>
    </row>
    <row r="51" spans="1:11" ht="12" customHeight="1" thickBot="1" x14ac:dyDescent="0.35">
      <c r="A51" s="336" t="s">
        <v>4</v>
      </c>
      <c r="B51" s="47" t="s">
        <v>491</v>
      </c>
      <c r="C51" s="363">
        <f t="shared" ref="C51:J51" si="10">SUM(C52:C54)</f>
        <v>0</v>
      </c>
      <c r="D51" s="363">
        <f t="shared" si="10"/>
        <v>0</v>
      </c>
      <c r="E51" s="363">
        <f t="shared" si="10"/>
        <v>0</v>
      </c>
      <c r="F51" s="363">
        <f t="shared" si="10"/>
        <v>0</v>
      </c>
      <c r="G51" s="363">
        <f t="shared" si="10"/>
        <v>0</v>
      </c>
      <c r="H51" s="363">
        <f t="shared" si="10"/>
        <v>0</v>
      </c>
      <c r="I51" s="363">
        <f t="shared" si="10"/>
        <v>0</v>
      </c>
      <c r="J51" s="363">
        <f t="shared" si="10"/>
        <v>0</v>
      </c>
      <c r="K51" s="331">
        <f>SUM(K52:K54)</f>
        <v>0</v>
      </c>
    </row>
    <row r="52" spans="1:11" s="343" customFormat="1" ht="12" customHeight="1" x14ac:dyDescent="0.3">
      <c r="A52" s="334" t="s">
        <v>64</v>
      </c>
      <c r="B52" s="6" t="s">
        <v>119</v>
      </c>
      <c r="C52" s="380"/>
      <c r="D52" s="380"/>
      <c r="E52" s="380"/>
      <c r="F52" s="380"/>
      <c r="G52" s="380"/>
      <c r="H52" s="380"/>
      <c r="I52" s="380"/>
      <c r="J52" s="364">
        <f>D52+E52+F52+G52+H52+I52</f>
        <v>0</v>
      </c>
      <c r="K52" s="368">
        <f>C52+J52</f>
        <v>0</v>
      </c>
    </row>
    <row r="53" spans="1:11" ht="12" customHeight="1" x14ac:dyDescent="0.3">
      <c r="A53" s="334" t="s">
        <v>65</v>
      </c>
      <c r="B53" s="5" t="s">
        <v>105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 x14ac:dyDescent="0.3">
      <c r="A54" s="334" t="s">
        <v>66</v>
      </c>
      <c r="B54" s="5" t="s">
        <v>492</v>
      </c>
      <c r="C54" s="381"/>
      <c r="D54" s="381"/>
      <c r="E54" s="381"/>
      <c r="F54" s="381"/>
      <c r="G54" s="381"/>
      <c r="H54" s="381"/>
      <c r="I54" s="381"/>
      <c r="J54" s="365">
        <f>D54+E54+F54+G54+H54+I54</f>
        <v>0</v>
      </c>
      <c r="K54" s="369">
        <f>C54+J54</f>
        <v>0</v>
      </c>
    </row>
    <row r="55" spans="1:11" ht="12" customHeight="1" thickBot="1" x14ac:dyDescent="0.35">
      <c r="A55" s="334" t="s">
        <v>67</v>
      </c>
      <c r="B55" s="5" t="s">
        <v>493</v>
      </c>
      <c r="C55" s="381"/>
      <c r="D55" s="381"/>
      <c r="E55" s="381"/>
      <c r="F55" s="381"/>
      <c r="G55" s="381"/>
      <c r="H55" s="381"/>
      <c r="I55" s="381"/>
      <c r="J55" s="365">
        <f>D55+E55+F55+G55+H55+I55</f>
        <v>0</v>
      </c>
      <c r="K55" s="369">
        <f>C55+J55</f>
        <v>0</v>
      </c>
    </row>
    <row r="56" spans="1:11" ht="12" customHeight="1" thickBot="1" x14ac:dyDescent="0.35">
      <c r="A56" s="336" t="s">
        <v>5</v>
      </c>
      <c r="B56" s="47" t="s">
        <v>494</v>
      </c>
      <c r="C56" s="409"/>
      <c r="D56" s="409"/>
      <c r="E56" s="409"/>
      <c r="F56" s="409"/>
      <c r="G56" s="409"/>
      <c r="H56" s="409"/>
      <c r="I56" s="409"/>
      <c r="J56" s="363">
        <f>D56+E56+F56+G56+H56+I56</f>
        <v>0</v>
      </c>
      <c r="K56" s="331">
        <f>C56+J56</f>
        <v>0</v>
      </c>
    </row>
    <row r="57" spans="1:11" ht="12.9" customHeight="1" thickBot="1" x14ac:dyDescent="0.35">
      <c r="A57" s="336" t="s">
        <v>6</v>
      </c>
      <c r="B57" s="344" t="s">
        <v>495</v>
      </c>
      <c r="C57" s="366">
        <f t="shared" ref="C57:J57" si="11">+C45+C51+C56</f>
        <v>0</v>
      </c>
      <c r="D57" s="366">
        <f t="shared" si="11"/>
        <v>0</v>
      </c>
      <c r="E57" s="366">
        <f t="shared" si="11"/>
        <v>0</v>
      </c>
      <c r="F57" s="366">
        <f t="shared" si="11"/>
        <v>0</v>
      </c>
      <c r="G57" s="366">
        <f t="shared" si="11"/>
        <v>0</v>
      </c>
      <c r="H57" s="366">
        <f t="shared" si="11"/>
        <v>0</v>
      </c>
      <c r="I57" s="366">
        <f t="shared" si="11"/>
        <v>0</v>
      </c>
      <c r="J57" s="366">
        <f t="shared" si="11"/>
        <v>0</v>
      </c>
      <c r="K57" s="345">
        <f>+K45+K51+K56</f>
        <v>0</v>
      </c>
    </row>
    <row r="58" spans="1:11" ht="14.15" customHeight="1" thickBot="1" x14ac:dyDescent="0.35">
      <c r="C58" s="425">
        <f>C43-C57</f>
        <v>0</v>
      </c>
      <c r="D58" s="426"/>
      <c r="E58" s="426"/>
      <c r="F58" s="426"/>
      <c r="G58" s="426"/>
      <c r="H58" s="426"/>
      <c r="I58" s="426"/>
      <c r="J58" s="426"/>
      <c r="K58" s="419">
        <f>K43-K57</f>
        <v>0</v>
      </c>
    </row>
    <row r="59" spans="1:11" ht="12.9" customHeight="1" thickBot="1" x14ac:dyDescent="0.35">
      <c r="A59" s="65" t="s">
        <v>365</v>
      </c>
      <c r="B59" s="66"/>
      <c r="C59" s="382"/>
      <c r="D59" s="382"/>
      <c r="E59" s="382"/>
      <c r="F59" s="382"/>
      <c r="G59" s="382"/>
      <c r="H59" s="382"/>
      <c r="I59" s="382"/>
      <c r="J59" s="367">
        <f>D59+E59+F59+G59+H59+I59</f>
        <v>0</v>
      </c>
      <c r="K59" s="370">
        <f>C59+J59</f>
        <v>0</v>
      </c>
    </row>
    <row r="60" spans="1:11" ht="12.9" customHeight="1" thickBot="1" x14ac:dyDescent="0.35">
      <c r="A60" s="65" t="s">
        <v>116</v>
      </c>
      <c r="B60" s="66"/>
      <c r="C60" s="382"/>
      <c r="D60" s="382"/>
      <c r="E60" s="382"/>
      <c r="F60" s="382"/>
      <c r="G60" s="382"/>
      <c r="H60" s="382"/>
      <c r="I60" s="382"/>
      <c r="J60" s="367">
        <f>D60+E60+F60+G60+H60+I60</f>
        <v>0</v>
      </c>
      <c r="K60" s="370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  <pageSetUpPr fitToPage="1"/>
  </sheetPr>
  <dimension ref="A1:E26"/>
  <sheetViews>
    <sheetView zoomScale="120" zoomScaleNormal="120" zoomScalePageLayoutView="120" workbookViewId="0">
      <selection activeCell="H17" sqref="H17"/>
    </sheetView>
  </sheetViews>
  <sheetFormatPr defaultColWidth="9.296875" defaultRowHeight="13" x14ac:dyDescent="0.3"/>
  <cols>
    <col min="1" max="1" width="13.796875" style="446" customWidth="1"/>
    <col min="2" max="2" width="88.69921875" style="446" customWidth="1"/>
    <col min="3" max="3" width="15.796875" style="446" customWidth="1"/>
    <col min="4" max="4" width="16.796875" style="446" customWidth="1"/>
    <col min="5" max="5" width="4.796875" style="460" customWidth="1"/>
    <col min="6" max="16384" width="9.296875" style="446"/>
  </cols>
  <sheetData>
    <row r="1" spans="1:5" ht="47.25" customHeight="1" x14ac:dyDescent="0.3">
      <c r="B1" s="798" t="str">
        <f>+CONCATENATE("A ",RM_ALAPADATOK!D7,". évi általános működés és ágazati feladatok támogatásának alakulása jogcímenként")</f>
        <v>A 2021. évi általános működés és ágazati feladatok támogatásának alakulása jogcímenként</v>
      </c>
      <c r="C1" s="798"/>
      <c r="D1" s="798"/>
      <c r="E1" s="799" t="str">
        <f>CONCATENATE("7. melléklet ",RM_ALAPADATOK!A7," ",RM_ALAPADATOK!B7," ",RM_ALAPADATOK!C7," ",RM_ALAPADATOK!D7," ",RM_ALAPADATOK!E7," ",RM_ALAPADATOK!F7," ",RM_ALAPADATOK!G7," ",RM_ALAPADATOK!H7)</f>
        <v>7. melléklet a 8 / 2021 ( VI.10. ) önkormányzati rendelethez</v>
      </c>
    </row>
    <row r="2" spans="1:5" ht="22.5" customHeight="1" thickBot="1" x14ac:dyDescent="0.4">
      <c r="B2" s="447"/>
      <c r="C2" s="447"/>
      <c r="D2" s="448" t="s">
        <v>538</v>
      </c>
      <c r="E2" s="799"/>
    </row>
    <row r="3" spans="1:5" s="452" customFormat="1" ht="62.25" customHeight="1" thickBot="1" x14ac:dyDescent="0.35">
      <c r="A3" s="449" t="s">
        <v>606</v>
      </c>
      <c r="B3" s="450" t="s">
        <v>539</v>
      </c>
      <c r="C3" s="451" t="str">
        <f>+CONCATENATE(RM_ALAPADATOK!D7,". évi tervezett támogatás összesen")</f>
        <v>2021. évi tervezett támogatás összesen</v>
      </c>
      <c r="D3" s="451" t="s">
        <v>540</v>
      </c>
      <c r="E3" s="799"/>
    </row>
    <row r="4" spans="1:5" s="457" customFormat="1" ht="13.5" thickBot="1" x14ac:dyDescent="0.35">
      <c r="A4" s="453" t="s">
        <v>344</v>
      </c>
      <c r="B4" s="454" t="s">
        <v>345</v>
      </c>
      <c r="C4" s="455"/>
      <c r="D4" s="456" t="s">
        <v>346</v>
      </c>
      <c r="E4" s="799"/>
    </row>
    <row r="5" spans="1:5" x14ac:dyDescent="0.3">
      <c r="A5" s="461"/>
      <c r="B5" s="465"/>
      <c r="C5" s="468"/>
      <c r="D5" s="469"/>
      <c r="E5" s="799"/>
    </row>
    <row r="6" spans="1:5" ht="12.75" customHeight="1" x14ac:dyDescent="0.3">
      <c r="A6" s="462"/>
      <c r="B6" s="466"/>
      <c r="C6" s="468"/>
      <c r="D6" s="469"/>
      <c r="E6" s="799"/>
    </row>
    <row r="7" spans="1:5" x14ac:dyDescent="0.3">
      <c r="A7" s="462"/>
      <c r="B7" s="466"/>
      <c r="C7" s="468"/>
      <c r="D7" s="469"/>
      <c r="E7" s="799"/>
    </row>
    <row r="8" spans="1:5" x14ac:dyDescent="0.3">
      <c r="A8" s="462"/>
      <c r="B8" s="466"/>
      <c r="C8" s="468"/>
      <c r="D8" s="469"/>
      <c r="E8" s="799"/>
    </row>
    <row r="9" spans="1:5" x14ac:dyDescent="0.3">
      <c r="A9" s="462"/>
      <c r="B9" s="466"/>
      <c r="C9" s="468"/>
      <c r="D9" s="469"/>
      <c r="E9" s="799"/>
    </row>
    <row r="10" spans="1:5" x14ac:dyDescent="0.3">
      <c r="A10" s="462"/>
      <c r="B10" s="466"/>
      <c r="C10" s="468"/>
      <c r="D10" s="469"/>
      <c r="E10" s="799"/>
    </row>
    <row r="11" spans="1:5" x14ac:dyDescent="0.3">
      <c r="A11" s="462"/>
      <c r="B11" s="466"/>
      <c r="C11" s="468"/>
      <c r="D11" s="469"/>
      <c r="E11" s="799"/>
    </row>
    <row r="12" spans="1:5" x14ac:dyDescent="0.3">
      <c r="A12" s="462"/>
      <c r="B12" s="466"/>
      <c r="C12" s="468"/>
      <c r="D12" s="469"/>
      <c r="E12" s="799"/>
    </row>
    <row r="13" spans="1:5" ht="12.9" customHeight="1" x14ac:dyDescent="0.3">
      <c r="A13" s="462"/>
      <c r="B13" s="466"/>
      <c r="C13" s="468"/>
      <c r="D13" s="469"/>
      <c r="E13" s="799"/>
    </row>
    <row r="14" spans="1:5" x14ac:dyDescent="0.3">
      <c r="A14" s="462"/>
      <c r="B14" s="466"/>
      <c r="C14" s="468"/>
      <c r="D14" s="469"/>
      <c r="E14" s="799"/>
    </row>
    <row r="15" spans="1:5" x14ac:dyDescent="0.3">
      <c r="A15" s="462"/>
      <c r="B15" s="466"/>
      <c r="C15" s="468"/>
      <c r="D15" s="469"/>
      <c r="E15" s="799"/>
    </row>
    <row r="16" spans="1:5" x14ac:dyDescent="0.3">
      <c r="A16" s="462"/>
      <c r="B16" s="466"/>
      <c r="C16" s="468"/>
      <c r="D16" s="469"/>
      <c r="E16" s="799"/>
    </row>
    <row r="17" spans="1:5" x14ac:dyDescent="0.3">
      <c r="A17" s="462"/>
      <c r="B17" s="466"/>
      <c r="C17" s="468"/>
      <c r="D17" s="469"/>
      <c r="E17" s="799"/>
    </row>
    <row r="18" spans="1:5" x14ac:dyDescent="0.3">
      <c r="A18" s="462"/>
      <c r="B18" s="466"/>
      <c r="C18" s="468"/>
      <c r="D18" s="469"/>
      <c r="E18" s="799"/>
    </row>
    <row r="19" spans="1:5" x14ac:dyDescent="0.3">
      <c r="A19" s="462"/>
      <c r="B19" s="466"/>
      <c r="C19" s="468"/>
      <c r="D19" s="469"/>
      <c r="E19" s="799"/>
    </row>
    <row r="20" spans="1:5" x14ac:dyDescent="0.3">
      <c r="A20" s="462"/>
      <c r="B20" s="466"/>
      <c r="C20" s="468"/>
      <c r="D20" s="469"/>
      <c r="E20" s="799"/>
    </row>
    <row r="21" spans="1:5" x14ac:dyDescent="0.3">
      <c r="A21" s="462"/>
      <c r="B21" s="466"/>
      <c r="C21" s="468"/>
      <c r="D21" s="469"/>
      <c r="E21" s="799"/>
    </row>
    <row r="22" spans="1:5" x14ac:dyDescent="0.3">
      <c r="A22" s="462"/>
      <c r="B22" s="466"/>
      <c r="C22" s="468"/>
      <c r="D22" s="469"/>
      <c r="E22" s="799"/>
    </row>
    <row r="23" spans="1:5" x14ac:dyDescent="0.3">
      <c r="A23" s="462"/>
      <c r="B23" s="466"/>
      <c r="C23" s="468"/>
      <c r="D23" s="469"/>
      <c r="E23" s="799"/>
    </row>
    <row r="24" spans="1:5" ht="13.5" thickBot="1" x14ac:dyDescent="0.35">
      <c r="A24" s="463"/>
      <c r="B24" s="467"/>
      <c r="C24" s="470"/>
      <c r="D24" s="469"/>
      <c r="E24" s="799"/>
    </row>
    <row r="25" spans="1:5" s="459" customFormat="1" ht="19.5" customHeight="1" thickBot="1" x14ac:dyDescent="0.35">
      <c r="A25" s="464"/>
      <c r="B25" s="458" t="s">
        <v>541</v>
      </c>
      <c r="C25" s="471">
        <f>SUM(C5:C24)</f>
        <v>0</v>
      </c>
      <c r="D25" s="472">
        <f>SUM(D5:D24)</f>
        <v>0</v>
      </c>
      <c r="E25" s="799"/>
    </row>
    <row r="26" spans="1:5" x14ac:dyDescent="0.3">
      <c r="A26" s="800" t="s">
        <v>607</v>
      </c>
      <c r="B26" s="800"/>
    </row>
  </sheetData>
  <mergeCells count="3">
    <mergeCell ref="B1:D1"/>
    <mergeCell ref="E1:E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"/>
  <sheetViews>
    <sheetView workbookViewId="0">
      <selection activeCell="T35" sqref="T35"/>
    </sheetView>
  </sheetViews>
  <sheetFormatPr defaultRowHeight="13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166"/>
  <sheetViews>
    <sheetView topLeftCell="A16" zoomScale="120" zoomScaleNormal="120" zoomScaleSheetLayoutView="100" workbookViewId="0">
      <selection activeCell="A4" sqref="A4:K4"/>
    </sheetView>
  </sheetViews>
  <sheetFormatPr defaultColWidth="9.296875" defaultRowHeight="15.5" x14ac:dyDescent="0.35"/>
  <cols>
    <col min="1" max="1" width="7.3984375" style="115" customWidth="1"/>
    <col min="2" max="2" width="59.69921875" style="115" customWidth="1"/>
    <col min="3" max="3" width="14.796875" style="116" customWidth="1"/>
    <col min="4" max="11" width="14.796875" style="136" customWidth="1"/>
    <col min="12" max="16384" width="9.296875" style="136"/>
  </cols>
  <sheetData>
    <row r="1" spans="1:11" x14ac:dyDescent="0.35">
      <c r="A1" s="305"/>
      <c r="B1" s="641" t="str">
        <f>CONCATENATE("1.4. melléklet ",RM_ALAPADATOK!A7," ",RM_ALAPADATOK!B7," ",RM_ALAPADATOK!C7," ",RM_ALAPADATOK!D7," ",RM_ALAPADATOK!E7," ",RM_ALAPADATOK!F7," ",RM_ALAPADATOK!G7," ",RM_ALAPADATOK!H7)</f>
        <v>1.4. melléklet a 8 / 2021 ( VI.10. ) önkormányzati rendelethez</v>
      </c>
      <c r="C1" s="642"/>
      <c r="D1" s="642"/>
      <c r="E1" s="642"/>
      <c r="F1" s="642"/>
      <c r="G1" s="642"/>
      <c r="H1" s="642"/>
      <c r="I1" s="642"/>
      <c r="J1" s="642"/>
      <c r="K1" s="642"/>
    </row>
    <row r="2" spans="1:11" x14ac:dyDescent="0.35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5">
      <c r="A3" s="643" t="str">
        <f>CONCATENATE(RM_ALAPADATOK!A4)</f>
        <v/>
      </c>
      <c r="B3" s="643"/>
      <c r="C3" s="644"/>
      <c r="D3" s="643"/>
      <c r="E3" s="643"/>
      <c r="F3" s="643"/>
      <c r="G3" s="643"/>
      <c r="H3" s="643"/>
      <c r="I3" s="643"/>
      <c r="J3" s="643"/>
      <c r="K3" s="643"/>
    </row>
    <row r="4" spans="1:11" x14ac:dyDescent="0.35">
      <c r="A4" s="643" t="str">
        <f>CONCATENATE(RM_ALAPADATOK!D7,". ÉVI KÖLTSÉGVETÉSI RENDELET ÁLLAMIGAZGATÁSI FELADATOK BEVÉTELEINEK KIADÁSAINAK MÓDOSÍTÁSA")</f>
        <v>2021. ÉVI KÖLTSÉGVETÉSI RENDELET ÁLLAMIGAZGATÁSI FELADATOK BEVÉTELEINEK KIADÁSAINAK MÓDOSÍTÁSA</v>
      </c>
      <c r="B4" s="643"/>
      <c r="C4" s="644"/>
      <c r="D4" s="643"/>
      <c r="E4" s="643"/>
      <c r="F4" s="643"/>
      <c r="G4" s="643"/>
      <c r="H4" s="643"/>
      <c r="I4" s="643"/>
      <c r="J4" s="643"/>
      <c r="K4" s="643"/>
    </row>
    <row r="5" spans="1:11" x14ac:dyDescent="0.35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5">
      <c r="A6" s="637" t="s">
        <v>1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</row>
    <row r="7" spans="1:11" ht="15.9" customHeight="1" thickBot="1" x14ac:dyDescent="0.4">
      <c r="A7" s="639" t="s">
        <v>81</v>
      </c>
      <c r="B7" s="639"/>
      <c r="C7" s="308"/>
      <c r="D7" s="307"/>
      <c r="E7" s="307"/>
      <c r="F7" s="307"/>
      <c r="G7" s="307"/>
      <c r="H7" s="307"/>
      <c r="I7" s="307"/>
      <c r="J7" s="307"/>
      <c r="K7" s="308" t="s">
        <v>427</v>
      </c>
    </row>
    <row r="8" spans="1:11" x14ac:dyDescent="0.35">
      <c r="A8" s="628" t="s">
        <v>46</v>
      </c>
      <c r="B8" s="630" t="s">
        <v>2</v>
      </c>
      <c r="C8" s="632" t="str">
        <f>+CONCATENATE(LEFT(RM_ÖSSZEFÜGGÉSEK!A6,4),". évi")</f>
        <v>2021. évi</v>
      </c>
      <c r="D8" s="633"/>
      <c r="E8" s="634"/>
      <c r="F8" s="634"/>
      <c r="G8" s="634"/>
      <c r="H8" s="634"/>
      <c r="I8" s="634"/>
      <c r="J8" s="634"/>
      <c r="K8" s="635"/>
    </row>
    <row r="9" spans="1:11" ht="36" customHeight="1" thickBot="1" x14ac:dyDescent="0.4">
      <c r="A9" s="629"/>
      <c r="B9" s="631"/>
      <c r="C9" s="284" t="s">
        <v>368</v>
      </c>
      <c r="D9" s="302" t="str">
        <f>CONCATENATE('RM_1.3.sz.mell.'!D98)</f>
        <v xml:space="preserve">1. sz. módosítás </v>
      </c>
      <c r="E9" s="302" t="str">
        <f>CONCATENATE('RM_1.3.sz.mell.'!E98)</f>
        <v xml:space="preserve">2. sz. módosítás </v>
      </c>
      <c r="F9" s="302" t="str">
        <f>CONCATENATE('RM_1.3.sz.mell.'!F98)</f>
        <v xml:space="preserve">3. sz. módosítás </v>
      </c>
      <c r="G9" s="302" t="str">
        <f>CONCATENATE('RM_1.3.sz.mell.'!G98)</f>
        <v xml:space="preserve">4. sz. módosítás </v>
      </c>
      <c r="H9" s="302" t="str">
        <f>CONCATENATE('RM_1.3.sz.mell.'!H98)</f>
        <v xml:space="preserve">5. sz. módosítás </v>
      </c>
      <c r="I9" s="302" t="str">
        <f>CONCATENATE('RM_1.3.sz.mell.'!I98)</f>
        <v xml:space="preserve">6. sz. módosítás </v>
      </c>
      <c r="J9" s="303" t="s">
        <v>433</v>
      </c>
      <c r="K9" s="304" t="str">
        <f>CONCATENATE('RM_1.3.sz.mell.'!K98)</f>
        <v>1.számú módosítás utáni előirányzat</v>
      </c>
    </row>
    <row r="10" spans="1:11" s="137" customFormat="1" ht="12" customHeight="1" thickBot="1" x14ac:dyDescent="0.3">
      <c r="A10" s="133" t="s">
        <v>344</v>
      </c>
      <c r="B10" s="134" t="s">
        <v>345</v>
      </c>
      <c r="C10" s="285" t="s">
        <v>346</v>
      </c>
      <c r="D10" s="285" t="s">
        <v>348</v>
      </c>
      <c r="E10" s="286" t="s">
        <v>347</v>
      </c>
      <c r="F10" s="286" t="s">
        <v>349</v>
      </c>
      <c r="G10" s="286" t="s">
        <v>350</v>
      </c>
      <c r="H10" s="286" t="s">
        <v>351</v>
      </c>
      <c r="I10" s="286" t="s">
        <v>458</v>
      </c>
      <c r="J10" s="286" t="s">
        <v>459</v>
      </c>
      <c r="K10" s="301" t="s">
        <v>460</v>
      </c>
    </row>
    <row r="11" spans="1:11" s="138" customFormat="1" ht="12" customHeight="1" thickBot="1" x14ac:dyDescent="0.35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3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3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3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3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3">
      <c r="A16" s="11" t="s">
        <v>78</v>
      </c>
      <c r="B16" s="70" t="s">
        <v>289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5">
      <c r="A17" s="13" t="s">
        <v>62</v>
      </c>
      <c r="B17" s="71" t="s">
        <v>290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5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3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3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3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3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3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5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5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3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3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3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3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3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5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5">
      <c r="A32" s="17" t="s">
        <v>91</v>
      </c>
      <c r="B32" s="18" t="s">
        <v>419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3">
      <c r="A33" s="12" t="s">
        <v>152</v>
      </c>
      <c r="B33" s="139" t="str">
        <f>'RM_1.1.sz.mell.'!B33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3">
      <c r="A34" s="11" t="s">
        <v>153</v>
      </c>
      <c r="B34" s="139" t="str">
        <f>'RM_1.1.sz.mell.'!B34</f>
        <v>Idegenforgalmi adó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3">
      <c r="A35" s="11" t="s">
        <v>154</v>
      </c>
      <c r="B35" s="139" t="str">
        <f>'RM_1.1.sz.mell.'!B35</f>
        <v>Iparűzési adó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3">
      <c r="A36" s="11" t="s">
        <v>155</v>
      </c>
      <c r="B36" s="139" t="str">
        <f>'RM_1.1.sz.mell.'!B36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3">
      <c r="A37" s="11" t="s">
        <v>416</v>
      </c>
      <c r="B37" s="139" t="str">
        <f>'RM_1.1.sz.mell.'!B37</f>
        <v>Gépjárműadó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3">
      <c r="A38" s="11" t="s">
        <v>417</v>
      </c>
      <c r="B38" s="139" t="str">
        <f>'RM_1.1.sz.mell.'!B38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5">
      <c r="A39" s="13" t="s">
        <v>418</v>
      </c>
      <c r="B39" s="139" t="str">
        <f>'RM_1.1.sz.mell.'!B39</f>
        <v>Kommunális adó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5">
      <c r="A40" s="17" t="s">
        <v>7</v>
      </c>
      <c r="B40" s="18" t="s">
        <v>291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3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3">
      <c r="A42" s="11" t="s">
        <v>52</v>
      </c>
      <c r="B42" s="140" t="s">
        <v>160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3">
      <c r="A43" s="11" t="s">
        <v>53</v>
      </c>
      <c r="B43" s="140" t="s">
        <v>161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3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3">
      <c r="A45" s="11" t="s">
        <v>94</v>
      </c>
      <c r="B45" s="140" t="s">
        <v>163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3">
      <c r="A46" s="11" t="s">
        <v>95</v>
      </c>
      <c r="B46" s="140" t="s">
        <v>164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3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3">
      <c r="A48" s="11" t="s">
        <v>97</v>
      </c>
      <c r="B48" s="140" t="s">
        <v>420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3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3">
      <c r="A50" s="13" t="s">
        <v>158</v>
      </c>
      <c r="B50" s="141" t="s">
        <v>293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5">
      <c r="A51" s="15" t="s">
        <v>292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5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3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3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3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3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5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5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3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3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3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5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5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3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3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3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5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5">
      <c r="A68" s="179" t="s">
        <v>333</v>
      </c>
      <c r="B68" s="18" t="s">
        <v>189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 x14ac:dyDescent="0.35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3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3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5">
      <c r="A72" s="15" t="s">
        <v>229</v>
      </c>
      <c r="B72" s="287" t="s">
        <v>318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5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3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3">
      <c r="A75" s="11" t="s">
        <v>80</v>
      </c>
      <c r="B75" s="245" t="s">
        <v>430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3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5">
      <c r="A77" s="13" t="s">
        <v>221</v>
      </c>
      <c r="B77" s="246" t="s">
        <v>431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5">
      <c r="A78" s="169" t="s">
        <v>199</v>
      </c>
      <c r="B78" s="69" t="s">
        <v>200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3">
      <c r="A79" s="12" t="s">
        <v>222</v>
      </c>
      <c r="B79" s="139" t="s">
        <v>201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35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5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3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3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5">
      <c r="A84" s="13" t="s">
        <v>226</v>
      </c>
      <c r="B84" s="71" t="s">
        <v>432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5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3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3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3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5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5">
      <c r="A90" s="169" t="s">
        <v>216</v>
      </c>
      <c r="B90" s="69" t="s">
        <v>332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5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5">
      <c r="A92" s="169" t="s">
        <v>230</v>
      </c>
      <c r="B92" s="69" t="s">
        <v>335</v>
      </c>
      <c r="C92" s="132">
        <f>+C69+C73+C78+C81+C85+C91+C90</f>
        <v>0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35">
      <c r="A93" s="170" t="s">
        <v>334</v>
      </c>
      <c r="B93" s="320" t="s">
        <v>336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 x14ac:dyDescent="0.3">
      <c r="A94" s="2"/>
      <c r="B94" s="3"/>
      <c r="C94" s="73"/>
    </row>
    <row r="95" spans="1:11" ht="16.5" customHeight="1" x14ac:dyDescent="0.35">
      <c r="A95" s="638" t="s">
        <v>31</v>
      </c>
      <c r="B95" s="638"/>
      <c r="C95" s="638"/>
      <c r="D95" s="638"/>
      <c r="E95" s="638"/>
      <c r="F95" s="638"/>
      <c r="G95" s="638"/>
      <c r="H95" s="638"/>
      <c r="I95" s="638"/>
      <c r="J95" s="638"/>
      <c r="K95" s="638"/>
    </row>
    <row r="96" spans="1:11" s="145" customFormat="1" ht="16.5" customHeight="1" thickBot="1" x14ac:dyDescent="0.4">
      <c r="A96" s="640" t="s">
        <v>82</v>
      </c>
      <c r="B96" s="640"/>
      <c r="C96" s="49"/>
      <c r="K96" s="49" t="str">
        <f>K7</f>
        <v>Forintban!</v>
      </c>
    </row>
    <row r="97" spans="1:11" x14ac:dyDescent="0.35">
      <c r="A97" s="628" t="s">
        <v>46</v>
      </c>
      <c r="B97" s="630" t="s">
        <v>369</v>
      </c>
      <c r="C97" s="632" t="str">
        <f>+CONCATENATE(LEFT(RM_ÖSSZEFÜGGÉSEK!A6,4),". évi")</f>
        <v>2021. évi</v>
      </c>
      <c r="D97" s="633"/>
      <c r="E97" s="634"/>
      <c r="F97" s="634"/>
      <c r="G97" s="634"/>
      <c r="H97" s="634"/>
      <c r="I97" s="634"/>
      <c r="J97" s="634"/>
      <c r="K97" s="635"/>
    </row>
    <row r="98" spans="1:11" ht="35" thickBot="1" x14ac:dyDescent="0.4">
      <c r="A98" s="629"/>
      <c r="B98" s="631"/>
      <c r="C98" s="284" t="s">
        <v>368</v>
      </c>
      <c r="D98" s="302" t="str">
        <f t="shared" ref="D98:I98" si="28">D9</f>
        <v xml:space="preserve">1. sz.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433</v>
      </c>
      <c r="K98" s="304" t="str">
        <f>K9</f>
        <v>1.számú módosítás utáni előirányzat</v>
      </c>
    </row>
    <row r="99" spans="1:11" s="137" customFormat="1" ht="12" customHeight="1" thickBot="1" x14ac:dyDescent="0.3">
      <c r="A99" s="24" t="s">
        <v>344</v>
      </c>
      <c r="B99" s="25" t="s">
        <v>345</v>
      </c>
      <c r="C99" s="285" t="s">
        <v>346</v>
      </c>
      <c r="D99" s="285" t="s">
        <v>348</v>
      </c>
      <c r="E99" s="286" t="s">
        <v>347</v>
      </c>
      <c r="F99" s="286" t="s">
        <v>349</v>
      </c>
      <c r="G99" s="286" t="s">
        <v>350</v>
      </c>
      <c r="H99" s="286" t="s">
        <v>351</v>
      </c>
      <c r="I99" s="286" t="s">
        <v>458</v>
      </c>
      <c r="J99" s="286" t="s">
        <v>459</v>
      </c>
      <c r="K99" s="301" t="s">
        <v>460</v>
      </c>
    </row>
    <row r="100" spans="1:11" ht="12" customHeight="1" thickBot="1" x14ac:dyDescent="0.4">
      <c r="A100" s="19" t="s">
        <v>3</v>
      </c>
      <c r="B100" s="23" t="s">
        <v>294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 x14ac:dyDescent="0.35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 x14ac:dyDescent="0.35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 x14ac:dyDescent="0.35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 x14ac:dyDescent="0.35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5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35">
      <c r="A106" s="11" t="s">
        <v>62</v>
      </c>
      <c r="B106" s="5" t="s">
        <v>299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5">
      <c r="A107" s="11" t="s">
        <v>63</v>
      </c>
      <c r="B107" s="52" t="s">
        <v>298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5">
      <c r="A108" s="11" t="s">
        <v>70</v>
      </c>
      <c r="B108" s="52" t="s">
        <v>297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5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5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5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5">
      <c r="A112" s="11" t="s">
        <v>75</v>
      </c>
      <c r="B112" s="50" t="s">
        <v>236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5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5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5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5">
      <c r="A116" s="11" t="s">
        <v>295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5">
      <c r="A117" s="13" t="s">
        <v>296</v>
      </c>
      <c r="B117" s="52" t="s">
        <v>241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5">
      <c r="A118" s="11" t="s">
        <v>300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5">
      <c r="A119" s="11" t="s">
        <v>301</v>
      </c>
      <c r="B119" s="5" t="s">
        <v>303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4">
      <c r="A120" s="15" t="s">
        <v>302</v>
      </c>
      <c r="B120" s="178" t="s">
        <v>304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4">
      <c r="A121" s="176" t="s">
        <v>4</v>
      </c>
      <c r="B121" s="177" t="s">
        <v>242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 x14ac:dyDescent="0.35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 x14ac:dyDescent="0.35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5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35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5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5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5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5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5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5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5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5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" thickBot="1" x14ac:dyDescent="0.4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4">
      <c r="A135" s="17" t="s">
        <v>5</v>
      </c>
      <c r="B135" s="47" t="s">
        <v>305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 x14ac:dyDescent="0.4">
      <c r="A136" s="17" t="s">
        <v>6</v>
      </c>
      <c r="B136" s="47" t="s">
        <v>370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5">
      <c r="A137" s="12" t="s">
        <v>152</v>
      </c>
      <c r="B137" s="9" t="s">
        <v>313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5">
      <c r="A138" s="12" t="s">
        <v>153</v>
      </c>
      <c r="B138" s="9" t="s">
        <v>314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4">
      <c r="A139" s="10" t="s">
        <v>154</v>
      </c>
      <c r="B139" s="9" t="s">
        <v>315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4">
      <c r="A140" s="17" t="s">
        <v>7</v>
      </c>
      <c r="B140" s="47" t="s">
        <v>307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5">
      <c r="A141" s="12" t="s">
        <v>51</v>
      </c>
      <c r="B141" s="6" t="s">
        <v>316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5">
      <c r="A142" s="12" t="s">
        <v>52</v>
      </c>
      <c r="B142" s="6" t="s">
        <v>308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5">
      <c r="A143" s="12" t="s">
        <v>53</v>
      </c>
      <c r="B143" s="6" t="s">
        <v>309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5">
      <c r="A144" s="12" t="s">
        <v>93</v>
      </c>
      <c r="B144" s="6" t="s">
        <v>310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5">
      <c r="A145" s="12" t="s">
        <v>94</v>
      </c>
      <c r="B145" s="6" t="s">
        <v>311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4">
      <c r="A146" s="10" t="s">
        <v>95</v>
      </c>
      <c r="B146" s="6" t="s">
        <v>312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4">
      <c r="A147" s="17" t="s">
        <v>8</v>
      </c>
      <c r="B147" s="47" t="s">
        <v>320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5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5">
      <c r="A149" s="12" t="s">
        <v>55</v>
      </c>
      <c r="B149" s="6" t="s">
        <v>254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5">
      <c r="A150" s="12" t="s">
        <v>170</v>
      </c>
      <c r="B150" s="6" t="s">
        <v>321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4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4">
      <c r="A152" s="17" t="s">
        <v>9</v>
      </c>
      <c r="B152" s="47" t="s">
        <v>322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5">
      <c r="A153" s="12" t="s">
        <v>56</v>
      </c>
      <c r="B153" s="6" t="s">
        <v>317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5">
      <c r="A154" s="12" t="s">
        <v>57</v>
      </c>
      <c r="B154" s="6" t="s">
        <v>324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5">
      <c r="A155" s="12" t="s">
        <v>182</v>
      </c>
      <c r="B155" s="6" t="s">
        <v>319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5">
      <c r="A156" s="12" t="s">
        <v>183</v>
      </c>
      <c r="B156" s="6" t="s">
        <v>325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4">
      <c r="A157" s="12" t="s">
        <v>323</v>
      </c>
      <c r="B157" s="6" t="s">
        <v>326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4">
      <c r="A158" s="17" t="s">
        <v>10</v>
      </c>
      <c r="B158" s="47" t="s">
        <v>327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4">
      <c r="A159" s="17" t="s">
        <v>11</v>
      </c>
      <c r="B159" s="47" t="s">
        <v>328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4">
      <c r="A160" s="17" t="s">
        <v>12</v>
      </c>
      <c r="B160" s="47" t="s">
        <v>330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5">
      <c r="A161" s="72" t="s">
        <v>13</v>
      </c>
      <c r="B161" s="114" t="s">
        <v>329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5" customHeight="1" x14ac:dyDescent="0.35">
      <c r="C162" s="416">
        <f>C93-C161</f>
        <v>0</v>
      </c>
      <c r="D162" s="417"/>
      <c r="E162" s="417"/>
      <c r="F162" s="417"/>
      <c r="G162" s="417"/>
      <c r="H162" s="417"/>
      <c r="I162" s="417"/>
      <c r="J162" s="417"/>
      <c r="K162" s="418">
        <f>K93-K161</f>
        <v>0</v>
      </c>
    </row>
    <row r="163" spans="1:11" x14ac:dyDescent="0.35">
      <c r="A163" s="636" t="s">
        <v>255</v>
      </c>
      <c r="B163" s="636"/>
      <c r="C163" s="636"/>
      <c r="D163" s="636"/>
      <c r="E163" s="636"/>
      <c r="F163" s="636"/>
      <c r="G163" s="636"/>
      <c r="H163" s="636"/>
      <c r="I163" s="636"/>
      <c r="J163" s="636"/>
      <c r="K163" s="636"/>
    </row>
    <row r="164" spans="1:11" ht="15.15" customHeight="1" thickBot="1" x14ac:dyDescent="0.4">
      <c r="A164" s="627" t="s">
        <v>83</v>
      </c>
      <c r="B164" s="627"/>
      <c r="C164" s="74"/>
      <c r="K164" s="74" t="str">
        <f>K96</f>
        <v>Forintban!</v>
      </c>
    </row>
    <row r="165" spans="1:11" ht="25.5" customHeight="1" thickBot="1" x14ac:dyDescent="0.4">
      <c r="A165" s="17">
        <v>1</v>
      </c>
      <c r="B165" s="22" t="s">
        <v>331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 x14ac:dyDescent="0.4">
      <c r="A166" s="17" t="s">
        <v>4</v>
      </c>
      <c r="B166" s="22" t="s">
        <v>337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topLeftCell="D13" zoomScale="130" zoomScaleNormal="130" zoomScaleSheetLayoutView="100" workbookViewId="0">
      <selection activeCell="H29" sqref="H29"/>
    </sheetView>
  </sheetViews>
  <sheetFormatPr defaultColWidth="9.296875" defaultRowHeight="13" x14ac:dyDescent="0.3"/>
  <cols>
    <col min="1" max="1" width="6.796875" style="33" customWidth="1"/>
    <col min="2" max="2" width="48" style="55" customWidth="1"/>
    <col min="3" max="5" width="15.3984375" style="33" customWidth="1"/>
    <col min="6" max="6" width="55.09765625" style="33" customWidth="1"/>
    <col min="7" max="9" width="15.3984375" style="33" customWidth="1"/>
    <col min="10" max="10" width="4.796875" style="33" customWidth="1"/>
    <col min="11" max="16384" width="9.296875" style="33"/>
  </cols>
  <sheetData>
    <row r="1" spans="1:10" ht="39.75" customHeight="1" x14ac:dyDescent="0.3">
      <c r="B1" s="309" t="s">
        <v>463</v>
      </c>
      <c r="C1" s="81"/>
      <c r="D1" s="81"/>
      <c r="E1" s="81"/>
      <c r="F1" s="81"/>
      <c r="G1" s="81"/>
      <c r="H1" s="81"/>
      <c r="I1" s="81"/>
      <c r="J1" s="647" t="str">
        <f>CONCATENATE("2.1. melléklet ",RM_ALAPADATOK!A7," ",RM_ALAPADATOK!B7," ",RM_ALAPADATOK!C7," ",RM_ALAPADATOK!D7," ",RM_ALAPADATOK!E7," ",RM_ALAPADATOK!F7," ",RM_ALAPADATOK!G7," ",RM_ALAPADATOK!H7)</f>
        <v>2.1. melléklet a 8 / 2021 ( VI.10. ) önkormányzati rendelethez</v>
      </c>
    </row>
    <row r="2" spans="1:10" ht="14" thickBot="1" x14ac:dyDescent="0.35">
      <c r="G2" s="82"/>
      <c r="H2" s="82"/>
      <c r="I2" s="82" t="str">
        <f>CONCATENATE('RM_1.1.sz.mell.'!K7)</f>
        <v>Forintban!</v>
      </c>
      <c r="J2" s="647"/>
    </row>
    <row r="3" spans="1:10" ht="18" customHeight="1" thickBot="1" x14ac:dyDescent="0.35">
      <c r="A3" s="645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647"/>
    </row>
    <row r="4" spans="1:10" s="86" customFormat="1" ht="42.75" customHeight="1" thickBot="1" x14ac:dyDescent="0.35">
      <c r="A4" s="646"/>
      <c r="B4" s="56" t="s">
        <v>39</v>
      </c>
      <c r="C4" s="295" t="str">
        <f>+CONCATENATE('RM_1.1.sz.mell.'!C8," eredeti előirányzat")</f>
        <v>2021. évi eredeti előirányzat</v>
      </c>
      <c r="D4" s="293" t="str">
        <f>CONCATENATE("Halmozott módosítás ",RM_ALAPADATOK!D7,". 04.30.-ig")</f>
        <v>Halmozott módosítás 2021. 04.30.-ig</v>
      </c>
      <c r="E4" s="293" t="str">
        <f>+CONCATENATE(LEFT('RM_1.1.sz.mell.'!C8,4),". 04.30. Módisítás után" )</f>
        <v>2021. 04.30. Módisítás után</v>
      </c>
      <c r="F4" s="294" t="s">
        <v>39</v>
      </c>
      <c r="G4" s="292" t="str">
        <f>+C4</f>
        <v>2021. évi eredeti előirányzat</v>
      </c>
      <c r="H4" s="292" t="str">
        <f>+D4</f>
        <v>Halmozott módosítás 2021. 04.30.-ig</v>
      </c>
      <c r="I4" s="433" t="str">
        <f>+E4</f>
        <v>2021. 04.30. Módisítás után</v>
      </c>
      <c r="J4" s="647"/>
    </row>
    <row r="5" spans="1:10" s="90" customFormat="1" ht="12" customHeight="1" thickBot="1" x14ac:dyDescent="0.35">
      <c r="A5" s="87" t="s">
        <v>344</v>
      </c>
      <c r="B5" s="88" t="s">
        <v>345</v>
      </c>
      <c r="C5" s="89" t="s">
        <v>346</v>
      </c>
      <c r="D5" s="202" t="s">
        <v>348</v>
      </c>
      <c r="E5" s="202" t="s">
        <v>424</v>
      </c>
      <c r="F5" s="88" t="s">
        <v>371</v>
      </c>
      <c r="G5" s="89" t="s">
        <v>350</v>
      </c>
      <c r="H5" s="89" t="s">
        <v>351</v>
      </c>
      <c r="I5" s="241" t="s">
        <v>425</v>
      </c>
      <c r="J5" s="647"/>
    </row>
    <row r="6" spans="1:10" ht="12.9" customHeight="1" x14ac:dyDescent="0.3">
      <c r="A6" s="91" t="s">
        <v>3</v>
      </c>
      <c r="B6" s="92" t="s">
        <v>256</v>
      </c>
      <c r="C6" s="600">
        <f>'[1]KV_2.1.sz.mell.'!C6</f>
        <v>94468464</v>
      </c>
      <c r="D6" s="75"/>
      <c r="E6" s="230">
        <f>C6+D6</f>
        <v>94468464</v>
      </c>
      <c r="F6" s="92" t="s">
        <v>40</v>
      </c>
      <c r="G6" s="600">
        <f>'[1]KV_2.1.sz.mell.'!E6</f>
        <v>94938888</v>
      </c>
      <c r="H6" s="75"/>
      <c r="I6" s="234">
        <f>G6+H6</f>
        <v>94938888</v>
      </c>
      <c r="J6" s="647"/>
    </row>
    <row r="7" spans="1:10" ht="12.9" customHeight="1" x14ac:dyDescent="0.3">
      <c r="A7" s="93" t="s">
        <v>4</v>
      </c>
      <c r="B7" s="94" t="s">
        <v>257</v>
      </c>
      <c r="C7" s="601">
        <f>'[1]KV_2.1.sz.mell.'!C7</f>
        <v>49560000</v>
      </c>
      <c r="D7" s="76"/>
      <c r="E7" s="230">
        <f t="shared" ref="E7:E16" si="0">C7+D7</f>
        <v>49560000</v>
      </c>
      <c r="F7" s="94" t="s">
        <v>101</v>
      </c>
      <c r="G7" s="601">
        <f>'[1]KV_2.1.sz.mell.'!E7</f>
        <v>12575524</v>
      </c>
      <c r="H7" s="76"/>
      <c r="I7" s="234">
        <f t="shared" ref="I7:I17" si="1">G7+H7</f>
        <v>12575524</v>
      </c>
      <c r="J7" s="647"/>
    </row>
    <row r="8" spans="1:10" ht="12.9" customHeight="1" x14ac:dyDescent="0.3">
      <c r="A8" s="93" t="s">
        <v>5</v>
      </c>
      <c r="B8" s="94" t="s">
        <v>277</v>
      </c>
      <c r="C8" s="601">
        <f>'[1]KV_2.1.sz.mell.'!C8</f>
        <v>0</v>
      </c>
      <c r="D8" s="76"/>
      <c r="E8" s="230">
        <f t="shared" si="0"/>
        <v>0</v>
      </c>
      <c r="F8" s="94" t="s">
        <v>123</v>
      </c>
      <c r="G8" s="601">
        <f>'[1]KV_2.1.sz.mell.'!E8</f>
        <v>51300526</v>
      </c>
      <c r="H8" s="76">
        <v>-220000</v>
      </c>
      <c r="I8" s="234">
        <f t="shared" si="1"/>
        <v>51080526</v>
      </c>
      <c r="J8" s="647"/>
    </row>
    <row r="9" spans="1:10" ht="12.9" customHeight="1" x14ac:dyDescent="0.3">
      <c r="A9" s="93" t="s">
        <v>6</v>
      </c>
      <c r="B9" s="94" t="s">
        <v>92</v>
      </c>
      <c r="C9" s="601">
        <f>'[1]KV_2.1.sz.mell.'!C9</f>
        <v>17060000</v>
      </c>
      <c r="D9" s="76"/>
      <c r="E9" s="230">
        <f t="shared" si="0"/>
        <v>17060000</v>
      </c>
      <c r="F9" s="94" t="s">
        <v>102</v>
      </c>
      <c r="G9" s="601">
        <f>'[1]KV_2.1.sz.mell.'!E9</f>
        <v>16000000</v>
      </c>
      <c r="H9" s="76"/>
      <c r="I9" s="234">
        <f t="shared" si="1"/>
        <v>16000000</v>
      </c>
      <c r="J9" s="647"/>
    </row>
    <row r="10" spans="1:10" ht="12.9" customHeight="1" x14ac:dyDescent="0.3">
      <c r="A10" s="93" t="s">
        <v>7</v>
      </c>
      <c r="B10" s="95" t="s">
        <v>280</v>
      </c>
      <c r="C10" s="601">
        <f>'[1]KV_2.1.sz.mell.'!C10</f>
        <v>3705000</v>
      </c>
      <c r="D10" s="76"/>
      <c r="E10" s="230">
        <f t="shared" si="0"/>
        <v>3705000</v>
      </c>
      <c r="F10" s="94" t="s">
        <v>103</v>
      </c>
      <c r="G10" s="601">
        <f>'[1]KV_2.1.sz.mell.'!E10</f>
        <v>4066000</v>
      </c>
      <c r="H10" s="76"/>
      <c r="I10" s="234">
        <f t="shared" si="1"/>
        <v>4066000</v>
      </c>
      <c r="J10" s="647"/>
    </row>
    <row r="11" spans="1:10" ht="12.9" customHeight="1" x14ac:dyDescent="0.3">
      <c r="A11" s="93" t="s">
        <v>8</v>
      </c>
      <c r="B11" s="94" t="s">
        <v>258</v>
      </c>
      <c r="C11" s="77"/>
      <c r="D11" s="77"/>
      <c r="E11" s="230">
        <f t="shared" si="0"/>
        <v>0</v>
      </c>
      <c r="F11" s="94" t="s">
        <v>33</v>
      </c>
      <c r="G11" s="76"/>
      <c r="H11" s="76"/>
      <c r="I11" s="234">
        <f t="shared" si="1"/>
        <v>0</v>
      </c>
      <c r="J11" s="647"/>
    </row>
    <row r="12" spans="1:10" ht="12.9" customHeight="1" x14ac:dyDescent="0.3">
      <c r="A12" s="93" t="s">
        <v>9</v>
      </c>
      <c r="B12" s="94" t="s">
        <v>338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647"/>
    </row>
    <row r="13" spans="1:10" ht="12.9" customHeight="1" x14ac:dyDescent="0.3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647"/>
    </row>
    <row r="14" spans="1:10" ht="12.9" customHeight="1" x14ac:dyDescent="0.3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647"/>
    </row>
    <row r="15" spans="1:10" ht="12.9" customHeight="1" x14ac:dyDescent="0.3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647"/>
    </row>
    <row r="16" spans="1:10" ht="12.9" customHeight="1" x14ac:dyDescent="0.3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647"/>
    </row>
    <row r="17" spans="1:10" ht="12.9" customHeight="1" thickBot="1" x14ac:dyDescent="0.35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647"/>
    </row>
    <row r="18" spans="1:10" ht="13.5" thickBot="1" x14ac:dyDescent="0.35">
      <c r="A18" s="96" t="s">
        <v>15</v>
      </c>
      <c r="B18" s="48" t="s">
        <v>339</v>
      </c>
      <c r="C18" s="79">
        <f>C6+C7+C9+C10+C11+C13+C14+C15+C16+C17</f>
        <v>164793464</v>
      </c>
      <c r="D18" s="79">
        <f>D6+D7+D9+D10+D11+D13+D14+D15+D16+D17</f>
        <v>0</v>
      </c>
      <c r="E18" s="79">
        <f>E6+E7+E9+E10+E11+E13+E14+E15+E16+E17</f>
        <v>164793464</v>
      </c>
      <c r="F18" s="48" t="s">
        <v>263</v>
      </c>
      <c r="G18" s="79">
        <f>SUM(G6:G17)</f>
        <v>178880938</v>
      </c>
      <c r="H18" s="79">
        <f>SUM(H6:H17)</f>
        <v>-220000</v>
      </c>
      <c r="I18" s="112">
        <f>SUM(I6:I17)</f>
        <v>178660938</v>
      </c>
      <c r="J18" s="647"/>
    </row>
    <row r="19" spans="1:10" ht="12.9" customHeight="1" x14ac:dyDescent="0.3">
      <c r="A19" s="97" t="s">
        <v>16</v>
      </c>
      <c r="B19" s="98" t="s">
        <v>260</v>
      </c>
      <c r="C19" s="180">
        <f>+C20+C21+C22+C23</f>
        <v>14087474</v>
      </c>
      <c r="D19" s="180">
        <f>+D20+D21+D22+D23</f>
        <v>0</v>
      </c>
      <c r="E19" s="180">
        <f>+E20+E21+E22+E23</f>
        <v>14087474</v>
      </c>
      <c r="F19" s="99" t="s">
        <v>109</v>
      </c>
      <c r="G19" s="80"/>
      <c r="H19" s="80"/>
      <c r="I19" s="235">
        <f>G19+H19</f>
        <v>0</v>
      </c>
      <c r="J19" s="647"/>
    </row>
    <row r="20" spans="1:10" ht="12.9" customHeight="1" x14ac:dyDescent="0.3">
      <c r="A20" s="100" t="s">
        <v>17</v>
      </c>
      <c r="B20" s="99" t="s">
        <v>117</v>
      </c>
      <c r="C20" s="41">
        <v>14087474</v>
      </c>
      <c r="D20" s="41"/>
      <c r="E20" s="232">
        <f>C20+D20</f>
        <v>14087474</v>
      </c>
      <c r="F20" s="99" t="s">
        <v>262</v>
      </c>
      <c r="G20" s="41"/>
      <c r="H20" s="41"/>
      <c r="I20" s="236">
        <f t="shared" ref="I20:I28" si="2">G20+H20</f>
        <v>0</v>
      </c>
      <c r="J20" s="647"/>
    </row>
    <row r="21" spans="1:10" ht="12.9" customHeight="1" x14ac:dyDescent="0.3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647"/>
    </row>
    <row r="22" spans="1:10" ht="12.9" customHeight="1" x14ac:dyDescent="0.3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647"/>
    </row>
    <row r="23" spans="1:10" ht="12.9" customHeight="1" x14ac:dyDescent="0.3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647"/>
    </row>
    <row r="24" spans="1:10" ht="12.9" customHeight="1" x14ac:dyDescent="0.3">
      <c r="A24" s="100" t="s">
        <v>21</v>
      </c>
      <c r="B24" s="99" t="s">
        <v>261</v>
      </c>
      <c r="C24" s="101">
        <f>+C25+C26</f>
        <v>0</v>
      </c>
      <c r="D24" s="101">
        <f>+D25+D26</f>
        <v>470719</v>
      </c>
      <c r="E24" s="101">
        <f>+E25+E26</f>
        <v>470719</v>
      </c>
      <c r="F24" s="99" t="s">
        <v>110</v>
      </c>
      <c r="G24" s="41"/>
      <c r="H24" s="41"/>
      <c r="I24" s="236">
        <f t="shared" si="2"/>
        <v>0</v>
      </c>
      <c r="J24" s="647"/>
    </row>
    <row r="25" spans="1:10" ht="12.9" customHeight="1" x14ac:dyDescent="0.3">
      <c r="A25" s="97" t="s">
        <v>22</v>
      </c>
      <c r="B25" s="98" t="s">
        <v>259</v>
      </c>
      <c r="C25" s="80"/>
      <c r="D25" s="80"/>
      <c r="E25" s="233">
        <f>C25+D25</f>
        <v>0</v>
      </c>
      <c r="F25" s="92" t="s">
        <v>321</v>
      </c>
      <c r="G25" s="80"/>
      <c r="H25" s="80"/>
      <c r="I25" s="235">
        <f t="shared" si="2"/>
        <v>0</v>
      </c>
      <c r="J25" s="647"/>
    </row>
    <row r="26" spans="1:10" ht="12.9" customHeight="1" x14ac:dyDescent="0.3">
      <c r="A26" s="100" t="s">
        <v>23</v>
      </c>
      <c r="B26" s="105" t="s">
        <v>542</v>
      </c>
      <c r="C26" s="41"/>
      <c r="D26" s="41">
        <v>470719</v>
      </c>
      <c r="E26" s="232">
        <f>C26+D26</f>
        <v>470719</v>
      </c>
      <c r="F26" s="94" t="s">
        <v>327</v>
      </c>
      <c r="G26" s="41"/>
      <c r="H26" s="41"/>
      <c r="I26" s="236">
        <f t="shared" si="2"/>
        <v>0</v>
      </c>
      <c r="J26" s="647"/>
    </row>
    <row r="27" spans="1:10" ht="12.9" customHeight="1" x14ac:dyDescent="0.3">
      <c r="A27" s="93" t="s">
        <v>24</v>
      </c>
      <c r="B27" s="99" t="s">
        <v>422</v>
      </c>
      <c r="C27" s="41"/>
      <c r="D27" s="41"/>
      <c r="E27" s="232">
        <f>C27+D27</f>
        <v>0</v>
      </c>
      <c r="F27" s="94" t="s">
        <v>328</v>
      </c>
      <c r="G27" s="41"/>
      <c r="H27" s="41"/>
      <c r="I27" s="236">
        <f t="shared" si="2"/>
        <v>0</v>
      </c>
      <c r="J27" s="647"/>
    </row>
    <row r="28" spans="1:10" ht="12.9" customHeight="1" thickBot="1" x14ac:dyDescent="0.35">
      <c r="A28" s="122" t="s">
        <v>25</v>
      </c>
      <c r="B28" s="98" t="s">
        <v>217</v>
      </c>
      <c r="C28" s="80"/>
      <c r="D28" s="80"/>
      <c r="E28" s="233">
        <f>C28+D28</f>
        <v>0</v>
      </c>
      <c r="F28" s="602" t="s">
        <v>254</v>
      </c>
      <c r="G28" s="80"/>
      <c r="H28" s="80">
        <v>4249458</v>
      </c>
      <c r="I28" s="235">
        <f t="shared" si="2"/>
        <v>4249458</v>
      </c>
      <c r="J28" s="647"/>
    </row>
    <row r="29" spans="1:10" ht="24" customHeight="1" thickBot="1" x14ac:dyDescent="0.35">
      <c r="A29" s="96" t="s">
        <v>26</v>
      </c>
      <c r="B29" s="48" t="s">
        <v>340</v>
      </c>
      <c r="C29" s="79">
        <f>+C19+C24+C27+C28</f>
        <v>14087474</v>
      </c>
      <c r="D29" s="79">
        <f>+D19+D24+D27+D28</f>
        <v>470719</v>
      </c>
      <c r="E29" s="203">
        <f>+E19+E24+E27+E28</f>
        <v>14558193</v>
      </c>
      <c r="F29" s="48" t="s">
        <v>342</v>
      </c>
      <c r="G29" s="79">
        <f>SUM(G19:G28)</f>
        <v>0</v>
      </c>
      <c r="H29" s="79">
        <f>SUM(H19:H28)</f>
        <v>4249458</v>
      </c>
      <c r="I29" s="112">
        <f>SUM(I19:I28)</f>
        <v>4249458</v>
      </c>
      <c r="J29" s="647"/>
    </row>
    <row r="30" spans="1:10" ht="13.5" thickBot="1" x14ac:dyDescent="0.35">
      <c r="A30" s="96" t="s">
        <v>27</v>
      </c>
      <c r="B30" s="102" t="s">
        <v>341</v>
      </c>
      <c r="C30" s="242">
        <f>+C18+C29</f>
        <v>178880938</v>
      </c>
      <c r="D30" s="242">
        <f>+D18+D29</f>
        <v>470719</v>
      </c>
      <c r="E30" s="243">
        <f>+E18+E29</f>
        <v>179351657</v>
      </c>
      <c r="F30" s="102" t="s">
        <v>343</v>
      </c>
      <c r="G30" s="242">
        <f>+G18+G29</f>
        <v>178880938</v>
      </c>
      <c r="H30" s="242">
        <f>+H18+H29</f>
        <v>4029458</v>
      </c>
      <c r="I30" s="243">
        <f>+I18+I29</f>
        <v>182910396</v>
      </c>
      <c r="J30" s="647"/>
    </row>
    <row r="31" spans="1:10" ht="13.5" thickBot="1" x14ac:dyDescent="0.35">
      <c r="A31" s="96" t="s">
        <v>28</v>
      </c>
      <c r="B31" s="102" t="s">
        <v>87</v>
      </c>
      <c r="C31" s="242">
        <f>IF(C18-G18&lt;0,G18-C18,"-")</f>
        <v>14087474</v>
      </c>
      <c r="D31" s="242" t="str">
        <f>IF(D18-H18&lt;0,H18-D18,"-")</f>
        <v>-</v>
      </c>
      <c r="E31" s="243">
        <f>IF(E18-I18&lt;0,I18-E18,"-")</f>
        <v>13867474</v>
      </c>
      <c r="F31" s="102" t="s">
        <v>88</v>
      </c>
      <c r="G31" s="242" t="str">
        <f>IF(C18-G18&gt;0,C18-G18,"-")</f>
        <v>-</v>
      </c>
      <c r="H31" s="242">
        <f>IF(D18-H18&gt;0,D18-H18,"-")</f>
        <v>220000</v>
      </c>
      <c r="I31" s="243" t="str">
        <f>IF(E18-I18&gt;0,E18-I18,"-")</f>
        <v>-</v>
      </c>
      <c r="J31" s="647"/>
    </row>
    <row r="32" spans="1:10" ht="13.5" thickBot="1" x14ac:dyDescent="0.35">
      <c r="A32" s="96" t="s">
        <v>29</v>
      </c>
      <c r="B32" s="102" t="s">
        <v>428</v>
      </c>
      <c r="C32" s="242" t="str">
        <f>IF(C30-G30&lt;0,G30-C30,"-")</f>
        <v>-</v>
      </c>
      <c r="D32" s="242">
        <f>IF(D30-H30&lt;0,H30-D30,"-")</f>
        <v>3558739</v>
      </c>
      <c r="E32" s="242">
        <f>IF(E30-I30&lt;0,I30-E30,"-")</f>
        <v>3558739</v>
      </c>
      <c r="F32" s="102" t="s">
        <v>429</v>
      </c>
      <c r="G32" s="242" t="str">
        <f>IF(C30-G30&gt;0,C30-G30,"-")</f>
        <v>-</v>
      </c>
      <c r="H32" s="242" t="str">
        <f>IF(D30-H30&gt;0,D30-H30,"-")</f>
        <v>-</v>
      </c>
      <c r="I32" s="244" t="str">
        <f>IF(E30-I30&gt;0,E30-I30,"-")</f>
        <v>-</v>
      </c>
      <c r="J32" s="647"/>
    </row>
    <row r="33" spans="2:6" ht="17.5" x14ac:dyDescent="0.3">
      <c r="B33" s="648"/>
      <c r="C33" s="648"/>
      <c r="D33" s="648"/>
      <c r="E33" s="648"/>
      <c r="F33" s="648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3"/>
  <sheetViews>
    <sheetView topLeftCell="C19" zoomScale="120" zoomScaleNormal="120" zoomScaleSheetLayoutView="115" workbookViewId="0">
      <selection activeCell="H1" sqref="H1"/>
    </sheetView>
  </sheetViews>
  <sheetFormatPr defaultColWidth="9.296875" defaultRowHeight="13" x14ac:dyDescent="0.3"/>
  <cols>
    <col min="1" max="1" width="6.796875" style="33" customWidth="1"/>
    <col min="2" max="2" width="49.796875" style="55" customWidth="1"/>
    <col min="3" max="5" width="15.3984375" style="33" customWidth="1"/>
    <col min="6" max="6" width="49.796875" style="33" customWidth="1"/>
    <col min="7" max="9" width="15.3984375" style="33" customWidth="1"/>
    <col min="10" max="10" width="4.796875" style="33" customWidth="1"/>
    <col min="11" max="16384" width="9.296875" style="33"/>
  </cols>
  <sheetData>
    <row r="1" spans="1:10" ht="30" x14ac:dyDescent="0.3">
      <c r="B1" s="309" t="s">
        <v>462</v>
      </c>
      <c r="C1" s="81"/>
      <c r="D1" s="81"/>
      <c r="E1" s="81"/>
      <c r="F1" s="81"/>
      <c r="G1" s="81"/>
      <c r="H1" s="81"/>
      <c r="I1" s="81"/>
      <c r="J1" s="647" t="str">
        <f>CONCATENATE("2.2. melléklet ",RM_ALAPADATOK!A7," ",RM_ALAPADATOK!B7," ",RM_ALAPADATOK!C7," ",RM_ALAPADATOK!D7," ",RM_ALAPADATOK!E7," ",RM_ALAPADATOK!F7," ",RM_ALAPADATOK!G7," ",RM_ALAPADATOK!H7)</f>
        <v>2.2. melléklet a 8 / 2021 ( VI.10. ) önkormányzati rendelethez</v>
      </c>
    </row>
    <row r="2" spans="1:10" ht="14" thickBot="1" x14ac:dyDescent="0.35">
      <c r="G2" s="82"/>
      <c r="H2" s="82"/>
      <c r="I2" s="82" t="str">
        <f>'RM_2.1.sz.mell.'!I2</f>
        <v>Forintban!</v>
      </c>
      <c r="J2" s="647"/>
    </row>
    <row r="3" spans="1:10" ht="13.5" customHeight="1" thickBot="1" x14ac:dyDescent="0.35">
      <c r="A3" s="645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647"/>
    </row>
    <row r="4" spans="1:10" s="86" customFormat="1" ht="35" thickBot="1" x14ac:dyDescent="0.35">
      <c r="A4" s="646"/>
      <c r="B4" s="56" t="s">
        <v>39</v>
      </c>
      <c r="C4" s="292" t="str">
        <f>+CONCATENATE('RM_1.1.sz.mell.'!C8," eredeti előirányzat")</f>
        <v>2021. évi eredeti előirányzat</v>
      </c>
      <c r="D4" s="434" t="str">
        <f>CONCATENATE('RM_2.1.sz.mell.'!D4)</f>
        <v>Halmozott módosítás 2021. 04.30.-ig</v>
      </c>
      <c r="E4" s="434" t="str">
        <f>+CONCATENATE(LEFT('RM_1.1.sz.mell.'!C8,4),". 04.30 Módisítás után" )</f>
        <v>2021. 04.30 Módisítás után</v>
      </c>
      <c r="F4" s="294" t="s">
        <v>39</v>
      </c>
      <c r="G4" s="292" t="str">
        <f>+C4</f>
        <v>2021. évi eredeti előirányzat</v>
      </c>
      <c r="H4" s="292" t="str">
        <f>+D4</f>
        <v>Halmozott módosítás 2021. 04.30.-ig</v>
      </c>
      <c r="I4" s="433" t="str">
        <f>+E4</f>
        <v>2021. 04.30 Módisítás után</v>
      </c>
      <c r="J4" s="647"/>
    </row>
    <row r="5" spans="1:10" s="86" customFormat="1" ht="13.5" thickBot="1" x14ac:dyDescent="0.35">
      <c r="A5" s="87" t="s">
        <v>344</v>
      </c>
      <c r="B5" s="88" t="s">
        <v>345</v>
      </c>
      <c r="C5" s="89" t="s">
        <v>346</v>
      </c>
      <c r="D5" s="202" t="s">
        <v>348</v>
      </c>
      <c r="E5" s="202" t="s">
        <v>424</v>
      </c>
      <c r="F5" s="88" t="s">
        <v>371</v>
      </c>
      <c r="G5" s="89" t="s">
        <v>350</v>
      </c>
      <c r="H5" s="89" t="s">
        <v>351</v>
      </c>
      <c r="I5" s="241" t="s">
        <v>425</v>
      </c>
      <c r="J5" s="647"/>
    </row>
    <row r="6" spans="1:10" ht="12.9" customHeight="1" x14ac:dyDescent="0.3">
      <c r="A6" s="91" t="s">
        <v>3</v>
      </c>
      <c r="B6" s="92" t="s">
        <v>264</v>
      </c>
      <c r="C6" s="75"/>
      <c r="D6" s="75"/>
      <c r="E6" s="230">
        <f>C6+D6</f>
        <v>0</v>
      </c>
      <c r="F6" s="92" t="s">
        <v>119</v>
      </c>
      <c r="G6" s="75">
        <v>129281488</v>
      </c>
      <c r="H6" s="208">
        <v>-30000</v>
      </c>
      <c r="I6" s="237">
        <f>G6+H6</f>
        <v>129251488</v>
      </c>
      <c r="J6" s="647"/>
    </row>
    <row r="7" spans="1:10" x14ac:dyDescent="0.3">
      <c r="A7" s="93" t="s">
        <v>4</v>
      </c>
      <c r="B7" s="94" t="s">
        <v>265</v>
      </c>
      <c r="C7" s="76"/>
      <c r="D7" s="76"/>
      <c r="E7" s="230">
        <f t="shared" ref="E7:E16" si="0">C7+D7</f>
        <v>0</v>
      </c>
      <c r="F7" s="94" t="s">
        <v>270</v>
      </c>
      <c r="G7" s="76"/>
      <c r="H7" s="76"/>
      <c r="I7" s="238">
        <f t="shared" ref="I7:I29" si="1">G7+H7</f>
        <v>0</v>
      </c>
      <c r="J7" s="647"/>
    </row>
    <row r="8" spans="1:10" ht="12.9" customHeight="1" x14ac:dyDescent="0.3">
      <c r="A8" s="93" t="s">
        <v>5</v>
      </c>
      <c r="B8" s="94" t="s">
        <v>0</v>
      </c>
      <c r="C8" s="76"/>
      <c r="D8" s="76"/>
      <c r="E8" s="230">
        <f t="shared" si="0"/>
        <v>0</v>
      </c>
      <c r="F8" s="94" t="s">
        <v>105</v>
      </c>
      <c r="G8" s="603">
        <f>'[1]KV_2.2.sz.mell.'!E8</f>
        <v>22359827</v>
      </c>
      <c r="H8" s="595">
        <v>-3528739</v>
      </c>
      <c r="I8" s="604">
        <f t="shared" si="1"/>
        <v>18831088</v>
      </c>
      <c r="J8" s="647"/>
    </row>
    <row r="9" spans="1:10" ht="12.9" customHeight="1" x14ac:dyDescent="0.3">
      <c r="A9" s="93" t="s">
        <v>6</v>
      </c>
      <c r="B9" s="94" t="s">
        <v>266</v>
      </c>
      <c r="C9" s="76"/>
      <c r="D9" s="76"/>
      <c r="E9" s="230">
        <f t="shared" si="0"/>
        <v>0</v>
      </c>
      <c r="F9" s="94" t="s">
        <v>271</v>
      </c>
      <c r="G9" s="76"/>
      <c r="H9" s="76"/>
      <c r="I9" s="238">
        <f t="shared" si="1"/>
        <v>0</v>
      </c>
      <c r="J9" s="647"/>
    </row>
    <row r="10" spans="1:10" ht="12.75" customHeight="1" x14ac:dyDescent="0.3">
      <c r="A10" s="93" t="s">
        <v>7</v>
      </c>
      <c r="B10" s="94" t="s">
        <v>267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647"/>
    </row>
    <row r="11" spans="1:10" ht="12.9" customHeight="1" x14ac:dyDescent="0.3">
      <c r="A11" s="93" t="s">
        <v>8</v>
      </c>
      <c r="B11" s="94" t="s">
        <v>268</v>
      </c>
      <c r="C11" s="77"/>
      <c r="D11" s="77"/>
      <c r="E11" s="230">
        <f t="shared" si="0"/>
        <v>0</v>
      </c>
      <c r="F11" s="151"/>
      <c r="G11" s="76"/>
      <c r="H11" s="76"/>
      <c r="I11" s="238">
        <f t="shared" si="1"/>
        <v>0</v>
      </c>
      <c r="J11" s="647"/>
    </row>
    <row r="12" spans="1:10" ht="12.9" customHeight="1" x14ac:dyDescent="0.3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647"/>
    </row>
    <row r="13" spans="1:10" ht="12.9" customHeight="1" x14ac:dyDescent="0.3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647"/>
    </row>
    <row r="14" spans="1:10" ht="12.9" customHeight="1" x14ac:dyDescent="0.3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647"/>
    </row>
    <row r="15" spans="1:10" x14ac:dyDescent="0.3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647"/>
    </row>
    <row r="16" spans="1:10" ht="12.9" customHeight="1" thickBot="1" x14ac:dyDescent="0.35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647"/>
    </row>
    <row r="17" spans="1:10" ht="15.9" customHeight="1" thickBot="1" x14ac:dyDescent="0.35">
      <c r="A17" s="96" t="s">
        <v>14</v>
      </c>
      <c r="B17" s="48" t="s">
        <v>278</v>
      </c>
      <c r="C17" s="79">
        <f>+C6+C8+C9+C11+C12+C13+C14+C15+C16</f>
        <v>0</v>
      </c>
      <c r="D17" s="79">
        <f>+D6+D8+D9+D11+D12+D13+D14+D15+D16</f>
        <v>0</v>
      </c>
      <c r="E17" s="79">
        <f>+E6+E8+E9+E11+E12+E13+E14+E15+E16</f>
        <v>0</v>
      </c>
      <c r="F17" s="48" t="s">
        <v>279</v>
      </c>
      <c r="G17" s="79">
        <f>+G6+G8+G10+G11+G12+G13+G14+G15+G16</f>
        <v>151641315</v>
      </c>
      <c r="H17" s="79">
        <f>+H6+H8+H10+H11+H12+H13+H14+H15+H16</f>
        <v>-3558739</v>
      </c>
      <c r="I17" s="112">
        <f>+I6+I8+I10+I11+I12+I13+I14+I15+I16</f>
        <v>148082576</v>
      </c>
      <c r="J17" s="647"/>
    </row>
    <row r="18" spans="1:10" ht="12.9" customHeight="1" x14ac:dyDescent="0.3">
      <c r="A18" s="91" t="s">
        <v>15</v>
      </c>
      <c r="B18" s="104" t="s">
        <v>136</v>
      </c>
      <c r="C18" s="111">
        <f>+C19+C20+C21+C22+C23</f>
        <v>151641315</v>
      </c>
      <c r="D18" s="111">
        <f>+D19+D20+D21+D22+D23</f>
        <v>0</v>
      </c>
      <c r="E18" s="111">
        <f>+E19+E20+E21+E22+E23</f>
        <v>151641315</v>
      </c>
      <c r="F18" s="99" t="s">
        <v>109</v>
      </c>
      <c r="G18" s="207"/>
      <c r="H18" s="207"/>
      <c r="I18" s="240">
        <f t="shared" si="1"/>
        <v>0</v>
      </c>
      <c r="J18" s="647"/>
    </row>
    <row r="19" spans="1:10" ht="12.9" customHeight="1" x14ac:dyDescent="0.3">
      <c r="A19" s="93" t="s">
        <v>16</v>
      </c>
      <c r="B19" s="105" t="s">
        <v>125</v>
      </c>
      <c r="C19" s="41">
        <v>151641315</v>
      </c>
      <c r="D19" s="41"/>
      <c r="E19" s="232">
        <f t="shared" ref="E19:E29" si="2">C19+D19</f>
        <v>151641315</v>
      </c>
      <c r="F19" s="99" t="s">
        <v>112</v>
      </c>
      <c r="G19" s="41"/>
      <c r="H19" s="41"/>
      <c r="I19" s="236">
        <f t="shared" si="1"/>
        <v>0</v>
      </c>
      <c r="J19" s="647"/>
    </row>
    <row r="20" spans="1:10" ht="12.9" customHeight="1" x14ac:dyDescent="0.3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647"/>
    </row>
    <row r="21" spans="1:10" ht="12.9" customHeight="1" x14ac:dyDescent="0.3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647"/>
    </row>
    <row r="22" spans="1:10" ht="12.9" customHeight="1" x14ac:dyDescent="0.3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647"/>
    </row>
    <row r="23" spans="1:10" ht="12.9" customHeight="1" x14ac:dyDescent="0.3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647"/>
    </row>
    <row r="24" spans="1:10" ht="12.9" customHeight="1" x14ac:dyDescent="0.3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647"/>
    </row>
    <row r="25" spans="1:10" ht="12.9" customHeight="1" x14ac:dyDescent="0.3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272</v>
      </c>
      <c r="G25" s="41"/>
      <c r="H25" s="41"/>
      <c r="I25" s="236">
        <f t="shared" si="1"/>
        <v>0</v>
      </c>
      <c r="J25" s="647"/>
    </row>
    <row r="26" spans="1:10" ht="12.9" customHeight="1" x14ac:dyDescent="0.3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647"/>
    </row>
    <row r="27" spans="1:10" ht="12.9" customHeight="1" x14ac:dyDescent="0.3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647"/>
    </row>
    <row r="28" spans="1:10" ht="12.9" customHeight="1" x14ac:dyDescent="0.3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647"/>
    </row>
    <row r="29" spans="1:10" ht="12.9" customHeight="1" thickBot="1" x14ac:dyDescent="0.35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647"/>
    </row>
    <row r="30" spans="1:10" ht="21.75" customHeight="1" thickBot="1" x14ac:dyDescent="0.35">
      <c r="A30" s="96" t="s">
        <v>27</v>
      </c>
      <c r="B30" s="48" t="s">
        <v>269</v>
      </c>
      <c r="C30" s="79">
        <f>+C18+C24</f>
        <v>151641315</v>
      </c>
      <c r="D30" s="79">
        <f>+D18+D24</f>
        <v>0</v>
      </c>
      <c r="E30" s="79">
        <f>+E18+E24</f>
        <v>151641315</v>
      </c>
      <c r="F30" s="48" t="s">
        <v>273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647"/>
    </row>
    <row r="31" spans="1:10" ht="13.5" thickBot="1" x14ac:dyDescent="0.35">
      <c r="A31" s="96" t="s">
        <v>28</v>
      </c>
      <c r="B31" s="102" t="s">
        <v>274</v>
      </c>
      <c r="C31" s="242">
        <f>+C17+C30</f>
        <v>151641315</v>
      </c>
      <c r="D31" s="242">
        <f>+D17+D30</f>
        <v>0</v>
      </c>
      <c r="E31" s="243">
        <f>+E17+E30</f>
        <v>151641315</v>
      </c>
      <c r="F31" s="102" t="s">
        <v>275</v>
      </c>
      <c r="G31" s="242">
        <f>+G17+G30</f>
        <v>151641315</v>
      </c>
      <c r="H31" s="242">
        <f>+H17+H30</f>
        <v>-3558739</v>
      </c>
      <c r="I31" s="243">
        <f>+I17+I30</f>
        <v>148082576</v>
      </c>
      <c r="J31" s="647"/>
    </row>
    <row r="32" spans="1:10" ht="13.5" thickBot="1" x14ac:dyDescent="0.35">
      <c r="A32" s="96" t="s">
        <v>29</v>
      </c>
      <c r="B32" s="102" t="s">
        <v>87</v>
      </c>
      <c r="C32" s="242">
        <f>IF(C17-G17&lt;0,G17-C17,"-")</f>
        <v>151641315</v>
      </c>
      <c r="D32" s="242" t="str">
        <f>IF(D17-H17&lt;0,H17-D17,"-")</f>
        <v>-</v>
      </c>
      <c r="E32" s="243">
        <f>IF(E17-I17&lt;0,I17-E17,"-")</f>
        <v>148082576</v>
      </c>
      <c r="F32" s="102" t="s">
        <v>88</v>
      </c>
      <c r="G32" s="242" t="str">
        <f>IF(C17-G17&gt;0,C17-G17,"-")</f>
        <v>-</v>
      </c>
      <c r="H32" s="242">
        <f>IF(D17-H17&gt;0,D17-H17,"-")</f>
        <v>3558739</v>
      </c>
      <c r="I32" s="243" t="str">
        <f>IF(E17-I17&gt;0,E17-I17,"-")</f>
        <v>-</v>
      </c>
      <c r="J32" s="647"/>
    </row>
    <row r="33" spans="1:10" ht="13.5" thickBot="1" x14ac:dyDescent="0.35">
      <c r="A33" s="96" t="s">
        <v>30</v>
      </c>
      <c r="B33" s="102" t="s">
        <v>428</v>
      </c>
      <c r="C33" s="242" t="str">
        <f>IF(C31-G31&lt;0,G31-C31,"-")</f>
        <v>-</v>
      </c>
      <c r="D33" s="242" t="str">
        <f>IF(D31-H31&lt;0,H31-D31,"-")</f>
        <v>-</v>
      </c>
      <c r="E33" s="242" t="str">
        <f>IF(E31-I31&lt;0,I31-E31,"-")</f>
        <v>-</v>
      </c>
      <c r="F33" s="102" t="s">
        <v>429</v>
      </c>
      <c r="G33" s="242" t="str">
        <f>IF(C31-G31&gt;0,C31-G31,"-")</f>
        <v>-</v>
      </c>
      <c r="H33" s="242">
        <f>IF(D31-H31&gt;0,D31-H31,"-")</f>
        <v>3558739</v>
      </c>
      <c r="I33" s="244">
        <f>IF(E31-I31&gt;0,E31-I31,"-")</f>
        <v>3558739</v>
      </c>
      <c r="J33" s="64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63</vt:i4>
      </vt:variant>
      <vt:variant>
        <vt:lpstr>Névvel ellátott tartományok</vt:lpstr>
      </vt:variant>
      <vt:variant>
        <vt:i4>52</vt:i4>
      </vt:variant>
    </vt:vector>
  </HeadingPairs>
  <TitlesOfParts>
    <vt:vector size="115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RM_3.sz.mell.</vt:lpstr>
      <vt:lpstr>RM_4.sz.mell.</vt:lpstr>
      <vt:lpstr>RM_5.sz.mell.</vt:lpstr>
      <vt:lpstr>RM_6.1.sz.mell</vt:lpstr>
      <vt:lpstr>RM_6.1.1.sz.mell</vt:lpstr>
      <vt:lpstr>RM_6.1.2.sz.mell</vt:lpstr>
      <vt:lpstr>RM_6.1.3.sz.mell</vt:lpstr>
      <vt:lpstr>RM_6.2.sz.mell</vt:lpstr>
      <vt:lpstr>RM_6.2.1.sz.mell</vt:lpstr>
      <vt:lpstr>RM_6.2.2.sz.mell</vt:lpstr>
      <vt:lpstr>RM_6.2.3.sz.mell</vt:lpstr>
      <vt:lpstr>RM_6.3.sz.mell</vt:lpstr>
      <vt:lpstr>RM_6.3.1.sz.mell</vt:lpstr>
      <vt:lpstr>RM_6.3.2.sz.mell</vt:lpstr>
      <vt:lpstr>RM_6.3.3.sz.mell</vt:lpstr>
      <vt:lpstr>RM_6.4.sz.mell</vt:lpstr>
      <vt:lpstr>RM_6.4.1.sz.mell</vt:lpstr>
      <vt:lpstr>RM_6.4.2.sz.mell</vt:lpstr>
      <vt:lpstr>RM_6.4.3.sz.mell</vt:lpstr>
      <vt:lpstr>RM_6.5.sz.mell</vt:lpstr>
      <vt:lpstr>RM_6.5.1.sz.mell</vt:lpstr>
      <vt:lpstr>RM_6.5.2.sz.mell</vt:lpstr>
      <vt:lpstr>RM_6.5.3.sz.mell</vt:lpstr>
      <vt:lpstr>RM_6.6.sz.mell</vt:lpstr>
      <vt:lpstr>RM_6.6.1.sz.mell</vt:lpstr>
      <vt:lpstr>RM_6.6.2.sz.mell</vt:lpstr>
      <vt:lpstr>RM_6.6.3.sz.mell</vt:lpstr>
      <vt:lpstr>RM_6.7.sz.mell</vt:lpstr>
      <vt:lpstr>RM_6.7.1.sz.mell</vt:lpstr>
      <vt:lpstr>RM_6.7.2.sz.mell</vt:lpstr>
      <vt:lpstr>RM_6.7.3.sz.mell</vt:lpstr>
      <vt:lpstr>RM_6.8.sz.mell</vt:lpstr>
      <vt:lpstr>RM_6.8.1.sz.mell</vt:lpstr>
      <vt:lpstr>RM_6.8.2.sz.mell</vt:lpstr>
      <vt:lpstr>RM_6.8.3.sz.mell</vt:lpstr>
      <vt:lpstr>RM_6.9.sz.mell</vt:lpstr>
      <vt:lpstr>RM_6.9.1.sz.mell</vt:lpstr>
      <vt:lpstr>RM_6.9.2.sz.mell</vt:lpstr>
      <vt:lpstr>RM_6.9.3.sz.mell</vt:lpstr>
      <vt:lpstr>RM_6.10.sz.mell</vt:lpstr>
      <vt:lpstr>RM_6.10.1.sz.mell</vt:lpstr>
      <vt:lpstr>RM_6.10.2.sz.mell</vt:lpstr>
      <vt:lpstr>RM_6.10.3.sz.mell</vt:lpstr>
      <vt:lpstr>RM_6.11.sz.mell</vt:lpstr>
      <vt:lpstr>RM_6.11.1.sz.mell</vt:lpstr>
      <vt:lpstr>RM_6.11.2.sz.mell</vt:lpstr>
      <vt:lpstr>RM_6.11.3.sz.mell</vt:lpstr>
      <vt:lpstr>RM_6.12.sz.mell</vt:lpstr>
      <vt:lpstr>RM_6.12.1.sz.mell</vt:lpstr>
      <vt:lpstr>RM_6.12.2.sz.mell</vt:lpstr>
      <vt:lpstr>RM_6.12.3.sz.mell</vt:lpstr>
      <vt:lpstr>RM_7.sz.mell</vt:lpstr>
      <vt:lpstr>Munka1</vt:lpstr>
      <vt:lpstr>RM_6.1.1.sz.mell!Nyomtatási_cím</vt:lpstr>
      <vt:lpstr>RM_6.1.2.sz.mell!Nyomtatási_cím</vt:lpstr>
      <vt:lpstr>RM_6.1.3.sz.mell!Nyomtatási_cím</vt:lpstr>
      <vt:lpstr>RM_6.1.sz.mell!Nyomtatási_cím</vt:lpstr>
      <vt:lpstr>RM_6.10.1.sz.mell!Nyomtatási_cím</vt:lpstr>
      <vt:lpstr>RM_6.10.2.sz.mell!Nyomtatási_cím</vt:lpstr>
      <vt:lpstr>RM_6.10.3.sz.mell!Nyomtatási_cím</vt:lpstr>
      <vt:lpstr>RM_6.10.sz.mell!Nyomtatási_cím</vt:lpstr>
      <vt:lpstr>RM_6.11.1.sz.mell!Nyomtatási_cím</vt:lpstr>
      <vt:lpstr>RM_6.11.2.sz.mell!Nyomtatási_cím</vt:lpstr>
      <vt:lpstr>RM_6.11.3.sz.mell!Nyomtatási_cím</vt:lpstr>
      <vt:lpstr>RM_6.11.sz.mell!Nyomtatási_cím</vt:lpstr>
      <vt:lpstr>RM_6.12.1.sz.mell!Nyomtatási_cím</vt:lpstr>
      <vt:lpstr>RM_6.12.2.sz.mell!Nyomtatási_cím</vt:lpstr>
      <vt:lpstr>RM_6.12.3.sz.mell!Nyomtatási_cím</vt:lpstr>
      <vt:lpstr>RM_6.12.sz.mell!Nyomtatási_cím</vt:lpstr>
      <vt:lpstr>RM_6.2.1.sz.mell!Nyomtatási_cím</vt:lpstr>
      <vt:lpstr>RM_6.2.2.sz.mell!Nyomtatási_cím</vt:lpstr>
      <vt:lpstr>RM_6.2.3.sz.mell!Nyomtatási_cím</vt:lpstr>
      <vt:lpstr>RM_6.2.sz.mell!Nyomtatási_cím</vt:lpstr>
      <vt:lpstr>RM_6.3.1.sz.mell!Nyomtatási_cím</vt:lpstr>
      <vt:lpstr>RM_6.3.2.sz.mell!Nyomtatási_cím</vt:lpstr>
      <vt:lpstr>RM_6.3.3.sz.mell!Nyomtatási_cím</vt:lpstr>
      <vt:lpstr>RM_6.3.sz.mell!Nyomtatási_cím</vt:lpstr>
      <vt:lpstr>RM_6.4.1.sz.mell!Nyomtatási_cím</vt:lpstr>
      <vt:lpstr>RM_6.4.2.sz.mell!Nyomtatási_cím</vt:lpstr>
      <vt:lpstr>RM_6.4.3.sz.mell!Nyomtatási_cím</vt:lpstr>
      <vt:lpstr>RM_6.4.sz.mell!Nyomtatási_cím</vt:lpstr>
      <vt:lpstr>RM_6.5.1.sz.mell!Nyomtatási_cím</vt:lpstr>
      <vt:lpstr>RM_6.5.2.sz.mell!Nyomtatási_cím</vt:lpstr>
      <vt:lpstr>RM_6.5.3.sz.mell!Nyomtatási_cím</vt:lpstr>
      <vt:lpstr>RM_6.5.sz.mell!Nyomtatási_cím</vt:lpstr>
      <vt:lpstr>RM_6.6.1.sz.mell!Nyomtatási_cím</vt:lpstr>
      <vt:lpstr>RM_6.6.2.sz.mell!Nyomtatási_cím</vt:lpstr>
      <vt:lpstr>RM_6.6.3.sz.mell!Nyomtatási_cím</vt:lpstr>
      <vt:lpstr>RM_6.6.sz.mell!Nyomtatási_cím</vt:lpstr>
      <vt:lpstr>RM_6.7.1.sz.mell!Nyomtatási_cím</vt:lpstr>
      <vt:lpstr>RM_6.7.2.sz.mell!Nyomtatási_cím</vt:lpstr>
      <vt:lpstr>RM_6.7.3.sz.mell!Nyomtatási_cím</vt:lpstr>
      <vt:lpstr>RM_6.7.sz.mell!Nyomtatási_cím</vt:lpstr>
      <vt:lpstr>RM_6.8.1.sz.mell!Nyomtatási_cím</vt:lpstr>
      <vt:lpstr>RM_6.8.2.sz.mell!Nyomtatási_cím</vt:lpstr>
      <vt:lpstr>RM_6.8.3.sz.mell!Nyomtatási_cím</vt:lpstr>
      <vt:lpstr>RM_6.8.sz.mell!Nyomtatási_cím</vt:lpstr>
      <vt:lpstr>RM_6.9.1.sz.mell!Nyomtatási_cím</vt:lpstr>
      <vt:lpstr>RM_6.9.2.sz.mell!Nyomtatási_cím</vt:lpstr>
      <vt:lpstr>RM_6.9.3.sz.mell!Nyomtatási_cím</vt:lpstr>
      <vt:lpstr>RM_6.9.sz.mell!Nyomtatási_cím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jegyzo_user</cp:lastModifiedBy>
  <cp:lastPrinted>2020-01-12T17:12:44Z</cp:lastPrinted>
  <dcterms:created xsi:type="dcterms:W3CDTF">1999-10-30T10:30:45Z</dcterms:created>
  <dcterms:modified xsi:type="dcterms:W3CDTF">2021-06-10T08:35:24Z</dcterms:modified>
</cp:coreProperties>
</file>