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. Fekete Orsolya\Desktop\Alaprendelet\"/>
    </mc:Choice>
  </mc:AlternateContent>
  <bookViews>
    <workbookView xWindow="0" yWindow="0" windowWidth="20490" windowHeight="7650" tabRatio="727"/>
  </bookViews>
  <sheets>
    <sheet name="3.sz.mell." sheetId="4" r:id="rId1"/>
    <sheet name="4.sz.mell." sheetId="5" r:id="rId2"/>
    <sheet name="5.sz.mell  " sheetId="6" r:id="rId3"/>
    <sheet name="6.sz.mell  " sheetId="7" r:id="rId4"/>
    <sheet name="7. sz. mell." sheetId="8" r:id="rId5"/>
    <sheet name="8.sz.mell." sheetId="9" r:id="rId6"/>
    <sheet name="9.sz.mell." sheetId="10" r:id="rId7"/>
    <sheet name="10. sz. mell. " sheetId="11" r:id="rId8"/>
    <sheet name="11. sz. mell." sheetId="36" r:id="rId9"/>
    <sheet name="12. sz. mell" sheetId="37" r:id="rId10"/>
    <sheet name="13. sz. mell." sheetId="45" r:id="rId11"/>
    <sheet name="14.sz.mell." sheetId="46" r:id="rId12"/>
    <sheet name="15. sz. mell" sheetId="47" r:id="rId13"/>
    <sheet name="16. sz. mell" sheetId="48" r:id="rId14"/>
    <sheet name="Munka1" sheetId="49" r:id="rId15"/>
  </sheets>
  <externalReferences>
    <externalReference r:id="rId16"/>
    <externalReference r:id="rId17"/>
  </externalReferences>
  <definedNames>
    <definedName name="_xlnm.Print_Area" localSheetId="12">'15. sz. mell'!$A$1:$G$43</definedName>
    <definedName name="_xlnm.Print_Area" localSheetId="1">'4.sz.mell.'!#REF!</definedName>
  </definedNames>
  <calcPr calcId="162913"/>
</workbook>
</file>

<file path=xl/calcChain.xml><?xml version="1.0" encoding="utf-8"?>
<calcChain xmlns="http://schemas.openxmlformats.org/spreadsheetml/2006/main">
  <c r="C39" i="4" l="1"/>
  <c r="C21" i="4"/>
  <c r="E23" i="4"/>
  <c r="E27" i="4" s="1"/>
  <c r="C14" i="8"/>
  <c r="C14" i="7"/>
  <c r="C13" i="8"/>
  <c r="C13" i="7"/>
  <c r="C8" i="7" s="1"/>
  <c r="C12" i="8"/>
  <c r="C11" i="8"/>
  <c r="C11" i="7"/>
  <c r="C10" i="8"/>
  <c r="C9" i="8"/>
  <c r="C9" i="7"/>
  <c r="B15" i="45"/>
  <c r="M15" i="45" s="1"/>
  <c r="B14" i="45"/>
  <c r="D144" i="5"/>
  <c r="C145" i="6"/>
  <c r="D143" i="5"/>
  <c r="C144" i="6" s="1"/>
  <c r="D142" i="5"/>
  <c r="D141" i="5"/>
  <c r="D139" i="5"/>
  <c r="D138" i="5"/>
  <c r="C139" i="6"/>
  <c r="D135" i="5"/>
  <c r="D133" i="5"/>
  <c r="D132" i="5"/>
  <c r="D131" i="5"/>
  <c r="C132" i="6" s="1"/>
  <c r="D130" i="5"/>
  <c r="D128" i="5"/>
  <c r="D127" i="5"/>
  <c r="D126" i="5"/>
  <c r="C127" i="6"/>
  <c r="D120" i="5"/>
  <c r="D119" i="5"/>
  <c r="D118" i="5"/>
  <c r="C119" i="6" s="1"/>
  <c r="D117" i="5"/>
  <c r="D116" i="5"/>
  <c r="D115" i="5"/>
  <c r="D114" i="5"/>
  <c r="C115" i="6" s="1"/>
  <c r="D113" i="5"/>
  <c r="D106" i="5"/>
  <c r="C107" i="6"/>
  <c r="D105" i="5"/>
  <c r="D104" i="5"/>
  <c r="D103" i="5"/>
  <c r="D102" i="5"/>
  <c r="D100" i="5"/>
  <c r="D99" i="5"/>
  <c r="C100" i="6" s="1"/>
  <c r="D98" i="5"/>
  <c r="C99" i="6" s="1"/>
  <c r="D97" i="5"/>
  <c r="D85" i="5"/>
  <c r="D84" i="5"/>
  <c r="C85" i="6" s="1"/>
  <c r="D83" i="5"/>
  <c r="C84" i="6" s="1"/>
  <c r="D82" i="5"/>
  <c r="D81" i="5"/>
  <c r="D79" i="5"/>
  <c r="D78" i="5"/>
  <c r="D77" i="5"/>
  <c r="C78" i="6"/>
  <c r="D76" i="5"/>
  <c r="D74" i="5"/>
  <c r="D71" i="5"/>
  <c r="D70" i="5"/>
  <c r="C71" i="6"/>
  <c r="D69" i="5"/>
  <c r="D68" i="5"/>
  <c r="D66" i="5"/>
  <c r="D65" i="5"/>
  <c r="D63" i="5" s="1"/>
  <c r="D64" i="5"/>
  <c r="D60" i="5"/>
  <c r="D59" i="5"/>
  <c r="D53" i="5"/>
  <c r="D51" i="5"/>
  <c r="D50" i="5"/>
  <c r="D49" i="5"/>
  <c r="C50" i="6" s="1"/>
  <c r="D48" i="5"/>
  <c r="D47" i="5"/>
  <c r="D44" i="5"/>
  <c r="D43" i="5"/>
  <c r="D42" i="5"/>
  <c r="D41" i="5"/>
  <c r="D40" i="5"/>
  <c r="C41" i="6" s="1"/>
  <c r="D39" i="5"/>
  <c r="D38" i="5"/>
  <c r="D37" i="5"/>
  <c r="D34" i="5"/>
  <c r="C35" i="6"/>
  <c r="D33" i="5"/>
  <c r="C34" i="6"/>
  <c r="D32" i="5"/>
  <c r="D31" i="5"/>
  <c r="C32" i="6" s="1"/>
  <c r="D30" i="5"/>
  <c r="D29" i="5"/>
  <c r="D26" i="5"/>
  <c r="D24" i="5"/>
  <c r="C25" i="6" s="1"/>
  <c r="D23" i="5"/>
  <c r="D22" i="5"/>
  <c r="C23" i="6" s="1"/>
  <c r="D18" i="5"/>
  <c r="C19" i="6" s="1"/>
  <c r="D17" i="5"/>
  <c r="C18" i="6" s="1"/>
  <c r="D16" i="5"/>
  <c r="D15" i="5"/>
  <c r="D13" i="5"/>
  <c r="D12" i="5"/>
  <c r="D11" i="5"/>
  <c r="C12" i="6" s="1"/>
  <c r="D10" i="5"/>
  <c r="C11" i="6" s="1"/>
  <c r="D9" i="5"/>
  <c r="C10" i="6"/>
  <c r="D8" i="5"/>
  <c r="H14" i="48"/>
  <c r="I14" i="48" s="1"/>
  <c r="M160" i="11"/>
  <c r="L160" i="11"/>
  <c r="K160" i="11"/>
  <c r="K153" i="11"/>
  <c r="J153" i="11"/>
  <c r="I153" i="11"/>
  <c r="H153" i="11"/>
  <c r="G153" i="11"/>
  <c r="F153" i="11"/>
  <c r="E153" i="11"/>
  <c r="D153" i="11"/>
  <c r="C153" i="11"/>
  <c r="M153" i="11"/>
  <c r="B153" i="11"/>
  <c r="M152" i="11"/>
  <c r="L152" i="11"/>
  <c r="M151" i="11"/>
  <c r="L151" i="11"/>
  <c r="M150" i="11"/>
  <c r="L150" i="11"/>
  <c r="M149" i="11"/>
  <c r="L149" i="11"/>
  <c r="M148" i="11"/>
  <c r="L148" i="11"/>
  <c r="M147" i="11"/>
  <c r="L147" i="11"/>
  <c r="L153" i="11"/>
  <c r="K144" i="11"/>
  <c r="J144" i="11"/>
  <c r="I144" i="11"/>
  <c r="H144" i="11"/>
  <c r="G144" i="11"/>
  <c r="F144" i="11"/>
  <c r="E144" i="11"/>
  <c r="D144" i="11"/>
  <c r="C144" i="11"/>
  <c r="M144" i="11"/>
  <c r="B144" i="11"/>
  <c r="M143" i="11"/>
  <c r="L143" i="11"/>
  <c r="M142" i="11"/>
  <c r="L142" i="11"/>
  <c r="M141" i="11"/>
  <c r="L141" i="11"/>
  <c r="M140" i="11"/>
  <c r="L140" i="11"/>
  <c r="L144" i="11" s="1"/>
  <c r="M139" i="11"/>
  <c r="L139" i="11"/>
  <c r="M138" i="11"/>
  <c r="L138" i="11"/>
  <c r="M137" i="11"/>
  <c r="L137" i="11"/>
  <c r="C12" i="7"/>
  <c r="C133" i="6"/>
  <c r="C83" i="6"/>
  <c r="M128" i="11"/>
  <c r="L128" i="11"/>
  <c r="K128" i="11"/>
  <c r="K121" i="11"/>
  <c r="J121" i="11"/>
  <c r="I121" i="11"/>
  <c r="H121" i="11"/>
  <c r="G121" i="11"/>
  <c r="F121" i="11"/>
  <c r="E121" i="11"/>
  <c r="D121" i="11"/>
  <c r="C121" i="11"/>
  <c r="M121" i="11"/>
  <c r="B121" i="11"/>
  <c r="M120" i="11"/>
  <c r="L120" i="11"/>
  <c r="M119" i="11"/>
  <c r="L119" i="11"/>
  <c r="M118" i="11"/>
  <c r="L118" i="11"/>
  <c r="M117" i="11"/>
  <c r="L117" i="11"/>
  <c r="M116" i="11"/>
  <c r="L116" i="11"/>
  <c r="M115" i="11"/>
  <c r="L115" i="11"/>
  <c r="L121" i="11" s="1"/>
  <c r="K112" i="11"/>
  <c r="J112" i="11"/>
  <c r="I112" i="11"/>
  <c r="H112" i="11"/>
  <c r="G112" i="11"/>
  <c r="F112" i="11"/>
  <c r="E112" i="11"/>
  <c r="D112" i="11"/>
  <c r="C112" i="11"/>
  <c r="M112" i="11"/>
  <c r="B112" i="11"/>
  <c r="M111" i="11"/>
  <c r="L111" i="11"/>
  <c r="M110" i="11"/>
  <c r="L110" i="11"/>
  <c r="M109" i="11"/>
  <c r="L109" i="11"/>
  <c r="M108" i="11"/>
  <c r="L108" i="11"/>
  <c r="M107" i="11"/>
  <c r="L107" i="11"/>
  <c r="M106" i="11"/>
  <c r="L106" i="11"/>
  <c r="M105" i="11"/>
  <c r="L105" i="11"/>
  <c r="L112" i="11"/>
  <c r="M96" i="11"/>
  <c r="L96" i="11"/>
  <c r="K96" i="11"/>
  <c r="K89" i="11"/>
  <c r="J89" i="11"/>
  <c r="I89" i="11"/>
  <c r="H89" i="11"/>
  <c r="G89" i="11"/>
  <c r="F89" i="11"/>
  <c r="E89" i="11"/>
  <c r="D89" i="11"/>
  <c r="C89" i="11"/>
  <c r="M89" i="11" s="1"/>
  <c r="B89" i="11"/>
  <c r="L88" i="11"/>
  <c r="M88" i="11"/>
  <c r="M87" i="11"/>
  <c r="L87" i="11"/>
  <c r="M86" i="11"/>
  <c r="L86" i="11"/>
  <c r="M85" i="11"/>
  <c r="L85" i="11"/>
  <c r="M84" i="11"/>
  <c r="L84" i="11"/>
  <c r="M83" i="11"/>
  <c r="L83" i="11"/>
  <c r="K80" i="11"/>
  <c r="J80" i="11"/>
  <c r="I80" i="11"/>
  <c r="H80" i="11"/>
  <c r="G80" i="11"/>
  <c r="F80" i="11"/>
  <c r="E80" i="11"/>
  <c r="D80" i="11"/>
  <c r="C80" i="11"/>
  <c r="M80" i="11" s="1"/>
  <c r="B80" i="11"/>
  <c r="M79" i="11"/>
  <c r="L79" i="11"/>
  <c r="M78" i="11"/>
  <c r="L78" i="11"/>
  <c r="M77" i="11"/>
  <c r="L77" i="11"/>
  <c r="M76" i="11"/>
  <c r="L76" i="11"/>
  <c r="M75" i="11"/>
  <c r="L75" i="11"/>
  <c r="M74" i="11"/>
  <c r="L74" i="11"/>
  <c r="M73" i="11"/>
  <c r="L73" i="11"/>
  <c r="L80" i="11"/>
  <c r="M64" i="11"/>
  <c r="L64" i="11"/>
  <c r="K64" i="11"/>
  <c r="K57" i="11"/>
  <c r="J57" i="11"/>
  <c r="I57" i="11"/>
  <c r="H57" i="11"/>
  <c r="G57" i="11"/>
  <c r="F57" i="11"/>
  <c r="E57" i="11"/>
  <c r="D57" i="11"/>
  <c r="C57" i="11"/>
  <c r="B57" i="11"/>
  <c r="M56" i="11"/>
  <c r="M55" i="11"/>
  <c r="L55" i="11"/>
  <c r="M54" i="11"/>
  <c r="L54" i="11"/>
  <c r="M53" i="11"/>
  <c r="L53" i="11"/>
  <c r="M52" i="11"/>
  <c r="L52" i="11"/>
  <c r="M51" i="11"/>
  <c r="L51" i="11"/>
  <c r="L57" i="11"/>
  <c r="M57" i="11"/>
  <c r="K48" i="11"/>
  <c r="J48" i="11"/>
  <c r="I48" i="11"/>
  <c r="H48" i="11"/>
  <c r="G48" i="11"/>
  <c r="F48" i="11"/>
  <c r="E48" i="11"/>
  <c r="D48" i="11"/>
  <c r="C48" i="11"/>
  <c r="B48" i="11"/>
  <c r="M47" i="11"/>
  <c r="L47" i="11"/>
  <c r="M46" i="11"/>
  <c r="L46" i="11"/>
  <c r="M45" i="11"/>
  <c r="L45" i="11"/>
  <c r="M44" i="11"/>
  <c r="L44" i="11"/>
  <c r="M43" i="11"/>
  <c r="M42" i="11"/>
  <c r="L42" i="11"/>
  <c r="M41" i="11"/>
  <c r="L41" i="11"/>
  <c r="L48" i="11" s="1"/>
  <c r="M32" i="11"/>
  <c r="L32" i="11"/>
  <c r="K32" i="11"/>
  <c r="K25" i="11"/>
  <c r="J25" i="11"/>
  <c r="I25" i="11"/>
  <c r="H25" i="11"/>
  <c r="G25" i="11"/>
  <c r="F25" i="11"/>
  <c r="E25" i="11"/>
  <c r="D25" i="11"/>
  <c r="C25" i="11"/>
  <c r="M25" i="11" s="1"/>
  <c r="B25" i="11"/>
  <c r="M24" i="11"/>
  <c r="L24" i="11"/>
  <c r="M23" i="11"/>
  <c r="L23" i="11"/>
  <c r="M22" i="11"/>
  <c r="L22" i="11"/>
  <c r="M21" i="11"/>
  <c r="L21" i="11"/>
  <c r="M20" i="11"/>
  <c r="L20" i="11"/>
  <c r="L25" i="11" s="1"/>
  <c r="M19" i="11"/>
  <c r="L19" i="11"/>
  <c r="K16" i="11"/>
  <c r="J16" i="11"/>
  <c r="I16" i="11"/>
  <c r="H16" i="11"/>
  <c r="G16" i="11"/>
  <c r="F16" i="11"/>
  <c r="E16" i="11"/>
  <c r="D16" i="11"/>
  <c r="C16" i="11"/>
  <c r="M16" i="11" s="1"/>
  <c r="B16" i="11"/>
  <c r="M15" i="11"/>
  <c r="L15" i="11"/>
  <c r="M14" i="11"/>
  <c r="L14" i="11"/>
  <c r="M13" i="11"/>
  <c r="L13" i="11"/>
  <c r="M12" i="11"/>
  <c r="L12" i="11"/>
  <c r="L11" i="11"/>
  <c r="M11" i="11"/>
  <c r="M10" i="11"/>
  <c r="L10" i="11"/>
  <c r="M9" i="11"/>
  <c r="L9" i="11"/>
  <c r="C128" i="6"/>
  <c r="E60" i="4"/>
  <c r="C143" i="7"/>
  <c r="C144" i="7"/>
  <c r="C145" i="7"/>
  <c r="C137" i="7"/>
  <c r="C138" i="7"/>
  <c r="C139" i="7"/>
  <c r="C140" i="7"/>
  <c r="C132" i="7"/>
  <c r="C133" i="7"/>
  <c r="C134" i="7"/>
  <c r="C128" i="7"/>
  <c r="C129" i="7"/>
  <c r="C124" i="7"/>
  <c r="C142" i="7"/>
  <c r="C136" i="7"/>
  <c r="C131" i="7"/>
  <c r="C127" i="7"/>
  <c r="C123" i="7"/>
  <c r="C110" i="7"/>
  <c r="E37" i="4" s="1"/>
  <c r="C111" i="7"/>
  <c r="C112" i="7"/>
  <c r="E39" i="4" s="1"/>
  <c r="C113" i="7"/>
  <c r="C114" i="7"/>
  <c r="C115" i="7"/>
  <c r="C116" i="7"/>
  <c r="C117" i="7"/>
  <c r="C118" i="7"/>
  <c r="C119" i="7"/>
  <c r="C120" i="7"/>
  <c r="C121" i="7"/>
  <c r="C109" i="7"/>
  <c r="C86" i="7"/>
  <c r="C83" i="7"/>
  <c r="C84" i="7"/>
  <c r="C85" i="7"/>
  <c r="C78" i="7"/>
  <c r="C80" i="7"/>
  <c r="C75" i="7"/>
  <c r="C70" i="7"/>
  <c r="C68" i="7" s="1"/>
  <c r="C71" i="7"/>
  <c r="C72" i="7"/>
  <c r="C66" i="7"/>
  <c r="C67" i="7"/>
  <c r="C82" i="7"/>
  <c r="C77" i="7"/>
  <c r="C74" i="7"/>
  <c r="C69" i="7"/>
  <c r="C65" i="7"/>
  <c r="C60" i="7"/>
  <c r="C61" i="7"/>
  <c r="C62" i="7"/>
  <c r="C55" i="7"/>
  <c r="C56" i="7"/>
  <c r="C57" i="7"/>
  <c r="C49" i="7"/>
  <c r="C50" i="7"/>
  <c r="C47" i="7" s="1"/>
  <c r="C51" i="7"/>
  <c r="C52" i="7"/>
  <c r="C38" i="7"/>
  <c r="C39" i="7"/>
  <c r="C40" i="7"/>
  <c r="C41" i="7"/>
  <c r="C42" i="7"/>
  <c r="C43" i="7"/>
  <c r="C44" i="7"/>
  <c r="C45" i="7"/>
  <c r="C46" i="7"/>
  <c r="C31" i="7"/>
  <c r="C32" i="7"/>
  <c r="C33" i="7"/>
  <c r="C34" i="7"/>
  <c r="C35" i="7"/>
  <c r="C59" i="7"/>
  <c r="C58" i="7" s="1"/>
  <c r="C54" i="7"/>
  <c r="C48" i="7"/>
  <c r="C37" i="7"/>
  <c r="C30" i="7"/>
  <c r="C29" i="7" s="1"/>
  <c r="C24" i="7"/>
  <c r="C25" i="7"/>
  <c r="C26" i="7"/>
  <c r="C27" i="7"/>
  <c r="C28" i="7"/>
  <c r="C23" i="7"/>
  <c r="C17" i="7"/>
  <c r="C18" i="7"/>
  <c r="C19" i="7"/>
  <c r="C20" i="7"/>
  <c r="C21" i="7"/>
  <c r="C16" i="7"/>
  <c r="C73" i="8"/>
  <c r="D108" i="8"/>
  <c r="E108" i="8"/>
  <c r="D92" i="8"/>
  <c r="E92" i="8"/>
  <c r="E125" i="8" s="1"/>
  <c r="E147" i="8" s="1"/>
  <c r="E87" i="8"/>
  <c r="D76" i="8"/>
  <c r="D87" i="8" s="1"/>
  <c r="E76" i="8"/>
  <c r="D36" i="8"/>
  <c r="E36" i="8"/>
  <c r="E63" i="8" s="1"/>
  <c r="E88" i="8" s="1"/>
  <c r="D8" i="8"/>
  <c r="D63" i="8" s="1"/>
  <c r="D88" i="8" s="1"/>
  <c r="E8" i="8"/>
  <c r="C36" i="8"/>
  <c r="C108" i="8"/>
  <c r="C110" i="6"/>
  <c r="C112" i="6"/>
  <c r="C61" i="6"/>
  <c r="C62" i="6"/>
  <c r="C55" i="6"/>
  <c r="C57" i="6"/>
  <c r="C49" i="6"/>
  <c r="C59" i="6"/>
  <c r="C37" i="6"/>
  <c r="C26" i="6"/>
  <c r="C28" i="6"/>
  <c r="C21" i="6"/>
  <c r="C7" i="45"/>
  <c r="D7" i="45"/>
  <c r="D36" i="6"/>
  <c r="E36" i="6"/>
  <c r="D8" i="6"/>
  <c r="D63" i="6" s="1"/>
  <c r="D87" i="6" s="1"/>
  <c r="D88" i="6" s="1"/>
  <c r="E8" i="6"/>
  <c r="D15" i="6"/>
  <c r="E15" i="6"/>
  <c r="D22" i="6"/>
  <c r="E22" i="6"/>
  <c r="D29" i="6"/>
  <c r="E29" i="6"/>
  <c r="D47" i="6"/>
  <c r="E47" i="6"/>
  <c r="D53" i="6"/>
  <c r="E53" i="6"/>
  <c r="D130" i="6"/>
  <c r="E130" i="6"/>
  <c r="D126" i="6"/>
  <c r="E126" i="6"/>
  <c r="C122" i="6"/>
  <c r="D108" i="6"/>
  <c r="D125" i="6"/>
  <c r="D147" i="6"/>
  <c r="E108" i="6"/>
  <c r="D92" i="6"/>
  <c r="E97" i="6"/>
  <c r="C54" i="4"/>
  <c r="C24" i="4"/>
  <c r="C96" i="7"/>
  <c r="C97" i="7"/>
  <c r="C98" i="7"/>
  <c r="C99" i="7"/>
  <c r="C100" i="7"/>
  <c r="C101" i="7"/>
  <c r="C102" i="7"/>
  <c r="C103" i="7"/>
  <c r="C104" i="7"/>
  <c r="C105" i="7"/>
  <c r="C106" i="7"/>
  <c r="C107" i="7"/>
  <c r="I60" i="48"/>
  <c r="I62" i="48"/>
  <c r="H60" i="48"/>
  <c r="G60" i="48"/>
  <c r="E60" i="48"/>
  <c r="D60" i="48"/>
  <c r="D62" i="48" s="1"/>
  <c r="C60" i="48"/>
  <c r="I49" i="48"/>
  <c r="H49" i="48"/>
  <c r="H62" i="48"/>
  <c r="G49" i="48"/>
  <c r="G62" i="48"/>
  <c r="E49" i="48"/>
  <c r="E62" i="48"/>
  <c r="D49" i="48"/>
  <c r="C49" i="48"/>
  <c r="C62" i="48"/>
  <c r="I28" i="48"/>
  <c r="H28" i="48"/>
  <c r="G28" i="48"/>
  <c r="G30" i="48" s="1"/>
  <c r="E28" i="48"/>
  <c r="D28" i="48"/>
  <c r="C28" i="48"/>
  <c r="G17" i="48"/>
  <c r="C17" i="48"/>
  <c r="C30" i="48" s="1"/>
  <c r="H15" i="48"/>
  <c r="I15" i="48" s="1"/>
  <c r="H13" i="48"/>
  <c r="I13" i="48" s="1"/>
  <c r="H12" i="48"/>
  <c r="I12" i="48" s="1"/>
  <c r="D12" i="48"/>
  <c r="E12" i="48" s="1"/>
  <c r="H11" i="48"/>
  <c r="I11" i="48" s="1"/>
  <c r="D11" i="48"/>
  <c r="E11" i="48"/>
  <c r="H10" i="48"/>
  <c r="D10" i="48"/>
  <c r="K25" i="46"/>
  <c r="J25" i="46"/>
  <c r="I25" i="46"/>
  <c r="H25" i="46"/>
  <c r="G25" i="46"/>
  <c r="F25" i="46"/>
  <c r="E25" i="46"/>
  <c r="D25" i="46"/>
  <c r="C25" i="46"/>
  <c r="L21" i="45"/>
  <c r="K21" i="45"/>
  <c r="J21" i="45"/>
  <c r="I21" i="45"/>
  <c r="H21" i="45"/>
  <c r="G21" i="45"/>
  <c r="F21" i="45"/>
  <c r="E21" i="45"/>
  <c r="D21" i="45"/>
  <c r="C21" i="45"/>
  <c r="M20" i="45"/>
  <c r="L12" i="45"/>
  <c r="L13" i="45"/>
  <c r="L22" i="45" s="1"/>
  <c r="M11" i="45"/>
  <c r="M9" i="45"/>
  <c r="M8" i="45"/>
  <c r="E63" i="4"/>
  <c r="D4" i="10"/>
  <c r="E4" i="10"/>
  <c r="G4" i="10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B25" i="9"/>
  <c r="D25" i="9"/>
  <c r="E25" i="9"/>
  <c r="F25" i="9"/>
  <c r="F4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B25" i="10"/>
  <c r="D25" i="10"/>
  <c r="E25" i="10"/>
  <c r="F25" i="10"/>
  <c r="H8" i="36"/>
  <c r="I8" i="36" s="1"/>
  <c r="H9" i="36"/>
  <c r="I9" i="36"/>
  <c r="H10" i="36"/>
  <c r="I10" i="36"/>
  <c r="H11" i="36"/>
  <c r="I11" i="36"/>
  <c r="I15" i="36" s="1"/>
  <c r="H12" i="36"/>
  <c r="I12" i="36"/>
  <c r="H13" i="36"/>
  <c r="I13" i="36"/>
  <c r="H14" i="36"/>
  <c r="I14" i="36"/>
  <c r="C15" i="36"/>
  <c r="C20" i="36"/>
  <c r="D15" i="36"/>
  <c r="E15" i="36"/>
  <c r="F15" i="36"/>
  <c r="G15" i="36"/>
  <c r="G20" i="36" s="1"/>
  <c r="H17" i="36"/>
  <c r="H18" i="36"/>
  <c r="C19" i="36"/>
  <c r="D19" i="36"/>
  <c r="E19" i="36"/>
  <c r="F19" i="36"/>
  <c r="G19" i="36"/>
  <c r="F20" i="36"/>
  <c r="C29" i="37"/>
  <c r="D29" i="37"/>
  <c r="E10" i="48"/>
  <c r="E4" i="4"/>
  <c r="C10" i="7"/>
  <c r="C134" i="6"/>
  <c r="M48" i="11"/>
  <c r="C103" i="6"/>
  <c r="C43" i="6"/>
  <c r="C45" i="6"/>
  <c r="C52" i="6"/>
  <c r="C82" i="6"/>
  <c r="C117" i="6"/>
  <c r="C142" i="6"/>
  <c r="C77" i="6"/>
  <c r="C101" i="6"/>
  <c r="D45" i="5"/>
  <c r="D19" i="5"/>
  <c r="D95" i="5"/>
  <c r="C96" i="6" s="1"/>
  <c r="D55" i="5"/>
  <c r="D137" i="5"/>
  <c r="D136" i="5"/>
  <c r="D73" i="5"/>
  <c r="D72" i="5"/>
  <c r="C137" i="6"/>
  <c r="C105" i="6"/>
  <c r="C114" i="6"/>
  <c r="C118" i="6"/>
  <c r="D110" i="5"/>
  <c r="C111" i="6" s="1"/>
  <c r="G64" i="48"/>
  <c r="D122" i="5"/>
  <c r="D108" i="5"/>
  <c r="C6" i="45"/>
  <c r="C109" i="6"/>
  <c r="D92" i="5"/>
  <c r="C79" i="8"/>
  <c r="C79" i="7" s="1"/>
  <c r="C9" i="6"/>
  <c r="C42" i="6"/>
  <c r="E9" i="4"/>
  <c r="D67" i="5"/>
  <c r="C14" i="6"/>
  <c r="C72" i="6"/>
  <c r="C106" i="6"/>
  <c r="C116" i="6"/>
  <c r="C120" i="6"/>
  <c r="C93" i="6"/>
  <c r="C76" i="8"/>
  <c r="C87" i="8"/>
  <c r="C94" i="8"/>
  <c r="C95" i="8"/>
  <c r="C92" i="8" s="1"/>
  <c r="C95" i="7"/>
  <c r="C94" i="7"/>
  <c r="C93" i="8"/>
  <c r="C93" i="7"/>
  <c r="D93" i="5"/>
  <c r="C125" i="8"/>
  <c r="C147" i="8" s="1"/>
  <c r="C38" i="6"/>
  <c r="C44" i="6"/>
  <c r="C48" i="6"/>
  <c r="C80" i="6"/>
  <c r="C129" i="6"/>
  <c r="D125" i="5"/>
  <c r="C74" i="6"/>
  <c r="C73" i="6" s="1"/>
  <c r="C138" i="6"/>
  <c r="C75" i="6"/>
  <c r="C69" i="6"/>
  <c r="C24" i="6"/>
  <c r="D21" i="5"/>
  <c r="C27" i="6"/>
  <c r="C39" i="6"/>
  <c r="D112" i="5"/>
  <c r="C113" i="6" s="1"/>
  <c r="D107" i="5"/>
  <c r="E38" i="4"/>
  <c r="C56" i="6"/>
  <c r="C16" i="6"/>
  <c r="D94" i="5"/>
  <c r="D101" i="5"/>
  <c r="C102" i="6" s="1"/>
  <c r="C20" i="4"/>
  <c r="C22" i="6"/>
  <c r="C108" i="6"/>
  <c r="D96" i="5"/>
  <c r="E7" i="45"/>
  <c r="F7" i="45"/>
  <c r="G7" i="45" s="1"/>
  <c r="H7" i="45" s="1"/>
  <c r="I7" i="45" s="1"/>
  <c r="J7" i="45" s="1"/>
  <c r="K7" i="45" s="1"/>
  <c r="D6" i="45"/>
  <c r="E92" i="6"/>
  <c r="E125" i="6"/>
  <c r="E147" i="6" s="1"/>
  <c r="C15" i="7"/>
  <c r="C33" i="6"/>
  <c r="C51" i="6"/>
  <c r="D46" i="5"/>
  <c r="I18" i="36"/>
  <c r="H15" i="36"/>
  <c r="D20" i="36"/>
  <c r="C65" i="6"/>
  <c r="C98" i="6"/>
  <c r="C121" i="6"/>
  <c r="C97" i="6"/>
  <c r="E6" i="45"/>
  <c r="M7" i="45"/>
  <c r="F6" i="45"/>
  <c r="E6" i="4" l="1"/>
  <c r="B10" i="45"/>
  <c r="E36" i="4"/>
  <c r="I20" i="36"/>
  <c r="E64" i="48"/>
  <c r="I64" i="48"/>
  <c r="C13" i="6"/>
  <c r="C143" i="6"/>
  <c r="D140" i="5"/>
  <c r="D121" i="5"/>
  <c r="C64" i="48"/>
  <c r="E8" i="4"/>
  <c r="C95" i="6"/>
  <c r="C20" i="6"/>
  <c r="D14" i="5"/>
  <c r="M14" i="45"/>
  <c r="B21" i="45"/>
  <c r="M21" i="45" s="1"/>
  <c r="C47" i="6"/>
  <c r="G6" i="45"/>
  <c r="C81" i="6"/>
  <c r="G25" i="10"/>
  <c r="G25" i="9"/>
  <c r="C22" i="7"/>
  <c r="C63" i="7" s="1"/>
  <c r="C36" i="4"/>
  <c r="C15" i="6"/>
  <c r="E7" i="4"/>
  <c r="C94" i="6"/>
  <c r="C12" i="4"/>
  <c r="D35" i="5"/>
  <c r="D52" i="5"/>
  <c r="C10" i="4"/>
  <c r="C79" i="6"/>
  <c r="D75" i="5"/>
  <c r="D129" i="5"/>
  <c r="D145" i="5" s="1"/>
  <c r="C131" i="6"/>
  <c r="C136" i="6"/>
  <c r="D134" i="5"/>
  <c r="C54" i="6"/>
  <c r="C126" i="6"/>
  <c r="D80" i="5"/>
  <c r="C92" i="7"/>
  <c r="C76" i="6"/>
  <c r="C73" i="7"/>
  <c r="C66" i="6"/>
  <c r="C23" i="4"/>
  <c r="C19" i="4" s="1"/>
  <c r="C27" i="4" s="1"/>
  <c r="C76" i="7"/>
  <c r="C64" i="7"/>
  <c r="C108" i="7"/>
  <c r="L89" i="11"/>
  <c r="D7" i="5"/>
  <c r="C60" i="6"/>
  <c r="D57" i="5"/>
  <c r="C70" i="6"/>
  <c r="C52" i="4"/>
  <c r="C48" i="4" s="1"/>
  <c r="C60" i="4" s="1"/>
  <c r="C104" i="6"/>
  <c r="E17" i="48"/>
  <c r="E30" i="48" s="1"/>
  <c r="D91" i="5"/>
  <c r="D124" i="5" s="1"/>
  <c r="D28" i="5"/>
  <c r="C46" i="6"/>
  <c r="C140" i="6"/>
  <c r="C40" i="6"/>
  <c r="H19" i="36"/>
  <c r="H20" i="36" s="1"/>
  <c r="I17" i="36"/>
  <c r="I19" i="36" s="1"/>
  <c r="I10" i="48"/>
  <c r="I17" i="48" s="1"/>
  <c r="I30" i="48" s="1"/>
  <c r="H17" i="48"/>
  <c r="H30" i="48" s="1"/>
  <c r="H64" i="48" s="1"/>
  <c r="E10" i="4"/>
  <c r="E63" i="6"/>
  <c r="E87" i="6" s="1"/>
  <c r="E88" i="6" s="1"/>
  <c r="C53" i="7"/>
  <c r="C36" i="7"/>
  <c r="C81" i="7"/>
  <c r="C17" i="6"/>
  <c r="C7" i="4"/>
  <c r="C9" i="4"/>
  <c r="C30" i="6"/>
  <c r="D17" i="48"/>
  <c r="D30" i="48" s="1"/>
  <c r="D64" i="48" s="1"/>
  <c r="D125" i="8"/>
  <c r="D147" i="8" s="1"/>
  <c r="C31" i="6"/>
  <c r="C67" i="6"/>
  <c r="E20" i="36"/>
  <c r="C122" i="7"/>
  <c r="L16" i="11"/>
  <c r="C8" i="8"/>
  <c r="C63" i="8" s="1"/>
  <c r="C88" i="8" s="1"/>
  <c r="B12" i="45" l="1"/>
  <c r="B13" i="45" s="1"/>
  <c r="B22" i="45" s="1"/>
  <c r="C10" i="45"/>
  <c r="C41" i="4"/>
  <c r="C38" i="4"/>
  <c r="C47" i="4" s="1"/>
  <c r="C29" i="6"/>
  <c r="C125" i="7"/>
  <c r="C147" i="7" s="1"/>
  <c r="C130" i="6"/>
  <c r="C8" i="6"/>
  <c r="C58" i="6"/>
  <c r="C6" i="4"/>
  <c r="C18" i="4" s="1"/>
  <c r="D146" i="5"/>
  <c r="C92" i="6"/>
  <c r="C125" i="6" s="1"/>
  <c r="C36" i="6"/>
  <c r="D62" i="5"/>
  <c r="D86" i="5"/>
  <c r="H6" i="45"/>
  <c r="E11" i="4"/>
  <c r="E18" i="4" s="1"/>
  <c r="E28" i="4" s="1"/>
  <c r="C68" i="6"/>
  <c r="C87" i="6" s="1"/>
  <c r="C87" i="7"/>
  <c r="C88" i="7" s="1"/>
  <c r="C53" i="6"/>
  <c r="C135" i="6"/>
  <c r="C146" i="6" s="1"/>
  <c r="E40" i="4"/>
  <c r="E47" i="4" s="1"/>
  <c r="E61" i="4" s="1"/>
  <c r="C141" i="6"/>
  <c r="C12" i="45" l="1"/>
  <c r="C13" i="45" s="1"/>
  <c r="C22" i="45" s="1"/>
  <c r="D10" i="45"/>
  <c r="E62" i="4"/>
  <c r="C62" i="4"/>
  <c r="C61" i="4"/>
  <c r="C63" i="4" s="1"/>
  <c r="C28" i="4"/>
  <c r="E29" i="4"/>
  <c r="C29" i="4"/>
  <c r="I6" i="45"/>
  <c r="D87" i="5"/>
  <c r="C147" i="6"/>
  <c r="C63" i="6"/>
  <c r="C88" i="6" s="1"/>
  <c r="E10" i="45" l="1"/>
  <c r="D12" i="45"/>
  <c r="D13" i="45" s="1"/>
  <c r="D22" i="45" s="1"/>
  <c r="J6" i="45"/>
  <c r="C30" i="4"/>
  <c r="E30" i="4"/>
  <c r="F10" i="45" l="1"/>
  <c r="E12" i="45"/>
  <c r="E13" i="45" s="1"/>
  <c r="E22" i="45" s="1"/>
  <c r="K6" i="45"/>
  <c r="G10" i="45" l="1"/>
  <c r="F12" i="45"/>
  <c r="F13" i="45" s="1"/>
  <c r="F22" i="45" s="1"/>
  <c r="M6" i="45"/>
  <c r="H10" i="45" l="1"/>
  <c r="G12" i="45"/>
  <c r="I10" i="45" l="1"/>
  <c r="H12" i="45"/>
  <c r="H13" i="45" s="1"/>
  <c r="H22" i="45" s="1"/>
  <c r="G13" i="45"/>
  <c r="G22" i="45" l="1"/>
  <c r="J10" i="45"/>
  <c r="I12" i="45"/>
  <c r="K10" i="45" l="1"/>
  <c r="J12" i="45"/>
  <c r="J13" i="45" s="1"/>
  <c r="J22" i="45" s="1"/>
  <c r="I13" i="45"/>
  <c r="K12" i="45" l="1"/>
  <c r="K13" i="45" s="1"/>
  <c r="K22" i="45" s="1"/>
  <c r="M10" i="45"/>
  <c r="I22" i="45"/>
  <c r="M13" i="45" l="1"/>
  <c r="M22" i="45" s="1"/>
  <c r="M12" i="45"/>
</calcChain>
</file>

<file path=xl/comments1.xml><?xml version="1.0" encoding="utf-8"?>
<comments xmlns="http://schemas.openxmlformats.org/spreadsheetml/2006/main">
  <authors>
    <author>admin</author>
  </authors>
  <commentList>
    <comment ref="C149" authorId="0" shapeId="0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nővér, védőnő, Zsuzsa, karbantartó
</t>
        </r>
      </text>
    </comment>
  </commentList>
</comments>
</file>

<file path=xl/sharedStrings.xml><?xml version="1.0" encoding="utf-8"?>
<sst xmlns="http://schemas.openxmlformats.org/spreadsheetml/2006/main" count="2150" uniqueCount="708">
  <si>
    <t>Beruházási (felhalmozási) kiadások előirányzata beruházásonként</t>
  </si>
  <si>
    <t>Felújítási kiadások előirányzata felújításonként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</si>
  <si>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</si>
  <si>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</si>
  <si>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</si>
  <si>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</si>
  <si>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</si>
  <si>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</si>
  <si>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</si>
  <si>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</si>
  <si>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</si>
  <si>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</si>
  <si>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</si>
  <si>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</si>
  <si>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</si>
  <si>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</si>
  <si>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</si>
  <si>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</si>
  <si>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</si>
  <si>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</si>
  <si>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</si>
  <si>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</si>
  <si>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</si>
  <si>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</si>
  <si>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</si>
  <si>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</si>
  <si>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</si>
  <si>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</si>
  <si>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</si>
  <si>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</si>
  <si>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</si>
  <si>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</si>
  <si>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</si>
  <si>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Személyi  juttatások</t>
  </si>
  <si>
    <t>Tartalékok</t>
  </si>
  <si>
    <t>Összesen</t>
  </si>
  <si>
    <t>Összesen:</t>
  </si>
  <si>
    <t>Előirányzat-csoport, kiemelt előirányzat megnevezése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</si>
  <si>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</si>
  <si>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</si>
  <si>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</si>
  <si>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</si>
  <si>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</si>
  <si>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</si>
  <si>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</si>
  <si>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</si>
  <si>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</si>
  <si>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</si>
  <si>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</si>
  <si>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</si>
  <si>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</si>
  <si>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</si>
  <si>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</si>
  <si>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</si>
  <si>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</si>
  <si>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</si>
  <si>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</si>
  <si>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</si>
  <si>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</si>
  <si>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</si>
  <si>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</si>
  <si>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</si>
  <si>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</si>
  <si>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</si>
  <si>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</si>
  <si>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</si>
  <si>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</si>
  <si>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</si>
  <si>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</si>
  <si>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</si>
  <si>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</si>
  <si>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</si>
  <si>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</si>
  <si>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</si>
  <si>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</si>
  <si>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</si>
  <si>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</si>
  <si>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</si>
  <si>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</si>
  <si>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</si>
  <si>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</si>
  <si>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</si>
  <si>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</si>
  <si>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</si>
  <si>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</si>
  <si>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</si>
  <si>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</si>
  <si>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</si>
  <si>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</si>
  <si>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</si>
  <si>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</si>
  <si>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</si>
  <si>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</si>
  <si>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</si>
  <si>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</si>
  <si>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</si>
  <si>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</si>
  <si>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</si>
  <si>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</si>
  <si>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</si>
  <si>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</si>
  <si>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</si>
  <si>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</si>
  <si>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</si>
  <si>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</si>
  <si>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</si>
  <si>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</si>
  <si>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</si>
  <si>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</si>
  <si>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</si>
  <si>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</si>
  <si>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</si>
  <si>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</si>
  <si>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</si>
  <si>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</si>
  <si>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</si>
  <si>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</si>
  <si>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</si>
  <si>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</si>
  <si>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</si>
  <si>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</si>
  <si>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</si>
  <si>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</si>
  <si>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</si>
  <si>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</si>
  <si>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</si>
  <si>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</si>
  <si>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</si>
  <si>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</si>
  <si>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</si>
  <si>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Száma</t>
  </si>
  <si>
    <t>Közfoglalkoztatottak létszáma (fő)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</si>
  <si>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</si>
  <si>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</si>
  <si>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</si>
  <si>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</si>
  <si>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</si>
  <si>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</si>
  <si>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</si>
  <si>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</si>
  <si>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</si>
  <si>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</si>
  <si>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</si>
  <si>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</si>
  <si>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</si>
  <si>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</si>
  <si>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</si>
  <si>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</si>
  <si>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</si>
  <si>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</si>
  <si>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</si>
  <si>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</si>
  <si>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</si>
  <si>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</si>
  <si>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</si>
  <si>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</si>
  <si>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</si>
  <si>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</si>
  <si>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</si>
  <si>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</si>
  <si>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</si>
  <si>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</si>
  <si>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</si>
  <si>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</si>
  <si>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</si>
  <si>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Teljesítés</t>
  </si>
  <si>
    <t>Eredeti</t>
  </si>
  <si>
    <t>Módosított</t>
  </si>
  <si>
    <t>31.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</si>
  <si>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</si>
  <si>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</si>
  <si>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</si>
  <si>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</si>
  <si>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</si>
  <si>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</si>
  <si>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</si>
  <si>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</si>
  <si>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</si>
  <si>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</si>
  <si>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</si>
  <si>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</si>
  <si>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</si>
  <si>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</si>
  <si>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</si>
  <si>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</si>
  <si>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</si>
  <si>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</si>
  <si>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</si>
  <si>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</si>
  <si>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</si>
  <si>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</si>
  <si>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</si>
  <si>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</si>
  <si>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</si>
  <si>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</si>
  <si>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</si>
  <si>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</si>
  <si>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</si>
  <si>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</si>
  <si>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</si>
  <si>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</si>
  <si>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</si>
  <si>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</si>
  <si>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</si>
  <si>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</si>
  <si>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</si>
  <si>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</si>
  <si>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</si>
  <si>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</si>
  <si>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</si>
  <si>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</si>
  <si>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</si>
  <si>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</si>
  <si>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</si>
  <si>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</si>
  <si>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</si>
  <si>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</si>
  <si>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</si>
  <si>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</si>
  <si>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</si>
  <si>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</si>
  <si>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</si>
  <si>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</si>
  <si>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</si>
  <si>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</si>
  <si>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</si>
  <si>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</si>
  <si>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</si>
  <si>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</si>
  <si>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</si>
  <si>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</si>
  <si>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</si>
  <si>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</si>
  <si>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</si>
  <si>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</si>
  <si>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</si>
  <si>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</si>
  <si>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</si>
  <si>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</si>
  <si>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</si>
  <si>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</si>
  <si>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</si>
  <si>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</si>
  <si>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</si>
  <si>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</si>
  <si>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</si>
  <si>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</si>
  <si>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</si>
  <si>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</si>
  <si>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</si>
  <si>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</si>
  <si>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</si>
  <si>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</si>
  <si>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</si>
  <si>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</si>
  <si>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</si>
  <si>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</si>
  <si>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</si>
  <si>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</si>
  <si>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</si>
  <si>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</si>
  <si>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</si>
  <si>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</si>
  <si>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</si>
  <si>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</si>
  <si>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</si>
  <si>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</si>
  <si>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</si>
  <si>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</si>
  <si>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</si>
  <si>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</si>
  <si>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</si>
  <si>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</si>
  <si>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</si>
  <si>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</si>
  <si>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</si>
  <si>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</si>
  <si>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</si>
  <si>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</si>
  <si>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</si>
  <si>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</si>
  <si>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</si>
  <si>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</si>
  <si>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</si>
  <si>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</si>
  <si>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</si>
  <si>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</si>
  <si>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</si>
  <si>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</si>
  <si>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</si>
  <si>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</si>
  <si>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</si>
  <si>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</si>
  <si>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</si>
  <si>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</si>
  <si>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</si>
  <si>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</si>
  <si>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</si>
  <si>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</si>
  <si>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</si>
  <si>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</si>
  <si>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</si>
  <si>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</si>
  <si>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</si>
  <si>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</si>
  <si>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</si>
  <si>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</si>
  <si>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</si>
  <si>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</si>
  <si>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</si>
  <si>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</si>
  <si>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</si>
  <si>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</si>
  <si>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</si>
  <si>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</si>
  <si>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</si>
  <si>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</si>
  <si>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</si>
  <si>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</si>
  <si>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</si>
  <si>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</si>
  <si>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</si>
  <si>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</si>
  <si>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</si>
  <si>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</si>
  <si>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</si>
  <si>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</si>
  <si>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</si>
  <si>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</si>
  <si>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A</t>
  </si>
  <si>
    <t>B</t>
  </si>
  <si>
    <t>C</t>
  </si>
  <si>
    <t>D</t>
  </si>
  <si>
    <t>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</si>
  <si>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</si>
  <si>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</si>
  <si>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</si>
  <si>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</si>
  <si>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</si>
  <si>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</si>
  <si>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</si>
  <si>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</si>
  <si>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</si>
  <si>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</si>
  <si>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</si>
  <si>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</si>
  <si>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</si>
  <si>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</si>
  <si>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</si>
  <si>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</si>
  <si>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</si>
  <si>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</si>
  <si>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</si>
  <si>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</si>
  <si>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</si>
  <si>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</si>
  <si>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</si>
  <si>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</si>
  <si>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</si>
  <si>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</si>
  <si>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</si>
  <si>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</si>
  <si>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</si>
  <si>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</si>
  <si>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</si>
  <si>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</si>
  <si>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</si>
  <si>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</si>
  <si>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</si>
  <si>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</si>
  <si>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</si>
  <si>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</si>
  <si>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</si>
  <si>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</si>
  <si>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</si>
  <si>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</si>
  <si>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</si>
  <si>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</si>
  <si>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</si>
  <si>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</si>
  <si>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</si>
  <si>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</si>
  <si>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</si>
  <si>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</si>
  <si>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</si>
  <si>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</si>
  <si>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</si>
  <si>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</si>
  <si>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</si>
  <si>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</si>
  <si>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</si>
  <si>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</si>
  <si>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</si>
  <si>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</si>
  <si>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</si>
  <si>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</si>
  <si>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</si>
  <si>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</si>
  <si>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</si>
  <si>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</si>
  <si>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</si>
  <si>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</si>
  <si>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</si>
  <si>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</si>
  <si>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</si>
  <si>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</si>
  <si>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</si>
  <si>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</si>
  <si>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</si>
  <si>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</si>
  <si>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</si>
  <si>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</si>
  <si>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</si>
  <si>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</si>
  <si>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</si>
  <si>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</si>
  <si>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</si>
  <si>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</si>
  <si>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</si>
  <si>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</si>
  <si>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</si>
  <si>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</si>
  <si>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</si>
  <si>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</si>
  <si>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H=(D+…+G)</t>
  </si>
  <si>
    <t>I=(C+H)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</si>
  <si>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</si>
  <si>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</si>
  <si>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</si>
  <si>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</si>
  <si>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</si>
  <si>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</si>
  <si>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</si>
  <si>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>Államigazgatási feladatok</t>
  </si>
  <si>
    <t>Kötelező feladatok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</si>
  <si>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</si>
  <si>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</si>
  <si>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</si>
  <si>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</si>
  <si>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</si>
  <si>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</si>
  <si>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</si>
  <si>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</si>
  <si>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</si>
  <si>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</si>
  <si>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</si>
  <si>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</si>
  <si>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</si>
  <si>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</si>
  <si>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</si>
  <si>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</si>
  <si>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</si>
  <si>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</si>
  <si>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</si>
  <si>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</si>
  <si>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</si>
  <si>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</si>
  <si>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</si>
  <si>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</si>
  <si>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</si>
  <si>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</si>
  <si>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</si>
  <si>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</si>
  <si>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</si>
  <si>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</si>
  <si>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</si>
  <si>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</si>
  <si>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</si>
  <si>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</si>
  <si>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</si>
  <si>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</si>
  <si>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</si>
  <si>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</si>
  <si>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</si>
  <si>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</si>
  <si>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</si>
  <si>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</si>
  <si>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</si>
  <si>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</si>
  <si>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</si>
  <si>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</si>
  <si>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</si>
  <si>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</si>
  <si>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</si>
  <si>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</si>
  <si>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</si>
  <si>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</si>
  <si>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</si>
  <si>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</si>
  <si>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</si>
  <si>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</si>
  <si>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</si>
  <si>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</si>
  <si>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</si>
  <si>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</si>
  <si>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</si>
  <si>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</si>
  <si>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</si>
  <si>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</si>
  <si>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</si>
  <si>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</si>
  <si>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</si>
  <si>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</si>
  <si>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</si>
  <si>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</si>
  <si>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</si>
  <si>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</si>
  <si>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</si>
  <si>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</si>
  <si>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</si>
  <si>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</si>
  <si>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</si>
  <si>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</si>
  <si>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</si>
  <si>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</si>
  <si>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Működési bevételek</t>
  </si>
  <si>
    <t>Működési kiadások</t>
  </si>
  <si>
    <t>Felhalmozási kiadások</t>
  </si>
  <si>
    <t>Önként vállalt feladaatok</t>
  </si>
  <si>
    <t>eredeti előirányzat</t>
  </si>
  <si>
    <t>2017. évi előirányzat</t>
  </si>
  <si>
    <t>2018. évi előirányzat</t>
  </si>
  <si>
    <t>2019. évi előirányzat</t>
  </si>
  <si>
    <t xml:space="preserve">Adósság állomány alakulása lejárat, eszközök, bel- és külföldi hitelezők szerinti bontásban </t>
  </si>
  <si>
    <t xml:space="preserve">A Önkormányzat saját bevételeinek és az adósságot keletkeztető ügyleteiből eredő fizetési kötelezettségének bemutatása*  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</si>
  <si>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</si>
  <si>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</si>
  <si>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</si>
  <si>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</si>
  <si>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</si>
  <si>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</si>
  <si>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</si>
  <si>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</si>
  <si>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</si>
  <si>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</si>
  <si>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</si>
  <si>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</si>
  <si>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</si>
  <si>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</si>
  <si>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</si>
  <si>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</si>
  <si>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</si>
  <si>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</si>
  <si>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 xml:space="preserve">   ELŐIRÁNYZAT-FELHASZNÁLÁSI ÜTEMTERV</t>
  </si>
  <si>
    <t>Ezer Ft-ban</t>
  </si>
  <si>
    <t xml:space="preserve">Hónap </t>
  </si>
  <si>
    <t xml:space="preserve">Költségvetési </t>
  </si>
  <si>
    <t xml:space="preserve">Hitel </t>
  </si>
  <si>
    <t xml:space="preserve">Kötvény </t>
  </si>
  <si>
    <t xml:space="preserve">Értékpapír </t>
  </si>
  <si>
    <t>Pénzmaradvány igénybevétel</t>
  </si>
  <si>
    <t xml:space="preserve">Bevétel </t>
  </si>
  <si>
    <t>Kiadás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</si>
  <si>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</si>
  <si>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</si>
  <si>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</si>
  <si>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</si>
  <si>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</si>
  <si>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</si>
  <si>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</si>
  <si>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</si>
  <si>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</si>
  <si>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</si>
  <si>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</si>
  <si>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</si>
  <si>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</si>
  <si>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</si>
  <si>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</si>
  <si>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</si>
  <si>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</si>
  <si>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</si>
  <si>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</si>
  <si>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</si>
  <si>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</si>
  <si>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</si>
  <si>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</si>
  <si>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</si>
  <si>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</si>
  <si>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</si>
  <si>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</si>
  <si>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</si>
  <si>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</si>
  <si>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</si>
  <si>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</si>
  <si>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</si>
  <si>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 xml:space="preserve">Tartozásállomány önkormányzatok </t>
  </si>
  <si>
    <t>és intézményeik felé</t>
  </si>
  <si>
    <t>Szállítókkal szembeni tartozás-állomány</t>
  </si>
  <si>
    <t>Egyéb tartozás-állomány</t>
  </si>
  <si>
    <t>..........................................</t>
  </si>
  <si>
    <t xml:space="preserve">költségvetési szerv vezetője </t>
  </si>
  <si>
    <t>A költségvetési évet követő három év tervezett előirányzatainak keretszámai főbb csoportokban</t>
  </si>
  <si>
    <t>Működési bevételek és kiadások keretszámai</t>
  </si>
  <si>
    <t>B e v é t e l</t>
  </si>
  <si>
    <t>K i a d á s</t>
  </si>
  <si>
    <t>M e g n e v e z é s</t>
  </si>
  <si>
    <t>B1. Működési célú támogatások ÁHB</t>
  </si>
  <si>
    <t>K1. Személyi juttatás</t>
  </si>
  <si>
    <t>B3. Közhatalmi bevételek</t>
  </si>
  <si>
    <t>K2. Munkaadókat terhelő járulékok és szoc. hoz-i adó</t>
  </si>
  <si>
    <t>B4. Működési bevételek</t>
  </si>
  <si>
    <t>K3. Dologi kiadások</t>
  </si>
  <si>
    <t>B6. Működési célú átvett pénzeszk. ÁHK</t>
  </si>
  <si>
    <t>K4. Ellátottak pénzbeli juttatása</t>
  </si>
  <si>
    <t xml:space="preserve">K5. Egyéb működési célú kiadások </t>
  </si>
  <si>
    <t xml:space="preserve">   ebből:K512 Tartalékok-általános</t>
  </si>
  <si>
    <t xml:space="preserve">                                           -cél</t>
  </si>
  <si>
    <t>MŰKÖDÉSI KÖLTSÉGVETÉSI BEVÉTELEK ÖSSZESEN:</t>
  </si>
  <si>
    <t>MŰKÖDÉSI KÖLTSÉGVETÉSI KIADÁSOK ÖSSZESEN:</t>
  </si>
  <si>
    <t>B811. Hitel-, és kölcsönfelv. ÁHB.</t>
  </si>
  <si>
    <t>K911. Hitel-, kölcsöntörl. ÁHK-re</t>
  </si>
  <si>
    <t>B812. Belföldi értékpapírok bevételei</t>
  </si>
  <si>
    <t>K912. Belföldi értékpapírok kiadásai</t>
  </si>
  <si>
    <t>B813. Maradvány igénybevétele</t>
  </si>
  <si>
    <t>K913. ÁHB-i megelőlegezések</t>
  </si>
  <si>
    <t>B814. ÁHB-i megelőlegezések</t>
  </si>
  <si>
    <t>K914. ÁHB-i megelőlegezések visszafiz.</t>
  </si>
  <si>
    <t>B815. ÁHB-i megelőlegezések törlesztése</t>
  </si>
  <si>
    <t>K915. Központi, irányítószervei támogatás</t>
  </si>
  <si>
    <t>B816. Központi, irányítószervi támogatás</t>
  </si>
  <si>
    <t>K916. Pénzeszközök betétként történő elh.</t>
  </si>
  <si>
    <t>B817. Betétek megszüntetése</t>
  </si>
  <si>
    <t>K917. Pénzügyi lízing kiadásai</t>
  </si>
  <si>
    <t>B82.   Küldöldi finanszírozás bevételei</t>
  </si>
  <si>
    <t>K92. Külföldi finanszírozás kiadásai</t>
  </si>
  <si>
    <t>B83. Adóssághoz nem kapcsolódó származékos ügyletek bevételei</t>
  </si>
  <si>
    <t>K93. Adóssághoz nem kapcsolódó származékos ügyletek kiadásai</t>
  </si>
  <si>
    <t>FINANSZÍROZÁSI BEVÉTELEK ÖSSZ:</t>
  </si>
  <si>
    <t>FINANSZÍROZÁSI KIADÁSOK ÖSSZ:</t>
  </si>
  <si>
    <t>MŰKÖDÉSI BEVÉTELEK MINDÖSSZ:</t>
  </si>
  <si>
    <t>MŰKÖDÉSI KIADÁSOK MINDÖSSZ:</t>
  </si>
  <si>
    <t>Felhalmozási bevételek és kiadások keretszámai</t>
  </si>
  <si>
    <t>B2. Felhalmozási célú támog. ÁHB-ről</t>
  </si>
  <si>
    <t>K6. Beruházások</t>
  </si>
  <si>
    <t>B5. Felhalmozási bevételek</t>
  </si>
  <si>
    <t>K7. Felújítások</t>
  </si>
  <si>
    <t>B7. Felhalmozási célú átvett pénz.ÁHK-ről</t>
  </si>
  <si>
    <t>K8. Egyéb felhalmozási célú kiadások</t>
  </si>
  <si>
    <t>FELHALMOZÁSI KÖLTSÉGVETÉSI BEVÉTELEK ÖSSZESEN</t>
  </si>
  <si>
    <t>FELHALMOZÁSI KÖLTSÉGVETÉSI KIADÁSOK ÖSSZESEN</t>
  </si>
  <si>
    <t>FELHALMOZÁSI BEVÉTELEK MINDÖSSZ:</t>
  </si>
  <si>
    <t>FELHALMOZÁSI KIADÁSOK MINDÖSSZ:</t>
  </si>
  <si>
    <t>BEVÉTELEK MINDÖSSZESEN:</t>
  </si>
  <si>
    <t>KIADÁSOK MINDÖSSZESEN:</t>
  </si>
  <si>
    <t>Központi irányító szervi támogatás</t>
  </si>
  <si>
    <t>13.4.</t>
  </si>
  <si>
    <t>Központi Irányító szervi támogatás</t>
  </si>
  <si>
    <t>Forintban</t>
  </si>
  <si>
    <t xml:space="preserve"> Vagyoni típusú adók</t>
  </si>
  <si>
    <t xml:space="preserve"> Termékek és szolgáltatások adói</t>
  </si>
  <si>
    <t>Jövedelemadók</t>
  </si>
  <si>
    <t>4.5.</t>
  </si>
  <si>
    <t>4.6.</t>
  </si>
  <si>
    <t>Közhatalmi bevételek (4.1.+……..+4.6.)</t>
  </si>
  <si>
    <t xml:space="preserve">   13.3.</t>
  </si>
  <si>
    <t>Önként vállalt feladatok</t>
  </si>
  <si>
    <t>egyéb belső finanszírozási kiadások</t>
  </si>
  <si>
    <t xml:space="preserve"> Ft-ban</t>
  </si>
  <si>
    <t>jövedelem adók</t>
  </si>
  <si>
    <t>Csapadékvíz elvezetés</t>
  </si>
  <si>
    <r>
      <t>EU-s projekt neve, azonosítója:</t>
    </r>
    <r>
      <rPr>
        <sz val="12"/>
        <rFont val="Times New Roman"/>
        <family val="1"/>
        <charset val="238"/>
      </rPr>
      <t>* Belterületi vízrendezés</t>
    </r>
  </si>
  <si>
    <r>
      <t>EU-s projekt neve, azonosítója:</t>
    </r>
    <r>
      <rPr>
        <sz val="12"/>
        <rFont val="Times New Roman"/>
        <family val="1"/>
        <charset val="238"/>
      </rPr>
      <t>*EFOP3.9.2-16 Humán Kapacitás fejlesztés</t>
    </r>
  </si>
  <si>
    <t>2021.évi előir.</t>
  </si>
  <si>
    <t>Betétek megszűnése</t>
  </si>
  <si>
    <t>Kerékpárút</t>
  </si>
  <si>
    <r>
      <t>EU-s projekt neve, azonosítója:</t>
    </r>
    <r>
      <rPr>
        <sz val="12"/>
        <rFont val="Times New Roman"/>
        <family val="1"/>
        <charset val="238"/>
      </rPr>
      <t>*Kerékpárút kialakítása</t>
    </r>
  </si>
  <si>
    <t>2020. évi előirányzat</t>
  </si>
  <si>
    <r>
      <t>EU-s projekt neve, azonosítója:</t>
    </r>
    <r>
      <rPr>
        <sz val="12"/>
        <rFont val="Times New Roman"/>
        <family val="1"/>
        <charset val="238"/>
      </rPr>
      <t>*EFOP1.5.3-16 Humán szolgáltatás fejlesztés</t>
    </r>
  </si>
  <si>
    <r>
      <t>EU-s projekt neve, azonosítója:</t>
    </r>
    <r>
      <rPr>
        <sz val="12"/>
        <rFont val="Times New Roman"/>
        <family val="1"/>
        <charset val="238"/>
      </rPr>
      <t>*TOP-1.5.3 Helyi Identitás és kohézió erősítése Bogácson és térségében</t>
    </r>
  </si>
  <si>
    <t>2022.évi előir.</t>
  </si>
  <si>
    <t>kamera rendszer hivatal</t>
  </si>
  <si>
    <t>kamera rendszer konyha, kazánház</t>
  </si>
  <si>
    <t>Széchenyi út felújítás</t>
  </si>
  <si>
    <t>járda felújítás</t>
  </si>
  <si>
    <t>egyéb felújítás</t>
  </si>
  <si>
    <t>óvodai eszközök</t>
  </si>
  <si>
    <t>településrendezési terv</t>
  </si>
  <si>
    <t>egyéb eszköz beszerzés</t>
  </si>
  <si>
    <t>2021. évi előirányzat</t>
  </si>
  <si>
    <t>2020. évi Működési  és  Felhalmozási célú bevételek és kiadások mérlege 
(Önkormányzati szinten)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</si>
  <si>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</si>
  <si>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</si>
  <si>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</si>
  <si>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</si>
  <si>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</si>
  <si>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</si>
  <si>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</si>
  <si>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</si>
  <si>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</si>
  <si>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</si>
  <si>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 és azt követő években</t>
  </si>
  <si>
    <t>2023.évi előir.</t>
  </si>
  <si>
    <t>Forintban !</t>
  </si>
  <si>
    <t>2022. évi és az követő előirányzatok</t>
  </si>
  <si>
    <t>2020. ......................... hó</t>
  </si>
  <si>
    <t xml:space="preserve">........................ 2020. ............ hó .... nap </t>
  </si>
  <si>
    <t>Bükk Kincsei Napköziotthonos Óvoda és Konyha</t>
  </si>
  <si>
    <t xml:space="preserve"> 5. melléklet az 1/2020. (III.13.) önkormányzati rendelethez</t>
  </si>
  <si>
    <t xml:space="preserve"> 6. melléklet az 1/2020. (III.13.) önkormányzati rendelethez</t>
  </si>
  <si>
    <t xml:space="preserve"> 7. melléklet az 1/2020. (III.13.) önkormányzati rendelethez</t>
  </si>
  <si>
    <t xml:space="preserve"> 8. melléklet az 1/2020. (III.13.) önkormányzati rendelethez</t>
  </si>
  <si>
    <t>9. melléklet az 1/2020. (III.13.) önkormányzati rendelethez</t>
  </si>
  <si>
    <t>10. melléklet az 1/2020. (III.13.) önkormányzati rendelethez</t>
  </si>
  <si>
    <t>11. sz. mellélklet az 1/2020.(III.13.) önkormányzati rendelethez</t>
  </si>
  <si>
    <t xml:space="preserve"> 13. melléklet az 1/2020.(III.13.) önkormányzati rendelethez</t>
  </si>
  <si>
    <t>14. melléklet az 1/2020. (III.13.) önkormányzati rendelethez</t>
  </si>
  <si>
    <t>15. melléklet az 1/2020. (III.13.) önkormányzati rendelethez</t>
  </si>
  <si>
    <t>16. melléklet az 1/2020 (III.13.)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</si>
</sst>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71" formatCode="#,##0.0"/>
  </numFmts>
  <fonts count="59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sz val="12"/>
      <name val="Arial CE"/>
      <family val="2"/>
      <charset val="238"/>
    </font>
    <font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</borders>
  <cellStyleXfs count="48">
    <xf numFmtId="0" fontId="0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4" borderId="0" applyNumberFormat="0" applyBorder="0" applyAlignment="0" applyProtection="0"/>
    <xf numFmtId="0" fontId="33" fillId="7" borderId="0" applyNumberFormat="0" applyBorder="0" applyAlignment="0" applyProtection="0"/>
    <xf numFmtId="0" fontId="33" fillId="6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11" borderId="0" applyNumberFormat="0" applyBorder="0" applyAlignment="0" applyProtection="0"/>
    <xf numFmtId="0" fontId="33" fillId="10" borderId="0" applyNumberFormat="0" applyBorder="0" applyAlignment="0" applyProtection="0"/>
    <xf numFmtId="0" fontId="33" fillId="12" borderId="0" applyNumberFormat="0" applyBorder="0" applyAlignment="0" applyProtection="0"/>
    <xf numFmtId="0" fontId="33" fillId="11" borderId="0" applyNumberFormat="0" applyBorder="0" applyAlignment="0" applyProtection="0"/>
    <xf numFmtId="0" fontId="34" fillId="2" borderId="0" applyNumberFormat="0" applyBorder="0" applyAlignment="0" applyProtection="0"/>
    <xf numFmtId="0" fontId="34" fillId="13" borderId="0" applyNumberFormat="0" applyBorder="0" applyAlignment="0" applyProtection="0"/>
    <xf numFmtId="0" fontId="34" fillId="2" borderId="0" applyNumberFormat="0" applyBorder="0" applyAlignment="0" applyProtection="0"/>
    <xf numFmtId="0" fontId="34" fillId="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2" borderId="0" applyNumberFormat="0" applyBorder="0" applyAlignment="0" applyProtection="0"/>
    <xf numFmtId="0" fontId="34" fillId="5" borderId="0" applyNumberFormat="0" applyBorder="0" applyAlignment="0" applyProtection="0"/>
    <xf numFmtId="0" fontId="35" fillId="11" borderId="1" applyNumberFormat="0" applyAlignment="0" applyProtection="0"/>
    <xf numFmtId="0" fontId="36" fillId="0" borderId="0" applyNumberFormat="0" applyFill="0" applyBorder="0" applyAlignment="0" applyProtection="0"/>
    <xf numFmtId="0" fontId="37" fillId="0" borderId="2" applyNumberFormat="0" applyFill="0" applyAlignment="0" applyProtection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39" fillId="0" borderId="0" applyNumberFormat="0" applyFill="0" applyBorder="0" applyAlignment="0" applyProtection="0"/>
    <xf numFmtId="0" fontId="40" fillId="14" borderId="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2" fillId="0" borderId="6" applyNumberFormat="0" applyFill="0" applyAlignment="0" applyProtection="0"/>
    <xf numFmtId="0" fontId="11" fillId="6" borderId="7" applyNumberFormat="0" applyFont="0" applyAlignment="0" applyProtection="0"/>
    <xf numFmtId="0" fontId="43" fillId="15" borderId="0" applyNumberFormat="0" applyBorder="0" applyAlignment="0" applyProtection="0"/>
    <xf numFmtId="0" fontId="44" fillId="16" borderId="8" applyNumberFormat="0" applyAlignment="0" applyProtection="0"/>
    <xf numFmtId="0" fontId="45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6" fillId="0" borderId="0" applyProtection="0"/>
    <xf numFmtId="0" fontId="7" fillId="0" borderId="0"/>
    <xf numFmtId="0" fontId="46" fillId="0" borderId="9" applyNumberFormat="0" applyFill="0" applyAlignment="0" applyProtection="0"/>
    <xf numFmtId="0" fontId="47" fillId="17" borderId="0" applyNumberFormat="0" applyBorder="0" applyAlignment="0" applyProtection="0"/>
    <xf numFmtId="0" fontId="48" fillId="11" borderId="0" applyNumberFormat="0" applyBorder="0" applyAlignment="0" applyProtection="0"/>
    <xf numFmtId="0" fontId="49" fillId="16" borderId="1" applyNumberFormat="0" applyAlignment="0" applyProtection="0"/>
  </cellStyleXfs>
  <cellXfs count="579">
    <xf numFmtId="0" fontId="0" fillId="0" borderId="0" xfId="0"/>
    <xf numFmtId="0" fontId="0" fillId="0" borderId="0" xfId="0" applyFill="1" applyAlignment="1">
      <alignment vertical="center" wrapText="1"/>
    </xf>
    <xf numFmtId="164" fontId="15" fillId="0" borderId="10" xfId="0" applyNumberFormat="1" applyFont="1" applyFill="1" applyBorder="1" applyAlignment="1" applyProtection="1">
      <alignment vertical="center" wrapText="1"/>
      <protection locked="0"/>
    </xf>
    <xf numFmtId="164" fontId="15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" fontId="15" fillId="0" borderId="10" xfId="0" applyNumberFormat="1" applyFont="1" applyFill="1" applyBorder="1" applyAlignment="1" applyProtection="1">
      <alignment vertical="center" wrapText="1"/>
      <protection locked="0"/>
    </xf>
    <xf numFmtId="164" fontId="15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" fontId="15" fillId="0" borderId="11" xfId="0" applyNumberFormat="1" applyFont="1" applyFill="1" applyBorder="1" applyAlignment="1" applyProtection="1">
      <alignment vertical="center" wrapText="1"/>
      <protection locked="0"/>
    </xf>
    <xf numFmtId="164" fontId="14" fillId="0" borderId="14" xfId="0" applyNumberFormat="1" applyFont="1" applyFill="1" applyBorder="1" applyAlignment="1" applyProtection="1">
      <alignment vertical="center" wrapText="1"/>
    </xf>
    <xf numFmtId="164" fontId="14" fillId="0" borderId="15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13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64" fontId="14" fillId="18" borderId="14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1" fillId="0" borderId="10" xfId="0" applyNumberFormat="1" applyFont="1" applyFill="1" applyBorder="1" applyAlignment="1" applyProtection="1">
      <alignment vertical="center"/>
      <protection locked="0"/>
    </xf>
    <xf numFmtId="164" fontId="21" fillId="0" borderId="1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center" vertical="center" wrapText="1"/>
    </xf>
    <xf numFmtId="164" fontId="5" fillId="0" borderId="14" xfId="0" applyNumberFormat="1" applyFont="1" applyFill="1" applyBorder="1" applyAlignment="1" applyProtection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left" vertical="center" wrapText="1"/>
    </xf>
    <xf numFmtId="0" fontId="21" fillId="0" borderId="10" xfId="0" applyFont="1" applyFill="1" applyBorder="1" applyAlignment="1" applyProtection="1">
      <alignment vertical="center" wrapText="1"/>
    </xf>
    <xf numFmtId="0" fontId="21" fillId="0" borderId="12" xfId="0" applyFont="1" applyFill="1" applyBorder="1" applyAlignment="1" applyProtection="1">
      <alignment horizontal="center" vertical="center"/>
    </xf>
    <xf numFmtId="164" fontId="20" fillId="0" borderId="17" xfId="0" applyNumberFormat="1" applyFont="1" applyFill="1" applyBorder="1" applyAlignment="1" applyProtection="1">
      <alignment vertical="center"/>
    </xf>
    <xf numFmtId="0" fontId="21" fillId="0" borderId="13" xfId="0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/>
    </xf>
    <xf numFmtId="164" fontId="20" fillId="0" borderId="15" xfId="0" applyNumberFormat="1" applyFont="1" applyFill="1" applyBorder="1" applyAlignment="1" applyProtection="1">
      <alignment vertical="center"/>
    </xf>
    <xf numFmtId="164" fontId="24" fillId="0" borderId="18" xfId="0" applyNumberFormat="1" applyFont="1" applyFill="1" applyBorder="1" applyAlignment="1" applyProtection="1">
      <alignment horizontal="right" vertical="center" wrapText="1" indent="1"/>
    </xf>
    <xf numFmtId="0" fontId="27" fillId="0" borderId="0" xfId="0" applyFont="1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164" fontId="14" fillId="0" borderId="21" xfId="0" applyNumberFormat="1" applyFont="1" applyFill="1" applyBorder="1" applyAlignment="1" applyProtection="1">
      <alignment horizontal="center" vertical="center" wrapText="1"/>
    </xf>
    <xf numFmtId="164" fontId="15" fillId="0" borderId="22" xfId="0" applyNumberFormat="1" applyFont="1" applyFill="1" applyBorder="1" applyAlignment="1" applyProtection="1">
      <alignment vertical="center" wrapText="1"/>
      <protection locked="0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15" fillId="0" borderId="23" xfId="0" applyNumberFormat="1" applyFont="1" applyFill="1" applyBorder="1" applyAlignment="1" applyProtection="1">
      <alignment vertical="center" wrapText="1"/>
      <protection locked="0"/>
    </xf>
    <xf numFmtId="164" fontId="14" fillId="0" borderId="24" xfId="0" applyNumberFormat="1" applyFont="1" applyFill="1" applyBorder="1" applyAlignment="1">
      <alignment horizontal="center" vertical="center"/>
    </xf>
    <xf numFmtId="164" fontId="14" fillId="0" borderId="24" xfId="0" applyNumberFormat="1" applyFont="1" applyFill="1" applyBorder="1" applyAlignment="1">
      <alignment horizontal="center" vertical="center" wrapText="1"/>
    </xf>
    <xf numFmtId="164" fontId="14" fillId="0" borderId="25" xfId="0" applyNumberFormat="1" applyFont="1" applyFill="1" applyBorder="1" applyAlignment="1">
      <alignment horizontal="center" vertical="center"/>
    </xf>
    <xf numFmtId="164" fontId="14" fillId="0" borderId="26" xfId="0" applyNumberFormat="1" applyFont="1" applyFill="1" applyBorder="1" applyAlignment="1">
      <alignment horizontal="center" vertical="center"/>
    </xf>
    <xf numFmtId="164" fontId="14" fillId="0" borderId="26" xfId="0" applyNumberFormat="1" applyFont="1" applyFill="1" applyBorder="1" applyAlignment="1">
      <alignment horizontal="center" vertical="center" wrapText="1"/>
    </xf>
    <xf numFmtId="49" fontId="21" fillId="0" borderId="27" xfId="0" applyNumberFormat="1" applyFont="1" applyFill="1" applyBorder="1" applyAlignment="1">
      <alignment horizontal="left" vertical="center"/>
    </xf>
    <xf numFmtId="3" fontId="21" fillId="0" borderId="28" xfId="0" applyNumberFormat="1" applyFont="1" applyFill="1" applyBorder="1" applyAlignment="1" applyProtection="1">
      <alignment horizontal="right" vertical="center"/>
      <protection locked="0"/>
    </xf>
    <xf numFmtId="164" fontId="20" fillId="0" borderId="29" xfId="0" applyNumberFormat="1" applyFont="1" applyFill="1" applyBorder="1" applyAlignment="1">
      <alignment horizontal="right" vertical="center" wrapText="1"/>
    </xf>
    <xf numFmtId="49" fontId="24" fillId="0" borderId="30" xfId="0" quotePrefix="1" applyNumberFormat="1" applyFont="1" applyFill="1" applyBorder="1" applyAlignment="1">
      <alignment horizontal="left" vertical="center" indent="1"/>
    </xf>
    <xf numFmtId="3" fontId="24" fillId="0" borderId="31" xfId="0" applyNumberFormat="1" applyFont="1" applyFill="1" applyBorder="1" applyAlignment="1" applyProtection="1">
      <alignment horizontal="right" vertical="center"/>
      <protection locked="0"/>
    </xf>
    <xf numFmtId="3" fontId="24" fillId="0" borderId="31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31" xfId="0" applyNumberFormat="1" applyFont="1" applyFill="1" applyBorder="1" applyAlignment="1">
      <alignment horizontal="right" vertical="center" wrapText="1"/>
    </xf>
    <xf numFmtId="49" fontId="21" fillId="0" borderId="30" xfId="0" applyNumberFormat="1" applyFont="1" applyFill="1" applyBorder="1" applyAlignment="1">
      <alignment horizontal="left" vertical="center"/>
    </xf>
    <xf numFmtId="3" fontId="21" fillId="0" borderId="31" xfId="0" applyNumberFormat="1" applyFont="1" applyFill="1" applyBorder="1" applyAlignment="1" applyProtection="1">
      <alignment horizontal="right" vertical="center"/>
      <protection locked="0"/>
    </xf>
    <xf numFmtId="49" fontId="21" fillId="0" borderId="32" xfId="0" applyNumberFormat="1" applyFont="1" applyFill="1" applyBorder="1" applyAlignment="1" applyProtection="1">
      <alignment horizontal="left" vertical="center"/>
      <protection locked="0"/>
    </xf>
    <xf numFmtId="3" fontId="21" fillId="0" borderId="33" xfId="0" applyNumberFormat="1" applyFont="1" applyFill="1" applyBorder="1" applyAlignment="1" applyProtection="1">
      <alignment horizontal="right" vertical="center"/>
      <protection locked="0"/>
    </xf>
    <xf numFmtId="49" fontId="20" fillId="0" borderId="34" xfId="0" applyNumberFormat="1" applyFont="1" applyFill="1" applyBorder="1" applyAlignment="1" applyProtection="1">
      <alignment horizontal="left" vertical="center" indent="1"/>
      <protection locked="0"/>
    </xf>
    <xf numFmtId="164" fontId="20" fillId="0" borderId="24" xfId="0" applyNumberFormat="1" applyFont="1" applyFill="1" applyBorder="1" applyAlignment="1">
      <alignment vertical="center"/>
    </xf>
    <xf numFmtId="4" fontId="15" fillId="0" borderId="24" xfId="0" applyNumberFormat="1" applyFont="1" applyFill="1" applyBorder="1" applyAlignment="1" applyProtection="1">
      <alignment vertical="center" wrapText="1"/>
      <protection locked="0"/>
    </xf>
    <xf numFmtId="49" fontId="20" fillId="0" borderId="35" xfId="0" applyNumberFormat="1" applyFont="1" applyFill="1" applyBorder="1" applyAlignment="1" applyProtection="1">
      <alignment vertical="center"/>
      <protection locked="0"/>
    </xf>
    <xf numFmtId="49" fontId="20" fillId="0" borderId="35" xfId="0" applyNumberFormat="1" applyFont="1" applyFill="1" applyBorder="1" applyAlignment="1" applyProtection="1">
      <alignment horizontal="right" vertical="center"/>
      <protection locked="0"/>
    </xf>
    <xf numFmtId="3" fontId="15" fillId="0" borderId="35" xfId="0" applyNumberFormat="1" applyFont="1" applyFill="1" applyBorder="1" applyAlignment="1" applyProtection="1">
      <alignment horizontal="right" vertical="center" wrapText="1"/>
      <protection locked="0"/>
    </xf>
    <xf numFmtId="49" fontId="20" fillId="0" borderId="19" xfId="0" applyNumberFormat="1" applyFont="1" applyFill="1" applyBorder="1" applyAlignment="1" applyProtection="1">
      <alignment vertical="center"/>
      <protection locked="0"/>
    </xf>
    <xf numFmtId="49" fontId="20" fillId="0" borderId="19" xfId="0" applyNumberFormat="1" applyFont="1" applyFill="1" applyBorder="1" applyAlignment="1" applyProtection="1">
      <alignment horizontal="right" vertical="center"/>
      <protection locked="0"/>
    </xf>
    <xf numFmtId="3" fontId="15" fillId="0" borderId="19" xfId="0" applyNumberFormat="1" applyFont="1" applyFill="1" applyBorder="1" applyAlignment="1" applyProtection="1">
      <alignment horizontal="right" vertical="center" wrapText="1"/>
      <protection locked="0"/>
    </xf>
    <xf numFmtId="49" fontId="21" fillId="0" borderId="36" xfId="0" applyNumberFormat="1" applyFont="1" applyFill="1" applyBorder="1" applyAlignment="1">
      <alignment horizontal="left" vertical="center"/>
    </xf>
    <xf numFmtId="3" fontId="21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/>
    </xf>
    <xf numFmtId="49" fontId="21" fillId="0" borderId="12" xfId="0" applyNumberFormat="1" applyFont="1" applyFill="1" applyBorder="1" applyAlignment="1">
      <alignment horizontal="left" vertical="center"/>
    </xf>
    <xf numFmtId="3" fontId="21" fillId="0" borderId="31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31" xfId="0" applyNumberFormat="1" applyFont="1" applyFill="1" applyBorder="1" applyAlignment="1" applyProtection="1">
      <alignment horizontal="right" vertical="center" wrapText="1"/>
    </xf>
    <xf numFmtId="49" fontId="21" fillId="0" borderId="12" xfId="0" applyNumberFormat="1" applyFont="1" applyFill="1" applyBorder="1" applyAlignment="1" applyProtection="1">
      <alignment horizontal="left" vertical="center"/>
      <protection locked="0"/>
    </xf>
    <xf numFmtId="49" fontId="21" fillId="0" borderId="13" xfId="0" applyNumberFormat="1" applyFont="1" applyFill="1" applyBorder="1" applyAlignment="1" applyProtection="1">
      <alignment horizontal="left" vertical="center"/>
      <protection locked="0"/>
    </xf>
    <xf numFmtId="3" fontId="21" fillId="0" borderId="33" xfId="0" applyNumberFormat="1" applyFont="1" applyFill="1" applyBorder="1" applyAlignment="1" applyProtection="1">
      <alignment horizontal="right" vertical="center" wrapText="1"/>
      <protection locked="0"/>
    </xf>
    <xf numFmtId="171" fontId="14" fillId="0" borderId="24" xfId="0" applyNumberFormat="1" applyFont="1" applyFill="1" applyBorder="1" applyAlignment="1">
      <alignment horizontal="left" vertical="center" wrapText="1" indent="1"/>
    </xf>
    <xf numFmtId="171" fontId="26" fillId="0" borderId="0" xfId="0" applyNumberFormat="1" applyFont="1" applyFill="1" applyBorder="1" applyAlignment="1">
      <alignment horizontal="left" vertical="center" wrapText="1"/>
    </xf>
    <xf numFmtId="164" fontId="20" fillId="0" borderId="24" xfId="0" applyNumberFormat="1" applyFont="1" applyFill="1" applyBorder="1" applyAlignment="1">
      <alignment horizontal="center" vertical="center" wrapText="1"/>
    </xf>
    <xf numFmtId="3" fontId="21" fillId="0" borderId="29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37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38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24" xfId="0" applyNumberFormat="1" applyFont="1" applyFill="1" applyBorder="1" applyAlignment="1">
      <alignment horizontal="right" vertical="center" wrapText="1"/>
    </xf>
    <xf numFmtId="4" fontId="14" fillId="0" borderId="29" xfId="0" applyNumberFormat="1" applyFont="1" applyFill="1" applyBorder="1" applyAlignment="1">
      <alignment horizontal="right" vertical="center" wrapText="1"/>
    </xf>
    <xf numFmtId="4" fontId="14" fillId="0" borderId="31" xfId="0" applyNumberFormat="1" applyFont="1" applyFill="1" applyBorder="1" applyAlignment="1">
      <alignment horizontal="right" vertical="center" wrapText="1"/>
    </xf>
    <xf numFmtId="4" fontId="14" fillId="0" borderId="38" xfId="0" applyNumberFormat="1" applyFont="1" applyFill="1" applyBorder="1" applyAlignment="1">
      <alignment horizontal="right" vertical="center" wrapText="1"/>
    </xf>
    <xf numFmtId="0" fontId="5" fillId="0" borderId="39" xfId="0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1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right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 applyProtection="1">
      <alignment vertical="center" wrapText="1"/>
      <protection locked="0"/>
    </xf>
    <xf numFmtId="164" fontId="21" fillId="0" borderId="22" xfId="0" applyNumberFormat="1" applyFont="1" applyFill="1" applyBorder="1" applyAlignment="1" applyProtection="1">
      <alignment vertical="center"/>
      <protection locked="0"/>
    </xf>
    <xf numFmtId="164" fontId="20" fillId="0" borderId="22" xfId="0" applyNumberFormat="1" applyFont="1" applyFill="1" applyBorder="1" applyAlignment="1" applyProtection="1">
      <alignment vertical="center"/>
    </xf>
    <xf numFmtId="164" fontId="21" fillId="0" borderId="23" xfId="0" applyNumberFormat="1" applyFont="1" applyFill="1" applyBorder="1" applyAlignment="1" applyProtection="1">
      <alignment vertical="center"/>
      <protection locked="0"/>
    </xf>
    <xf numFmtId="0" fontId="21" fillId="0" borderId="44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vertical="center" wrapText="1"/>
    </xf>
    <xf numFmtId="0" fontId="21" fillId="0" borderId="20" xfId="0" applyFont="1" applyFill="1" applyBorder="1" applyAlignment="1" applyProtection="1">
      <alignment vertical="center" wrapText="1"/>
      <protection locked="0"/>
    </xf>
    <xf numFmtId="164" fontId="21" fillId="0" borderId="20" xfId="0" applyNumberFormat="1" applyFont="1" applyFill="1" applyBorder="1" applyAlignment="1" applyProtection="1">
      <alignment vertical="center"/>
      <protection locked="0"/>
    </xf>
    <xf numFmtId="164" fontId="21" fillId="0" borderId="45" xfId="0" applyNumberFormat="1" applyFont="1" applyFill="1" applyBorder="1" applyAlignment="1" applyProtection="1">
      <alignment vertical="center"/>
      <protection locked="0"/>
    </xf>
    <xf numFmtId="164" fontId="20" fillId="0" borderId="43" xfId="0" applyNumberFormat="1" applyFont="1" applyFill="1" applyBorder="1" applyAlignment="1" applyProtection="1">
      <alignment vertical="center"/>
    </xf>
    <xf numFmtId="164" fontId="20" fillId="0" borderId="46" xfId="0" applyNumberFormat="1" applyFont="1" applyFill="1" applyBorder="1" applyAlignment="1" applyProtection="1">
      <alignment vertical="center"/>
    </xf>
    <xf numFmtId="164" fontId="22" fillId="0" borderId="14" xfId="0" applyNumberFormat="1" applyFont="1" applyFill="1" applyBorder="1" applyAlignment="1" applyProtection="1">
      <alignment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 applyProtection="1">
      <alignment horizontal="right" vertical="center" wrapText="1" indent="1"/>
    </xf>
    <xf numFmtId="0" fontId="18" fillId="0" borderId="47" xfId="0" applyFont="1" applyFill="1" applyBorder="1" applyAlignment="1" applyProtection="1">
      <alignment horizontal="left" vertical="center" wrapText="1" indent="1"/>
      <protection locked="0"/>
    </xf>
    <xf numFmtId="164" fontId="21" fillId="0" borderId="41" xfId="0" applyNumberFormat="1" applyFont="1" applyFill="1" applyBorder="1" applyAlignment="1" applyProtection="1">
      <alignment horizontal="right" vertical="center" wrapText="1" indent="2"/>
      <protection locked="0"/>
    </xf>
    <xf numFmtId="164" fontId="21" fillId="0" borderId="48" xfId="0" applyNumberFormat="1" applyFont="1" applyFill="1" applyBorder="1" applyAlignment="1" applyProtection="1">
      <alignment horizontal="right" vertical="center" wrapText="1" indent="2"/>
      <protection locked="0"/>
    </xf>
    <xf numFmtId="0" fontId="21" fillId="0" borderId="12" xfId="0" applyFont="1" applyFill="1" applyBorder="1" applyAlignment="1" applyProtection="1">
      <alignment horizontal="right" vertical="center" wrapText="1" indent="1"/>
    </xf>
    <xf numFmtId="0" fontId="18" fillId="0" borderId="49" xfId="0" applyFont="1" applyFill="1" applyBorder="1" applyAlignment="1" applyProtection="1">
      <alignment horizontal="left" vertical="center" wrapText="1" indent="1"/>
      <protection locked="0"/>
    </xf>
    <xf numFmtId="164" fontId="21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21" fillId="0" borderId="17" xfId="0" applyNumberFormat="1" applyFont="1" applyFill="1" applyBorder="1" applyAlignment="1" applyProtection="1">
      <alignment horizontal="right" vertical="center" wrapText="1" indent="2"/>
      <protection locked="0"/>
    </xf>
    <xf numFmtId="0" fontId="21" fillId="0" borderId="12" xfId="0" applyFont="1" applyFill="1" applyBorder="1" applyAlignment="1">
      <alignment horizontal="right" vertical="center" wrapText="1" indent="1"/>
    </xf>
    <xf numFmtId="0" fontId="18" fillId="0" borderId="49" xfId="0" applyFont="1" applyFill="1" applyBorder="1" applyAlignment="1" applyProtection="1">
      <alignment horizontal="left" vertical="center" wrapText="1" indent="8"/>
      <protection locked="0"/>
    </xf>
    <xf numFmtId="0" fontId="21" fillId="0" borderId="44" xfId="0" applyFont="1" applyFill="1" applyBorder="1" applyAlignment="1">
      <alignment horizontal="right" vertical="center" wrapText="1" indent="1"/>
    </xf>
    <xf numFmtId="164" fontId="21" fillId="0" borderId="20" xfId="0" applyNumberFormat="1" applyFont="1" applyFill="1" applyBorder="1" applyAlignment="1" applyProtection="1">
      <alignment horizontal="right" vertical="center" wrapText="1" indent="2"/>
      <protection locked="0"/>
    </xf>
    <xf numFmtId="164" fontId="21" fillId="0" borderId="46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0" fillId="0" borderId="16" xfId="0" applyFont="1" applyFill="1" applyBorder="1" applyAlignment="1">
      <alignment horizontal="right" vertical="center" wrapText="1" indent="1"/>
    </xf>
    <xf numFmtId="0" fontId="20" fillId="0" borderId="14" xfId="0" applyFont="1" applyFill="1" applyBorder="1" applyAlignment="1">
      <alignment vertical="center" wrapText="1"/>
    </xf>
    <xf numFmtId="164" fontId="20" fillId="0" borderId="14" xfId="0" applyNumberFormat="1" applyFont="1" applyFill="1" applyBorder="1" applyAlignment="1">
      <alignment horizontal="right" vertical="center" wrapText="1" indent="2"/>
    </xf>
    <xf numFmtId="164" fontId="20" fillId="0" borderId="15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1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Fill="1" applyBorder="1" applyAlignment="1" applyProtection="1">
      <alignment horizontal="center" vertical="center" wrapText="1"/>
    </xf>
    <xf numFmtId="0" fontId="15" fillId="0" borderId="18" xfId="43" applyFont="1" applyFill="1" applyBorder="1" applyAlignment="1" applyProtection="1">
      <alignment horizontal="left" vertical="center" wrapText="1" indent="1"/>
    </xf>
    <xf numFmtId="0" fontId="15" fillId="0" borderId="10" xfId="43" applyFont="1" applyFill="1" applyBorder="1" applyAlignment="1" applyProtection="1">
      <alignment horizontal="left" vertical="center" wrapText="1" indent="1"/>
    </xf>
    <xf numFmtId="0" fontId="15" fillId="0" borderId="41" xfId="43" applyFont="1" applyFill="1" applyBorder="1" applyAlignment="1" applyProtection="1">
      <alignment horizontal="left" vertical="center" wrapText="1" indent="1"/>
    </xf>
    <xf numFmtId="0" fontId="15" fillId="0" borderId="40" xfId="43" applyFont="1" applyFill="1" applyBorder="1" applyAlignment="1" applyProtection="1">
      <alignment horizontal="left" vertical="center" wrapText="1" indent="1"/>
    </xf>
    <xf numFmtId="0" fontId="15" fillId="0" borderId="49" xfId="43" applyFont="1" applyFill="1" applyBorder="1" applyAlignment="1" applyProtection="1">
      <alignment horizontal="left" vertical="center" wrapText="1" indent="1"/>
    </xf>
    <xf numFmtId="0" fontId="15" fillId="0" borderId="11" xfId="43" applyFont="1" applyFill="1" applyBorder="1" applyAlignment="1" applyProtection="1">
      <alignment horizontal="left" vertical="center" wrapText="1" indent="1"/>
    </xf>
    <xf numFmtId="0" fontId="15" fillId="0" borderId="0" xfId="43" applyFont="1" applyFill="1" applyBorder="1" applyAlignment="1" applyProtection="1">
      <alignment horizontal="left" vertical="center" wrapText="1" indent="1"/>
    </xf>
    <xf numFmtId="0" fontId="14" fillId="0" borderId="14" xfId="43" applyFont="1" applyFill="1" applyBorder="1" applyAlignment="1" applyProtection="1">
      <alignment horizontal="left" vertical="center" wrapText="1" indent="1"/>
    </xf>
    <xf numFmtId="0" fontId="14" fillId="0" borderId="14" xfId="43" applyFont="1" applyFill="1" applyBorder="1" applyAlignment="1" applyProtection="1">
      <alignment vertical="center" wrapText="1"/>
    </xf>
    <xf numFmtId="0" fontId="14" fillId="0" borderId="54" xfId="43" applyFont="1" applyFill="1" applyBorder="1" applyAlignment="1" applyProtection="1">
      <alignment vertical="center" wrapText="1"/>
    </xf>
    <xf numFmtId="0" fontId="14" fillId="0" borderId="16" xfId="43" applyFont="1" applyFill="1" applyBorder="1" applyAlignment="1" applyProtection="1">
      <alignment horizontal="center" vertical="center" wrapText="1"/>
    </xf>
    <xf numFmtId="0" fontId="20" fillId="0" borderId="14" xfId="43" applyFont="1" applyFill="1" applyBorder="1" applyAlignment="1" applyProtection="1">
      <alignment horizontal="left" vertical="center" wrapText="1" indent="1"/>
    </xf>
    <xf numFmtId="0" fontId="15" fillId="0" borderId="10" xfId="43" applyFont="1" applyFill="1" applyBorder="1" applyAlignment="1" applyProtection="1">
      <alignment horizontal="left" indent="6"/>
    </xf>
    <xf numFmtId="0" fontId="15" fillId="0" borderId="10" xfId="43" applyFont="1" applyFill="1" applyBorder="1" applyAlignment="1" applyProtection="1">
      <alignment horizontal="left" vertical="center" wrapText="1" indent="6"/>
    </xf>
    <xf numFmtId="0" fontId="15" fillId="0" borderId="11" xfId="43" applyFont="1" applyFill="1" applyBorder="1" applyAlignment="1" applyProtection="1">
      <alignment horizontal="left" vertical="center" wrapText="1" indent="6"/>
    </xf>
    <xf numFmtId="0" fontId="15" fillId="0" borderId="20" xfId="43" applyFont="1" applyFill="1" applyBorder="1" applyAlignment="1" applyProtection="1">
      <alignment horizontal="left" vertical="center" wrapText="1" indent="6"/>
    </xf>
    <xf numFmtId="164" fontId="15" fillId="0" borderId="55" xfId="4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6" xfId="43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4" xfId="0" applyFont="1" applyBorder="1" applyAlignment="1" applyProtection="1">
      <alignment horizontal="left" vertical="center" wrapText="1" indent="1"/>
    </xf>
    <xf numFmtId="0" fontId="18" fillId="0" borderId="10" xfId="0" applyFont="1" applyBorder="1" applyAlignment="1" applyProtection="1">
      <alignment horizontal="left" vertical="center" wrapText="1" indent="1"/>
    </xf>
    <xf numFmtId="0" fontId="18" fillId="0" borderId="11" xfId="0" applyFont="1" applyBorder="1" applyAlignment="1" applyProtection="1">
      <alignment horizontal="left" vertical="center" wrapText="1" indent="1"/>
    </xf>
    <xf numFmtId="164" fontId="14" fillId="0" borderId="15" xfId="43" applyNumberFormat="1" applyFont="1" applyFill="1" applyBorder="1" applyAlignment="1" applyProtection="1">
      <alignment horizontal="right" vertical="center" wrapText="1" indent="1"/>
    </xf>
    <xf numFmtId="0" fontId="3" fillId="0" borderId="19" xfId="0" applyFont="1" applyFill="1" applyBorder="1" applyAlignment="1" applyProtection="1">
      <alignment horizontal="right" vertical="center"/>
    </xf>
    <xf numFmtId="0" fontId="17" fillId="0" borderId="50" xfId="0" applyFont="1" applyBorder="1" applyAlignment="1" applyProtection="1">
      <alignment horizontal="left" vertical="center" wrapText="1" indent="1"/>
    </xf>
    <xf numFmtId="0" fontId="7" fillId="0" borderId="0" xfId="43" applyFont="1" applyFill="1" applyProtection="1"/>
    <xf numFmtId="0" fontId="7" fillId="0" borderId="0" xfId="43" applyFont="1" applyFill="1" applyAlignment="1" applyProtection="1">
      <alignment horizontal="right" vertical="center" indent="1"/>
    </xf>
    <xf numFmtId="164" fontId="14" fillId="0" borderId="14" xfId="43" applyNumberFormat="1" applyFont="1" applyFill="1" applyBorder="1" applyAlignment="1" applyProtection="1">
      <alignment horizontal="right" vertical="center" wrapText="1" indent="1"/>
    </xf>
    <xf numFmtId="164" fontId="15" fillId="0" borderId="10" xfId="4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4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4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0" xfId="4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1" xfId="43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4" xfId="43" applyNumberFormat="1" applyFont="1" applyFill="1" applyBorder="1" applyAlignment="1" applyProtection="1">
      <alignment horizontal="right" vertical="center" wrapText="1" indent="1"/>
    </xf>
    <xf numFmtId="0" fontId="15" fillId="0" borderId="41" xfId="43" applyFont="1" applyFill="1" applyBorder="1" applyAlignment="1" applyProtection="1">
      <alignment horizontal="left" vertical="center" wrapText="1" indent="6"/>
    </xf>
    <xf numFmtId="0" fontId="7" fillId="0" borderId="0" xfId="43" applyFill="1" applyProtection="1"/>
    <xf numFmtId="0" fontId="15" fillId="0" borderId="0" xfId="43" applyFont="1" applyFill="1" applyProtection="1"/>
    <xf numFmtId="0" fontId="10" fillId="0" borderId="0" xfId="43" applyFont="1" applyFill="1" applyProtection="1"/>
    <xf numFmtId="0" fontId="18" fillId="0" borderId="41" xfId="0" applyFont="1" applyBorder="1" applyAlignment="1" applyProtection="1">
      <alignment horizontal="left" wrapText="1" indent="1"/>
    </xf>
    <xf numFmtId="0" fontId="18" fillId="0" borderId="10" xfId="0" applyFont="1" applyBorder="1" applyAlignment="1" applyProtection="1">
      <alignment horizontal="left" wrapText="1" indent="1"/>
    </xf>
    <xf numFmtId="0" fontId="18" fillId="0" borderId="11" xfId="0" applyFont="1" applyBorder="1" applyAlignment="1" applyProtection="1">
      <alignment horizontal="left" wrapText="1" indent="1"/>
    </xf>
    <xf numFmtId="0" fontId="7" fillId="0" borderId="0" xfId="43" applyFill="1" applyAlignment="1" applyProtection="1"/>
    <xf numFmtId="0" fontId="16" fillId="0" borderId="0" xfId="43" applyFont="1" applyFill="1" applyProtection="1"/>
    <xf numFmtId="164" fontId="15" fillId="0" borderId="41" xfId="43" applyNumberFormat="1" applyFont="1" applyFill="1" applyBorder="1" applyAlignment="1" applyProtection="1">
      <alignment horizontal="right" vertical="center" wrapText="1" indent="1"/>
    </xf>
    <xf numFmtId="164" fontId="21" fillId="0" borderId="41" xfId="4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4" xfId="43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43" applyFill="1" applyAlignment="1" applyProtection="1">
      <alignment horizontal="left" vertical="center" indent="1"/>
    </xf>
    <xf numFmtId="164" fontId="2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0" applyNumberFormat="1" applyFont="1" applyFill="1" applyBorder="1" applyAlignment="1" applyProtection="1">
      <alignment horizontal="left" vertical="center" wrapText="1" indent="1"/>
    </xf>
    <xf numFmtId="164" fontId="15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4" xfId="0" applyNumberFormat="1" applyFont="1" applyFill="1" applyBorder="1" applyAlignment="1" applyProtection="1">
      <alignment horizontal="right" vertical="center" wrapText="1" indent="1"/>
    </xf>
    <xf numFmtId="164" fontId="2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20" fillId="0" borderId="0" xfId="0" applyNumberFormat="1" applyFont="1" applyFill="1" applyAlignment="1" applyProtection="1">
      <alignment horizontal="center" vertical="center" wrapTex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15" fillId="0" borderId="36" xfId="0" applyNumberFormat="1" applyFont="1" applyFill="1" applyBorder="1" applyAlignment="1" applyProtection="1">
      <alignment horizontal="lef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left" vertical="center" wrapText="1" indent="1"/>
    </xf>
    <xf numFmtId="164" fontId="15" fillId="0" borderId="58" xfId="0" applyNumberFormat="1" applyFont="1" applyFill="1" applyBorder="1" applyAlignment="1" applyProtection="1">
      <alignment horizontal="left" vertical="center" wrapText="1" indent="1"/>
    </xf>
    <xf numFmtId="164" fontId="23" fillId="0" borderId="24" xfId="0" applyNumberFormat="1" applyFont="1" applyFill="1" applyBorder="1" applyAlignment="1" applyProtection="1">
      <alignment horizontal="left" vertical="center" wrapText="1" indent="1"/>
    </xf>
    <xf numFmtId="164" fontId="11" fillId="0" borderId="59" xfId="0" applyNumberFormat="1" applyFont="1" applyFill="1" applyBorder="1" applyAlignment="1" applyProtection="1">
      <alignment horizontal="left" vertical="center" wrapText="1" indent="1"/>
    </xf>
    <xf numFmtId="164" fontId="21" fillId="0" borderId="51" xfId="0" applyNumberFormat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31" xfId="0" applyNumberFormat="1" applyFont="1" applyFill="1" applyBorder="1" applyAlignment="1" applyProtection="1">
      <alignment horizontal="left" vertical="center" wrapText="1" indent="1"/>
    </xf>
    <xf numFmtId="164" fontId="24" fillId="0" borderId="10" xfId="0" applyNumberFormat="1" applyFont="1" applyFill="1" applyBorder="1" applyAlignment="1" applyProtection="1">
      <alignment horizontal="right" vertical="center" wrapText="1" indent="1"/>
    </xf>
    <xf numFmtId="164" fontId="23" fillId="0" borderId="16" xfId="0" applyNumberFormat="1" applyFont="1" applyFill="1" applyBorder="1" applyAlignment="1" applyProtection="1">
      <alignment horizontal="left" vertical="center" wrapText="1" indent="1"/>
    </xf>
    <xf numFmtId="164" fontId="2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57" xfId="0" applyNumberFormat="1" applyFont="1" applyFill="1" applyBorder="1" applyAlignment="1" applyProtection="1">
      <alignment horizontal="center" vertical="center" wrapText="1"/>
    </xf>
    <xf numFmtId="164" fontId="14" fillId="0" borderId="50" xfId="0" applyNumberFormat="1" applyFont="1" applyFill="1" applyBorder="1" applyAlignment="1" applyProtection="1">
      <alignment horizontal="center" vertical="center" wrapText="1"/>
    </xf>
    <xf numFmtId="164" fontId="14" fillId="0" borderId="60" xfId="0" applyNumberFormat="1" applyFont="1" applyFill="1" applyBorder="1" applyAlignment="1" applyProtection="1">
      <alignment horizontal="center" vertical="center" wrapText="1"/>
    </xf>
    <xf numFmtId="164" fontId="15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6" xfId="0" applyNumberFormat="1" applyFont="1" applyFill="1" applyBorder="1" applyAlignment="1" applyProtection="1">
      <alignment horizontal="centerContinuous" vertical="center" wrapText="1"/>
    </xf>
    <xf numFmtId="164" fontId="5" fillId="0" borderId="14" xfId="0" applyNumberFormat="1" applyFont="1" applyFill="1" applyBorder="1" applyAlignment="1" applyProtection="1">
      <alignment horizontal="centerContinuous" vertical="center" wrapText="1"/>
    </xf>
    <xf numFmtId="164" fontId="5" fillId="0" borderId="15" xfId="0" applyNumberFormat="1" applyFont="1" applyFill="1" applyBorder="1" applyAlignment="1" applyProtection="1">
      <alignment horizontal="centerContinuous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20" fillId="0" borderId="16" xfId="0" applyNumberFormat="1" applyFont="1" applyFill="1" applyBorder="1" applyAlignment="1" applyProtection="1">
      <alignment horizontal="center" vertical="center" wrapText="1"/>
    </xf>
    <xf numFmtId="164" fontId="20" fillId="0" borderId="14" xfId="0" applyNumberFormat="1" applyFont="1" applyFill="1" applyBorder="1" applyAlignment="1" applyProtection="1">
      <alignment horizontal="center" vertical="center" wrapText="1"/>
    </xf>
    <xf numFmtId="164" fontId="21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51" xfId="0" applyNumberFormat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24" fillId="0" borderId="10" xfId="0" applyNumberFormat="1" applyFont="1" applyFill="1" applyBorder="1" applyAlignment="1" applyProtection="1">
      <alignment horizontal="left" vertical="center" wrapText="1" indent="1"/>
    </xf>
    <xf numFmtId="164" fontId="21" fillId="0" borderId="36" xfId="0" applyNumberFormat="1" applyFont="1" applyFill="1" applyBorder="1" applyAlignment="1" applyProtection="1">
      <alignment horizontal="left" vertical="center" wrapText="1" indent="1"/>
    </xf>
    <xf numFmtId="164" fontId="15" fillId="0" borderId="36" xfId="0" applyNumberFormat="1" applyFont="1" applyFill="1" applyBorder="1" applyAlignment="1" applyProtection="1">
      <alignment horizontal="left" vertical="center" wrapText="1" indent="2"/>
    </xf>
    <xf numFmtId="164" fontId="15" fillId="0" borderId="13" xfId="0" applyNumberFormat="1" applyFont="1" applyFill="1" applyBorder="1" applyAlignment="1" applyProtection="1">
      <alignment horizontal="left" vertical="center" wrapText="1" indent="2"/>
    </xf>
    <xf numFmtId="164" fontId="24" fillId="0" borderId="41" xfId="0" applyNumberFormat="1" applyFont="1" applyFill="1" applyBorder="1" applyAlignment="1" applyProtection="1">
      <alignment horizontal="right" vertical="center" wrapText="1" indent="1"/>
    </xf>
    <xf numFmtId="164" fontId="0" fillId="0" borderId="59" xfId="0" applyNumberFormat="1" applyFill="1" applyBorder="1" applyAlignment="1" applyProtection="1">
      <alignment horizontal="left" vertical="center" wrapText="1" indent="1"/>
    </xf>
    <xf numFmtId="164" fontId="15" fillId="0" borderId="51" xfId="0" applyNumberFormat="1" applyFont="1" applyFill="1" applyBorder="1" applyAlignment="1" applyProtection="1">
      <alignment horizontal="left" vertical="center" wrapText="1" indent="1"/>
    </xf>
    <xf numFmtId="164" fontId="15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5" fillId="0" borderId="51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1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14" fillId="0" borderId="16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left" vertical="center" wrapText="1"/>
    </xf>
    <xf numFmtId="164" fontId="13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/>
    </xf>
    <xf numFmtId="0" fontId="1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2" fillId="0" borderId="16" xfId="0" applyFont="1" applyFill="1" applyBorder="1" applyAlignment="1" applyProtection="1">
      <alignment horizontal="left" vertical="center"/>
    </xf>
    <xf numFmtId="0" fontId="2" fillId="0" borderId="62" xfId="0" applyFont="1" applyFill="1" applyBorder="1" applyAlignment="1" applyProtection="1">
      <alignment vertical="center" wrapText="1"/>
    </xf>
    <xf numFmtId="164" fontId="14" fillId="0" borderId="63" xfId="43" applyNumberFormat="1" applyFont="1" applyFill="1" applyBorder="1" applyAlignment="1" applyProtection="1">
      <alignment horizontal="right" vertical="center" wrapText="1" indent="1"/>
    </xf>
    <xf numFmtId="164" fontId="15" fillId="0" borderId="64" xfId="4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4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8" xfId="4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5" xfId="43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5" xfId="43" applyNumberFormat="1" applyFont="1" applyFill="1" applyBorder="1" applyAlignment="1" applyProtection="1">
      <alignment horizontal="right" vertical="center" wrapText="1" indent="1"/>
    </xf>
    <xf numFmtId="164" fontId="15" fillId="0" borderId="46" xfId="4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5" xfId="0" applyNumberFormat="1" applyFont="1" applyBorder="1" applyAlignment="1" applyProtection="1">
      <alignment horizontal="righ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right" vertical="center" wrapText="1" indent="1"/>
    </xf>
    <xf numFmtId="0" fontId="5" fillId="0" borderId="27" xfId="0" applyFont="1" applyFill="1" applyBorder="1" applyAlignment="1" applyProtection="1">
      <alignment horizontal="center" vertical="center" wrapText="1"/>
    </xf>
    <xf numFmtId="0" fontId="14" fillId="0" borderId="53" xfId="43" applyFont="1" applyFill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wrapText="1"/>
    </xf>
    <xf numFmtId="0" fontId="19" fillId="0" borderId="14" xfId="0" applyFont="1" applyBorder="1" applyAlignment="1" applyProtection="1">
      <alignment wrapText="1"/>
    </xf>
    <xf numFmtId="0" fontId="19" fillId="0" borderId="50" xfId="0" applyFont="1" applyBorder="1" applyAlignment="1" applyProtection="1">
      <alignment wrapText="1"/>
    </xf>
    <xf numFmtId="164" fontId="17" fillId="0" borderId="15" xfId="0" quotePrefix="1" applyNumberFormat="1" applyFont="1" applyBorder="1" applyAlignment="1" applyProtection="1">
      <alignment horizontal="right" vertical="center" wrapText="1" indent="1"/>
    </xf>
    <xf numFmtId="49" fontId="15" fillId="0" borderId="36" xfId="43" applyNumberFormat="1" applyFont="1" applyFill="1" applyBorder="1" applyAlignment="1" applyProtection="1">
      <alignment horizontal="center" vertical="center" wrapText="1"/>
    </xf>
    <xf numFmtId="49" fontId="15" fillId="0" borderId="12" xfId="43" applyNumberFormat="1" applyFont="1" applyFill="1" applyBorder="1" applyAlignment="1" applyProtection="1">
      <alignment horizontal="center" vertical="center" wrapText="1"/>
    </xf>
    <xf numFmtId="49" fontId="15" fillId="0" borderId="13" xfId="43" applyNumberFormat="1" applyFont="1" applyFill="1" applyBorder="1" applyAlignment="1" applyProtection="1">
      <alignment horizontal="center" vertical="center" wrapText="1"/>
    </xf>
    <xf numFmtId="0" fontId="19" fillId="0" borderId="16" xfId="0" applyFont="1" applyBorder="1" applyAlignment="1" applyProtection="1">
      <alignment horizontal="center" wrapText="1"/>
    </xf>
    <xf numFmtId="0" fontId="18" fillId="0" borderId="36" xfId="0" applyFont="1" applyBorder="1" applyAlignment="1" applyProtection="1">
      <alignment horizontal="center" wrapText="1"/>
    </xf>
    <xf numFmtId="0" fontId="18" fillId="0" borderId="12" xfId="0" applyFont="1" applyBorder="1" applyAlignment="1" applyProtection="1">
      <alignment horizontal="center" wrapText="1"/>
    </xf>
    <xf numFmtId="0" fontId="18" fillId="0" borderId="13" xfId="0" applyFont="1" applyBorder="1" applyAlignment="1" applyProtection="1">
      <alignment horizontal="center" wrapText="1"/>
    </xf>
    <xf numFmtId="0" fontId="19" fillId="0" borderId="57" xfId="0" applyFont="1" applyBorder="1" applyAlignment="1" applyProtection="1">
      <alignment horizontal="center" wrapText="1"/>
    </xf>
    <xf numFmtId="49" fontId="15" fillId="0" borderId="52" xfId="43" applyNumberFormat="1" applyFont="1" applyFill="1" applyBorder="1" applyAlignment="1" applyProtection="1">
      <alignment horizontal="center" vertical="center" wrapText="1"/>
    </xf>
    <xf numFmtId="49" fontId="15" fillId="0" borderId="51" xfId="43" applyNumberFormat="1" applyFont="1" applyFill="1" applyBorder="1" applyAlignment="1" applyProtection="1">
      <alignment horizontal="center" vertical="center" wrapText="1"/>
    </xf>
    <xf numFmtId="49" fontId="15" fillId="0" borderId="44" xfId="43" applyNumberFormat="1" applyFont="1" applyFill="1" applyBorder="1" applyAlignment="1" applyProtection="1">
      <alignment horizontal="center" vertical="center" wrapText="1"/>
    </xf>
    <xf numFmtId="0" fontId="19" fillId="0" borderId="57" xfId="0" applyFont="1" applyBorder="1" applyAlignment="1" applyProtection="1">
      <alignment horizontal="center" vertical="center" wrapText="1"/>
    </xf>
    <xf numFmtId="0" fontId="5" fillId="0" borderId="66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right" vertical="top"/>
    </xf>
    <xf numFmtId="0" fontId="14" fillId="0" borderId="16" xfId="0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 applyProtection="1">
      <alignment textRotation="180" wrapText="1"/>
      <protection locked="0"/>
    </xf>
    <xf numFmtId="0" fontId="5" fillId="0" borderId="67" xfId="0" applyFont="1" applyFill="1" applyBorder="1" applyAlignment="1" applyProtection="1">
      <alignment horizontal="center" vertical="center" wrapText="1"/>
    </xf>
    <xf numFmtId="49" fontId="7" fillId="0" borderId="0" xfId="43" applyNumberFormat="1" applyFill="1" applyProtection="1"/>
    <xf numFmtId="49" fontId="15" fillId="0" borderId="0" xfId="43" applyNumberFormat="1" applyFont="1" applyFill="1" applyProtection="1"/>
    <xf numFmtId="49" fontId="10" fillId="0" borderId="0" xfId="43" applyNumberFormat="1" applyFont="1" applyFill="1" applyProtection="1"/>
    <xf numFmtId="49" fontId="7" fillId="0" borderId="0" xfId="43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0" fillId="0" borderId="0" xfId="0" applyNumberFormat="1" applyFont="1" applyFill="1" applyAlignment="1" applyProtection="1">
      <alignment horizontal="center" vertical="center" wrapText="1"/>
    </xf>
    <xf numFmtId="0" fontId="0" fillId="0" borderId="0" xfId="0" applyAlignment="1"/>
    <xf numFmtId="0" fontId="14" fillId="0" borderId="43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vertical="center"/>
    </xf>
    <xf numFmtId="0" fontId="5" fillId="0" borderId="24" xfId="0" applyFont="1" applyFill="1" applyBorder="1" applyAlignment="1" applyProtection="1">
      <alignment horizontal="center" vertical="center" wrapText="1"/>
    </xf>
    <xf numFmtId="0" fontId="14" fillId="0" borderId="24" xfId="0" applyFont="1" applyFill="1" applyBorder="1" applyAlignment="1" applyProtection="1">
      <alignment horizontal="center" vertical="center" wrapText="1"/>
    </xf>
    <xf numFmtId="164" fontId="23" fillId="0" borderId="28" xfId="0" applyNumberFormat="1" applyFont="1" applyFill="1" applyBorder="1" applyAlignment="1" applyProtection="1">
      <alignment horizontal="left" vertical="center" wrapText="1" indent="1"/>
    </xf>
    <xf numFmtId="164" fontId="23" fillId="0" borderId="53" xfId="0" applyNumberFormat="1" applyFont="1" applyFill="1" applyBorder="1" applyAlignment="1" applyProtection="1">
      <alignment horizontal="left" vertical="center" wrapText="1" indent="1"/>
    </xf>
    <xf numFmtId="164" fontId="23" fillId="0" borderId="54" xfId="0" applyNumberFormat="1" applyFont="1" applyFill="1" applyBorder="1" applyAlignment="1" applyProtection="1">
      <alignment horizontal="right" vertical="center" wrapText="1" indent="1"/>
    </xf>
    <xf numFmtId="164" fontId="23" fillId="0" borderId="0" xfId="0" applyNumberFormat="1" applyFont="1" applyFill="1" applyBorder="1" applyAlignment="1" applyProtection="1">
      <alignment horizontal="left" vertical="center" wrapText="1" indent="1"/>
    </xf>
    <xf numFmtId="164" fontId="23" fillId="0" borderId="0" xfId="0" applyNumberFormat="1" applyFont="1" applyFill="1" applyBorder="1" applyAlignment="1" applyProtection="1">
      <alignment horizontal="right" vertical="center" wrapText="1" indent="1"/>
    </xf>
    <xf numFmtId="164" fontId="5" fillId="0" borderId="24" xfId="0" applyNumberFormat="1" applyFont="1" applyFill="1" applyBorder="1" applyAlignment="1" applyProtection="1">
      <alignment horizontal="centerContinuous" vertical="center" wrapText="1"/>
    </xf>
    <xf numFmtId="164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horizontal="right" vertical="center"/>
    </xf>
    <xf numFmtId="164" fontId="21" fillId="0" borderId="10" xfId="4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right"/>
    </xf>
    <xf numFmtId="0" fontId="50" fillId="0" borderId="0" xfId="0" applyFont="1"/>
    <xf numFmtId="0" fontId="50" fillId="0" borderId="52" xfId="0" applyFont="1" applyBorder="1"/>
    <xf numFmtId="0" fontId="50" fillId="0" borderId="40" xfId="0" applyFont="1" applyBorder="1" applyAlignment="1">
      <alignment horizontal="center"/>
    </xf>
    <xf numFmtId="0" fontId="50" fillId="0" borderId="40" xfId="0" applyFont="1" applyBorder="1" applyAlignment="1">
      <alignment wrapText="1"/>
    </xf>
    <xf numFmtId="0" fontId="50" fillId="0" borderId="64" xfId="0" applyFont="1" applyBorder="1"/>
    <xf numFmtId="0" fontId="25" fillId="0" borderId="12" xfId="0" applyFont="1" applyBorder="1" applyAlignment="1">
      <alignment wrapText="1"/>
    </xf>
    <xf numFmtId="3" fontId="50" fillId="0" borderId="10" xfId="0" applyNumberFormat="1" applyFont="1" applyBorder="1"/>
    <xf numFmtId="3" fontId="18" fillId="0" borderId="17" xfId="0" applyNumberFormat="1" applyFont="1" applyBorder="1"/>
    <xf numFmtId="0" fontId="17" fillId="0" borderId="16" xfId="0" applyFont="1" applyBorder="1" applyAlignment="1">
      <alignment wrapText="1"/>
    </xf>
    <xf numFmtId="3" fontId="32" fillId="0" borderId="14" xfId="0" applyNumberFormat="1" applyFont="1" applyBorder="1"/>
    <xf numFmtId="3" fontId="19" fillId="0" borderId="15" xfId="0" applyNumberFormat="1" applyFont="1" applyBorder="1"/>
    <xf numFmtId="0" fontId="17" fillId="0" borderId="52" xfId="0" applyFont="1" applyBorder="1" applyAlignment="1">
      <alignment wrapText="1"/>
    </xf>
    <xf numFmtId="3" fontId="32" fillId="0" borderId="40" xfId="0" applyNumberFormat="1" applyFont="1" applyBorder="1"/>
    <xf numFmtId="3" fontId="19" fillId="0" borderId="64" xfId="0" applyNumberFormat="1" applyFont="1" applyBorder="1"/>
    <xf numFmtId="0" fontId="25" fillId="0" borderId="36" xfId="0" applyFont="1" applyBorder="1" applyAlignment="1">
      <alignment wrapText="1"/>
    </xf>
    <xf numFmtId="3" fontId="50" fillId="0" borderId="41" xfId="0" applyNumberFormat="1" applyFont="1" applyBorder="1"/>
    <xf numFmtId="3" fontId="50" fillId="0" borderId="48" xfId="0" applyNumberFormat="1" applyFont="1" applyBorder="1"/>
    <xf numFmtId="3" fontId="50" fillId="0" borderId="17" xfId="0" applyNumberFormat="1" applyFont="1" applyBorder="1"/>
    <xf numFmtId="0" fontId="25" fillId="0" borderId="13" xfId="0" applyFont="1" applyBorder="1" applyAlignment="1">
      <alignment wrapText="1"/>
    </xf>
    <xf numFmtId="3" fontId="50" fillId="0" borderId="11" xfId="0" applyNumberFormat="1" applyFont="1" applyBorder="1"/>
    <xf numFmtId="3" fontId="50" fillId="0" borderId="65" xfId="0" applyNumberFormat="1" applyFont="1" applyBorder="1"/>
    <xf numFmtId="0" fontId="17" fillId="0" borderId="53" xfId="0" applyFont="1" applyBorder="1" applyAlignment="1">
      <alignment wrapText="1"/>
    </xf>
    <xf numFmtId="3" fontId="32" fillId="0" borderId="54" xfId="0" applyNumberFormat="1" applyFont="1" applyBorder="1"/>
    <xf numFmtId="3" fontId="32" fillId="0" borderId="63" xfId="0" applyNumberFormat="1" applyFont="1" applyBorder="1"/>
    <xf numFmtId="0" fontId="0" fillId="0" borderId="0" xfId="0" applyAlignment="1">
      <alignment horizontal="right"/>
    </xf>
    <xf numFmtId="0" fontId="50" fillId="0" borderId="0" xfId="0" applyFont="1" applyAlignment="1">
      <alignment horizontal="left"/>
    </xf>
    <xf numFmtId="0" fontId="51" fillId="0" borderId="0" xfId="0" applyFont="1"/>
    <xf numFmtId="0" fontId="32" fillId="0" borderId="0" xfId="0" applyFont="1"/>
    <xf numFmtId="0" fontId="50" fillId="0" borderId="0" xfId="0" applyFont="1" applyAlignment="1">
      <alignment horizontal="right"/>
    </xf>
    <xf numFmtId="0" fontId="50" fillId="0" borderId="28" xfId="0" applyFont="1" applyBorder="1" applyAlignment="1">
      <alignment horizontal="center"/>
    </xf>
    <xf numFmtId="0" fontId="50" fillId="0" borderId="34" xfId="0" applyFont="1" applyBorder="1" applyAlignment="1">
      <alignment horizontal="center"/>
    </xf>
    <xf numFmtId="0" fontId="50" fillId="0" borderId="26" xfId="0" applyFont="1" applyBorder="1" applyAlignment="1">
      <alignment horizontal="center"/>
    </xf>
    <xf numFmtId="0" fontId="50" fillId="0" borderId="24" xfId="0" applyFont="1" applyBorder="1" applyAlignment="1">
      <alignment horizontal="center"/>
    </xf>
    <xf numFmtId="0" fontId="50" fillId="0" borderId="24" xfId="0" applyFont="1" applyFill="1" applyBorder="1" applyAlignment="1">
      <alignment horizontal="center"/>
    </xf>
    <xf numFmtId="0" fontId="50" fillId="0" borderId="28" xfId="0" applyFont="1" applyBorder="1" applyAlignment="1">
      <alignment horizontal="center" wrapText="1"/>
    </xf>
    <xf numFmtId="0" fontId="50" fillId="0" borderId="24" xfId="0" applyFont="1" applyBorder="1" applyAlignment="1">
      <alignment horizontal="center" wrapText="1"/>
    </xf>
    <xf numFmtId="0" fontId="18" fillId="0" borderId="68" xfId="0" applyFont="1" applyBorder="1" applyAlignment="1">
      <alignment horizontal="right"/>
    </xf>
    <xf numFmtId="0" fontId="50" fillId="0" borderId="37" xfId="0" applyFont="1" applyBorder="1"/>
    <xf numFmtId="3" fontId="50" fillId="0" borderId="69" xfId="0" applyNumberFormat="1" applyFont="1" applyBorder="1"/>
    <xf numFmtId="3" fontId="50" fillId="0" borderId="37" xfId="0" applyNumberFormat="1" applyFont="1" applyBorder="1"/>
    <xf numFmtId="3" fontId="50" fillId="0" borderId="59" xfId="0" applyNumberFormat="1" applyFont="1" applyBorder="1"/>
    <xf numFmtId="3" fontId="50" fillId="0" borderId="0" xfId="0" applyNumberFormat="1" applyFont="1" applyBorder="1"/>
    <xf numFmtId="3" fontId="50" fillId="0" borderId="70" xfId="0" applyNumberFormat="1" applyFont="1" applyBorder="1"/>
    <xf numFmtId="0" fontId="18" fillId="0" borderId="36" xfId="0" applyFont="1" applyBorder="1" applyAlignment="1">
      <alignment horizontal="right"/>
    </xf>
    <xf numFmtId="3" fontId="50" fillId="0" borderId="31" xfId="0" applyNumberFormat="1" applyFont="1" applyBorder="1"/>
    <xf numFmtId="3" fontId="50" fillId="0" borderId="71" xfId="0" applyNumberFormat="1" applyFont="1" applyBorder="1"/>
    <xf numFmtId="3" fontId="50" fillId="0" borderId="30" xfId="0" applyNumberFormat="1" applyFont="1" applyBorder="1"/>
    <xf numFmtId="0" fontId="18" fillId="0" borderId="31" xfId="0" applyFont="1" applyBorder="1" applyAlignment="1">
      <alignment horizontal="right"/>
    </xf>
    <xf numFmtId="3" fontId="50" fillId="0" borderId="58" xfId="0" applyNumberFormat="1" applyFont="1" applyBorder="1"/>
    <xf numFmtId="3" fontId="50" fillId="0" borderId="71" xfId="0" applyNumberFormat="1" applyFont="1" applyBorder="1" applyAlignment="1">
      <alignment horizontal="right"/>
    </xf>
    <xf numFmtId="3" fontId="50" fillId="0" borderId="30" xfId="0" applyNumberFormat="1" applyFont="1" applyBorder="1" applyAlignment="1">
      <alignment horizontal="right"/>
    </xf>
    <xf numFmtId="0" fontId="18" fillId="0" borderId="33" xfId="0" applyFont="1" applyBorder="1" applyAlignment="1">
      <alignment horizontal="right"/>
    </xf>
    <xf numFmtId="0" fontId="50" fillId="0" borderId="26" xfId="0" applyFont="1" applyBorder="1"/>
    <xf numFmtId="3" fontId="50" fillId="0" borderId="26" xfId="0" applyNumberFormat="1" applyFont="1" applyBorder="1"/>
    <xf numFmtId="3" fontId="50" fillId="0" borderId="33" xfId="0" applyNumberFormat="1" applyFont="1" applyBorder="1"/>
    <xf numFmtId="0" fontId="18" fillId="0" borderId="24" xfId="0" applyFont="1" applyBorder="1" applyAlignment="1">
      <alignment horizontal="right"/>
    </xf>
    <xf numFmtId="0" fontId="32" fillId="0" borderId="24" xfId="0" applyFont="1" applyBorder="1"/>
    <xf numFmtId="3" fontId="32" fillId="0" borderId="67" xfId="0" applyNumberFormat="1" applyFont="1" applyBorder="1"/>
    <xf numFmtId="3" fontId="32" fillId="0" borderId="24" xfId="0" applyNumberFormat="1" applyFont="1" applyBorder="1"/>
    <xf numFmtId="3" fontId="32" fillId="0" borderId="34" xfId="0" applyNumberFormat="1" applyFont="1" applyBorder="1"/>
    <xf numFmtId="0" fontId="31" fillId="0" borderId="0" xfId="0" applyFont="1"/>
    <xf numFmtId="0" fontId="28" fillId="0" borderId="0" xfId="0" applyFont="1"/>
    <xf numFmtId="0" fontId="53" fillId="0" borderId="0" xfId="0" applyFont="1"/>
    <xf numFmtId="0" fontId="54" fillId="0" borderId="0" xfId="0" applyFont="1"/>
    <xf numFmtId="0" fontId="50" fillId="0" borderId="72" xfId="0" applyFont="1" applyBorder="1"/>
    <xf numFmtId="0" fontId="50" fillId="0" borderId="73" xfId="0" applyFont="1" applyBorder="1"/>
    <xf numFmtId="0" fontId="50" fillId="0" borderId="74" xfId="0" applyFont="1" applyBorder="1"/>
    <xf numFmtId="0" fontId="50" fillId="0" borderId="75" xfId="0" applyFont="1" applyBorder="1"/>
    <xf numFmtId="0" fontId="32" fillId="0" borderId="72" xfId="0" applyFont="1" applyBorder="1" applyAlignment="1">
      <alignment horizontal="center"/>
    </xf>
    <xf numFmtId="0" fontId="32" fillId="0" borderId="76" xfId="0" applyFont="1" applyBorder="1" applyAlignment="1">
      <alignment horizontal="center"/>
    </xf>
    <xf numFmtId="0" fontId="50" fillId="0" borderId="77" xfId="0" applyFont="1" applyBorder="1"/>
    <xf numFmtId="0" fontId="50" fillId="0" borderId="78" xfId="0" applyFont="1" applyBorder="1"/>
    <xf numFmtId="0" fontId="50" fillId="0" borderId="79" xfId="0" applyFont="1" applyBorder="1"/>
    <xf numFmtId="0" fontId="50" fillId="0" borderId="80" xfId="0" applyFont="1" applyBorder="1"/>
    <xf numFmtId="0" fontId="32" fillId="0" borderId="77" xfId="0" applyFont="1" applyBorder="1" applyAlignment="1">
      <alignment horizontal="center"/>
    </xf>
    <xf numFmtId="0" fontId="50" fillId="0" borderId="0" xfId="0" applyFont="1" applyBorder="1"/>
    <xf numFmtId="0" fontId="50" fillId="0" borderId="81" xfId="0" applyFont="1" applyBorder="1" applyAlignment="1">
      <alignment horizontal="center"/>
    </xf>
    <xf numFmtId="0" fontId="50" fillId="0" borderId="82" xfId="0" applyFont="1" applyBorder="1"/>
    <xf numFmtId="0" fontId="50" fillId="0" borderId="81" xfId="0" applyFont="1" applyBorder="1"/>
    <xf numFmtId="0" fontId="50" fillId="0" borderId="76" xfId="0" applyFont="1" applyBorder="1" applyAlignment="1">
      <alignment horizontal="center"/>
    </xf>
    <xf numFmtId="0" fontId="50" fillId="0" borderId="83" xfId="0" applyFont="1" applyBorder="1"/>
    <xf numFmtId="0" fontId="50" fillId="0" borderId="76" xfId="0" applyFont="1" applyBorder="1"/>
    <xf numFmtId="0" fontId="50" fillId="0" borderId="84" xfId="0" applyFont="1" applyBorder="1"/>
    <xf numFmtId="0" fontId="50" fillId="0" borderId="85" xfId="0" applyFont="1" applyBorder="1" applyAlignment="1">
      <alignment horizontal="center"/>
    </xf>
    <xf numFmtId="0" fontId="50" fillId="0" borderId="86" xfId="0" applyFont="1" applyBorder="1"/>
    <xf numFmtId="0" fontId="50" fillId="0" borderId="87" xfId="0" applyFont="1" applyBorder="1"/>
    <xf numFmtId="0" fontId="50" fillId="0" borderId="88" xfId="0" applyFont="1" applyBorder="1"/>
    <xf numFmtId="0" fontId="50" fillId="0" borderId="85" xfId="0" applyFont="1" applyBorder="1"/>
    <xf numFmtId="0" fontId="50" fillId="0" borderId="77" xfId="0" applyFont="1" applyBorder="1" applyAlignment="1">
      <alignment horizontal="center"/>
    </xf>
    <xf numFmtId="0" fontId="50" fillId="0" borderId="89" xfId="0" applyFont="1" applyBorder="1"/>
    <xf numFmtId="0" fontId="31" fillId="0" borderId="90" xfId="0" applyFont="1" applyBorder="1"/>
    <xf numFmtId="0" fontId="50" fillId="0" borderId="91" xfId="0" applyFont="1" applyBorder="1"/>
    <xf numFmtId="0" fontId="50" fillId="0" borderId="92" xfId="0" applyFont="1" applyBorder="1"/>
    <xf numFmtId="0" fontId="50" fillId="0" borderId="93" xfId="0" applyFont="1" applyBorder="1"/>
    <xf numFmtId="0" fontId="32" fillId="0" borderId="94" xfId="0" applyFont="1" applyBorder="1" applyAlignment="1">
      <alignment horizontal="center"/>
    </xf>
    <xf numFmtId="0" fontId="32" fillId="0" borderId="83" xfId="0" applyFont="1" applyBorder="1" applyAlignment="1">
      <alignment horizontal="center"/>
    </xf>
    <xf numFmtId="0" fontId="54" fillId="0" borderId="0" xfId="0" applyFont="1" applyAlignment="1"/>
    <xf numFmtId="0" fontId="55" fillId="0" borderId="0" xfId="0" applyFont="1" applyAlignment="1">
      <alignment horizontal="center"/>
    </xf>
    <xf numFmtId="0" fontId="50" fillId="0" borderId="0" xfId="42" applyFont="1" applyProtection="1"/>
    <xf numFmtId="0" fontId="32" fillId="0" borderId="0" xfId="42" applyFont="1" applyBorder="1" applyAlignment="1" applyProtection="1">
      <alignment horizontal="center"/>
    </xf>
    <xf numFmtId="0" fontId="32" fillId="0" borderId="72" xfId="42" applyFont="1" applyBorder="1" applyAlignment="1" applyProtection="1">
      <alignment vertical="center"/>
    </xf>
    <xf numFmtId="0" fontId="32" fillId="0" borderId="72" xfId="42" applyFont="1" applyBorder="1" applyAlignment="1" applyProtection="1">
      <alignment horizontal="center" vertical="center" wrapText="1"/>
    </xf>
    <xf numFmtId="0" fontId="32" fillId="0" borderId="95" xfId="42" applyFont="1" applyBorder="1" applyAlignment="1" applyProtection="1">
      <alignment vertical="center"/>
    </xf>
    <xf numFmtId="0" fontId="50" fillId="0" borderId="34" xfId="0" applyFont="1" applyBorder="1" applyAlignment="1">
      <alignment horizontal="center" wrapText="1"/>
    </xf>
    <xf numFmtId="0" fontId="19" fillId="0" borderId="34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32" fillId="0" borderId="42" xfId="0" applyFont="1" applyBorder="1" applyAlignment="1">
      <alignment horizontal="center" vertical="center"/>
    </xf>
    <xf numFmtId="0" fontId="55" fillId="0" borderId="67" xfId="0" applyFont="1" applyBorder="1" applyAlignment="1">
      <alignment horizontal="center"/>
    </xf>
    <xf numFmtId="0" fontId="55" fillId="0" borderId="24" xfId="0" applyFont="1" applyBorder="1" applyAlignment="1">
      <alignment horizontal="center"/>
    </xf>
    <xf numFmtId="0" fontId="50" fillId="0" borderId="96" xfId="0" applyFont="1" applyBorder="1" applyAlignment="1">
      <alignment horizontal="right"/>
    </xf>
    <xf numFmtId="0" fontId="50" fillId="0" borderId="96" xfId="0" applyFont="1" applyBorder="1"/>
    <xf numFmtId="3" fontId="50" fillId="0" borderId="27" xfId="0" applyNumberFormat="1" applyFont="1" applyBorder="1"/>
    <xf numFmtId="3" fontId="50" fillId="0" borderId="29" xfId="0" applyNumberFormat="1" applyFont="1" applyBorder="1"/>
    <xf numFmtId="3" fontId="50" fillId="0" borderId="97" xfId="0" applyNumberFormat="1" applyFont="1" applyBorder="1"/>
    <xf numFmtId="0" fontId="50" fillId="0" borderId="69" xfId="0" applyFont="1" applyBorder="1"/>
    <xf numFmtId="3" fontId="50" fillId="0" borderId="98" xfId="0" applyNumberFormat="1" applyFont="1" applyBorder="1"/>
    <xf numFmtId="0" fontId="50" fillId="0" borderId="30" xfId="0" applyFont="1" applyBorder="1" applyAlignment="1">
      <alignment horizontal="right"/>
    </xf>
    <xf numFmtId="0" fontId="50" fillId="0" borderId="30" xfId="0" applyFont="1" applyBorder="1"/>
    <xf numFmtId="3" fontId="50" fillId="0" borderId="55" xfId="0" applyNumberFormat="1" applyFont="1" applyBorder="1"/>
    <xf numFmtId="0" fontId="50" fillId="0" borderId="71" xfId="0" applyFont="1" applyBorder="1" applyAlignment="1">
      <alignment wrapText="1"/>
    </xf>
    <xf numFmtId="0" fontId="50" fillId="0" borderId="71" xfId="0" applyFont="1" applyBorder="1"/>
    <xf numFmtId="0" fontId="32" fillId="0" borderId="30" xfId="0" applyFont="1" applyBorder="1" applyAlignment="1">
      <alignment wrapText="1"/>
    </xf>
    <xf numFmtId="3" fontId="32" fillId="0" borderId="30" xfId="0" applyNumberFormat="1" applyFont="1" applyBorder="1"/>
    <xf numFmtId="3" fontId="32" fillId="0" borderId="31" xfId="0" applyNumberFormat="1" applyFont="1" applyBorder="1"/>
    <xf numFmtId="3" fontId="32" fillId="0" borderId="55" xfId="0" applyNumberFormat="1" applyFont="1" applyBorder="1"/>
    <xf numFmtId="0" fontId="32" fillId="0" borderId="71" xfId="0" applyFont="1" applyBorder="1" applyAlignment="1">
      <alignment wrapText="1"/>
    </xf>
    <xf numFmtId="0" fontId="50" fillId="0" borderId="30" xfId="0" applyFont="1" applyBorder="1" applyAlignment="1">
      <alignment wrapText="1"/>
    </xf>
    <xf numFmtId="0" fontId="32" fillId="0" borderId="30" xfId="0" applyFont="1" applyBorder="1"/>
    <xf numFmtId="0" fontId="32" fillId="0" borderId="71" xfId="0" applyFont="1" applyBorder="1"/>
    <xf numFmtId="0" fontId="50" fillId="0" borderId="66" xfId="0" applyFont="1" applyBorder="1" applyAlignment="1">
      <alignment horizontal="right"/>
    </xf>
    <xf numFmtId="0" fontId="32" fillId="0" borderId="66" xfId="0" applyFont="1" applyBorder="1"/>
    <xf numFmtId="3" fontId="32" fillId="0" borderId="66" xfId="0" applyNumberFormat="1" applyFont="1" applyBorder="1"/>
    <xf numFmtId="3" fontId="32" fillId="0" borderId="38" xfId="0" applyNumberFormat="1" applyFont="1" applyBorder="1"/>
    <xf numFmtId="3" fontId="32" fillId="0" borderId="99" xfId="0" applyNumberFormat="1" applyFont="1" applyBorder="1"/>
    <xf numFmtId="0" fontId="32" fillId="0" borderId="100" xfId="0" applyFont="1" applyBorder="1"/>
    <xf numFmtId="0" fontId="50" fillId="0" borderId="27" xfId="0" applyFont="1" applyBorder="1" applyAlignment="1">
      <alignment horizontal="right"/>
    </xf>
    <xf numFmtId="0" fontId="50" fillId="0" borderId="27" xfId="0" applyFont="1" applyBorder="1"/>
    <xf numFmtId="0" fontId="50" fillId="0" borderId="98" xfId="0" applyFont="1" applyBorder="1"/>
    <xf numFmtId="0" fontId="50" fillId="0" borderId="55" xfId="0" applyFont="1" applyBorder="1"/>
    <xf numFmtId="0" fontId="32" fillId="0" borderId="55" xfId="0" applyFont="1" applyBorder="1" applyAlignment="1">
      <alignment wrapText="1"/>
    </xf>
    <xf numFmtId="0" fontId="50" fillId="0" borderId="55" xfId="0" applyFont="1" applyBorder="1" applyAlignment="1">
      <alignment wrapText="1"/>
    </xf>
    <xf numFmtId="0" fontId="32" fillId="0" borderId="55" xfId="0" applyFont="1" applyBorder="1"/>
    <xf numFmtId="0" fontId="19" fillId="0" borderId="30" xfId="0" applyFont="1" applyBorder="1"/>
    <xf numFmtId="0" fontId="19" fillId="0" borderId="55" xfId="0" applyFont="1" applyBorder="1"/>
    <xf numFmtId="0" fontId="50" fillId="0" borderId="58" xfId="0" applyFont="1" applyBorder="1" applyAlignment="1">
      <alignment horizontal="right"/>
    </xf>
    <xf numFmtId="0" fontId="50" fillId="0" borderId="32" xfId="0" applyFont="1" applyBorder="1"/>
    <xf numFmtId="3" fontId="50" fillId="0" borderId="32" xfId="0" applyNumberFormat="1" applyFont="1" applyBorder="1"/>
    <xf numFmtId="0" fontId="50" fillId="0" borderId="56" xfId="0" applyFont="1" applyBorder="1"/>
    <xf numFmtId="3" fontId="32" fillId="0" borderId="56" xfId="0" applyNumberFormat="1" applyFont="1" applyBorder="1"/>
    <xf numFmtId="0" fontId="50" fillId="0" borderId="34" xfId="0" applyFont="1" applyBorder="1" applyAlignment="1">
      <alignment horizontal="right"/>
    </xf>
    <xf numFmtId="0" fontId="32" fillId="0" borderId="34" xfId="0" applyFont="1" applyBorder="1"/>
    <xf numFmtId="0" fontId="32" fillId="0" borderId="42" xfId="0" applyFont="1" applyBorder="1"/>
    <xf numFmtId="3" fontId="32" fillId="0" borderId="42" xfId="0" applyNumberFormat="1" applyFont="1" applyBorder="1"/>
    <xf numFmtId="164" fontId="23" fillId="0" borderId="24" xfId="0" applyNumberFormat="1" applyFont="1" applyBorder="1" applyAlignment="1">
      <alignment horizontal="center" vertical="center" wrapText="1"/>
    </xf>
    <xf numFmtId="164" fontId="21" fillId="0" borderId="18" xfId="43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4" xfId="0" applyFont="1" applyFill="1" applyBorder="1" applyAlignment="1" applyProtection="1">
      <alignment horizontal="left" vertical="center"/>
    </xf>
    <xf numFmtId="164" fontId="0" fillId="0" borderId="24" xfId="0" applyNumberFormat="1" applyFill="1" applyBorder="1" applyAlignment="1" applyProtection="1">
      <alignment vertical="center" wrapText="1"/>
    </xf>
    <xf numFmtId="0" fontId="2" fillId="0" borderId="24" xfId="0" applyFont="1" applyFill="1" applyBorder="1" applyAlignment="1" applyProtection="1">
      <alignment vertical="center" wrapText="1"/>
    </xf>
    <xf numFmtId="0" fontId="14" fillId="0" borderId="34" xfId="0" applyFont="1" applyFill="1" applyBorder="1" applyAlignment="1" applyProtection="1">
      <alignment horizontal="center" vertical="center" wrapText="1"/>
    </xf>
    <xf numFmtId="49" fontId="15" fillId="0" borderId="13" xfId="43" applyNumberFormat="1" applyFont="1" applyFill="1" applyBorder="1" applyAlignment="1" applyProtection="1">
      <alignment horizontal="left" vertical="center" wrapText="1"/>
    </xf>
    <xf numFmtId="164" fontId="14" fillId="0" borderId="60" xfId="43" applyNumberFormat="1" applyFont="1" applyFill="1" applyBorder="1" applyAlignment="1" applyProtection="1">
      <alignment horizontal="right" vertical="center" wrapText="1" indent="1"/>
    </xf>
    <xf numFmtId="164" fontId="15" fillId="0" borderId="17" xfId="43" applyNumberFormat="1" applyFont="1" applyFill="1" applyBorder="1" applyAlignment="1" applyProtection="1">
      <alignment horizontal="right" vertical="center" wrapText="1" indent="1"/>
    </xf>
    <xf numFmtId="164" fontId="15" fillId="0" borderId="48" xfId="43" applyNumberFormat="1" applyFont="1" applyFill="1" applyBorder="1" applyAlignment="1" applyProtection="1">
      <alignment horizontal="right" vertical="center" wrapText="1" indent="1"/>
    </xf>
    <xf numFmtId="0" fontId="14" fillId="0" borderId="39" xfId="43" applyFont="1" applyFill="1" applyBorder="1" applyAlignment="1" applyProtection="1">
      <alignment vertical="center" wrapText="1"/>
    </xf>
    <xf numFmtId="164" fontId="15" fillId="0" borderId="101" xfId="4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4" xfId="43" applyNumberFormat="1" applyFont="1" applyFill="1" applyBorder="1" applyAlignment="1" applyProtection="1">
      <alignment horizontal="right" vertical="center" wrapText="1" indent="1"/>
    </xf>
    <xf numFmtId="0" fontId="14" fillId="0" borderId="43" xfId="43" applyFont="1" applyFill="1" applyBorder="1" applyAlignment="1" applyProtection="1">
      <alignment vertical="center" wrapText="1"/>
    </xf>
    <xf numFmtId="164" fontId="14" fillId="0" borderId="28" xfId="43" applyNumberFormat="1" applyFont="1" applyFill="1" applyBorder="1" applyAlignment="1" applyProtection="1">
      <alignment horizontal="right" vertical="center" wrapText="1" indent="1"/>
    </xf>
    <xf numFmtId="164" fontId="15" fillId="0" borderId="60" xfId="43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49" xfId="43" applyFont="1" applyFill="1" applyBorder="1" applyProtection="1"/>
    <xf numFmtId="164" fontId="21" fillId="0" borderId="0" xfId="0" applyNumberFormat="1" applyFont="1" applyFill="1" applyAlignment="1" applyProtection="1">
      <alignment horizontal="right" vertical="center" wrapText="1"/>
      <protection locked="0"/>
    </xf>
    <xf numFmtId="0" fontId="18" fillId="0" borderId="18" xfId="0" applyFont="1" applyFill="1" applyBorder="1" applyAlignment="1" applyProtection="1">
      <alignment horizontal="left" wrapText="1" indent="1"/>
    </xf>
    <xf numFmtId="164" fontId="0" fillId="0" borderId="10" xfId="0" applyNumberFormat="1" applyFont="1" applyFill="1" applyBorder="1" applyAlignment="1">
      <alignment horizontal="left" vertical="center" wrapText="1"/>
    </xf>
    <xf numFmtId="164" fontId="0" fillId="0" borderId="51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  <protection locked="0"/>
    </xf>
    <xf numFmtId="164" fontId="10" fillId="0" borderId="12" xfId="0" applyNumberFormat="1" applyFont="1" applyFill="1" applyBorder="1" applyAlignment="1" applyProtection="1">
      <alignment vertical="center" wrapText="1"/>
      <protection locked="0"/>
    </xf>
    <xf numFmtId="164" fontId="10" fillId="0" borderId="10" xfId="0" applyNumberFormat="1" applyFont="1" applyFill="1" applyBorder="1" applyAlignment="1">
      <alignment vertical="center" wrapText="1"/>
    </xf>
    <xf numFmtId="164" fontId="10" fillId="0" borderId="10" xfId="0" applyNumberFormat="1" applyFont="1" applyFill="1" applyBorder="1" applyAlignment="1" applyProtection="1">
      <alignment vertical="center" wrapText="1"/>
      <protection locked="0"/>
    </xf>
    <xf numFmtId="1" fontId="10" fillId="0" borderId="10" xfId="0" applyNumberFormat="1" applyFont="1" applyFill="1" applyBorder="1" applyAlignment="1" applyProtection="1">
      <alignment vertical="center" wrapText="1"/>
      <protection locked="0"/>
    </xf>
    <xf numFmtId="164" fontId="10" fillId="0" borderId="22" xfId="0" applyNumberFormat="1" applyFont="1" applyFill="1" applyBorder="1" applyAlignment="1" applyProtection="1">
      <alignment vertical="center" wrapText="1"/>
      <protection locked="0"/>
    </xf>
    <xf numFmtId="164" fontId="22" fillId="0" borderId="24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164" fontId="22" fillId="0" borderId="2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 wrapText="1"/>
    </xf>
    <xf numFmtId="0" fontId="5" fillId="0" borderId="67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71" xfId="0" applyFont="1" applyFill="1" applyBorder="1" applyAlignment="1" applyProtection="1">
      <alignment horizontal="center" vertical="center"/>
      <protection locked="0"/>
    </xf>
    <xf numFmtId="0" fontId="0" fillId="0" borderId="71" xfId="0" applyBorder="1" applyAlignment="1">
      <alignment vertical="center"/>
    </xf>
    <xf numFmtId="0" fontId="0" fillId="0" borderId="49" xfId="0" applyBorder="1" applyAlignment="1">
      <alignment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71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4" fillId="0" borderId="24" xfId="0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vertical="center" wrapText="1"/>
    </xf>
    <xf numFmtId="0" fontId="20" fillId="0" borderId="24" xfId="0" applyFont="1" applyBorder="1" applyAlignment="1">
      <alignment vertical="center" wrapText="1"/>
    </xf>
    <xf numFmtId="0" fontId="0" fillId="0" borderId="42" xfId="0" applyBorder="1" applyAlignment="1">
      <alignment horizontal="center" vertical="center" wrapText="1"/>
    </xf>
    <xf numFmtId="0" fontId="12" fillId="0" borderId="0" xfId="0" applyNumberFormat="1" applyFont="1" applyFill="1" applyAlignment="1" applyProtection="1">
      <alignment horizontal="center" textRotation="180" wrapText="1"/>
      <protection locked="0"/>
    </xf>
    <xf numFmtId="164" fontId="16" fillId="0" borderId="0" xfId="0" applyNumberFormat="1" applyFont="1" applyFill="1" applyAlignment="1">
      <alignment horizontal="center" vertical="center" wrapText="1"/>
    </xf>
    <xf numFmtId="164" fontId="3" fillId="0" borderId="19" xfId="0" applyNumberFormat="1" applyFont="1" applyFill="1" applyBorder="1" applyAlignment="1" applyProtection="1">
      <alignment horizontal="right" wrapText="1"/>
    </xf>
    <xf numFmtId="164" fontId="23" fillId="0" borderId="34" xfId="0" applyNumberFormat="1" applyFont="1" applyFill="1" applyBorder="1" applyAlignment="1">
      <alignment horizontal="center" vertical="center" wrapText="1"/>
    </xf>
    <xf numFmtId="164" fontId="23" fillId="0" borderId="67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164" fontId="14" fillId="0" borderId="24" xfId="0" applyNumberFormat="1" applyFont="1" applyFill="1" applyBorder="1" applyAlignment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/>
      <protection locked="0"/>
    </xf>
    <xf numFmtId="164" fontId="0" fillId="0" borderId="102" xfId="0" applyNumberFormat="1" applyFill="1" applyBorder="1" applyAlignment="1" applyProtection="1">
      <alignment horizontal="left" vertical="center" wrapText="1"/>
      <protection locked="0"/>
    </xf>
    <xf numFmtId="164" fontId="0" fillId="0" borderId="66" xfId="0" applyNumberFormat="1" applyFill="1" applyBorder="1" applyAlignment="1" applyProtection="1">
      <alignment horizontal="left" vertical="center" wrapText="1"/>
      <protection locked="0"/>
    </xf>
    <xf numFmtId="164" fontId="0" fillId="0" borderId="100" xfId="0" applyNumberFormat="1" applyFill="1" applyBorder="1" applyAlignment="1" applyProtection="1">
      <alignment horizontal="left" vertical="center" wrapText="1"/>
      <protection locked="0"/>
    </xf>
    <xf numFmtId="164" fontId="23" fillId="0" borderId="34" xfId="0" applyNumberFormat="1" applyFont="1" applyFill="1" applyBorder="1" applyAlignment="1">
      <alignment horizontal="left" vertical="center" wrapText="1" indent="2"/>
    </xf>
    <xf numFmtId="164" fontId="23" fillId="0" borderId="67" xfId="0" applyNumberFormat="1" applyFont="1" applyFill="1" applyBorder="1" applyAlignment="1">
      <alignment horizontal="left" vertical="center" wrapText="1" indent="2"/>
    </xf>
    <xf numFmtId="171" fontId="26" fillId="0" borderId="35" xfId="0" applyNumberFormat="1" applyFont="1" applyFill="1" applyBorder="1" applyAlignment="1">
      <alignment horizontal="left" vertical="center" wrapText="1"/>
    </xf>
    <xf numFmtId="164" fontId="3" fillId="0" borderId="19" xfId="0" applyNumberFormat="1" applyFont="1" applyFill="1" applyBorder="1" applyAlignment="1">
      <alignment horizontal="right" vertical="center"/>
    </xf>
    <xf numFmtId="164" fontId="21" fillId="0" borderId="0" xfId="0" applyNumberFormat="1" applyFont="1" applyFill="1" applyAlignment="1" applyProtection="1">
      <alignment horizontal="right" vertical="center" wrapText="1"/>
      <protection locked="0"/>
    </xf>
    <xf numFmtId="164" fontId="16" fillId="0" borderId="0" xfId="0" applyNumberFormat="1" applyFont="1" applyFill="1" applyAlignment="1">
      <alignment horizontal="left" vertical="center" wrapText="1"/>
    </xf>
    <xf numFmtId="164" fontId="5" fillId="0" borderId="70" xfId="0" applyNumberFormat="1" applyFont="1" applyFill="1" applyBorder="1" applyAlignment="1">
      <alignment horizontal="center" vertical="center"/>
    </xf>
    <xf numFmtId="164" fontId="5" fillId="0" borderId="58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164" fontId="22" fillId="0" borderId="24" xfId="0" applyNumberFormat="1" applyFont="1" applyFill="1" applyBorder="1" applyAlignment="1">
      <alignment horizontal="center" vertical="center" wrapText="1"/>
    </xf>
    <xf numFmtId="164" fontId="5" fillId="0" borderId="28" xfId="0" applyNumberFormat="1" applyFont="1" applyFill="1" applyBorder="1" applyAlignment="1">
      <alignment horizontal="center" vertical="center" wrapText="1"/>
    </xf>
    <xf numFmtId="164" fontId="5" fillId="0" borderId="59" xfId="0" applyNumberFormat="1" applyFont="1" applyFill="1" applyBorder="1" applyAlignment="1">
      <alignment horizontal="center" vertical="center" wrapText="1"/>
    </xf>
    <xf numFmtId="164" fontId="14" fillId="0" borderId="24" xfId="0" applyNumberFormat="1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right"/>
    </xf>
    <xf numFmtId="0" fontId="5" fillId="0" borderId="70" xfId="0" applyFont="1" applyFill="1" applyBorder="1" applyAlignment="1" applyProtection="1">
      <alignment horizontal="left" vertical="center" wrapText="1"/>
    </xf>
    <xf numFmtId="0" fontId="5" fillId="0" borderId="35" xfId="0" applyFont="1" applyFill="1" applyBorder="1" applyAlignment="1" applyProtection="1">
      <alignment horizontal="left" vertical="center" wrapText="1"/>
    </xf>
    <xf numFmtId="0" fontId="5" fillId="0" borderId="103" xfId="0" applyFont="1" applyFill="1" applyBorder="1" applyAlignment="1" applyProtection="1">
      <alignment horizontal="left" vertical="center" wrapText="1"/>
    </xf>
    <xf numFmtId="0" fontId="23" fillId="0" borderId="34" xfId="0" applyFont="1" applyFill="1" applyBorder="1" applyAlignment="1" applyProtection="1">
      <alignment horizontal="left" vertical="center"/>
    </xf>
    <xf numFmtId="0" fontId="23" fillId="0" borderId="62" xfId="0" applyFont="1" applyFill="1" applyBorder="1" applyAlignment="1" applyProtection="1">
      <alignment horizontal="left" vertical="center"/>
    </xf>
    <xf numFmtId="0" fontId="5" fillId="0" borderId="70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103" xfId="0" applyFont="1" applyFill="1" applyBorder="1" applyAlignment="1">
      <alignment horizontal="left" vertical="center" wrapText="1"/>
    </xf>
    <xf numFmtId="0" fontId="20" fillId="0" borderId="34" xfId="0" applyFont="1" applyFill="1" applyBorder="1" applyAlignment="1" applyProtection="1">
      <alignment horizontal="left" vertical="center"/>
    </xf>
    <xf numFmtId="0" fontId="20" fillId="0" borderId="62" xfId="0" applyFont="1" applyFill="1" applyBorder="1" applyAlignment="1" applyProtection="1">
      <alignment horizontal="left" vertic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5" fillId="0" borderId="63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/>
    </xf>
    <xf numFmtId="0" fontId="22" fillId="0" borderId="67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21" fillId="0" borderId="35" xfId="0" applyFont="1" applyFill="1" applyBorder="1" applyAlignment="1">
      <alignment horizontal="justify" vertical="center" wrapText="1"/>
    </xf>
    <xf numFmtId="0" fontId="31" fillId="0" borderId="0" xfId="0" applyFont="1" applyAlignment="1">
      <alignment horizontal="center"/>
    </xf>
    <xf numFmtId="0" fontId="32" fillId="0" borderId="0" xfId="0" applyFont="1" applyBorder="1" applyAlignment="1">
      <alignment horizontal="right"/>
    </xf>
    <xf numFmtId="0" fontId="0" fillId="0" borderId="0" xfId="0" applyFont="1" applyAlignment="1"/>
    <xf numFmtId="0" fontId="25" fillId="0" borderId="28" xfId="0" applyFont="1" applyBorder="1" applyAlignment="1">
      <alignment horizontal="center" wrapText="1"/>
    </xf>
    <xf numFmtId="0" fontId="25" fillId="0" borderId="26" xfId="0" applyFont="1" applyBorder="1" applyAlignment="1">
      <alignment horizontal="center" wrapText="1"/>
    </xf>
    <xf numFmtId="0" fontId="50" fillId="0" borderId="0" xfId="0" applyFont="1" applyAlignment="1">
      <alignment horizontal="left"/>
    </xf>
    <xf numFmtId="0" fontId="0" fillId="0" borderId="0" xfId="0" applyAlignment="1"/>
    <xf numFmtId="0" fontId="52" fillId="0" borderId="0" xfId="0" applyFont="1" applyAlignment="1">
      <alignment horizontal="center"/>
    </xf>
    <xf numFmtId="0" fontId="50" fillId="0" borderId="28" xfId="0" applyFont="1" applyBorder="1" applyAlignment="1">
      <alignment wrapText="1"/>
    </xf>
    <xf numFmtId="0" fontId="0" fillId="0" borderId="59" xfId="0" applyBorder="1" applyAlignment="1">
      <alignment wrapText="1"/>
    </xf>
    <xf numFmtId="0" fontId="50" fillId="0" borderId="67" xfId="0" applyFont="1" applyBorder="1" applyAlignment="1">
      <alignment horizontal="center"/>
    </xf>
    <xf numFmtId="0" fontId="50" fillId="0" borderId="42" xfId="0" applyFont="1" applyBorder="1" applyAlignment="1">
      <alignment horizontal="center"/>
    </xf>
    <xf numFmtId="0" fontId="50" fillId="0" borderId="34" xfId="0" applyFont="1" applyBorder="1" applyAlignment="1">
      <alignment horizontal="center"/>
    </xf>
    <xf numFmtId="0" fontId="50" fillId="0" borderId="34" xfId="0" applyFont="1" applyFill="1" applyBorder="1" applyAlignment="1">
      <alignment horizontal="center"/>
    </xf>
    <xf numFmtId="0" fontId="50" fillId="0" borderId="104" xfId="0" applyFont="1" applyBorder="1" applyAlignment="1">
      <alignment wrapText="1"/>
    </xf>
    <xf numFmtId="0" fontId="0" fillId="0" borderId="95" xfId="0" applyBorder="1" applyAlignment="1">
      <alignment wrapText="1"/>
    </xf>
    <xf numFmtId="0" fontId="32" fillId="0" borderId="105" xfId="42" applyFont="1" applyBorder="1" applyAlignment="1" applyProtection="1">
      <alignment horizontal="center"/>
    </xf>
    <xf numFmtId="0" fontId="32" fillId="0" borderId="106" xfId="42" applyFont="1" applyBorder="1" applyAlignment="1" applyProtection="1">
      <alignment horizontal="center"/>
    </xf>
    <xf numFmtId="0" fontId="0" fillId="0" borderId="106" xfId="0" applyBorder="1" applyAlignment="1">
      <alignment horizontal="center"/>
    </xf>
    <xf numFmtId="0" fontId="32" fillId="0" borderId="34" xfId="42" applyFont="1" applyBorder="1" applyAlignment="1" applyProtection="1">
      <alignment horizontal="center"/>
    </xf>
    <xf numFmtId="0" fontId="32" fillId="0" borderId="67" xfId="42" applyFont="1" applyBorder="1" applyAlignment="1" applyProtection="1">
      <alignment horizontal="center"/>
    </xf>
    <xf numFmtId="0" fontId="0" fillId="0" borderId="67" xfId="0" applyBorder="1" applyAlignment="1"/>
    <xf numFmtId="0" fontId="0" fillId="0" borderId="42" xfId="0" applyBorder="1" applyAlignment="1"/>
    <xf numFmtId="0" fontId="5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8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/>
    <cellStyle name="Ezres 2" xfId="32"/>
    <cellStyle name="Ezres 3" xfId="33"/>
    <cellStyle name="Figyelmeztetés" xfId="34" builtinId="11" customBuiltin="1"/>
    <cellStyle name="Hiperhivatkozás" xfId="35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/>
    <cellStyle name="Normál" xfId="0" builtinId="0"/>
    <cellStyle name="Normál_eimÓd7" xfId="42"/>
    <cellStyle name="Normál_KVRENMUNKA" xfId="43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r&#233;szeltez&#337;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sz&#225;m&#250;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i"/>
      <sheetName val="Település üzemeltetés"/>
      <sheetName val="Művelődés"/>
      <sheetName val="Szociális és gyermekjólét"/>
      <sheetName val="Eü alapellátás"/>
      <sheetName val="óvoda"/>
    </sheetNames>
    <sheetDataSet>
      <sheetData sheetId="0">
        <row r="23">
          <cell r="R23">
            <v>31438903</v>
          </cell>
          <cell r="S23">
            <v>27691200</v>
          </cell>
        </row>
        <row r="24">
          <cell r="R24">
            <v>5125781.0080000004</v>
          </cell>
          <cell r="S24">
            <v>4526760</v>
          </cell>
        </row>
        <row r="61">
          <cell r="E61">
            <v>0</v>
          </cell>
          <cell r="H61">
            <v>0</v>
          </cell>
          <cell r="I61">
            <v>0</v>
          </cell>
        </row>
        <row r="74">
          <cell r="R74">
            <v>69762260</v>
          </cell>
          <cell r="S74">
            <v>25264816</v>
          </cell>
        </row>
        <row r="83">
          <cell r="R83">
            <v>8500000</v>
          </cell>
        </row>
        <row r="85">
          <cell r="R85">
            <v>0</v>
          </cell>
        </row>
        <row r="86">
          <cell r="R86">
            <v>0</v>
          </cell>
        </row>
        <row r="87">
          <cell r="R87">
            <v>0</v>
          </cell>
        </row>
        <row r="88">
          <cell r="R88">
            <v>0</v>
          </cell>
        </row>
        <row r="89">
          <cell r="R89">
            <v>12155607</v>
          </cell>
        </row>
        <row r="90">
          <cell r="R90">
            <v>0</v>
          </cell>
        </row>
        <row r="91">
          <cell r="R91">
            <v>0</v>
          </cell>
        </row>
        <row r="92">
          <cell r="R92">
            <v>0</v>
          </cell>
        </row>
        <row r="93">
          <cell r="R93">
            <v>0</v>
          </cell>
        </row>
        <row r="94">
          <cell r="R94">
            <v>5340000</v>
          </cell>
        </row>
        <row r="95">
          <cell r="R95">
            <v>2500000</v>
          </cell>
        </row>
        <row r="104">
          <cell r="R104">
            <v>100108260</v>
          </cell>
        </row>
        <row r="109">
          <cell r="R109">
            <v>27901369</v>
          </cell>
        </row>
        <row r="110">
          <cell r="R110">
            <v>0</v>
          </cell>
        </row>
        <row r="111">
          <cell r="R111">
            <v>0</v>
          </cell>
        </row>
        <row r="112">
          <cell r="R112">
            <v>0</v>
          </cell>
        </row>
        <row r="113">
          <cell r="R113">
            <v>0</v>
          </cell>
        </row>
        <row r="114">
          <cell r="R114">
            <v>0</v>
          </cell>
        </row>
        <row r="115">
          <cell r="R115">
            <v>0</v>
          </cell>
        </row>
        <row r="116">
          <cell r="R116">
            <v>750000</v>
          </cell>
        </row>
        <row r="117">
          <cell r="R117">
            <v>0</v>
          </cell>
        </row>
        <row r="122">
          <cell r="R122">
            <v>26941694</v>
          </cell>
        </row>
        <row r="123">
          <cell r="R123">
            <v>16362350</v>
          </cell>
        </row>
        <row r="124">
          <cell r="R124">
            <v>15118747</v>
          </cell>
        </row>
        <row r="125">
          <cell r="R125">
            <v>1800000</v>
          </cell>
        </row>
        <row r="126">
          <cell r="R126">
            <v>0</v>
          </cell>
        </row>
        <row r="127">
          <cell r="R127">
            <v>0</v>
          </cell>
        </row>
        <row r="130">
          <cell r="R130">
            <v>0</v>
          </cell>
        </row>
        <row r="131">
          <cell r="R131">
            <v>0</v>
          </cell>
        </row>
        <row r="132">
          <cell r="R132">
            <v>0</v>
          </cell>
        </row>
        <row r="133">
          <cell r="R133">
            <v>28772294</v>
          </cell>
        </row>
        <row r="136">
          <cell r="R136">
            <v>0</v>
          </cell>
        </row>
        <row r="137">
          <cell r="R137">
            <v>0</v>
          </cell>
        </row>
        <row r="138">
          <cell r="R138">
            <v>0</v>
          </cell>
        </row>
        <row r="140">
          <cell r="R140">
            <v>0</v>
          </cell>
        </row>
        <row r="143">
          <cell r="R143">
            <v>20257</v>
          </cell>
        </row>
        <row r="146">
          <cell r="R146">
            <v>3000000</v>
          </cell>
        </row>
        <row r="147">
          <cell r="R147">
            <v>20674124</v>
          </cell>
        </row>
        <row r="150">
          <cell r="R150">
            <v>3000000</v>
          </cell>
        </row>
        <row r="151">
          <cell r="R151">
            <v>0</v>
          </cell>
        </row>
        <row r="154">
          <cell r="R154">
            <v>500000</v>
          </cell>
        </row>
        <row r="157">
          <cell r="R157">
            <v>6569977</v>
          </cell>
        </row>
        <row r="158">
          <cell r="R158">
            <v>3259541</v>
          </cell>
        </row>
        <row r="159">
          <cell r="R159">
            <v>0</v>
          </cell>
        </row>
        <row r="160">
          <cell r="R160">
            <v>4607387</v>
          </cell>
        </row>
        <row r="161">
          <cell r="R161">
            <v>3602369</v>
          </cell>
        </row>
        <row r="162">
          <cell r="R162">
            <v>0</v>
          </cell>
        </row>
        <row r="163">
          <cell r="R163">
            <v>0</v>
          </cell>
        </row>
        <row r="164">
          <cell r="R164">
            <v>0</v>
          </cell>
        </row>
        <row r="165">
          <cell r="R165">
            <v>205000</v>
          </cell>
        </row>
        <row r="168">
          <cell r="R168">
            <v>0</v>
          </cell>
        </row>
        <row r="169">
          <cell r="R169">
            <v>0</v>
          </cell>
        </row>
        <row r="170">
          <cell r="R170">
            <v>0</v>
          </cell>
        </row>
        <row r="172">
          <cell r="R172">
            <v>0</v>
          </cell>
        </row>
        <row r="174">
          <cell r="R174">
            <v>0</v>
          </cell>
        </row>
        <row r="176">
          <cell r="R176">
            <v>0</v>
          </cell>
        </row>
        <row r="179">
          <cell r="R179">
            <v>0</v>
          </cell>
        </row>
        <row r="180">
          <cell r="R180">
            <v>565110</v>
          </cell>
        </row>
        <row r="187">
          <cell r="R187">
            <v>0</v>
          </cell>
        </row>
        <row r="188">
          <cell r="R188">
            <v>0</v>
          </cell>
        </row>
        <row r="189">
          <cell r="R189">
            <v>0</v>
          </cell>
        </row>
        <row r="190">
          <cell r="R190">
            <v>0</v>
          </cell>
        </row>
        <row r="191">
          <cell r="R191">
            <v>0</v>
          </cell>
        </row>
        <row r="193">
          <cell r="R193">
            <v>0</v>
          </cell>
        </row>
        <row r="194">
          <cell r="R194">
            <v>0</v>
          </cell>
        </row>
        <row r="195">
          <cell r="R195">
            <v>0</v>
          </cell>
        </row>
        <row r="196">
          <cell r="R196">
            <v>2408911</v>
          </cell>
        </row>
        <row r="197">
          <cell r="R197">
            <v>29400275</v>
          </cell>
        </row>
        <row r="198">
          <cell r="R198">
            <v>0</v>
          </cell>
        </row>
        <row r="199">
          <cell r="R199">
            <v>0</v>
          </cell>
        </row>
        <row r="202">
          <cell r="R202">
            <v>0</v>
          </cell>
        </row>
        <row r="203">
          <cell r="R203">
            <v>0</v>
          </cell>
        </row>
        <row r="204">
          <cell r="R204">
            <v>0</v>
          </cell>
        </row>
        <row r="205">
          <cell r="R205">
            <v>0</v>
          </cell>
        </row>
        <row r="211">
          <cell r="R211">
            <v>0</v>
          </cell>
        </row>
        <row r="212">
          <cell r="R212">
            <v>0</v>
          </cell>
        </row>
        <row r="213">
          <cell r="R213">
            <v>0</v>
          </cell>
        </row>
        <row r="215">
          <cell r="R215">
            <v>0</v>
          </cell>
        </row>
        <row r="216">
          <cell r="R216">
            <v>0</v>
          </cell>
        </row>
        <row r="217">
          <cell r="R217">
            <v>0</v>
          </cell>
        </row>
        <row r="218">
          <cell r="R218">
            <v>0</v>
          </cell>
        </row>
        <row r="220">
          <cell r="R220">
            <v>160392516</v>
          </cell>
        </row>
        <row r="221">
          <cell r="R221">
            <v>0</v>
          </cell>
        </row>
        <row r="223">
          <cell r="R223">
            <v>0</v>
          </cell>
        </row>
        <row r="224">
          <cell r="R224">
            <v>0</v>
          </cell>
        </row>
        <row r="225">
          <cell r="R225">
            <v>0</v>
          </cell>
          <cell r="S225">
            <v>29400275</v>
          </cell>
        </row>
        <row r="226">
          <cell r="R226">
            <v>0</v>
          </cell>
        </row>
      </sheetData>
      <sheetData sheetId="1"/>
      <sheetData sheetId="2"/>
      <sheetData sheetId="3"/>
      <sheetData sheetId="4"/>
      <sheetData sheetId="5"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</sheetNames>
    <sheetDataSet>
      <sheetData sheetId="0">
        <row r="6">
          <cell r="C6">
            <v>60222791</v>
          </cell>
        </row>
        <row r="13">
          <cell r="C13">
            <v>31168274</v>
          </cell>
        </row>
        <row r="20">
          <cell r="C20">
            <v>0</v>
          </cell>
        </row>
        <row r="27">
          <cell r="C27">
            <v>27194381</v>
          </cell>
        </row>
        <row r="33">
          <cell r="C33">
            <v>500000</v>
          </cell>
        </row>
        <row r="34">
          <cell r="C34">
            <v>43862961</v>
          </cell>
        </row>
        <row r="45">
          <cell r="C45">
            <v>0</v>
          </cell>
        </row>
        <row r="51">
          <cell r="C51">
            <v>0</v>
          </cell>
        </row>
        <row r="56">
          <cell r="C56">
            <v>565110</v>
          </cell>
        </row>
        <row r="66">
          <cell r="C66">
            <v>0</v>
          </cell>
        </row>
        <row r="72">
          <cell r="C72">
            <v>160460350</v>
          </cell>
        </row>
        <row r="73">
          <cell r="C73">
            <v>0</v>
          </cell>
        </row>
        <row r="74">
          <cell r="C74">
            <v>29400275</v>
          </cell>
        </row>
        <row r="94">
          <cell r="C94">
            <v>59130103</v>
          </cell>
        </row>
        <row r="95">
          <cell r="C95">
            <v>9652541.0080000013</v>
          </cell>
        </row>
        <row r="96">
          <cell r="C96">
            <v>95027076</v>
          </cell>
        </row>
        <row r="97">
          <cell r="C97">
            <v>8500000</v>
          </cell>
        </row>
        <row r="98">
          <cell r="C98">
            <v>17495607</v>
          </cell>
        </row>
        <row r="110">
          <cell r="C110">
            <v>100108260</v>
          </cell>
        </row>
        <row r="111">
          <cell r="C111">
            <v>0</v>
          </cell>
        </row>
        <row r="112">
          <cell r="C112">
            <v>27901369</v>
          </cell>
        </row>
        <row r="113">
          <cell r="C113">
            <v>0</v>
          </cell>
        </row>
        <row r="114">
          <cell r="C114">
            <v>750000</v>
          </cell>
        </row>
        <row r="124">
          <cell r="C124">
            <v>2500000</v>
          </cell>
        </row>
        <row r="136">
          <cell r="C136">
            <v>31809186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tabSelected="1" view="pageLayout" zoomScaleNormal="100" zoomScaleSheetLayoutView="100" workbookViewId="0">
      <selection activeCell="E23" sqref="E23"/>
    </sheetView>
  </sheetViews>
  <sheetFormatPr defaultRowHeight="15.75" x14ac:dyDescent="0.25"/>
  <cols>
    <col min="1" max="1" width="6.83203125" style="165" customWidth="1"/>
    <col min="2" max="2" width="47.1640625" style="166" customWidth="1"/>
    <col min="3" max="3" width="13.83203125" style="175" customWidth="1"/>
    <col min="4" max="4" width="47.1640625" style="175" customWidth="1"/>
    <col min="5" max="5" width="14.33203125" style="175" customWidth="1"/>
    <col min="6" max="6" width="0" style="175" hidden="1" customWidth="1"/>
    <col min="7" max="16384" width="9.33203125" style="175"/>
  </cols>
  <sheetData>
    <row r="1" spans="1:7" ht="32.25" customHeight="1" x14ac:dyDescent="0.25">
      <c r="A1" s="486" t="s">
        <v>679</v>
      </c>
      <c r="B1" s="487"/>
      <c r="C1" s="487"/>
      <c r="D1" s="487"/>
      <c r="E1" s="487"/>
      <c r="F1" s="285"/>
      <c r="G1" s="9"/>
    </row>
    <row r="2" spans="1:7" ht="15.95" customHeight="1" thickBot="1" x14ac:dyDescent="0.3">
      <c r="A2" s="9"/>
      <c r="B2" s="25"/>
      <c r="C2" s="9"/>
      <c r="D2" s="9"/>
      <c r="E2" s="163"/>
      <c r="F2" s="285"/>
      <c r="G2" s="9"/>
    </row>
    <row r="3" spans="1:7" ht="15.95" customHeight="1" thickBot="1" x14ac:dyDescent="0.3">
      <c r="A3" s="488" t="s">
        <v>50</v>
      </c>
      <c r="B3" s="214" t="s">
        <v>515</v>
      </c>
      <c r="C3" s="215"/>
      <c r="D3" s="214" t="s">
        <v>516</v>
      </c>
      <c r="E3" s="216"/>
      <c r="F3" s="285"/>
      <c r="G3" s="9"/>
    </row>
    <row r="4" spans="1:7" ht="38.1" customHeight="1" thickBot="1" x14ac:dyDescent="0.3">
      <c r="A4" s="489"/>
      <c r="B4" s="26" t="s">
        <v>43</v>
      </c>
      <c r="C4" s="27" t="s">
        <v>519</v>
      </c>
      <c r="D4" s="26" t="s">
        <v>43</v>
      </c>
      <c r="E4" s="27" t="str">
        <f>+C4</f>
        <v>eredeti előirányzat</v>
      </c>
      <c r="F4" s="286"/>
      <c r="G4" s="195"/>
    </row>
    <row r="5" spans="1:7" s="176" customFormat="1" ht="12" customHeight="1" thickBot="1" x14ac:dyDescent="0.25">
      <c r="A5" s="217" t="s">
        <v>329</v>
      </c>
      <c r="B5" s="218" t="s">
        <v>330</v>
      </c>
      <c r="C5" s="219" t="s">
        <v>331</v>
      </c>
      <c r="D5" s="218" t="s">
        <v>403</v>
      </c>
      <c r="E5" s="219" t="s">
        <v>404</v>
      </c>
      <c r="F5" s="287"/>
      <c r="G5" s="196"/>
    </row>
    <row r="6" spans="1:7" s="177" customFormat="1" ht="12" customHeight="1" x14ac:dyDescent="0.2">
      <c r="A6" s="197" t="s">
        <v>4</v>
      </c>
      <c r="B6" s="198" t="s">
        <v>379</v>
      </c>
      <c r="C6" s="189">
        <f>SUM('[2]1.sz.mell.'!C6)</f>
        <v>60222791</v>
      </c>
      <c r="D6" s="198" t="s">
        <v>44</v>
      </c>
      <c r="E6" s="189">
        <f>SUM('[2]1.sz.mell.'!C94)</f>
        <v>59130103</v>
      </c>
      <c r="F6" s="285" t="s">
        <v>435</v>
      </c>
      <c r="G6" s="9"/>
    </row>
    <row r="7" spans="1:7" s="177" customFormat="1" ht="20.25" customHeight="1" x14ac:dyDescent="0.2">
      <c r="A7" s="199" t="s">
        <v>5</v>
      </c>
      <c r="B7" s="200" t="s">
        <v>380</v>
      </c>
      <c r="C7" s="190">
        <f>SUM('[2]1.sz.mell.'!C13)</f>
        <v>31168274</v>
      </c>
      <c r="D7" s="200" t="s">
        <v>117</v>
      </c>
      <c r="E7" s="189">
        <f>SUM('[2]1.sz.mell.'!C95)</f>
        <v>9652541.0080000013</v>
      </c>
      <c r="F7" s="285" t="s">
        <v>436</v>
      </c>
      <c r="G7" s="9"/>
    </row>
    <row r="8" spans="1:7" s="177" customFormat="1" ht="12" customHeight="1" x14ac:dyDescent="0.2">
      <c r="A8" s="199" t="s">
        <v>6</v>
      </c>
      <c r="B8" s="200" t="s">
        <v>381</v>
      </c>
      <c r="C8" s="190"/>
      <c r="D8" s="200" t="s">
        <v>144</v>
      </c>
      <c r="E8" s="189">
        <f>SUM('[2]1.sz.mell.'!C96)</f>
        <v>95027076</v>
      </c>
      <c r="F8" s="285" t="s">
        <v>437</v>
      </c>
      <c r="G8" s="9"/>
    </row>
    <row r="9" spans="1:7" s="177" customFormat="1" ht="12" customHeight="1" x14ac:dyDescent="0.2">
      <c r="A9" s="199" t="s">
        <v>7</v>
      </c>
      <c r="B9" s="200" t="s">
        <v>108</v>
      </c>
      <c r="C9" s="190">
        <f>SUM('[2]1.sz.mell.'!C27)</f>
        <v>27194381</v>
      </c>
      <c r="D9" s="200" t="s">
        <v>118</v>
      </c>
      <c r="E9" s="189">
        <f>SUM('[2]1.sz.mell.'!C97)</f>
        <v>8500000</v>
      </c>
      <c r="F9" s="285" t="s">
        <v>438</v>
      </c>
      <c r="G9" s="9"/>
    </row>
    <row r="10" spans="1:7" s="177" customFormat="1" ht="12" customHeight="1" x14ac:dyDescent="0.2">
      <c r="A10" s="199" t="s">
        <v>8</v>
      </c>
      <c r="B10" s="201" t="s">
        <v>382</v>
      </c>
      <c r="C10" s="190">
        <f>SUM('[2]1.sz.mell.'!C51)</f>
        <v>0</v>
      </c>
      <c r="D10" s="200" t="s">
        <v>119</v>
      </c>
      <c r="E10" s="189">
        <f>SUM('[2]1.sz.mell.'!C98)</f>
        <v>17495607</v>
      </c>
      <c r="F10" s="285" t="s">
        <v>439</v>
      </c>
      <c r="G10" s="9"/>
    </row>
    <row r="11" spans="1:7" s="177" customFormat="1" ht="12" customHeight="1" x14ac:dyDescent="0.2">
      <c r="A11" s="199" t="s">
        <v>9</v>
      </c>
      <c r="B11" s="200" t="s">
        <v>426</v>
      </c>
      <c r="C11" s="191"/>
      <c r="D11" s="200" t="s">
        <v>34</v>
      </c>
      <c r="E11" s="190">
        <f>SUM('[2]1.sz.mell.'!C124)</f>
        <v>2500000</v>
      </c>
      <c r="F11" s="285" t="s">
        <v>440</v>
      </c>
      <c r="G11" s="9"/>
    </row>
    <row r="12" spans="1:7" s="177" customFormat="1" ht="12" customHeight="1" x14ac:dyDescent="0.2">
      <c r="A12" s="199" t="s">
        <v>10</v>
      </c>
      <c r="B12" s="200" t="s">
        <v>262</v>
      </c>
      <c r="C12" s="190">
        <f>SUM('[2]1.sz.mell.'!C34)</f>
        <v>43862961</v>
      </c>
      <c r="D12" s="7"/>
      <c r="E12" s="190"/>
      <c r="F12" s="285" t="s">
        <v>441</v>
      </c>
      <c r="G12" s="9"/>
    </row>
    <row r="13" spans="1:7" s="177" customFormat="1" ht="12" customHeight="1" x14ac:dyDescent="0.2">
      <c r="A13" s="199" t="s">
        <v>11</v>
      </c>
      <c r="B13" s="7"/>
      <c r="C13" s="190"/>
      <c r="D13" s="7"/>
      <c r="E13" s="190"/>
      <c r="F13" s="285"/>
      <c r="G13" s="9"/>
    </row>
    <row r="14" spans="1:7" s="177" customFormat="1" ht="12" customHeight="1" x14ac:dyDescent="0.2">
      <c r="A14" s="199" t="s">
        <v>12</v>
      </c>
      <c r="B14" s="209"/>
      <c r="C14" s="191"/>
      <c r="D14" s="7"/>
      <c r="E14" s="190"/>
      <c r="F14" s="285"/>
      <c r="G14" s="9"/>
    </row>
    <row r="15" spans="1:7" s="177" customFormat="1" ht="12" customHeight="1" x14ac:dyDescent="0.2">
      <c r="A15" s="199" t="s">
        <v>13</v>
      </c>
      <c r="B15" s="7"/>
      <c r="C15" s="190"/>
      <c r="D15" s="7"/>
      <c r="E15" s="190"/>
      <c r="F15" s="285"/>
      <c r="G15" s="9"/>
    </row>
    <row r="16" spans="1:7" s="177" customFormat="1" ht="12" customHeight="1" x14ac:dyDescent="0.2">
      <c r="A16" s="199" t="s">
        <v>14</v>
      </c>
      <c r="B16" s="7"/>
      <c r="C16" s="190"/>
      <c r="D16" s="7"/>
      <c r="E16" s="190"/>
      <c r="F16" s="285"/>
      <c r="G16" s="9"/>
    </row>
    <row r="17" spans="1:7" s="177" customFormat="1" ht="12" customHeight="1" thickBot="1" x14ac:dyDescent="0.25">
      <c r="A17" s="199" t="s">
        <v>15</v>
      </c>
      <c r="B17" s="11"/>
      <c r="C17" s="192"/>
      <c r="D17" s="7"/>
      <c r="E17" s="192"/>
      <c r="F17" s="285"/>
      <c r="G17" s="9"/>
    </row>
    <row r="18" spans="1:7" s="177" customFormat="1" ht="21.75" customHeight="1" thickBot="1" x14ac:dyDescent="0.25">
      <c r="A18" s="202" t="s">
        <v>16</v>
      </c>
      <c r="B18" s="188" t="s">
        <v>383</v>
      </c>
      <c r="C18" s="193">
        <f>+C6+C7+C9+C10+C12+C13+C14+C15+C16+C17</f>
        <v>162448407</v>
      </c>
      <c r="D18" s="188" t="s">
        <v>390</v>
      </c>
      <c r="E18" s="193">
        <f>SUM(E6:E17)</f>
        <v>192305327.00800002</v>
      </c>
      <c r="F18" s="285" t="s">
        <v>442</v>
      </c>
      <c r="G18" s="9"/>
    </row>
    <row r="19" spans="1:7" s="177" customFormat="1" ht="12" customHeight="1" x14ac:dyDescent="0.2">
      <c r="A19" s="203" t="s">
        <v>17</v>
      </c>
      <c r="B19" s="204" t="s">
        <v>384</v>
      </c>
      <c r="C19" s="36">
        <f>SUM(C20:C23)</f>
        <v>61666106</v>
      </c>
      <c r="D19" s="205" t="s">
        <v>125</v>
      </c>
      <c r="E19" s="194"/>
      <c r="F19" s="285" t="s">
        <v>443</v>
      </c>
      <c r="G19" s="9"/>
    </row>
    <row r="20" spans="1:7" s="177" customFormat="1" ht="12" customHeight="1" x14ac:dyDescent="0.2">
      <c r="A20" s="206" t="s">
        <v>18</v>
      </c>
      <c r="B20" s="205" t="s">
        <v>137</v>
      </c>
      <c r="C20" s="187">
        <f>SUM('[2]1.sz.mell.'!C72)-128194519</f>
        <v>32265831</v>
      </c>
      <c r="D20" s="205" t="s">
        <v>391</v>
      </c>
      <c r="E20" s="187"/>
      <c r="F20" s="285" t="s">
        <v>444</v>
      </c>
      <c r="G20" s="9"/>
    </row>
    <row r="21" spans="1:7" s="177" customFormat="1" ht="12" customHeight="1" x14ac:dyDescent="0.2">
      <c r="A21" s="206" t="s">
        <v>19</v>
      </c>
      <c r="B21" s="205" t="s">
        <v>138</v>
      </c>
      <c r="C21" s="187">
        <f>SUM('[2]1.sz.mell.'!C73)</f>
        <v>0</v>
      </c>
      <c r="D21" s="205" t="s">
        <v>101</v>
      </c>
      <c r="E21" s="187"/>
      <c r="F21" s="285" t="s">
        <v>445</v>
      </c>
      <c r="G21" s="9"/>
    </row>
    <row r="22" spans="1:7" s="177" customFormat="1" ht="12" customHeight="1" x14ac:dyDescent="0.2">
      <c r="A22" s="206" t="s">
        <v>20</v>
      </c>
      <c r="B22" s="205" t="s">
        <v>142</v>
      </c>
      <c r="C22" s="187"/>
      <c r="D22" s="205" t="s">
        <v>102</v>
      </c>
      <c r="E22" s="187"/>
      <c r="F22" s="285" t="s">
        <v>446</v>
      </c>
      <c r="G22" s="9"/>
    </row>
    <row r="23" spans="1:7" s="177" customFormat="1" ht="12" customHeight="1" x14ac:dyDescent="0.2">
      <c r="A23" s="206" t="s">
        <v>21</v>
      </c>
      <c r="B23" s="205" t="s">
        <v>143</v>
      </c>
      <c r="C23" s="187">
        <f>SUM('[2]1.sz.mell.'!C74)</f>
        <v>29400275</v>
      </c>
      <c r="D23" s="474" t="s">
        <v>656</v>
      </c>
      <c r="E23" s="187">
        <f>SUM('[2]1.sz.mell.'!C136)</f>
        <v>31809186</v>
      </c>
      <c r="F23" s="285" t="s">
        <v>447</v>
      </c>
      <c r="G23" s="9"/>
    </row>
    <row r="24" spans="1:7" s="177" customFormat="1" ht="12" customHeight="1" x14ac:dyDescent="0.2">
      <c r="A24" s="206" t="s">
        <v>22</v>
      </c>
      <c r="B24" s="205" t="s">
        <v>385</v>
      </c>
      <c r="C24" s="207">
        <f>SUM(C25:C26)</f>
        <v>0</v>
      </c>
      <c r="D24" s="205" t="s">
        <v>145</v>
      </c>
      <c r="E24" s="187"/>
      <c r="F24" s="285" t="s">
        <v>448</v>
      </c>
      <c r="G24" s="9"/>
    </row>
    <row r="25" spans="1:7" s="177" customFormat="1" ht="12" customHeight="1" x14ac:dyDescent="0.2">
      <c r="A25" s="203" t="s">
        <v>23</v>
      </c>
      <c r="B25" s="204" t="s">
        <v>386</v>
      </c>
      <c r="C25" s="194"/>
      <c r="D25" s="205" t="s">
        <v>126</v>
      </c>
      <c r="E25" s="194"/>
      <c r="F25" s="285" t="s">
        <v>449</v>
      </c>
      <c r="G25" s="9"/>
    </row>
    <row r="26" spans="1:7" s="177" customFormat="1" ht="12" customHeight="1" thickBot="1" x14ac:dyDescent="0.25">
      <c r="A26" s="206" t="s">
        <v>24</v>
      </c>
      <c r="B26" s="205" t="s">
        <v>387</v>
      </c>
      <c r="C26" s="187"/>
      <c r="D26" s="198" t="s">
        <v>127</v>
      </c>
      <c r="E26" s="187"/>
      <c r="F26" s="285" t="s">
        <v>450</v>
      </c>
      <c r="G26" s="9"/>
    </row>
    <row r="27" spans="1:7" s="177" customFormat="1" ht="22.5" customHeight="1" thickBot="1" x14ac:dyDescent="0.25">
      <c r="A27" s="202" t="s">
        <v>25</v>
      </c>
      <c r="B27" s="188" t="s">
        <v>388</v>
      </c>
      <c r="C27" s="193">
        <f>+C19+C24</f>
        <v>61666106</v>
      </c>
      <c r="D27" s="188" t="s">
        <v>392</v>
      </c>
      <c r="E27" s="193">
        <f>SUM(E19:E26)</f>
        <v>31809186</v>
      </c>
      <c r="F27" s="285" t="s">
        <v>451</v>
      </c>
      <c r="G27" s="9"/>
    </row>
    <row r="28" spans="1:7" s="177" customFormat="1" ht="12" customHeight="1" thickBot="1" x14ac:dyDescent="0.25">
      <c r="A28" s="202" t="s">
        <v>26</v>
      </c>
      <c r="B28" s="208" t="s">
        <v>389</v>
      </c>
      <c r="C28" s="89">
        <f>+C18+C27</f>
        <v>224114513</v>
      </c>
      <c r="D28" s="208" t="s">
        <v>393</v>
      </c>
      <c r="E28" s="89">
        <f>+E18+E27</f>
        <v>224114513.00800002</v>
      </c>
      <c r="F28" s="285" t="s">
        <v>452</v>
      </c>
      <c r="G28" s="9"/>
    </row>
    <row r="29" spans="1:7" s="177" customFormat="1" ht="12" customHeight="1" thickBot="1" x14ac:dyDescent="0.25">
      <c r="A29" s="202" t="s">
        <v>27</v>
      </c>
      <c r="B29" s="208" t="s">
        <v>103</v>
      </c>
      <c r="C29" s="89">
        <f>IF(C18-E18&lt;0,E18-C18,"-")</f>
        <v>29856920.008000016</v>
      </c>
      <c r="D29" s="208" t="s">
        <v>104</v>
      </c>
      <c r="E29" s="89" t="str">
        <f>IF(C18-E18&gt;0,C18-E18,"-")</f>
        <v>-</v>
      </c>
      <c r="F29" s="285" t="s">
        <v>453</v>
      </c>
      <c r="G29" s="9"/>
    </row>
    <row r="30" spans="1:7" s="177" customFormat="1" ht="12" customHeight="1" x14ac:dyDescent="0.2">
      <c r="A30" s="293" t="s">
        <v>28</v>
      </c>
      <c r="B30" s="294" t="s">
        <v>146</v>
      </c>
      <c r="C30" s="295">
        <f>IF(C28-E28&lt;0,E28-C28,"-")</f>
        <v>8.0000162124633789E-3</v>
      </c>
      <c r="D30" s="294" t="s">
        <v>147</v>
      </c>
      <c r="E30" s="295" t="str">
        <f>IF(C28-E28&gt;0,C28-E28,"-")</f>
        <v>-</v>
      </c>
      <c r="F30" s="285" t="s">
        <v>454</v>
      </c>
      <c r="G30" s="9"/>
    </row>
    <row r="31" spans="1:7" s="177" customFormat="1" ht="12" customHeight="1" x14ac:dyDescent="0.2">
      <c r="A31" s="296"/>
      <c r="B31" s="296"/>
      <c r="C31" s="297"/>
      <c r="D31" s="296"/>
      <c r="E31" s="297"/>
      <c r="F31" s="285"/>
      <c r="G31" s="9"/>
    </row>
    <row r="32" spans="1:7" s="177" customFormat="1" ht="12" customHeight="1" thickBot="1" x14ac:dyDescent="0.25">
      <c r="A32" s="296"/>
      <c r="B32" s="296"/>
      <c r="C32" s="297"/>
      <c r="D32" s="296"/>
      <c r="E32" s="297"/>
      <c r="F32" s="285"/>
      <c r="G32" s="9"/>
    </row>
    <row r="33" spans="1:5" s="177" customFormat="1" ht="12" customHeight="1" thickBot="1" x14ac:dyDescent="0.25">
      <c r="A33" s="485" t="s">
        <v>50</v>
      </c>
      <c r="B33" s="298" t="s">
        <v>396</v>
      </c>
      <c r="C33" s="298"/>
      <c r="D33" s="298" t="s">
        <v>517</v>
      </c>
      <c r="E33" s="298"/>
    </row>
    <row r="34" spans="1:5" s="177" customFormat="1" ht="30" customHeight="1" thickBot="1" x14ac:dyDescent="0.25">
      <c r="A34" s="485"/>
      <c r="B34" s="299" t="s">
        <v>43</v>
      </c>
      <c r="C34" s="299" t="s">
        <v>519</v>
      </c>
      <c r="D34" s="299" t="s">
        <v>43</v>
      </c>
      <c r="E34" s="299" t="s">
        <v>519</v>
      </c>
    </row>
    <row r="35" spans="1:5" s="177" customFormat="1" ht="12" customHeight="1" thickBot="1" x14ac:dyDescent="0.25">
      <c r="A35" s="217" t="s">
        <v>329</v>
      </c>
      <c r="B35" s="218" t="s">
        <v>330</v>
      </c>
      <c r="C35" s="219" t="s">
        <v>331</v>
      </c>
      <c r="D35" s="218" t="s">
        <v>403</v>
      </c>
      <c r="E35" s="219" t="s">
        <v>404</v>
      </c>
    </row>
    <row r="36" spans="1:5" s="177" customFormat="1" ht="12" customHeight="1" x14ac:dyDescent="0.2">
      <c r="A36" s="197" t="s">
        <v>4</v>
      </c>
      <c r="B36" s="198" t="s">
        <v>394</v>
      </c>
      <c r="C36" s="189">
        <f>SUM('[2]1.sz.mell.'!C20)</f>
        <v>0</v>
      </c>
      <c r="D36" s="198" t="s">
        <v>139</v>
      </c>
      <c r="E36" s="189">
        <f>SUM('[2]1.sz.mell.'!C110)</f>
        <v>100108260</v>
      </c>
    </row>
    <row r="37" spans="1:5" s="177" customFormat="1" ht="12" customHeight="1" x14ac:dyDescent="0.2">
      <c r="A37" s="199" t="s">
        <v>5</v>
      </c>
      <c r="B37" s="200" t="s">
        <v>395</v>
      </c>
      <c r="C37" s="190"/>
      <c r="D37" s="200" t="s">
        <v>407</v>
      </c>
      <c r="E37" s="189">
        <f>SUM('[2]1.sz.mell.'!C111)</f>
        <v>0</v>
      </c>
    </row>
    <row r="38" spans="1:5" s="177" customFormat="1" ht="12" customHeight="1" x14ac:dyDescent="0.2">
      <c r="A38" s="199" t="s">
        <v>6</v>
      </c>
      <c r="B38" s="200" t="s">
        <v>396</v>
      </c>
      <c r="C38" s="190">
        <f>SUM('[2]1.sz.mell.'!C45)</f>
        <v>0</v>
      </c>
      <c r="D38" s="200" t="s">
        <v>121</v>
      </c>
      <c r="E38" s="189">
        <f>SUM('[2]1.sz.mell.'!C112)</f>
        <v>27901369</v>
      </c>
    </row>
    <row r="39" spans="1:5" s="177" customFormat="1" ht="12" customHeight="1" x14ac:dyDescent="0.2">
      <c r="A39" s="199" t="s">
        <v>7</v>
      </c>
      <c r="B39" s="200" t="s">
        <v>397</v>
      </c>
      <c r="C39" s="190">
        <f>SUM('[2]1.sz.mell.'!C56)</f>
        <v>565110</v>
      </c>
      <c r="D39" s="200" t="s">
        <v>408</v>
      </c>
      <c r="E39" s="189">
        <f>SUM('[2]1.sz.mell.'!C113)</f>
        <v>0</v>
      </c>
    </row>
    <row r="40" spans="1:5" s="177" customFormat="1" ht="12" customHeight="1" x14ac:dyDescent="0.2">
      <c r="A40" s="199" t="s">
        <v>8</v>
      </c>
      <c r="B40" s="200" t="s">
        <v>398</v>
      </c>
      <c r="C40" s="190"/>
      <c r="D40" s="200" t="s">
        <v>141</v>
      </c>
      <c r="E40" s="189">
        <f>SUM('[2]1.sz.mell.'!C114)</f>
        <v>750000</v>
      </c>
    </row>
    <row r="41" spans="1:5" s="177" customFormat="1" ht="12" customHeight="1" x14ac:dyDescent="0.2">
      <c r="A41" s="199" t="s">
        <v>9</v>
      </c>
      <c r="B41" s="200" t="s">
        <v>399</v>
      </c>
      <c r="C41" s="191">
        <f>SUM('[2]1.sz.mell.'!C45)</f>
        <v>0</v>
      </c>
      <c r="D41" s="234"/>
      <c r="E41" s="190"/>
    </row>
    <row r="42" spans="1:5" s="177" customFormat="1" ht="12" customHeight="1" x14ac:dyDescent="0.2">
      <c r="A42" s="199" t="s">
        <v>10</v>
      </c>
      <c r="B42" s="7"/>
      <c r="C42" s="190"/>
      <c r="D42" s="234"/>
      <c r="E42" s="190"/>
    </row>
    <row r="43" spans="1:5" s="177" customFormat="1" ht="12" customHeight="1" x14ac:dyDescent="0.2">
      <c r="A43" s="199" t="s">
        <v>11</v>
      </c>
      <c r="B43" s="7"/>
      <c r="C43" s="190"/>
      <c r="D43" s="235"/>
      <c r="E43" s="190"/>
    </row>
    <row r="44" spans="1:5" s="177" customFormat="1" ht="12" customHeight="1" x14ac:dyDescent="0.2">
      <c r="A44" s="199" t="s">
        <v>12</v>
      </c>
      <c r="B44" s="232"/>
      <c r="C44" s="191"/>
      <c r="D44" s="234"/>
      <c r="E44" s="190"/>
    </row>
    <row r="45" spans="1:5" s="177" customFormat="1" ht="12" customHeight="1" x14ac:dyDescent="0.2">
      <c r="A45" s="199" t="s">
        <v>13</v>
      </c>
      <c r="B45" s="7"/>
      <c r="C45" s="191"/>
      <c r="D45" s="234"/>
      <c r="E45" s="190"/>
    </row>
    <row r="46" spans="1:5" s="177" customFormat="1" ht="12" customHeight="1" thickBot="1" x14ac:dyDescent="0.25">
      <c r="A46" s="229" t="s">
        <v>14</v>
      </c>
      <c r="B46" s="233"/>
      <c r="C46" s="231"/>
      <c r="D46" s="230" t="s">
        <v>34</v>
      </c>
      <c r="E46" s="190"/>
    </row>
    <row r="47" spans="1:5" s="177" customFormat="1" ht="25.5" customHeight="1" thickBot="1" x14ac:dyDescent="0.25">
      <c r="A47" s="202" t="s">
        <v>15</v>
      </c>
      <c r="B47" s="188" t="s">
        <v>400</v>
      </c>
      <c r="C47" s="193">
        <f>+C36+C38+C39+C41+C42+C43+C44+C45+C46</f>
        <v>565110</v>
      </c>
      <c r="D47" s="188" t="s">
        <v>409</v>
      </c>
      <c r="E47" s="193">
        <f>+E36+E38+E40+E41+E42+E43+E44+E45+E46</f>
        <v>128759629</v>
      </c>
    </row>
    <row r="48" spans="1:5" s="177" customFormat="1" ht="12" customHeight="1" x14ac:dyDescent="0.2">
      <c r="A48" s="197" t="s">
        <v>16</v>
      </c>
      <c r="B48" s="221" t="s">
        <v>159</v>
      </c>
      <c r="C48" s="228">
        <f>SUM(C49:C53)</f>
        <v>128194519</v>
      </c>
      <c r="D48" s="205" t="s">
        <v>125</v>
      </c>
      <c r="E48" s="90"/>
    </row>
    <row r="49" spans="1:5" s="177" customFormat="1" ht="17.25" customHeight="1" x14ac:dyDescent="0.2">
      <c r="A49" s="199" t="s">
        <v>17</v>
      </c>
      <c r="B49" s="222" t="s">
        <v>148</v>
      </c>
      <c r="C49" s="187">
        <v>128194519</v>
      </c>
      <c r="D49" s="205" t="s">
        <v>128</v>
      </c>
      <c r="E49" s="187"/>
    </row>
    <row r="50" spans="1:5" s="177" customFormat="1" ht="12" customHeight="1" x14ac:dyDescent="0.2">
      <c r="A50" s="197" t="s">
        <v>18</v>
      </c>
      <c r="B50" s="222" t="s">
        <v>149</v>
      </c>
      <c r="C50" s="187"/>
      <c r="D50" s="205" t="s">
        <v>101</v>
      </c>
      <c r="E50" s="187"/>
    </row>
    <row r="51" spans="1:5" s="177" customFormat="1" ht="12" customHeight="1" x14ac:dyDescent="0.2">
      <c r="A51" s="199" t="s">
        <v>19</v>
      </c>
      <c r="B51" s="222" t="s">
        <v>150</v>
      </c>
      <c r="C51" s="187"/>
      <c r="D51" s="205" t="s">
        <v>102</v>
      </c>
      <c r="E51" s="187"/>
    </row>
    <row r="52" spans="1:5" s="177" customFormat="1" ht="12" customHeight="1" x14ac:dyDescent="0.2">
      <c r="A52" s="197" t="s">
        <v>20</v>
      </c>
      <c r="B52" s="222" t="s">
        <v>151</v>
      </c>
      <c r="C52" s="187">
        <f>SUM('[2]1.sz.mell.'!C66)</f>
        <v>0</v>
      </c>
      <c r="D52" s="204" t="s">
        <v>145</v>
      </c>
      <c r="E52" s="187"/>
    </row>
    <row r="53" spans="1:5" s="177" customFormat="1" ht="12" customHeight="1" x14ac:dyDescent="0.2">
      <c r="A53" s="199" t="s">
        <v>21</v>
      </c>
      <c r="B53" s="223" t="s">
        <v>152</v>
      </c>
      <c r="C53" s="187"/>
      <c r="D53" s="205" t="s">
        <v>129</v>
      </c>
      <c r="E53" s="187"/>
    </row>
    <row r="54" spans="1:5" s="177" customFormat="1" ht="12" customHeight="1" x14ac:dyDescent="0.2">
      <c r="A54" s="197" t="s">
        <v>22</v>
      </c>
      <c r="B54" s="224" t="s">
        <v>153</v>
      </c>
      <c r="C54" s="207">
        <f>SUM(C55:C59)</f>
        <v>0</v>
      </c>
      <c r="D54" s="225" t="s">
        <v>127</v>
      </c>
      <c r="E54" s="187"/>
    </row>
    <row r="55" spans="1:5" s="177" customFormat="1" ht="12" customHeight="1" x14ac:dyDescent="0.2">
      <c r="A55" s="199" t="s">
        <v>23</v>
      </c>
      <c r="B55" s="223" t="s">
        <v>154</v>
      </c>
      <c r="C55" s="187"/>
      <c r="D55" s="225" t="s">
        <v>410</v>
      </c>
      <c r="E55" s="187"/>
    </row>
    <row r="56" spans="1:5" s="177" customFormat="1" ht="12" customHeight="1" x14ac:dyDescent="0.2">
      <c r="A56" s="197" t="s">
        <v>24</v>
      </c>
      <c r="B56" s="223" t="s">
        <v>155</v>
      </c>
      <c r="C56" s="187"/>
      <c r="D56" s="220"/>
      <c r="E56" s="187"/>
    </row>
    <row r="57" spans="1:5" s="177" customFormat="1" ht="12" customHeight="1" x14ac:dyDescent="0.2">
      <c r="A57" s="199" t="s">
        <v>25</v>
      </c>
      <c r="B57" s="222" t="s">
        <v>156</v>
      </c>
      <c r="C57" s="187"/>
      <c r="D57" s="213"/>
      <c r="E57" s="187"/>
    </row>
    <row r="58" spans="1:5" s="177" customFormat="1" ht="12" customHeight="1" x14ac:dyDescent="0.2">
      <c r="A58" s="197" t="s">
        <v>26</v>
      </c>
      <c r="B58" s="226" t="s">
        <v>157</v>
      </c>
      <c r="C58" s="187"/>
      <c r="D58" s="7"/>
      <c r="E58" s="187"/>
    </row>
    <row r="59" spans="1:5" s="177" customFormat="1" ht="12" customHeight="1" thickBot="1" x14ac:dyDescent="0.25">
      <c r="A59" s="199" t="s">
        <v>27</v>
      </c>
      <c r="B59" s="227" t="s">
        <v>158</v>
      </c>
      <c r="C59" s="187"/>
      <c r="D59" s="213"/>
      <c r="E59" s="187"/>
    </row>
    <row r="60" spans="1:5" s="177" customFormat="1" ht="20.25" customHeight="1" thickBot="1" x14ac:dyDescent="0.25">
      <c r="A60" s="202" t="s">
        <v>28</v>
      </c>
      <c r="B60" s="188" t="s">
        <v>401</v>
      </c>
      <c r="C60" s="193">
        <f>+C48+C54</f>
        <v>128194519</v>
      </c>
      <c r="D60" s="188" t="s">
        <v>412</v>
      </c>
      <c r="E60" s="193">
        <f>SUM(E48:E59)</f>
        <v>0</v>
      </c>
    </row>
    <row r="61" spans="1:5" s="177" customFormat="1" ht="12" customHeight="1" thickBot="1" x14ac:dyDescent="0.25">
      <c r="A61" s="202" t="s">
        <v>29</v>
      </c>
      <c r="B61" s="208" t="s">
        <v>402</v>
      </c>
      <c r="C61" s="89">
        <f>+C47+C60</f>
        <v>128759629</v>
      </c>
      <c r="D61" s="208" t="s">
        <v>411</v>
      </c>
      <c r="E61" s="89">
        <f>+E47+E60</f>
        <v>128759629</v>
      </c>
    </row>
    <row r="62" spans="1:5" s="177" customFormat="1" ht="12" customHeight="1" thickBot="1" x14ac:dyDescent="0.25">
      <c r="A62" s="202" t="s">
        <v>30</v>
      </c>
      <c r="B62" s="208" t="s">
        <v>103</v>
      </c>
      <c r="C62" s="89">
        <f>IF(C47-E47&lt;0,E47-C47,"-")</f>
        <v>128194519</v>
      </c>
      <c r="D62" s="208" t="s">
        <v>104</v>
      </c>
      <c r="E62" s="89" t="str">
        <f>IF(C47-E47&gt;0,C47-E47,"-")</f>
        <v>-</v>
      </c>
    </row>
    <row r="63" spans="1:5" s="177" customFormat="1" ht="12" customHeight="1" thickBot="1" x14ac:dyDescent="0.25">
      <c r="A63" s="202" t="s">
        <v>31</v>
      </c>
      <c r="B63" s="208" t="s">
        <v>146</v>
      </c>
      <c r="C63" s="89" t="str">
        <f>IF(C61-E61&lt;0,E61-C61,"-")</f>
        <v>-</v>
      </c>
      <c r="D63" s="208" t="s">
        <v>147</v>
      </c>
      <c r="E63" s="89" t="str">
        <f>IF(C56-E56&gt;0,C56-E56,"-")</f>
        <v>-</v>
      </c>
    </row>
    <row r="64" spans="1:5" s="177" customFormat="1" ht="12" customHeight="1" x14ac:dyDescent="0.2"/>
    <row r="65" s="177" customFormat="1" ht="13.5" customHeight="1" x14ac:dyDescent="0.2"/>
    <row r="66" s="177" customFormat="1" ht="12" customHeight="1" x14ac:dyDescent="0.2"/>
    <row r="67" s="177" customFormat="1" ht="12" customHeight="1" x14ac:dyDescent="0.2"/>
    <row r="68" s="177" customFormat="1" ht="12" customHeight="1" x14ac:dyDescent="0.2"/>
    <row r="69" s="177" customFormat="1" ht="12" customHeight="1" x14ac:dyDescent="0.2"/>
    <row r="70" s="177" customFormat="1" ht="12" customHeight="1" x14ac:dyDescent="0.2"/>
    <row r="71" s="177" customFormat="1" ht="12" customHeight="1" x14ac:dyDescent="0.2"/>
    <row r="72" s="177" customFormat="1" ht="12" customHeight="1" x14ac:dyDescent="0.2"/>
    <row r="73" s="177" customFormat="1" ht="12" customHeight="1" x14ac:dyDescent="0.2"/>
    <row r="74" s="177" customFormat="1" ht="12" customHeight="1" x14ac:dyDescent="0.2"/>
    <row r="75" s="177" customFormat="1" ht="12" customHeight="1" x14ac:dyDescent="0.2"/>
    <row r="76" s="177" customFormat="1" ht="12" customHeight="1" x14ac:dyDescent="0.2"/>
    <row r="77" s="177" customFormat="1" ht="12" customHeight="1" x14ac:dyDescent="0.2"/>
    <row r="78" s="177" customFormat="1" ht="12" customHeight="1" x14ac:dyDescent="0.2"/>
    <row r="79" s="177" customFormat="1" ht="12" customHeight="1" x14ac:dyDescent="0.2"/>
    <row r="80" s="177" customFormat="1" ht="12" customHeight="1" x14ac:dyDescent="0.2"/>
    <row r="81" spans="1:2" s="177" customFormat="1" ht="12" customHeight="1" x14ac:dyDescent="0.2"/>
    <row r="82" spans="1:2" s="177" customFormat="1" ht="12" customHeight="1" x14ac:dyDescent="0.2"/>
    <row r="83" spans="1:2" s="177" customFormat="1" ht="12" customHeight="1" x14ac:dyDescent="0.2"/>
    <row r="84" spans="1:2" s="177" customFormat="1" ht="12" customHeight="1" x14ac:dyDescent="0.2"/>
    <row r="85" spans="1:2" ht="16.5" customHeight="1" x14ac:dyDescent="0.25">
      <c r="A85" s="175"/>
      <c r="B85" s="175"/>
    </row>
    <row r="86" spans="1:2" s="181" customFormat="1" ht="16.5" customHeight="1" x14ac:dyDescent="0.25"/>
    <row r="87" spans="1:2" s="181" customFormat="1" ht="16.5" customHeight="1" x14ac:dyDescent="0.25"/>
    <row r="88" spans="1:2" ht="38.1" customHeight="1" x14ac:dyDescent="0.25">
      <c r="A88" s="175"/>
      <c r="B88" s="175"/>
    </row>
    <row r="89" spans="1:2" s="176" customFormat="1" ht="12" customHeight="1" x14ac:dyDescent="0.2"/>
    <row r="90" spans="1:2" ht="12" customHeight="1" x14ac:dyDescent="0.25">
      <c r="A90" s="175"/>
      <c r="B90" s="175"/>
    </row>
    <row r="91" spans="1:2" ht="12" customHeight="1" x14ac:dyDescent="0.25">
      <c r="A91" s="175"/>
      <c r="B91" s="175"/>
    </row>
    <row r="92" spans="1:2" ht="12" customHeight="1" x14ac:dyDescent="0.25">
      <c r="A92" s="175"/>
      <c r="B92" s="175"/>
    </row>
    <row r="93" spans="1:2" ht="12" customHeight="1" x14ac:dyDescent="0.25">
      <c r="A93" s="175"/>
      <c r="B93" s="175"/>
    </row>
    <row r="94" spans="1:2" ht="12" customHeight="1" x14ac:dyDescent="0.25">
      <c r="A94" s="175"/>
      <c r="B94" s="175"/>
    </row>
    <row r="95" spans="1:2" ht="12" customHeight="1" x14ac:dyDescent="0.25">
      <c r="A95" s="175"/>
      <c r="B95" s="175"/>
    </row>
    <row r="96" spans="1:2" ht="12" customHeight="1" x14ac:dyDescent="0.25">
      <c r="A96" s="175"/>
      <c r="B96" s="175"/>
    </row>
    <row r="97" spans="1:2" ht="12" customHeight="1" x14ac:dyDescent="0.25">
      <c r="A97" s="175"/>
      <c r="B97" s="175"/>
    </row>
    <row r="98" spans="1:2" ht="12" customHeight="1" x14ac:dyDescent="0.25">
      <c r="A98" s="175"/>
      <c r="B98" s="175"/>
    </row>
    <row r="99" spans="1:2" ht="12" customHeight="1" x14ac:dyDescent="0.25">
      <c r="A99" s="175"/>
      <c r="B99" s="175"/>
    </row>
    <row r="100" spans="1:2" ht="12" customHeight="1" x14ac:dyDescent="0.25">
      <c r="A100" s="175"/>
      <c r="B100" s="175"/>
    </row>
    <row r="101" spans="1:2" ht="12" customHeight="1" x14ac:dyDescent="0.25">
      <c r="A101" s="175"/>
      <c r="B101" s="175"/>
    </row>
    <row r="102" spans="1:2" ht="12" customHeight="1" x14ac:dyDescent="0.25">
      <c r="A102" s="175"/>
      <c r="B102" s="175"/>
    </row>
    <row r="103" spans="1:2" ht="12" customHeight="1" x14ac:dyDescent="0.25">
      <c r="A103" s="175"/>
      <c r="B103" s="175"/>
    </row>
    <row r="104" spans="1:2" ht="12" customHeight="1" x14ac:dyDescent="0.25">
      <c r="A104" s="175"/>
      <c r="B104" s="175"/>
    </row>
    <row r="105" spans="1:2" ht="12" customHeight="1" x14ac:dyDescent="0.25">
      <c r="A105" s="175"/>
      <c r="B105" s="175"/>
    </row>
    <row r="106" spans="1:2" ht="12" customHeight="1" x14ac:dyDescent="0.25">
      <c r="A106" s="175"/>
      <c r="B106" s="175"/>
    </row>
    <row r="107" spans="1:2" ht="12" customHeight="1" x14ac:dyDescent="0.25">
      <c r="A107" s="175"/>
      <c r="B107" s="175"/>
    </row>
    <row r="108" spans="1:2" ht="12" customHeight="1" x14ac:dyDescent="0.25">
      <c r="A108" s="175"/>
      <c r="B108" s="175"/>
    </row>
    <row r="109" spans="1:2" x14ac:dyDescent="0.25">
      <c r="A109" s="175"/>
      <c r="B109" s="175"/>
    </row>
    <row r="110" spans="1:2" ht="12" customHeight="1" x14ac:dyDescent="0.25">
      <c r="A110" s="175"/>
      <c r="B110" s="175"/>
    </row>
    <row r="111" spans="1:2" ht="12" customHeight="1" x14ac:dyDescent="0.25">
      <c r="A111" s="175"/>
      <c r="B111" s="175"/>
    </row>
    <row r="112" spans="1:2" ht="21.75" customHeight="1" x14ac:dyDescent="0.25">
      <c r="A112" s="175"/>
      <c r="B112" s="175"/>
    </row>
    <row r="113" spans="1:2" ht="24" customHeight="1" x14ac:dyDescent="0.25">
      <c r="A113" s="175"/>
      <c r="B113" s="175"/>
    </row>
    <row r="114" spans="1:2" ht="12" customHeight="1" x14ac:dyDescent="0.25">
      <c r="A114" s="175"/>
      <c r="B114" s="175"/>
    </row>
    <row r="115" spans="1:2" ht="12" customHeight="1" x14ac:dyDescent="0.25">
      <c r="A115" s="175"/>
      <c r="B115" s="175"/>
    </row>
    <row r="116" spans="1:2" ht="12" customHeight="1" x14ac:dyDescent="0.25">
      <c r="A116" s="175"/>
      <c r="B116" s="175"/>
    </row>
    <row r="117" spans="1:2" s="186" customFormat="1" ht="12" customHeight="1" x14ac:dyDescent="0.2"/>
    <row r="118" spans="1:2" ht="12" customHeight="1" x14ac:dyDescent="0.25">
      <c r="A118" s="175"/>
      <c r="B118" s="175"/>
    </row>
    <row r="119" spans="1:2" ht="12" customHeight="1" x14ac:dyDescent="0.25">
      <c r="A119" s="175"/>
      <c r="B119" s="175"/>
    </row>
    <row r="120" spans="1:2" ht="12" customHeight="1" x14ac:dyDescent="0.25">
      <c r="A120" s="175"/>
      <c r="B120" s="175"/>
    </row>
    <row r="121" spans="1:2" ht="12" customHeight="1" x14ac:dyDescent="0.25">
      <c r="A121" s="175"/>
      <c r="B121" s="175"/>
    </row>
    <row r="122" spans="1:2" ht="12" customHeight="1" x14ac:dyDescent="0.25">
      <c r="A122" s="175"/>
      <c r="B122" s="175"/>
    </row>
    <row r="123" spans="1:2" ht="12" customHeight="1" x14ac:dyDescent="0.25">
      <c r="A123" s="175"/>
      <c r="B123" s="175"/>
    </row>
    <row r="124" spans="1:2" ht="12" customHeight="1" x14ac:dyDescent="0.25">
      <c r="A124" s="175"/>
      <c r="B124" s="175"/>
    </row>
    <row r="125" spans="1:2" ht="12" customHeight="1" x14ac:dyDescent="0.25">
      <c r="A125" s="175"/>
      <c r="B125" s="175"/>
    </row>
    <row r="126" spans="1:2" ht="12" customHeight="1" x14ac:dyDescent="0.25">
      <c r="A126" s="175"/>
      <c r="B126" s="175"/>
    </row>
    <row r="127" spans="1:2" ht="12" customHeight="1" x14ac:dyDescent="0.25">
      <c r="A127" s="175"/>
      <c r="B127" s="175"/>
    </row>
    <row r="128" spans="1:2" ht="12" customHeight="1" x14ac:dyDescent="0.25">
      <c r="A128" s="175"/>
      <c r="B128" s="175"/>
    </row>
    <row r="129" spans="1:3" ht="12" customHeight="1" x14ac:dyDescent="0.25">
      <c r="A129" s="175"/>
      <c r="B129" s="175"/>
    </row>
    <row r="130" spans="1:3" ht="12" customHeight="1" x14ac:dyDescent="0.25">
      <c r="A130" s="175"/>
      <c r="B130" s="175"/>
    </row>
    <row r="131" spans="1:3" ht="12" customHeight="1" x14ac:dyDescent="0.25">
      <c r="A131" s="175"/>
      <c r="B131" s="175"/>
    </row>
    <row r="132" spans="1:3" ht="12" customHeight="1" x14ac:dyDescent="0.25">
      <c r="A132" s="175"/>
      <c r="B132" s="175"/>
    </row>
    <row r="133" spans="1:3" ht="12" customHeight="1" x14ac:dyDescent="0.25">
      <c r="A133" s="175"/>
      <c r="B133" s="175"/>
    </row>
    <row r="134" spans="1:3" ht="12" customHeight="1" x14ac:dyDescent="0.25">
      <c r="A134" s="175"/>
      <c r="B134" s="175"/>
    </row>
    <row r="135" spans="1:3" ht="12" customHeight="1" x14ac:dyDescent="0.25">
      <c r="A135" s="175"/>
      <c r="B135" s="175"/>
    </row>
    <row r="136" spans="1:3" ht="12" customHeight="1" x14ac:dyDescent="0.25">
      <c r="A136" s="175"/>
      <c r="B136" s="175"/>
    </row>
    <row r="137" spans="1:3" ht="12" customHeight="1" x14ac:dyDescent="0.25">
      <c r="A137" s="175"/>
      <c r="B137" s="175"/>
    </row>
    <row r="138" spans="1:3" ht="15" customHeight="1" x14ac:dyDescent="0.25">
      <c r="A138" s="182"/>
      <c r="B138" s="182"/>
      <c r="C138" s="182"/>
    </row>
    <row r="139" spans="1:3" s="177" customFormat="1" ht="12.95" customHeight="1" x14ac:dyDescent="0.2"/>
    <row r="140" spans="1:3" ht="12.75" customHeight="1" x14ac:dyDescent="0.25">
      <c r="A140" s="175"/>
      <c r="B140" s="175"/>
    </row>
    <row r="141" spans="1:3" ht="12.75" customHeight="1" x14ac:dyDescent="0.25">
      <c r="A141" s="175"/>
      <c r="B141" s="175"/>
    </row>
    <row r="142" spans="1:3" ht="12.75" customHeight="1" x14ac:dyDescent="0.25">
      <c r="A142" s="175"/>
      <c r="B142" s="175"/>
    </row>
    <row r="143" spans="1:3" x14ac:dyDescent="0.25">
      <c r="A143" s="175"/>
      <c r="B143" s="175"/>
    </row>
    <row r="144" spans="1:3" x14ac:dyDescent="0.25">
      <c r="A144" s="175"/>
      <c r="B144" s="175"/>
    </row>
    <row r="145" spans="1:3" x14ac:dyDescent="0.25">
      <c r="A145" s="175"/>
      <c r="B145" s="175"/>
    </row>
    <row r="146" spans="1:3" ht="18.75" customHeight="1" x14ac:dyDescent="0.25">
      <c r="A146" s="175"/>
      <c r="B146" s="175"/>
    </row>
    <row r="147" spans="1:3" ht="13.5" customHeight="1" x14ac:dyDescent="0.25">
      <c r="A147" s="175"/>
      <c r="B147" s="175"/>
    </row>
    <row r="148" spans="1:3" x14ac:dyDescent="0.25">
      <c r="A148" s="175"/>
      <c r="B148" s="175"/>
    </row>
    <row r="149" spans="1:3" x14ac:dyDescent="0.25">
      <c r="A149" s="175"/>
      <c r="B149" s="175"/>
    </row>
    <row r="150" spans="1:3" ht="7.5" customHeight="1" x14ac:dyDescent="0.25"/>
    <row r="152" spans="1:3" ht="12.75" customHeight="1" x14ac:dyDescent="0.25"/>
    <row r="153" spans="1:3" ht="12.75" customHeight="1" x14ac:dyDescent="0.25"/>
    <row r="154" spans="1:3" ht="12.75" customHeight="1" x14ac:dyDescent="0.25"/>
    <row r="155" spans="1:3" ht="12.75" customHeight="1" x14ac:dyDescent="0.25"/>
    <row r="156" spans="1:3" ht="12.75" customHeight="1" x14ac:dyDescent="0.25"/>
    <row r="157" spans="1:3" ht="12.75" customHeight="1" x14ac:dyDescent="0.25"/>
    <row r="158" spans="1:3" ht="12.75" customHeight="1" x14ac:dyDescent="0.25"/>
    <row r="159" spans="1:3" s="165" customFormat="1" ht="12.75" customHeight="1" x14ac:dyDescent="0.25">
      <c r="B159" s="166"/>
      <c r="C159" s="175"/>
    </row>
  </sheetData>
  <mergeCells count="3">
    <mergeCell ref="A33:A34"/>
    <mergeCell ref="A1:E1"/>
    <mergeCell ref="A3:A4"/>
  </mergeCells>
  <phoneticPr fontId="0" type="noConversion"/>
  <printOptions horizontalCentered="1"/>
  <pageMargins left="0.78740157480314965" right="0.78740157480314965" top="1.0104166666666667" bottom="0.86614173228346458" header="0.5" footer="0.5"/>
  <pageSetup paperSize="9" orientation="landscape" r:id="rId1"/>
  <headerFooter alignWithMargins="0">
    <oddHeader>&amp;R&amp;"Times New Roman CE,Félkövér dőlt"&amp;11 3. melléklet az 1/2020. (III.13.)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view="pageLayout" zoomScaleNormal="100" workbookViewId="0">
      <selection activeCell="B6" sqref="B6"/>
    </sheetView>
  </sheetViews>
  <sheetFormatPr defaultRowHeight="12.75" x14ac:dyDescent="0.2"/>
  <cols>
    <col min="1" max="1" width="5.83203125" style="132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18" customFormat="1" ht="15.75" thickBot="1" x14ac:dyDescent="0.25">
      <c r="A1" s="95"/>
      <c r="D1" s="96" t="s">
        <v>42</v>
      </c>
    </row>
    <row r="2" spans="1:4" s="19" customFormat="1" ht="48" customHeight="1" thickBot="1" x14ac:dyDescent="0.25">
      <c r="A2" s="113" t="s">
        <v>2</v>
      </c>
      <c r="B2" s="97" t="s">
        <v>3</v>
      </c>
      <c r="C2" s="97" t="s">
        <v>188</v>
      </c>
      <c r="D2" s="114" t="s">
        <v>189</v>
      </c>
    </row>
    <row r="3" spans="1:4" s="19" customFormat="1" ht="14.1" customHeight="1" thickBot="1" x14ac:dyDescent="0.25">
      <c r="A3" s="115" t="s">
        <v>329</v>
      </c>
      <c r="B3" s="116" t="s">
        <v>330</v>
      </c>
      <c r="C3" s="116" t="s">
        <v>331</v>
      </c>
      <c r="D3" s="117" t="s">
        <v>332</v>
      </c>
    </row>
    <row r="4" spans="1:4" ht="18" customHeight="1" x14ac:dyDescent="0.2">
      <c r="A4" s="118" t="s">
        <v>4</v>
      </c>
      <c r="B4" s="119" t="s">
        <v>190</v>
      </c>
      <c r="C4" s="120">
        <v>654460</v>
      </c>
      <c r="D4" s="121"/>
    </row>
    <row r="5" spans="1:4" ht="18" customHeight="1" x14ac:dyDescent="0.2">
      <c r="A5" s="122" t="s">
        <v>5</v>
      </c>
      <c r="B5" s="123" t="s">
        <v>191</v>
      </c>
      <c r="C5" s="124"/>
      <c r="D5" s="125"/>
    </row>
    <row r="6" spans="1:4" ht="18" customHeight="1" x14ac:dyDescent="0.2">
      <c r="A6" s="122" t="s">
        <v>6</v>
      </c>
      <c r="B6" s="123" t="s">
        <v>192</v>
      </c>
      <c r="C6" s="124"/>
      <c r="D6" s="125"/>
    </row>
    <row r="7" spans="1:4" ht="18" customHeight="1" x14ac:dyDescent="0.2">
      <c r="A7" s="122" t="s">
        <v>7</v>
      </c>
      <c r="B7" s="123" t="s">
        <v>193</v>
      </c>
      <c r="C7" s="124"/>
      <c r="D7" s="125"/>
    </row>
    <row r="8" spans="1:4" ht="18" customHeight="1" x14ac:dyDescent="0.2">
      <c r="A8" s="126" t="s">
        <v>8</v>
      </c>
      <c r="B8" s="123" t="s">
        <v>194</v>
      </c>
      <c r="C8" s="124">
        <v>5000</v>
      </c>
      <c r="D8" s="125"/>
    </row>
    <row r="9" spans="1:4" ht="18" customHeight="1" x14ac:dyDescent="0.2">
      <c r="A9" s="122" t="s">
        <v>9</v>
      </c>
      <c r="B9" s="123" t="s">
        <v>195</v>
      </c>
      <c r="C9" s="124"/>
      <c r="D9" s="125"/>
    </row>
    <row r="10" spans="1:4" ht="18" customHeight="1" x14ac:dyDescent="0.2">
      <c r="A10" s="126" t="s">
        <v>10</v>
      </c>
      <c r="B10" s="127" t="s">
        <v>196</v>
      </c>
      <c r="C10" s="124"/>
      <c r="D10" s="125"/>
    </row>
    <row r="11" spans="1:4" ht="18" customHeight="1" x14ac:dyDescent="0.2">
      <c r="A11" s="126" t="s">
        <v>11</v>
      </c>
      <c r="B11" s="127" t="s">
        <v>197</v>
      </c>
      <c r="C11" s="124">
        <v>5000</v>
      </c>
      <c r="D11" s="125"/>
    </row>
    <row r="12" spans="1:4" ht="18" customHeight="1" x14ac:dyDescent="0.2">
      <c r="A12" s="122" t="s">
        <v>12</v>
      </c>
      <c r="B12" s="127" t="s">
        <v>198</v>
      </c>
      <c r="C12" s="124"/>
      <c r="D12" s="125"/>
    </row>
    <row r="13" spans="1:4" ht="18" customHeight="1" x14ac:dyDescent="0.2">
      <c r="A13" s="126" t="s">
        <v>13</v>
      </c>
      <c r="B13" s="127" t="s">
        <v>199</v>
      </c>
      <c r="C13" s="124"/>
      <c r="D13" s="125"/>
    </row>
    <row r="14" spans="1:4" ht="22.5" x14ac:dyDescent="0.2">
      <c r="A14" s="122" t="s">
        <v>14</v>
      </c>
      <c r="B14" s="127" t="s">
        <v>200</v>
      </c>
      <c r="C14" s="124"/>
      <c r="D14" s="125"/>
    </row>
    <row r="15" spans="1:4" ht="18" customHeight="1" x14ac:dyDescent="0.2">
      <c r="A15" s="126" t="s">
        <v>15</v>
      </c>
      <c r="B15" s="123" t="s">
        <v>201</v>
      </c>
      <c r="C15" s="124">
        <v>130000</v>
      </c>
      <c r="D15" s="125"/>
    </row>
    <row r="16" spans="1:4" ht="18" customHeight="1" x14ac:dyDescent="0.2">
      <c r="A16" s="122" t="s">
        <v>16</v>
      </c>
      <c r="B16" s="123" t="s">
        <v>202</v>
      </c>
      <c r="C16" s="124">
        <v>50000</v>
      </c>
      <c r="D16" s="125"/>
    </row>
    <row r="17" spans="1:4" ht="18" customHeight="1" x14ac:dyDescent="0.2">
      <c r="A17" s="126" t="s">
        <v>17</v>
      </c>
      <c r="B17" s="123" t="s">
        <v>203</v>
      </c>
      <c r="C17" s="124"/>
      <c r="D17" s="125"/>
    </row>
    <row r="18" spans="1:4" ht="18" customHeight="1" x14ac:dyDescent="0.2">
      <c r="A18" s="122" t="s">
        <v>18</v>
      </c>
      <c r="B18" s="123" t="s">
        <v>204</v>
      </c>
      <c r="C18" s="124"/>
      <c r="D18" s="125"/>
    </row>
    <row r="19" spans="1:4" ht="18" customHeight="1" x14ac:dyDescent="0.2">
      <c r="A19" s="126" t="s">
        <v>19</v>
      </c>
      <c r="B19" s="123" t="s">
        <v>205</v>
      </c>
      <c r="C19" s="124"/>
      <c r="D19" s="125"/>
    </row>
    <row r="20" spans="1:4" ht="18" customHeight="1" x14ac:dyDescent="0.2">
      <c r="A20" s="122" t="s">
        <v>20</v>
      </c>
      <c r="B20" s="101"/>
      <c r="C20" s="124"/>
      <c r="D20" s="125"/>
    </row>
    <row r="21" spans="1:4" ht="18" customHeight="1" x14ac:dyDescent="0.2">
      <c r="A21" s="126" t="s">
        <v>21</v>
      </c>
      <c r="B21" s="101"/>
      <c r="C21" s="124"/>
      <c r="D21" s="125"/>
    </row>
    <row r="22" spans="1:4" ht="18" customHeight="1" x14ac:dyDescent="0.2">
      <c r="A22" s="122" t="s">
        <v>22</v>
      </c>
      <c r="B22" s="101"/>
      <c r="C22" s="124"/>
      <c r="D22" s="125"/>
    </row>
    <row r="23" spans="1:4" ht="18" customHeight="1" x14ac:dyDescent="0.2">
      <c r="A23" s="126" t="s">
        <v>23</v>
      </c>
      <c r="B23" s="101"/>
      <c r="C23" s="124"/>
      <c r="D23" s="125"/>
    </row>
    <row r="24" spans="1:4" ht="18" customHeight="1" x14ac:dyDescent="0.2">
      <c r="A24" s="122" t="s">
        <v>24</v>
      </c>
      <c r="B24" s="101"/>
      <c r="C24" s="124"/>
      <c r="D24" s="125"/>
    </row>
    <row r="25" spans="1:4" ht="18" customHeight="1" x14ac:dyDescent="0.2">
      <c r="A25" s="126" t="s">
        <v>25</v>
      </c>
      <c r="B25" s="101"/>
      <c r="C25" s="124"/>
      <c r="D25" s="125"/>
    </row>
    <row r="26" spans="1:4" ht="18" customHeight="1" x14ac:dyDescent="0.2">
      <c r="A26" s="122" t="s">
        <v>26</v>
      </c>
      <c r="B26" s="101"/>
      <c r="C26" s="124"/>
      <c r="D26" s="125"/>
    </row>
    <row r="27" spans="1:4" ht="18" customHeight="1" x14ac:dyDescent="0.2">
      <c r="A27" s="126" t="s">
        <v>27</v>
      </c>
      <c r="B27" s="101"/>
      <c r="C27" s="124"/>
      <c r="D27" s="125"/>
    </row>
    <row r="28" spans="1:4" ht="18" customHeight="1" thickBot="1" x14ac:dyDescent="0.25">
      <c r="A28" s="128" t="s">
        <v>28</v>
      </c>
      <c r="B28" s="107"/>
      <c r="C28" s="129"/>
      <c r="D28" s="130"/>
    </row>
    <row r="29" spans="1:4" ht="18" customHeight="1" thickBot="1" x14ac:dyDescent="0.25">
      <c r="A29" s="133" t="s">
        <v>29</v>
      </c>
      <c r="B29" s="134" t="s">
        <v>36</v>
      </c>
      <c r="C29" s="135">
        <f>+C4+C5+C6+C7+C8+C15+C16+C17+C18+C19+C20+C21+C22+C23+C24+C25+C26+C27+C28</f>
        <v>839460</v>
      </c>
      <c r="D29" s="136">
        <f>+D4+D5+D6+D7+D8+D15+D16+D17+D18+D19+D20+D21+D22+D23+D24+D25+D26+D27+D28</f>
        <v>0</v>
      </c>
    </row>
    <row r="30" spans="1:4" ht="25.5" customHeight="1" x14ac:dyDescent="0.2">
      <c r="A30" s="131"/>
      <c r="B30" s="553" t="s">
        <v>206</v>
      </c>
      <c r="C30" s="553"/>
      <c r="D30" s="553"/>
    </row>
  </sheetData>
  <sheetProtection sheet="1" objects="1" scenarios="1"/>
  <mergeCells count="1">
    <mergeCell ref="B30:D30"/>
  </mergeCells>
  <phoneticPr fontId="0" type="noConversion"/>
  <printOptions horizontalCentered="1"/>
  <pageMargins left="0.78740157480314965" right="0.78740157480314965" top="1.7716535433070868" bottom="0.98425196850393704" header="0.5" footer="0.5"/>
  <pageSetup paperSize="9" orientation="portrait" r:id="rId1"/>
  <headerFooter alignWithMargins="0">
    <oddHeader>&amp;C&amp;"Times New Roman CE,Félkövér"&amp;14
&amp;12
Az önkormányzat által adott közvetett támogatások
(kedvezmények)
&amp;R&amp;"Times New Roman CE,Félkövér dőlt"&amp;11 12 sz. melléklet az 1/2020. (III.13.)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Normal="100" workbookViewId="0">
      <selection activeCell="A3" sqref="A3:M3"/>
    </sheetView>
  </sheetViews>
  <sheetFormatPr defaultRowHeight="12.75" x14ac:dyDescent="0.2"/>
  <cols>
    <col min="1" max="1" width="25.1640625" customWidth="1"/>
    <col min="2" max="12" width="11.33203125" customWidth="1"/>
    <col min="13" max="13" width="11.1640625" customWidth="1"/>
  </cols>
  <sheetData>
    <row r="1" spans="1:13" x14ac:dyDescent="0.2">
      <c r="M1" s="328" t="s">
        <v>704</v>
      </c>
    </row>
    <row r="3" spans="1:13" ht="15.75" x14ac:dyDescent="0.25">
      <c r="A3" s="554" t="s">
        <v>524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</row>
    <row r="4" spans="1:13" ht="13.5" thickBot="1" x14ac:dyDescent="0.25">
      <c r="A4" s="304"/>
      <c r="B4" s="555" t="s">
        <v>657</v>
      </c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</row>
    <row r="5" spans="1:13" ht="38.25" x14ac:dyDescent="0.2">
      <c r="A5" s="305" t="s">
        <v>43</v>
      </c>
      <c r="B5" s="306" t="s">
        <v>680</v>
      </c>
      <c r="C5" s="306" t="s">
        <v>681</v>
      </c>
      <c r="D5" s="306" t="s">
        <v>682</v>
      </c>
      <c r="E5" s="306" t="s">
        <v>683</v>
      </c>
      <c r="F5" s="306" t="s">
        <v>684</v>
      </c>
      <c r="G5" s="306" t="s">
        <v>685</v>
      </c>
      <c r="H5" s="306" t="s">
        <v>686</v>
      </c>
      <c r="I5" s="306" t="s">
        <v>687</v>
      </c>
      <c r="J5" s="306" t="s">
        <v>688</v>
      </c>
      <c r="K5" s="306" t="s">
        <v>689</v>
      </c>
      <c r="L5" s="307" t="s">
        <v>690</v>
      </c>
      <c r="M5" s="308" t="s">
        <v>35</v>
      </c>
    </row>
    <row r="6" spans="1:13" x14ac:dyDescent="0.2">
      <c r="A6" s="309" t="s">
        <v>525</v>
      </c>
      <c r="B6" s="310">
        <v>23674124</v>
      </c>
      <c r="C6" s="310">
        <f t="shared" ref="C6:K6" si="0">B6*1.005</f>
        <v>23792494.619999997</v>
      </c>
      <c r="D6" s="310">
        <f t="shared" si="0"/>
        <v>23911457.093099996</v>
      </c>
      <c r="E6" s="310">
        <f t="shared" si="0"/>
        <v>24031014.378565494</v>
      </c>
      <c r="F6" s="310">
        <f t="shared" si="0"/>
        <v>24151169.450458318</v>
      </c>
      <c r="G6" s="310">
        <f t="shared" si="0"/>
        <v>24271925.297710609</v>
      </c>
      <c r="H6" s="310">
        <f t="shared" si="0"/>
        <v>24393284.92419916</v>
      </c>
      <c r="I6" s="310">
        <f t="shared" si="0"/>
        <v>24515251.348820154</v>
      </c>
      <c r="J6" s="310">
        <f>I6*1.005</f>
        <v>24637827.605564252</v>
      </c>
      <c r="K6" s="310">
        <f t="shared" si="0"/>
        <v>24761016.743592069</v>
      </c>
      <c r="L6" s="310"/>
      <c r="M6" s="311">
        <f t="shared" ref="M6:M15" si="1">SUM(B6:L6)</f>
        <v>242139565.46201003</v>
      </c>
    </row>
    <row r="7" spans="1:13" ht="24" x14ac:dyDescent="0.2">
      <c r="A7" s="309" t="s">
        <v>526</v>
      </c>
      <c r="B7" s="310"/>
      <c r="C7" s="310">
        <f t="shared" ref="C7:K7" si="2">B7*1.05</f>
        <v>0</v>
      </c>
      <c r="D7" s="310">
        <f t="shared" si="2"/>
        <v>0</v>
      </c>
      <c r="E7" s="310">
        <f t="shared" si="2"/>
        <v>0</v>
      </c>
      <c r="F7" s="310">
        <f t="shared" si="2"/>
        <v>0</v>
      </c>
      <c r="G7" s="310">
        <f t="shared" si="2"/>
        <v>0</v>
      </c>
      <c r="H7" s="310">
        <f t="shared" si="2"/>
        <v>0</v>
      </c>
      <c r="I7" s="310">
        <f t="shared" si="2"/>
        <v>0</v>
      </c>
      <c r="J7" s="310">
        <f t="shared" si="2"/>
        <v>0</v>
      </c>
      <c r="K7" s="310">
        <f t="shared" si="2"/>
        <v>0</v>
      </c>
      <c r="L7" s="310"/>
      <c r="M7" s="311">
        <f t="shared" si="1"/>
        <v>0</v>
      </c>
    </row>
    <row r="8" spans="1:13" ht="24" x14ac:dyDescent="0.2">
      <c r="A8" s="309" t="s">
        <v>527</v>
      </c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1">
        <f t="shared" si="1"/>
        <v>0</v>
      </c>
    </row>
    <row r="9" spans="1:13" ht="48" x14ac:dyDescent="0.2">
      <c r="A9" s="309" t="s">
        <v>528</v>
      </c>
      <c r="B9" s="310"/>
      <c r="C9" s="310"/>
      <c r="D9" s="310"/>
      <c r="E9" s="310"/>
      <c r="F9" s="310"/>
      <c r="G9" s="310"/>
      <c r="H9" s="310"/>
      <c r="I9" s="310"/>
      <c r="J9" s="310"/>
      <c r="K9" s="310"/>
      <c r="L9" s="310"/>
      <c r="M9" s="311">
        <f t="shared" si="1"/>
        <v>0</v>
      </c>
    </row>
    <row r="10" spans="1:13" x14ac:dyDescent="0.2">
      <c r="A10" s="309" t="s">
        <v>529</v>
      </c>
      <c r="B10" s="310">
        <f>SUM('[2]1.sz.mell.'!C33)</f>
        <v>500000</v>
      </c>
      <c r="C10" s="310">
        <f>SUM(B10*1.005)</f>
        <v>502499.99999999994</v>
      </c>
      <c r="D10" s="310">
        <f t="shared" ref="D10:K10" si="3">C10*1.005</f>
        <v>505012.49999999988</v>
      </c>
      <c r="E10" s="310">
        <f t="shared" si="3"/>
        <v>507537.56249999983</v>
      </c>
      <c r="F10" s="310">
        <f t="shared" si="3"/>
        <v>510075.25031249976</v>
      </c>
      <c r="G10" s="310">
        <f t="shared" si="3"/>
        <v>512625.6265640622</v>
      </c>
      <c r="H10" s="310">
        <f t="shared" si="3"/>
        <v>515188.75469688245</v>
      </c>
      <c r="I10" s="310">
        <f t="shared" si="3"/>
        <v>517764.69847036683</v>
      </c>
      <c r="J10" s="310">
        <f t="shared" si="3"/>
        <v>520353.52196271863</v>
      </c>
      <c r="K10" s="310">
        <f t="shared" si="3"/>
        <v>522955.28957253217</v>
      </c>
      <c r="L10" s="310"/>
      <c r="M10" s="311">
        <f t="shared" si="1"/>
        <v>5114013.2040790617</v>
      </c>
    </row>
    <row r="11" spans="1:13" ht="24.75" thickBot="1" x14ac:dyDescent="0.25">
      <c r="A11" s="309" t="s">
        <v>530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1">
        <f t="shared" si="1"/>
        <v>0</v>
      </c>
    </row>
    <row r="12" spans="1:13" ht="13.5" thickBot="1" x14ac:dyDescent="0.25">
      <c r="A12" s="312" t="s">
        <v>531</v>
      </c>
      <c r="B12" s="313">
        <f t="shared" ref="B12:L12" si="4">SUM(B6:B11)</f>
        <v>24174124</v>
      </c>
      <c r="C12" s="313">
        <f t="shared" si="4"/>
        <v>24294994.619999997</v>
      </c>
      <c r="D12" s="313">
        <f t="shared" si="4"/>
        <v>24416469.593099996</v>
      </c>
      <c r="E12" s="313">
        <f t="shared" si="4"/>
        <v>24538551.941065494</v>
      </c>
      <c r="F12" s="313">
        <f t="shared" si="4"/>
        <v>24661244.700770818</v>
      </c>
      <c r="G12" s="313">
        <f t="shared" si="4"/>
        <v>24784550.924274672</v>
      </c>
      <c r="H12" s="313">
        <f t="shared" si="4"/>
        <v>24908473.678896043</v>
      </c>
      <c r="I12" s="313">
        <f t="shared" si="4"/>
        <v>25033016.047290519</v>
      </c>
      <c r="J12" s="313">
        <f t="shared" si="4"/>
        <v>25158181.127526969</v>
      </c>
      <c r="K12" s="313">
        <f t="shared" si="4"/>
        <v>25283972.033164602</v>
      </c>
      <c r="L12" s="313">
        <f t="shared" si="4"/>
        <v>0</v>
      </c>
      <c r="M12" s="314">
        <f t="shared" si="1"/>
        <v>247253578.66608912</v>
      </c>
    </row>
    <row r="13" spans="1:13" x14ac:dyDescent="0.2">
      <c r="A13" s="315" t="s">
        <v>532</v>
      </c>
      <c r="B13" s="316">
        <f>B12/2</f>
        <v>12087062</v>
      </c>
      <c r="C13" s="316">
        <f>C12/2</f>
        <v>12147497.309999999</v>
      </c>
      <c r="D13" s="316">
        <f t="shared" ref="D13:L13" si="5">D12/2</f>
        <v>12208234.796549998</v>
      </c>
      <c r="E13" s="316">
        <f t="shared" si="5"/>
        <v>12269275.970532747</v>
      </c>
      <c r="F13" s="316">
        <f t="shared" si="5"/>
        <v>12330622.350385409</v>
      </c>
      <c r="G13" s="316">
        <f t="shared" si="5"/>
        <v>12392275.462137336</v>
      </c>
      <c r="H13" s="316">
        <f t="shared" si="5"/>
        <v>12454236.839448022</v>
      </c>
      <c r="I13" s="316">
        <f t="shared" si="5"/>
        <v>12516508.023645259</v>
      </c>
      <c r="J13" s="316">
        <f t="shared" si="5"/>
        <v>12579090.563763484</v>
      </c>
      <c r="K13" s="316">
        <f t="shared" si="5"/>
        <v>12641986.016582301</v>
      </c>
      <c r="L13" s="316">
        <f t="shared" si="5"/>
        <v>0</v>
      </c>
      <c r="M13" s="317">
        <f t="shared" si="1"/>
        <v>123626789.33304456</v>
      </c>
    </row>
    <row r="14" spans="1:13" ht="36" x14ac:dyDescent="0.2">
      <c r="A14" s="318" t="s">
        <v>533</v>
      </c>
      <c r="B14" s="319">
        <f>[1]Önkormányzati!D61+[1]Önkormányzati!E61+[1]Önkormányzati!F61+[1]Önkormányzati!G61+[1]Önkormányzati!H61</f>
        <v>0</v>
      </c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20">
        <f t="shared" si="1"/>
        <v>0</v>
      </c>
    </row>
    <row r="15" spans="1:13" ht="24" x14ac:dyDescent="0.2">
      <c r="A15" s="309" t="s">
        <v>534</v>
      </c>
      <c r="B15" s="310">
        <f>[1]Önkormányzati!I61</f>
        <v>0</v>
      </c>
      <c r="C15" s="310"/>
      <c r="D15" s="310"/>
      <c r="E15" s="310"/>
      <c r="F15" s="310"/>
      <c r="G15" s="310"/>
      <c r="H15" s="310"/>
      <c r="I15" s="310"/>
      <c r="J15" s="310"/>
      <c r="K15" s="310"/>
      <c r="L15" s="310"/>
      <c r="M15" s="320">
        <f t="shared" si="1"/>
        <v>0</v>
      </c>
    </row>
    <row r="16" spans="1:13" x14ac:dyDescent="0.2">
      <c r="A16" s="309" t="s">
        <v>535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21"/>
    </row>
    <row r="17" spans="1:13" ht="24" x14ac:dyDescent="0.2">
      <c r="A17" s="309" t="s">
        <v>536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21"/>
    </row>
    <row r="18" spans="1:13" ht="36" x14ac:dyDescent="0.2">
      <c r="A18" s="309" t="s">
        <v>537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21"/>
    </row>
    <row r="19" spans="1:13" ht="48" x14ac:dyDescent="0.2">
      <c r="A19" s="309" t="s">
        <v>538</v>
      </c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21"/>
    </row>
    <row r="20" spans="1:13" ht="24.75" thickBot="1" x14ac:dyDescent="0.25">
      <c r="A20" s="322" t="s">
        <v>539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4">
        <f>SUM(B20:L20)</f>
        <v>0</v>
      </c>
    </row>
    <row r="21" spans="1:13" ht="24.75" thickBot="1" x14ac:dyDescent="0.25">
      <c r="A21" s="325" t="s">
        <v>540</v>
      </c>
      <c r="B21" s="326">
        <f>SUM(B14:B20)</f>
        <v>0</v>
      </c>
      <c r="C21" s="326">
        <f t="shared" ref="C21:L21" si="6">SUM(C14:C20)</f>
        <v>0</v>
      </c>
      <c r="D21" s="326">
        <f t="shared" si="6"/>
        <v>0</v>
      </c>
      <c r="E21" s="326">
        <f t="shared" si="6"/>
        <v>0</v>
      </c>
      <c r="F21" s="326">
        <f t="shared" si="6"/>
        <v>0</v>
      </c>
      <c r="G21" s="326">
        <f t="shared" si="6"/>
        <v>0</v>
      </c>
      <c r="H21" s="326">
        <f t="shared" si="6"/>
        <v>0</v>
      </c>
      <c r="I21" s="326">
        <f t="shared" si="6"/>
        <v>0</v>
      </c>
      <c r="J21" s="326">
        <f t="shared" si="6"/>
        <v>0</v>
      </c>
      <c r="K21" s="326">
        <f t="shared" si="6"/>
        <v>0</v>
      </c>
      <c r="L21" s="326">
        <f t="shared" si="6"/>
        <v>0</v>
      </c>
      <c r="M21" s="327">
        <f>SUM(B21:L21)</f>
        <v>0</v>
      </c>
    </row>
    <row r="22" spans="1:13" ht="36.75" thickBot="1" x14ac:dyDescent="0.25">
      <c r="A22" s="312" t="s">
        <v>541</v>
      </c>
      <c r="B22" s="313">
        <f>B13-B21</f>
        <v>12087062</v>
      </c>
      <c r="C22" s="313">
        <f t="shared" ref="C22:M22" si="7">C13-C21</f>
        <v>12147497.309999999</v>
      </c>
      <c r="D22" s="313">
        <f t="shared" si="7"/>
        <v>12208234.796549998</v>
      </c>
      <c r="E22" s="313">
        <f t="shared" si="7"/>
        <v>12269275.970532747</v>
      </c>
      <c r="F22" s="313">
        <f t="shared" si="7"/>
        <v>12330622.350385409</v>
      </c>
      <c r="G22" s="313">
        <f t="shared" si="7"/>
        <v>12392275.462137336</v>
      </c>
      <c r="H22" s="313">
        <f t="shared" si="7"/>
        <v>12454236.839448022</v>
      </c>
      <c r="I22" s="313">
        <f t="shared" si="7"/>
        <v>12516508.023645259</v>
      </c>
      <c r="J22" s="313">
        <f t="shared" si="7"/>
        <v>12579090.563763484</v>
      </c>
      <c r="K22" s="313">
        <f t="shared" si="7"/>
        <v>12641986.016582301</v>
      </c>
      <c r="L22" s="313">
        <f t="shared" si="7"/>
        <v>0</v>
      </c>
      <c r="M22" s="314">
        <f t="shared" si="7"/>
        <v>123626789.33304456</v>
      </c>
    </row>
    <row r="23" spans="1:13" x14ac:dyDescent="0.2">
      <c r="A23" s="304" t="s">
        <v>542</v>
      </c>
      <c r="B23" s="304"/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</row>
  </sheetData>
  <mergeCells count="2">
    <mergeCell ref="A3:M3"/>
    <mergeCell ref="B4:M4"/>
  </mergeCells>
  <phoneticPr fontId="0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J5" sqref="J5"/>
    </sheetView>
  </sheetViews>
  <sheetFormatPr defaultRowHeight="12.75" x14ac:dyDescent="0.2"/>
  <cols>
    <col min="1" max="1" width="5.83203125" customWidth="1"/>
    <col min="2" max="2" width="23.1640625" customWidth="1"/>
    <col min="3" max="11" width="14.33203125" customWidth="1"/>
  </cols>
  <sheetData>
    <row r="1" spans="1:11" x14ac:dyDescent="0.2">
      <c r="F1" s="559" t="s">
        <v>705</v>
      </c>
      <c r="G1" s="560"/>
      <c r="H1" s="560"/>
      <c r="I1" s="560"/>
      <c r="J1" s="560"/>
      <c r="K1" s="560"/>
    </row>
    <row r="3" spans="1:11" ht="15" x14ac:dyDescent="0.25">
      <c r="G3" s="304"/>
      <c r="H3" s="304"/>
      <c r="I3" s="330"/>
      <c r="J3" s="330"/>
      <c r="K3" s="304"/>
    </row>
    <row r="4" spans="1:11" x14ac:dyDescent="0.2">
      <c r="B4" s="304"/>
      <c r="C4" s="304"/>
      <c r="D4" s="304"/>
      <c r="E4" s="304"/>
      <c r="F4" s="304"/>
      <c r="G4" s="304"/>
      <c r="H4" s="304"/>
      <c r="I4" s="304"/>
      <c r="J4" s="304"/>
      <c r="K4" s="304"/>
    </row>
    <row r="5" spans="1:11" x14ac:dyDescent="0.2">
      <c r="B5" s="304"/>
      <c r="C5" s="304"/>
      <c r="D5" s="304"/>
      <c r="E5" s="304"/>
      <c r="F5" s="304"/>
      <c r="G5" s="304"/>
      <c r="H5" s="304"/>
      <c r="I5" s="304"/>
      <c r="J5" s="304"/>
      <c r="K5" s="304"/>
    </row>
    <row r="6" spans="1:11" ht="15.75" x14ac:dyDescent="0.25">
      <c r="B6" s="554" t="s">
        <v>543</v>
      </c>
      <c r="C6" s="561"/>
      <c r="D6" s="561"/>
      <c r="E6" s="561"/>
      <c r="F6" s="561"/>
      <c r="G6" s="561"/>
      <c r="H6" s="561"/>
      <c r="I6" s="561"/>
      <c r="J6" s="561"/>
      <c r="K6" s="304"/>
    </row>
    <row r="7" spans="1:11" x14ac:dyDescent="0.2">
      <c r="B7" s="304"/>
      <c r="C7" s="304"/>
      <c r="D7" s="331"/>
      <c r="E7" s="304"/>
      <c r="F7" s="304"/>
      <c r="G7" s="304"/>
      <c r="H7" s="304"/>
      <c r="I7" s="304"/>
      <c r="J7" s="304"/>
      <c r="K7" s="304"/>
    </row>
    <row r="8" spans="1:11" x14ac:dyDescent="0.2">
      <c r="B8" s="304"/>
      <c r="C8" s="304"/>
      <c r="D8" s="304"/>
      <c r="E8" s="304"/>
      <c r="F8" s="304"/>
      <c r="G8" s="304"/>
      <c r="H8" s="304"/>
      <c r="I8" s="304"/>
      <c r="J8" s="304"/>
      <c r="K8" s="304"/>
    </row>
    <row r="9" spans="1:11" ht="13.5" thickBot="1" x14ac:dyDescent="0.25">
      <c r="B9" s="304"/>
      <c r="C9" s="304"/>
      <c r="D9" s="304"/>
      <c r="E9" s="304"/>
      <c r="F9" s="304"/>
      <c r="G9" s="304"/>
      <c r="H9" s="304"/>
      <c r="I9" s="304"/>
      <c r="J9" s="332" t="s">
        <v>544</v>
      </c>
      <c r="K9" s="304"/>
    </row>
    <row r="10" spans="1:11" ht="13.5" thickBot="1" x14ac:dyDescent="0.25">
      <c r="A10" s="562" t="s">
        <v>2</v>
      </c>
      <c r="B10" s="333" t="s">
        <v>545</v>
      </c>
      <c r="C10" s="564" t="s">
        <v>546</v>
      </c>
      <c r="D10" s="565"/>
      <c r="E10" s="566" t="s">
        <v>547</v>
      </c>
      <c r="F10" s="565"/>
      <c r="G10" s="567" t="s">
        <v>548</v>
      </c>
      <c r="H10" s="565"/>
      <c r="I10" s="566" t="s">
        <v>549</v>
      </c>
      <c r="J10" s="564"/>
      <c r="K10" s="557" t="s">
        <v>550</v>
      </c>
    </row>
    <row r="11" spans="1:11" ht="13.5" thickBot="1" x14ac:dyDescent="0.25">
      <c r="A11" s="563"/>
      <c r="B11" s="335"/>
      <c r="C11" s="334" t="s">
        <v>551</v>
      </c>
      <c r="D11" s="336" t="s">
        <v>552</v>
      </c>
      <c r="E11" s="336" t="s">
        <v>553</v>
      </c>
      <c r="F11" s="336" t="s">
        <v>554</v>
      </c>
      <c r="G11" s="337" t="s">
        <v>555</v>
      </c>
      <c r="H11" s="337" t="s">
        <v>554</v>
      </c>
      <c r="I11" s="336" t="s">
        <v>556</v>
      </c>
      <c r="J11" s="334" t="s">
        <v>557</v>
      </c>
      <c r="K11" s="558"/>
    </row>
    <row r="12" spans="1:11" ht="13.5" thickBot="1" x14ac:dyDescent="0.25">
      <c r="A12" s="338" t="s">
        <v>329</v>
      </c>
      <c r="B12" s="339" t="s">
        <v>330</v>
      </c>
      <c r="C12" s="339" t="s">
        <v>331</v>
      </c>
      <c r="D12" s="339" t="s">
        <v>332</v>
      </c>
      <c r="E12" s="339" t="s">
        <v>333</v>
      </c>
      <c r="F12" s="339" t="s">
        <v>403</v>
      </c>
      <c r="G12" s="339" t="s">
        <v>404</v>
      </c>
      <c r="H12" s="339" t="s">
        <v>405</v>
      </c>
      <c r="I12" s="339" t="s">
        <v>406</v>
      </c>
      <c r="J12" s="334" t="s">
        <v>413</v>
      </c>
      <c r="K12" s="336" t="s">
        <v>414</v>
      </c>
    </row>
    <row r="13" spans="1:11" x14ac:dyDescent="0.2">
      <c r="A13" s="340" t="s">
        <v>4</v>
      </c>
      <c r="B13" s="341" t="s">
        <v>558</v>
      </c>
      <c r="C13" s="342">
        <v>14993869</v>
      </c>
      <c r="D13" s="342">
        <v>20161704</v>
      </c>
      <c r="E13" s="342"/>
      <c r="F13" s="343"/>
      <c r="G13" s="344">
        <v>0</v>
      </c>
      <c r="H13" s="345">
        <v>0</v>
      </c>
      <c r="I13" s="344">
        <v>0</v>
      </c>
      <c r="J13" s="346">
        <v>0</v>
      </c>
      <c r="K13" s="343">
        <v>5167834</v>
      </c>
    </row>
    <row r="14" spans="1:11" x14ac:dyDescent="0.2">
      <c r="A14" s="347" t="s">
        <v>5</v>
      </c>
      <c r="B14" s="341" t="s">
        <v>559</v>
      </c>
      <c r="C14" s="342">
        <v>14993869</v>
      </c>
      <c r="D14" s="342">
        <v>24993869</v>
      </c>
      <c r="E14" s="342"/>
      <c r="F14" s="343"/>
      <c r="G14" s="348">
        <v>0</v>
      </c>
      <c r="H14" s="349">
        <v>0</v>
      </c>
      <c r="I14" s="344">
        <v>0</v>
      </c>
      <c r="J14" s="350">
        <v>0</v>
      </c>
      <c r="K14" s="348">
        <v>10000000</v>
      </c>
    </row>
    <row r="15" spans="1:11" x14ac:dyDescent="0.2">
      <c r="A15" s="351" t="s">
        <v>6</v>
      </c>
      <c r="B15" s="341" t="s">
        <v>560</v>
      </c>
      <c r="C15" s="342">
        <v>16993869</v>
      </c>
      <c r="D15" s="342">
        <v>14993869</v>
      </c>
      <c r="E15" s="342"/>
      <c r="F15" s="343"/>
      <c r="G15" s="344">
        <v>0</v>
      </c>
      <c r="H15" s="345">
        <v>0</v>
      </c>
      <c r="I15" s="344">
        <v>0</v>
      </c>
      <c r="J15" s="352">
        <v>0</v>
      </c>
      <c r="K15" s="348"/>
    </row>
    <row r="16" spans="1:11" x14ac:dyDescent="0.2">
      <c r="A16" s="351" t="s">
        <v>7</v>
      </c>
      <c r="B16" s="341" t="s">
        <v>561</v>
      </c>
      <c r="C16" s="342">
        <v>14993869</v>
      </c>
      <c r="D16" s="342">
        <v>21481230</v>
      </c>
      <c r="E16" s="342"/>
      <c r="F16" s="343"/>
      <c r="G16" s="348">
        <v>0</v>
      </c>
      <c r="H16" s="349">
        <v>0</v>
      </c>
      <c r="I16" s="344">
        <v>0</v>
      </c>
      <c r="J16" s="350">
        <v>0</v>
      </c>
      <c r="K16" s="348"/>
    </row>
    <row r="17" spans="1:11" x14ac:dyDescent="0.2">
      <c r="A17" s="351" t="s">
        <v>8</v>
      </c>
      <c r="B17" s="341" t="s">
        <v>562</v>
      </c>
      <c r="C17" s="342">
        <v>16993869</v>
      </c>
      <c r="D17" s="342">
        <v>44993869</v>
      </c>
      <c r="E17" s="342"/>
      <c r="F17" s="343"/>
      <c r="G17" s="344">
        <v>0</v>
      </c>
      <c r="H17" s="345">
        <v>0</v>
      </c>
      <c r="I17" s="344">
        <v>0</v>
      </c>
      <c r="J17" s="352">
        <v>0</v>
      </c>
      <c r="K17" s="348">
        <v>30000000</v>
      </c>
    </row>
    <row r="18" spans="1:11" x14ac:dyDescent="0.2">
      <c r="A18" s="351" t="s">
        <v>9</v>
      </c>
      <c r="B18" s="341" t="s">
        <v>563</v>
      </c>
      <c r="C18" s="342">
        <v>14993869</v>
      </c>
      <c r="D18" s="342">
        <v>14993869</v>
      </c>
      <c r="E18" s="342"/>
      <c r="F18" s="343"/>
      <c r="G18" s="348">
        <v>0</v>
      </c>
      <c r="H18" s="349">
        <v>0</v>
      </c>
      <c r="I18" s="344">
        <v>0</v>
      </c>
      <c r="J18" s="350">
        <v>0</v>
      </c>
      <c r="K18" s="348"/>
    </row>
    <row r="19" spans="1:11" x14ac:dyDescent="0.2">
      <c r="A19" s="351" t="s">
        <v>10</v>
      </c>
      <c r="B19" s="341" t="s">
        <v>564</v>
      </c>
      <c r="C19" s="342">
        <v>14993869</v>
      </c>
      <c r="D19" s="342">
        <v>20993869</v>
      </c>
      <c r="E19" s="342">
        <v>0</v>
      </c>
      <c r="F19" s="343"/>
      <c r="G19" s="344">
        <v>0</v>
      </c>
      <c r="H19" s="345">
        <v>0</v>
      </c>
      <c r="I19" s="344">
        <v>0</v>
      </c>
      <c r="J19" s="352">
        <v>0</v>
      </c>
      <c r="K19" s="348"/>
    </row>
    <row r="20" spans="1:11" x14ac:dyDescent="0.2">
      <c r="A20" s="351" t="s">
        <v>11</v>
      </c>
      <c r="B20" s="341" t="s">
        <v>565</v>
      </c>
      <c r="C20" s="342">
        <v>14993869</v>
      </c>
      <c r="D20" s="342">
        <v>64993869</v>
      </c>
      <c r="E20" s="342"/>
      <c r="F20" s="343"/>
      <c r="G20" s="348">
        <v>0</v>
      </c>
      <c r="H20" s="349">
        <v>0</v>
      </c>
      <c r="I20" s="344">
        <v>0</v>
      </c>
      <c r="J20" s="350">
        <v>0</v>
      </c>
      <c r="K20" s="348">
        <v>50000000</v>
      </c>
    </row>
    <row r="21" spans="1:11" x14ac:dyDescent="0.2">
      <c r="A21" s="351" t="s">
        <v>12</v>
      </c>
      <c r="B21" s="341" t="s">
        <v>566</v>
      </c>
      <c r="C21" s="342">
        <v>23481224</v>
      </c>
      <c r="D21" s="342">
        <v>14993869</v>
      </c>
      <c r="E21" s="342"/>
      <c r="F21" s="343"/>
      <c r="G21" s="344">
        <v>0</v>
      </c>
      <c r="H21" s="345">
        <v>0</v>
      </c>
      <c r="I21" s="344">
        <v>0</v>
      </c>
      <c r="J21" s="352">
        <v>0</v>
      </c>
      <c r="K21" s="348"/>
    </row>
    <row r="22" spans="1:11" x14ac:dyDescent="0.2">
      <c r="A22" s="351" t="s">
        <v>13</v>
      </c>
      <c r="B22" s="341" t="s">
        <v>567</v>
      </c>
      <c r="C22" s="342">
        <v>14993869</v>
      </c>
      <c r="D22" s="342">
        <v>14993869</v>
      </c>
      <c r="E22" s="342"/>
      <c r="F22" s="343"/>
      <c r="G22" s="348">
        <v>0</v>
      </c>
      <c r="H22" s="353">
        <v>0</v>
      </c>
      <c r="I22" s="344">
        <v>0</v>
      </c>
      <c r="J22" s="354">
        <v>0</v>
      </c>
      <c r="K22" s="348"/>
    </row>
    <row r="23" spans="1:11" x14ac:dyDescent="0.2">
      <c r="A23" s="351" t="s">
        <v>14</v>
      </c>
      <c r="B23" s="341" t="s">
        <v>568</v>
      </c>
      <c r="C23" s="342">
        <v>14993869</v>
      </c>
      <c r="D23" s="342">
        <v>14993869</v>
      </c>
      <c r="E23" s="342"/>
      <c r="F23" s="343"/>
      <c r="G23" s="348">
        <v>0</v>
      </c>
      <c r="H23" s="349">
        <v>0</v>
      </c>
      <c r="I23" s="344">
        <v>0</v>
      </c>
      <c r="J23" s="350">
        <v>0</v>
      </c>
      <c r="K23" s="348"/>
    </row>
    <row r="24" spans="1:11" ht="13.5" thickBot="1" x14ac:dyDescent="0.25">
      <c r="A24" s="355" t="s">
        <v>15</v>
      </c>
      <c r="B24" s="356" t="s">
        <v>569</v>
      </c>
      <c r="C24" s="342">
        <v>14993878</v>
      </c>
      <c r="D24" s="342">
        <v>80286387</v>
      </c>
      <c r="E24" s="342"/>
      <c r="F24" s="357"/>
      <c r="G24" s="344">
        <v>0</v>
      </c>
      <c r="H24" s="345"/>
      <c r="I24" s="344">
        <v>0</v>
      </c>
      <c r="J24" s="352">
        <v>0</v>
      </c>
      <c r="K24" s="358">
        <v>65292516</v>
      </c>
    </row>
    <row r="25" spans="1:11" ht="13.5" thickBot="1" x14ac:dyDescent="0.25">
      <c r="A25" s="359" t="s">
        <v>16</v>
      </c>
      <c r="B25" s="360" t="s">
        <v>35</v>
      </c>
      <c r="C25" s="361">
        <f>SUM(C13:C24)</f>
        <v>192413792</v>
      </c>
      <c r="D25" s="362">
        <f t="shared" ref="D25:I25" si="0">SUM(D13:D24)</f>
        <v>352874142</v>
      </c>
      <c r="E25" s="361">
        <f t="shared" si="0"/>
        <v>0</v>
      </c>
      <c r="F25" s="362">
        <f t="shared" si="0"/>
        <v>0</v>
      </c>
      <c r="G25" s="361">
        <f t="shared" si="0"/>
        <v>0</v>
      </c>
      <c r="H25" s="362">
        <f t="shared" si="0"/>
        <v>0</v>
      </c>
      <c r="I25" s="361">
        <f t="shared" si="0"/>
        <v>0</v>
      </c>
      <c r="J25" s="363">
        <f>SUM(J13:J24)</f>
        <v>0</v>
      </c>
      <c r="K25" s="362">
        <f>SUM(K13:K24)</f>
        <v>160460350</v>
      </c>
    </row>
  </sheetData>
  <mergeCells count="8">
    <mergeCell ref="K10:K11"/>
    <mergeCell ref="F1:K1"/>
    <mergeCell ref="B6:J6"/>
    <mergeCell ref="A10:A11"/>
    <mergeCell ref="C10:D10"/>
    <mergeCell ref="E10:F10"/>
    <mergeCell ref="G10:H10"/>
    <mergeCell ref="I10:J10"/>
  </mergeCells>
  <pageMargins left="0.7" right="0.7" top="0.75" bottom="0.75" header="0.3" footer="0.3"/>
  <pageSetup paperSize="9" scale="9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Normal="100" workbookViewId="0">
      <selection activeCell="J9" sqref="J9"/>
    </sheetView>
  </sheetViews>
  <sheetFormatPr defaultRowHeight="12.75" x14ac:dyDescent="0.2"/>
  <cols>
    <col min="1" max="2" width="10.6640625" customWidth="1"/>
    <col min="4" max="4" width="25.6640625" customWidth="1"/>
    <col min="5" max="5" width="22" customWidth="1"/>
  </cols>
  <sheetData>
    <row r="1" spans="1:6" x14ac:dyDescent="0.2">
      <c r="B1" s="329"/>
      <c r="C1" s="329"/>
      <c r="D1" s="329"/>
      <c r="E1" s="332" t="s">
        <v>706</v>
      </c>
      <c r="F1" s="304"/>
    </row>
    <row r="2" spans="1:6" x14ac:dyDescent="0.2">
      <c r="A2" s="304"/>
      <c r="B2" s="304"/>
      <c r="C2" s="304"/>
      <c r="D2" s="304"/>
      <c r="E2" s="331"/>
      <c r="F2" s="304"/>
    </row>
    <row r="3" spans="1:6" x14ac:dyDescent="0.2">
      <c r="A3" s="304"/>
      <c r="B3" s="304"/>
      <c r="C3" s="304"/>
      <c r="D3" s="304"/>
      <c r="E3" s="304"/>
      <c r="F3" s="304"/>
    </row>
    <row r="4" spans="1:6" ht="15.75" x14ac:dyDescent="0.25">
      <c r="A4" s="304"/>
      <c r="B4" s="364" t="s">
        <v>570</v>
      </c>
      <c r="C4" s="304"/>
      <c r="D4" s="304"/>
      <c r="E4" s="304"/>
      <c r="F4" s="304"/>
    </row>
    <row r="5" spans="1:6" ht="15.75" x14ac:dyDescent="0.25">
      <c r="A5" s="304"/>
      <c r="B5" s="364" t="s">
        <v>571</v>
      </c>
      <c r="C5" s="364"/>
      <c r="D5" s="364"/>
      <c r="E5" s="364"/>
      <c r="F5" s="304"/>
    </row>
    <row r="6" spans="1:6" ht="15.75" x14ac:dyDescent="0.25">
      <c r="A6" s="304"/>
      <c r="B6" s="364"/>
      <c r="C6" s="364"/>
      <c r="D6" s="364"/>
      <c r="E6" s="364"/>
      <c r="F6" s="304"/>
    </row>
    <row r="7" spans="1:6" ht="15.75" x14ac:dyDescent="0.25">
      <c r="A7" s="304"/>
      <c r="B7" s="364"/>
      <c r="C7" s="364"/>
      <c r="D7" s="364" t="s">
        <v>694</v>
      </c>
      <c r="E7" s="364"/>
      <c r="F7" s="304"/>
    </row>
    <row r="8" spans="1:6" ht="15.75" x14ac:dyDescent="0.25">
      <c r="A8" s="304"/>
      <c r="B8" s="364"/>
      <c r="C8" s="364"/>
      <c r="D8" s="364"/>
      <c r="E8" s="364"/>
      <c r="F8" s="304"/>
    </row>
    <row r="9" spans="1:6" ht="15.75" x14ac:dyDescent="0.25">
      <c r="A9" s="304"/>
      <c r="B9" s="364"/>
      <c r="C9" s="364"/>
      <c r="D9" s="364"/>
      <c r="E9" s="364"/>
      <c r="F9" s="304"/>
    </row>
    <row r="10" spans="1:6" x14ac:dyDescent="0.2">
      <c r="A10" s="304"/>
      <c r="B10" s="304"/>
      <c r="C10" s="304"/>
      <c r="D10" s="304"/>
      <c r="E10" s="304"/>
      <c r="F10" s="304"/>
    </row>
    <row r="11" spans="1:6" ht="15.75" x14ac:dyDescent="0.25">
      <c r="A11" s="365" t="s">
        <v>572</v>
      </c>
      <c r="B11" s="366"/>
      <c r="C11" s="366"/>
      <c r="D11" s="366"/>
    </row>
    <row r="14" spans="1:6" ht="15.75" x14ac:dyDescent="0.25">
      <c r="A14" s="365" t="s">
        <v>573</v>
      </c>
      <c r="B14" s="365"/>
      <c r="C14" s="365"/>
      <c r="D14" s="365"/>
      <c r="E14" s="365"/>
      <c r="F14" s="304"/>
    </row>
    <row r="15" spans="1:6" ht="15.75" x14ac:dyDescent="0.25">
      <c r="A15" s="365" t="s">
        <v>574</v>
      </c>
      <c r="B15" s="365"/>
      <c r="C15" s="365"/>
      <c r="D15" s="365"/>
      <c r="E15" s="365"/>
      <c r="F15" s="304"/>
    </row>
    <row r="16" spans="1:6" x14ac:dyDescent="0.2">
      <c r="A16" s="367" t="s">
        <v>575</v>
      </c>
      <c r="B16" s="304"/>
      <c r="C16" s="304"/>
      <c r="D16" s="304"/>
      <c r="E16" s="304"/>
      <c r="F16" s="304"/>
    </row>
    <row r="17" spans="1:6" x14ac:dyDescent="0.2">
      <c r="A17" s="367"/>
      <c r="B17" s="304"/>
      <c r="C17" s="304"/>
      <c r="D17" s="304"/>
      <c r="E17" s="304"/>
      <c r="F17" s="304"/>
    </row>
    <row r="18" spans="1:6" x14ac:dyDescent="0.2">
      <c r="A18" s="367"/>
      <c r="B18" s="304"/>
      <c r="C18" s="304"/>
      <c r="D18" s="304"/>
      <c r="E18" s="304"/>
      <c r="F18" s="304"/>
    </row>
    <row r="19" spans="1:6" ht="13.5" thickBot="1" x14ac:dyDescent="0.25">
      <c r="A19" s="304"/>
      <c r="B19" s="304"/>
      <c r="C19" s="304"/>
      <c r="D19" s="304"/>
      <c r="E19" s="304"/>
      <c r="F19" s="304"/>
    </row>
    <row r="20" spans="1:6" x14ac:dyDescent="0.2">
      <c r="A20" s="368"/>
      <c r="B20" s="369"/>
      <c r="C20" s="370"/>
      <c r="D20" s="371"/>
      <c r="E20" s="372" t="s">
        <v>576</v>
      </c>
      <c r="F20" s="304"/>
    </row>
    <row r="21" spans="1:6" x14ac:dyDescent="0.2">
      <c r="A21" s="373" t="s">
        <v>577</v>
      </c>
      <c r="B21" s="398" t="s">
        <v>578</v>
      </c>
      <c r="C21" s="373"/>
      <c r="D21" s="399"/>
      <c r="E21" s="373" t="s">
        <v>579</v>
      </c>
      <c r="F21" s="304"/>
    </row>
    <row r="22" spans="1:6" ht="13.5" thickBot="1" x14ac:dyDescent="0.25">
      <c r="A22" s="374"/>
      <c r="B22" s="375"/>
      <c r="C22" s="376"/>
      <c r="D22" s="377"/>
      <c r="E22" s="378"/>
      <c r="F22" s="304"/>
    </row>
    <row r="23" spans="1:6" x14ac:dyDescent="0.2">
      <c r="A23" s="368"/>
      <c r="B23" s="379"/>
      <c r="C23" s="379"/>
      <c r="D23" s="379"/>
      <c r="E23" s="372"/>
      <c r="F23" s="304"/>
    </row>
    <row r="24" spans="1:6" x14ac:dyDescent="0.2">
      <c r="A24" s="380">
        <v>1</v>
      </c>
      <c r="B24" s="381" t="s">
        <v>580</v>
      </c>
      <c r="C24" s="381"/>
      <c r="D24" s="381"/>
      <c r="E24" s="382"/>
      <c r="F24" s="304"/>
    </row>
    <row r="25" spans="1:6" x14ac:dyDescent="0.2">
      <c r="A25" s="383">
        <v>2</v>
      </c>
      <c r="B25" s="379" t="s">
        <v>581</v>
      </c>
      <c r="C25" s="379"/>
      <c r="D25" s="384"/>
      <c r="E25" s="385"/>
      <c r="F25" s="304"/>
    </row>
    <row r="26" spans="1:6" x14ac:dyDescent="0.2">
      <c r="A26" s="380"/>
      <c r="B26" s="381" t="s">
        <v>582</v>
      </c>
      <c r="C26" s="381"/>
      <c r="D26" s="386"/>
      <c r="E26" s="382"/>
      <c r="F26" s="304"/>
    </row>
    <row r="27" spans="1:6" x14ac:dyDescent="0.2">
      <c r="A27" s="383">
        <v>3</v>
      </c>
      <c r="B27" s="379" t="s">
        <v>583</v>
      </c>
      <c r="C27" s="379"/>
      <c r="D27" s="384"/>
      <c r="E27" s="385"/>
      <c r="F27" s="304"/>
    </row>
    <row r="28" spans="1:6" x14ac:dyDescent="0.2">
      <c r="A28" s="380"/>
      <c r="B28" s="381" t="s">
        <v>584</v>
      </c>
      <c r="C28" s="381"/>
      <c r="D28" s="386"/>
      <c r="E28" s="382"/>
      <c r="F28" s="304"/>
    </row>
    <row r="29" spans="1:6" x14ac:dyDescent="0.2">
      <c r="A29" s="380">
        <v>4</v>
      </c>
      <c r="B29" s="381" t="s">
        <v>134</v>
      </c>
      <c r="C29" s="381"/>
      <c r="D29" s="386"/>
      <c r="E29" s="382"/>
      <c r="F29" s="304"/>
    </row>
    <row r="30" spans="1:6" x14ac:dyDescent="0.2">
      <c r="A30" s="383">
        <v>5</v>
      </c>
      <c r="B30" s="379" t="s">
        <v>585</v>
      </c>
      <c r="C30" s="379"/>
      <c r="D30" s="384"/>
      <c r="E30" s="385"/>
      <c r="F30" s="304"/>
    </row>
    <row r="31" spans="1:6" x14ac:dyDescent="0.2">
      <c r="A31" s="380"/>
      <c r="B31" s="381" t="s">
        <v>586</v>
      </c>
      <c r="C31" s="381"/>
      <c r="D31" s="386"/>
      <c r="E31" s="382"/>
      <c r="F31" s="304"/>
    </row>
    <row r="32" spans="1:6" x14ac:dyDescent="0.2">
      <c r="A32" s="387">
        <v>6</v>
      </c>
      <c r="B32" s="388" t="s">
        <v>587</v>
      </c>
      <c r="C32" s="389"/>
      <c r="D32" s="390"/>
      <c r="E32" s="391"/>
      <c r="F32" s="304"/>
    </row>
    <row r="33" spans="1:6" ht="13.5" thickBot="1" x14ac:dyDescent="0.25">
      <c r="A33" s="392">
        <v>7</v>
      </c>
      <c r="B33" s="376" t="s">
        <v>588</v>
      </c>
      <c r="C33" s="376"/>
      <c r="D33" s="377"/>
      <c r="E33" s="393"/>
      <c r="F33" s="304"/>
    </row>
    <row r="34" spans="1:6" ht="16.5" thickBot="1" x14ac:dyDescent="0.3">
      <c r="A34" s="304"/>
      <c r="B34" s="394" t="s">
        <v>35</v>
      </c>
      <c r="C34" s="395"/>
      <c r="D34" s="396"/>
      <c r="E34" s="397"/>
      <c r="F34" s="304"/>
    </row>
    <row r="35" spans="1:6" x14ac:dyDescent="0.2">
      <c r="A35" s="304"/>
      <c r="B35" s="304"/>
      <c r="C35" s="304"/>
      <c r="D35" s="304"/>
      <c r="E35" s="304"/>
      <c r="F35" s="304"/>
    </row>
    <row r="36" spans="1:6" x14ac:dyDescent="0.2">
      <c r="A36" s="400"/>
      <c r="B36" s="288"/>
      <c r="C36" s="288"/>
      <c r="D36" s="288"/>
      <c r="E36" s="288"/>
      <c r="F36" s="304"/>
    </row>
    <row r="37" spans="1:6" x14ac:dyDescent="0.2">
      <c r="A37" s="400"/>
      <c r="B37" s="288"/>
      <c r="C37" s="288"/>
      <c r="D37" s="288"/>
      <c r="E37" s="288"/>
      <c r="F37" s="304"/>
    </row>
    <row r="38" spans="1:6" x14ac:dyDescent="0.2">
      <c r="A38" s="304"/>
      <c r="B38" s="304"/>
      <c r="C38" s="304"/>
      <c r="D38" s="304"/>
      <c r="E38" s="304"/>
      <c r="F38" s="304"/>
    </row>
    <row r="39" spans="1:6" x14ac:dyDescent="0.2">
      <c r="A39" s="304"/>
      <c r="B39" s="304" t="s">
        <v>695</v>
      </c>
      <c r="C39" s="304"/>
      <c r="D39" s="304"/>
      <c r="E39" s="304"/>
      <c r="F39" s="304"/>
    </row>
    <row r="40" spans="1:6" x14ac:dyDescent="0.2">
      <c r="A40" s="304"/>
      <c r="B40" s="304"/>
      <c r="C40" s="304"/>
      <c r="D40" s="304"/>
      <c r="E40" s="304"/>
      <c r="F40" s="304"/>
    </row>
    <row r="41" spans="1:6" x14ac:dyDescent="0.2">
      <c r="A41" s="304"/>
      <c r="B41" s="304"/>
      <c r="C41" s="304"/>
      <c r="D41" s="304"/>
      <c r="E41" s="304"/>
      <c r="F41" s="304"/>
    </row>
    <row r="42" spans="1:6" x14ac:dyDescent="0.2">
      <c r="A42" s="304"/>
      <c r="B42" s="304"/>
      <c r="C42" s="304"/>
      <c r="D42" s="304"/>
      <c r="E42" s="304" t="s">
        <v>589</v>
      </c>
      <c r="F42" s="304"/>
    </row>
    <row r="43" spans="1:6" x14ac:dyDescent="0.2">
      <c r="A43" s="304"/>
      <c r="B43" s="304"/>
      <c r="C43" s="304"/>
      <c r="D43" s="304"/>
      <c r="E43" s="304" t="s">
        <v>590</v>
      </c>
      <c r="F43" s="304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zoomScaleNormal="100" workbookViewId="0">
      <selection activeCell="A40" sqref="A40:I40"/>
    </sheetView>
  </sheetViews>
  <sheetFormatPr defaultRowHeight="12.75" x14ac:dyDescent="0.2"/>
  <cols>
    <col min="1" max="1" width="5.33203125" customWidth="1"/>
    <col min="2" max="2" width="38" customWidth="1"/>
    <col min="3" max="3" width="12.1640625" customWidth="1"/>
    <col min="4" max="4" width="12.5" customWidth="1"/>
    <col min="5" max="5" width="11.6640625" customWidth="1"/>
    <col min="6" max="6" width="39" customWidth="1"/>
    <col min="7" max="7" width="12.1640625" customWidth="1"/>
    <col min="8" max="8" width="12" customWidth="1"/>
    <col min="9" max="9" width="12.5" customWidth="1"/>
  </cols>
  <sheetData>
    <row r="1" spans="1:15" x14ac:dyDescent="0.2">
      <c r="I1" s="332" t="s">
        <v>707</v>
      </c>
      <c r="J1" s="332"/>
      <c r="K1" s="332"/>
      <c r="L1" s="332"/>
      <c r="M1" s="332"/>
      <c r="N1" s="332"/>
      <c r="O1" s="332"/>
    </row>
    <row r="3" spans="1:15" ht="15.75" x14ac:dyDescent="0.25">
      <c r="A3" s="554" t="s">
        <v>591</v>
      </c>
      <c r="B3" s="554"/>
      <c r="C3" s="554"/>
      <c r="D3" s="554"/>
      <c r="E3" s="554"/>
      <c r="F3" s="554"/>
      <c r="G3" s="554"/>
      <c r="H3" s="554"/>
      <c r="I3" s="554"/>
    </row>
    <row r="4" spans="1:15" ht="15.75" x14ac:dyDescent="0.25">
      <c r="A4" s="554" t="s">
        <v>592</v>
      </c>
      <c r="B4" s="554"/>
      <c r="C4" s="554"/>
      <c r="D4" s="554"/>
      <c r="E4" s="554"/>
      <c r="F4" s="554"/>
      <c r="G4" s="554"/>
      <c r="H4" s="554"/>
      <c r="I4" s="554"/>
    </row>
    <row r="5" spans="1:15" x14ac:dyDescent="0.2">
      <c r="A5" s="401"/>
      <c r="B5" s="401"/>
      <c r="C5" s="401"/>
      <c r="D5" s="401"/>
      <c r="E5" s="401"/>
      <c r="F5" s="401"/>
      <c r="G5" s="401"/>
      <c r="H5" s="401"/>
      <c r="I5" s="401"/>
    </row>
    <row r="6" spans="1:15" ht="13.5" thickBot="1" x14ac:dyDescent="0.25">
      <c r="B6" s="402"/>
      <c r="C6" s="402"/>
      <c r="D6" s="402"/>
      <c r="E6" s="402"/>
      <c r="F6" s="403"/>
      <c r="G6" s="403" t="s">
        <v>544</v>
      </c>
    </row>
    <row r="7" spans="1:15" ht="13.5" thickBot="1" x14ac:dyDescent="0.25">
      <c r="A7" s="568" t="s">
        <v>2</v>
      </c>
      <c r="B7" s="570" t="s">
        <v>593</v>
      </c>
      <c r="C7" s="571"/>
      <c r="D7" s="572"/>
      <c r="E7" s="572"/>
      <c r="F7" s="573" t="s">
        <v>594</v>
      </c>
      <c r="G7" s="574"/>
      <c r="H7" s="575"/>
      <c r="I7" s="576"/>
    </row>
    <row r="8" spans="1:15" ht="26.25" thickBot="1" x14ac:dyDescent="0.25">
      <c r="A8" s="569"/>
      <c r="B8" s="404" t="s">
        <v>595</v>
      </c>
      <c r="C8" s="405" t="s">
        <v>662</v>
      </c>
      <c r="D8" s="405" t="s">
        <v>669</v>
      </c>
      <c r="E8" s="405" t="s">
        <v>691</v>
      </c>
      <c r="F8" s="406" t="s">
        <v>595</v>
      </c>
      <c r="G8" s="405" t="s">
        <v>662</v>
      </c>
      <c r="H8" s="405" t="s">
        <v>669</v>
      </c>
      <c r="I8" s="405" t="s">
        <v>691</v>
      </c>
    </row>
    <row r="9" spans="1:15" ht="13.5" thickBot="1" x14ac:dyDescent="0.25">
      <c r="A9" s="407" t="s">
        <v>329</v>
      </c>
      <c r="B9" s="408" t="s">
        <v>330</v>
      </c>
      <c r="C9" s="409" t="s">
        <v>331</v>
      </c>
      <c r="D9" s="409" t="s">
        <v>332</v>
      </c>
      <c r="E9" s="409" t="s">
        <v>333</v>
      </c>
      <c r="F9" s="410" t="s">
        <v>403</v>
      </c>
      <c r="G9" s="411" t="s">
        <v>404</v>
      </c>
      <c r="H9" s="412" t="s">
        <v>405</v>
      </c>
      <c r="I9" s="413" t="s">
        <v>406</v>
      </c>
    </row>
    <row r="10" spans="1:15" x14ac:dyDescent="0.2">
      <c r="A10" s="414" t="s">
        <v>4</v>
      </c>
      <c r="B10" s="415" t="s">
        <v>596</v>
      </c>
      <c r="C10" s="416">
        <v>88270</v>
      </c>
      <c r="D10" s="417">
        <f>C10*1.001</f>
        <v>88358.26999999999</v>
      </c>
      <c r="E10" s="418">
        <f>D10*1.001</f>
        <v>88446.628269999987</v>
      </c>
      <c r="F10" s="419" t="s">
        <v>597</v>
      </c>
      <c r="G10" s="416">
        <v>60538</v>
      </c>
      <c r="H10" s="417">
        <f t="shared" ref="H10:I15" si="0">G10*1.001</f>
        <v>60598.537999999993</v>
      </c>
      <c r="I10" s="420">
        <f t="shared" si="0"/>
        <v>60659.136537999984</v>
      </c>
    </row>
    <row r="11" spans="1:15" ht="25.5" x14ac:dyDescent="0.2">
      <c r="A11" s="421" t="s">
        <v>5</v>
      </c>
      <c r="B11" s="422" t="s">
        <v>598</v>
      </c>
      <c r="C11" s="350">
        <v>21520</v>
      </c>
      <c r="D11" s="348">
        <f>C11*1.003</f>
        <v>21584.559999999998</v>
      </c>
      <c r="E11" s="423">
        <f>D11*1.001</f>
        <v>21606.144559999997</v>
      </c>
      <c r="F11" s="424" t="s">
        <v>599</v>
      </c>
      <c r="G11" s="350">
        <v>9447</v>
      </c>
      <c r="H11" s="343">
        <f t="shared" si="0"/>
        <v>9456.4469999999983</v>
      </c>
      <c r="I11" s="418">
        <f t="shared" si="0"/>
        <v>9465.903446999997</v>
      </c>
    </row>
    <row r="12" spans="1:15" x14ac:dyDescent="0.2">
      <c r="A12" s="421" t="s">
        <v>6</v>
      </c>
      <c r="B12" s="422" t="s">
        <v>600</v>
      </c>
      <c r="C12" s="350">
        <v>45220</v>
      </c>
      <c r="D12" s="348">
        <f>C12*1.001</f>
        <v>45265.219999999994</v>
      </c>
      <c r="E12" s="423">
        <f>D12*1.001</f>
        <v>45310.485219999988</v>
      </c>
      <c r="F12" s="425" t="s">
        <v>601</v>
      </c>
      <c r="G12" s="350">
        <v>88583</v>
      </c>
      <c r="H12" s="343">
        <f t="shared" si="0"/>
        <v>88671.582999999984</v>
      </c>
      <c r="I12" s="418">
        <f t="shared" si="0"/>
        <v>88760.254582999973</v>
      </c>
    </row>
    <row r="13" spans="1:15" x14ac:dyDescent="0.2">
      <c r="A13" s="421" t="s">
        <v>7</v>
      </c>
      <c r="B13" s="422" t="s">
        <v>602</v>
      </c>
      <c r="C13" s="350">
        <v>21898</v>
      </c>
      <c r="D13" s="348">
        <v>21877</v>
      </c>
      <c r="E13" s="423">
        <v>21899</v>
      </c>
      <c r="F13" s="425" t="s">
        <v>603</v>
      </c>
      <c r="G13" s="350">
        <v>8500</v>
      </c>
      <c r="H13" s="343">
        <f t="shared" si="0"/>
        <v>8508.4999999999982</v>
      </c>
      <c r="I13" s="418">
        <f t="shared" si="0"/>
        <v>8517.0084999999981</v>
      </c>
    </row>
    <row r="14" spans="1:15" x14ac:dyDescent="0.2">
      <c r="A14" s="421" t="s">
        <v>8</v>
      </c>
      <c r="B14" s="422"/>
      <c r="C14" s="350"/>
      <c r="D14" s="348"/>
      <c r="E14" s="423"/>
      <c r="F14" s="425" t="s">
        <v>604</v>
      </c>
      <c r="G14" s="350">
        <v>9840</v>
      </c>
      <c r="H14" s="343">
        <f t="shared" si="0"/>
        <v>9849.8399999999983</v>
      </c>
      <c r="I14" s="418">
        <f t="shared" si="0"/>
        <v>9859.6898399999973</v>
      </c>
    </row>
    <row r="15" spans="1:15" x14ac:dyDescent="0.2">
      <c r="A15" s="421" t="s">
        <v>9</v>
      </c>
      <c r="B15" s="422"/>
      <c r="C15" s="350"/>
      <c r="D15" s="348"/>
      <c r="E15" s="423"/>
      <c r="F15" s="425" t="s">
        <v>605</v>
      </c>
      <c r="G15" s="350">
        <v>2500</v>
      </c>
      <c r="H15" s="348">
        <f t="shared" si="0"/>
        <v>2502.4999999999995</v>
      </c>
      <c r="I15" s="423">
        <f t="shared" si="0"/>
        <v>2505.0024999999991</v>
      </c>
    </row>
    <row r="16" spans="1:15" x14ac:dyDescent="0.2">
      <c r="A16" s="421" t="s">
        <v>10</v>
      </c>
      <c r="B16" s="422"/>
      <c r="C16" s="350"/>
      <c r="D16" s="348"/>
      <c r="E16" s="423"/>
      <c r="F16" s="425" t="s">
        <v>606</v>
      </c>
      <c r="G16" s="350"/>
      <c r="H16" s="348"/>
      <c r="I16" s="423"/>
    </row>
    <row r="17" spans="1:9" ht="25.5" x14ac:dyDescent="0.2">
      <c r="A17" s="421" t="s">
        <v>11</v>
      </c>
      <c r="B17" s="426" t="s">
        <v>607</v>
      </c>
      <c r="C17" s="427">
        <f>C10+C11+C12+C13</f>
        <v>176908</v>
      </c>
      <c r="D17" s="428">
        <f>D10+D11+D12+D13</f>
        <v>177085.05</v>
      </c>
      <c r="E17" s="429">
        <f>E10+E11+E12+E13</f>
        <v>177262.25804999997</v>
      </c>
      <c r="F17" s="430" t="s">
        <v>608</v>
      </c>
      <c r="G17" s="427">
        <f>G10+G11+G12+G13+G14</f>
        <v>176908</v>
      </c>
      <c r="H17" s="428">
        <f>H10+H11+H12+H13+H14</f>
        <v>177084.90799999997</v>
      </c>
      <c r="I17" s="429">
        <f>I10+I11+I12+I13+I14</f>
        <v>177261.99290799996</v>
      </c>
    </row>
    <row r="18" spans="1:9" x14ac:dyDescent="0.2">
      <c r="A18" s="421" t="s">
        <v>12</v>
      </c>
      <c r="B18" s="426"/>
      <c r="C18" s="427"/>
      <c r="D18" s="428"/>
      <c r="E18" s="429"/>
      <c r="F18" s="425"/>
      <c r="G18" s="350"/>
      <c r="H18" s="348"/>
      <c r="I18" s="423"/>
    </row>
    <row r="19" spans="1:9" x14ac:dyDescent="0.2">
      <c r="A19" s="421" t="s">
        <v>13</v>
      </c>
      <c r="B19" s="422" t="s">
        <v>609</v>
      </c>
      <c r="C19" s="350"/>
      <c r="D19" s="348"/>
      <c r="E19" s="423"/>
      <c r="F19" s="425" t="s">
        <v>610</v>
      </c>
      <c r="G19" s="350"/>
      <c r="H19" s="348"/>
      <c r="I19" s="423"/>
    </row>
    <row r="20" spans="1:9" x14ac:dyDescent="0.2">
      <c r="A20" s="421" t="s">
        <v>14</v>
      </c>
      <c r="B20" s="422" t="s">
        <v>611</v>
      </c>
      <c r="C20" s="350"/>
      <c r="D20" s="348"/>
      <c r="E20" s="423"/>
      <c r="F20" s="425" t="s">
        <v>612</v>
      </c>
      <c r="G20" s="350"/>
      <c r="H20" s="348"/>
      <c r="I20" s="423"/>
    </row>
    <row r="21" spans="1:9" x14ac:dyDescent="0.2">
      <c r="A21" s="421" t="s">
        <v>15</v>
      </c>
      <c r="B21" s="422" t="s">
        <v>613</v>
      </c>
      <c r="C21" s="350">
        <v>0</v>
      </c>
      <c r="D21" s="348">
        <v>0</v>
      </c>
      <c r="E21" s="423">
        <v>0</v>
      </c>
      <c r="F21" s="425" t="s">
        <v>614</v>
      </c>
      <c r="G21" s="350"/>
      <c r="H21" s="348"/>
      <c r="I21" s="423"/>
    </row>
    <row r="22" spans="1:9" x14ac:dyDescent="0.2">
      <c r="A22" s="421" t="s">
        <v>16</v>
      </c>
      <c r="B22" s="422" t="s">
        <v>615</v>
      </c>
      <c r="C22" s="350"/>
      <c r="D22" s="348"/>
      <c r="E22" s="423"/>
      <c r="F22" s="425" t="s">
        <v>616</v>
      </c>
      <c r="G22" s="350"/>
      <c r="H22" s="348"/>
      <c r="I22" s="423"/>
    </row>
    <row r="23" spans="1:9" x14ac:dyDescent="0.2">
      <c r="A23" s="421" t="s">
        <v>17</v>
      </c>
      <c r="B23" s="422" t="s">
        <v>617</v>
      </c>
      <c r="C23" s="350"/>
      <c r="D23" s="348"/>
      <c r="E23" s="423"/>
      <c r="F23" s="425" t="s">
        <v>618</v>
      </c>
      <c r="G23" s="350"/>
      <c r="H23" s="348"/>
      <c r="I23" s="423"/>
    </row>
    <row r="24" spans="1:9" x14ac:dyDescent="0.2">
      <c r="A24" s="421" t="s">
        <v>18</v>
      </c>
      <c r="B24" s="422" t="s">
        <v>619</v>
      </c>
      <c r="C24" s="350"/>
      <c r="D24" s="348"/>
      <c r="E24" s="423"/>
      <c r="F24" s="425" t="s">
        <v>620</v>
      </c>
      <c r="G24" s="350"/>
      <c r="H24" s="348"/>
      <c r="I24" s="423"/>
    </row>
    <row r="25" spans="1:9" x14ac:dyDescent="0.2">
      <c r="A25" s="421" t="s">
        <v>19</v>
      </c>
      <c r="B25" s="422" t="s">
        <v>621</v>
      </c>
      <c r="C25" s="350"/>
      <c r="D25" s="348"/>
      <c r="E25" s="423"/>
      <c r="F25" s="425" t="s">
        <v>622</v>
      </c>
      <c r="G25" s="350"/>
      <c r="H25" s="348"/>
      <c r="I25" s="423"/>
    </row>
    <row r="26" spans="1:9" x14ac:dyDescent="0.2">
      <c r="A26" s="421" t="s">
        <v>20</v>
      </c>
      <c r="B26" s="422" t="s">
        <v>623</v>
      </c>
      <c r="C26" s="350"/>
      <c r="D26" s="348"/>
      <c r="E26" s="423"/>
      <c r="F26" s="425" t="s">
        <v>624</v>
      </c>
      <c r="G26" s="350"/>
      <c r="H26" s="348"/>
      <c r="I26" s="423"/>
    </row>
    <row r="27" spans="1:9" ht="25.5" x14ac:dyDescent="0.2">
      <c r="A27" s="421" t="s">
        <v>21</v>
      </c>
      <c r="B27" s="431" t="s">
        <v>625</v>
      </c>
      <c r="C27" s="350"/>
      <c r="D27" s="348"/>
      <c r="E27" s="423"/>
      <c r="F27" s="424" t="s">
        <v>626</v>
      </c>
      <c r="G27" s="350"/>
      <c r="H27" s="348"/>
      <c r="I27" s="423"/>
    </row>
    <row r="28" spans="1:9" x14ac:dyDescent="0.2">
      <c r="A28" s="421" t="s">
        <v>22</v>
      </c>
      <c r="B28" s="432" t="s">
        <v>627</v>
      </c>
      <c r="C28" s="427">
        <f>C19+C20+C21+C22+C23+C24+C25+C26+C27</f>
        <v>0</v>
      </c>
      <c r="D28" s="428">
        <f>D19+D20+D21+D22+D23+D24+D25+D26+D27</f>
        <v>0</v>
      </c>
      <c r="E28" s="429">
        <f>E19+E20+E21+E22+E23+E24+E25+E26+E27</f>
        <v>0</v>
      </c>
      <c r="F28" s="433" t="s">
        <v>628</v>
      </c>
      <c r="G28" s="427">
        <f>G19+G20+G21+G22+G23+G24+G25+G26+G27</f>
        <v>0</v>
      </c>
      <c r="H28" s="428">
        <f>H19+H20+H21+H22+H23+H24+H25+H26+H27</f>
        <v>0</v>
      </c>
      <c r="I28" s="429">
        <f>I19+I20+I21+I22+I23+I24+I25+I26+I27</f>
        <v>0</v>
      </c>
    </row>
    <row r="29" spans="1:9" x14ac:dyDescent="0.2">
      <c r="A29" s="421" t="s">
        <v>23</v>
      </c>
      <c r="B29" s="432"/>
      <c r="C29" s="427"/>
      <c r="D29" s="428"/>
      <c r="E29" s="429"/>
      <c r="F29" s="425"/>
      <c r="G29" s="350"/>
      <c r="H29" s="348"/>
      <c r="I29" s="423"/>
    </row>
    <row r="30" spans="1:9" ht="13.5" thickBot="1" x14ac:dyDescent="0.25">
      <c r="A30" s="434" t="s">
        <v>24</v>
      </c>
      <c r="B30" s="435" t="s">
        <v>629</v>
      </c>
      <c r="C30" s="436">
        <f>C17+C28</f>
        <v>176908</v>
      </c>
      <c r="D30" s="437">
        <f>D17+D28</f>
        <v>177085.05</v>
      </c>
      <c r="E30" s="438">
        <f>E17+E28</f>
        <v>177262.25804999997</v>
      </c>
      <c r="F30" s="439" t="s">
        <v>630</v>
      </c>
      <c r="G30" s="436">
        <f>G17+G28</f>
        <v>176908</v>
      </c>
      <c r="H30" s="437">
        <f>H17+H28</f>
        <v>177084.90799999997</v>
      </c>
      <c r="I30" s="438">
        <f>I17+I28</f>
        <v>177261.99290799996</v>
      </c>
    </row>
    <row r="31" spans="1:9" x14ac:dyDescent="0.2">
      <c r="A31" s="304"/>
      <c r="B31" s="304"/>
      <c r="C31" s="304"/>
      <c r="D31" s="304"/>
      <c r="E31" s="304"/>
      <c r="F31" s="304"/>
      <c r="G31" s="304"/>
      <c r="H31" s="304"/>
      <c r="I31" s="304"/>
    </row>
    <row r="32" spans="1:9" x14ac:dyDescent="0.2">
      <c r="A32" s="304"/>
      <c r="B32" s="304"/>
      <c r="C32" s="304"/>
      <c r="D32" s="304"/>
      <c r="E32" s="304"/>
      <c r="F32" s="304"/>
      <c r="G32" s="304"/>
      <c r="H32" s="304"/>
      <c r="I32" s="304"/>
    </row>
    <row r="36" spans="1:9" x14ac:dyDescent="0.2">
      <c r="A36" s="329"/>
      <c r="B36" s="329"/>
      <c r="C36" s="329"/>
      <c r="D36" s="329"/>
      <c r="E36" s="329"/>
      <c r="F36" s="329"/>
      <c r="G36" s="329"/>
      <c r="I36" s="332" t="s">
        <v>707</v>
      </c>
    </row>
    <row r="37" spans="1:9" x14ac:dyDescent="0.2">
      <c r="A37" s="577">
        <v>2</v>
      </c>
      <c r="B37" s="577"/>
      <c r="C37" s="577"/>
      <c r="D37" s="577"/>
      <c r="E37" s="577"/>
      <c r="F37" s="577"/>
      <c r="G37" s="577"/>
      <c r="H37" s="578"/>
      <c r="I37" s="578"/>
    </row>
    <row r="39" spans="1:9" ht="15.75" x14ac:dyDescent="0.25">
      <c r="A39" s="554" t="s">
        <v>591</v>
      </c>
      <c r="B39" s="554"/>
      <c r="C39" s="554"/>
      <c r="D39" s="554"/>
      <c r="E39" s="554"/>
      <c r="F39" s="554"/>
      <c r="G39" s="554"/>
      <c r="H39" s="554"/>
      <c r="I39" s="554"/>
    </row>
    <row r="40" spans="1:9" ht="15.75" x14ac:dyDescent="0.25">
      <c r="A40" s="554" t="s">
        <v>631</v>
      </c>
      <c r="B40" s="554"/>
      <c r="C40" s="554"/>
      <c r="D40" s="554"/>
      <c r="E40" s="554"/>
      <c r="F40" s="554"/>
      <c r="G40" s="554"/>
      <c r="H40" s="554"/>
      <c r="I40" s="554"/>
    </row>
    <row r="41" spans="1:9" x14ac:dyDescent="0.2">
      <c r="A41" s="401"/>
      <c r="B41" s="401"/>
      <c r="C41" s="401"/>
      <c r="D41" s="401"/>
      <c r="E41" s="401"/>
      <c r="F41" s="401"/>
      <c r="G41" s="401"/>
      <c r="H41" s="401"/>
      <c r="I41" s="401"/>
    </row>
    <row r="42" spans="1:9" ht="13.5" thickBot="1" x14ac:dyDescent="0.25">
      <c r="B42" s="402"/>
      <c r="C42" s="402"/>
      <c r="D42" s="402"/>
      <c r="E42" s="402"/>
      <c r="F42" s="403"/>
      <c r="G42" s="403" t="s">
        <v>544</v>
      </c>
    </row>
    <row r="43" spans="1:9" ht="13.5" thickBot="1" x14ac:dyDescent="0.25">
      <c r="A43" s="568" t="s">
        <v>2</v>
      </c>
      <c r="B43" s="570" t="s">
        <v>593</v>
      </c>
      <c r="C43" s="571"/>
      <c r="D43" s="572"/>
      <c r="E43" s="572"/>
      <c r="F43" s="573" t="s">
        <v>594</v>
      </c>
      <c r="G43" s="574"/>
      <c r="H43" s="575"/>
      <c r="I43" s="576"/>
    </row>
    <row r="44" spans="1:9" ht="26.25" thickBot="1" x14ac:dyDescent="0.25">
      <c r="A44" s="569"/>
      <c r="B44" s="404" t="s">
        <v>595</v>
      </c>
      <c r="C44" s="405" t="s">
        <v>662</v>
      </c>
      <c r="D44" s="405" t="s">
        <v>669</v>
      </c>
      <c r="E44" s="405" t="s">
        <v>691</v>
      </c>
      <c r="F44" s="406" t="s">
        <v>595</v>
      </c>
      <c r="G44" s="405" t="s">
        <v>662</v>
      </c>
      <c r="H44" s="405" t="s">
        <v>669</v>
      </c>
      <c r="I44" s="405" t="s">
        <v>691</v>
      </c>
    </row>
    <row r="45" spans="1:9" ht="13.5" thickBot="1" x14ac:dyDescent="0.25">
      <c r="A45" s="339" t="s">
        <v>329</v>
      </c>
      <c r="B45" s="408" t="s">
        <v>330</v>
      </c>
      <c r="C45" s="409" t="s">
        <v>331</v>
      </c>
      <c r="D45" s="409" t="s">
        <v>332</v>
      </c>
      <c r="E45" s="408" t="s">
        <v>333</v>
      </c>
      <c r="F45" s="409" t="s">
        <v>403</v>
      </c>
      <c r="G45" s="411" t="s">
        <v>404</v>
      </c>
      <c r="H45" s="412" t="s">
        <v>405</v>
      </c>
      <c r="I45" s="413" t="s">
        <v>406</v>
      </c>
    </row>
    <row r="46" spans="1:9" x14ac:dyDescent="0.2">
      <c r="A46" s="440" t="s">
        <v>25</v>
      </c>
      <c r="B46" s="441" t="s">
        <v>632</v>
      </c>
      <c r="C46" s="416">
        <v>35000</v>
      </c>
      <c r="D46" s="416">
        <v>50000</v>
      </c>
      <c r="E46" s="417">
        <v>50000</v>
      </c>
      <c r="F46" s="442" t="s">
        <v>633</v>
      </c>
      <c r="G46" s="420">
        <v>35000</v>
      </c>
      <c r="H46" s="420"/>
      <c r="I46" s="420"/>
    </row>
    <row r="47" spans="1:9" x14ac:dyDescent="0.2">
      <c r="A47" s="414" t="s">
        <v>26</v>
      </c>
      <c r="B47" s="422" t="s">
        <v>634</v>
      </c>
      <c r="C47" s="350"/>
      <c r="D47" s="350">
        <v>0</v>
      </c>
      <c r="E47" s="348">
        <v>0</v>
      </c>
      <c r="F47" s="443" t="s">
        <v>635</v>
      </c>
      <c r="G47" s="423"/>
      <c r="H47" s="423">
        <v>50000</v>
      </c>
      <c r="I47" s="423">
        <v>50000</v>
      </c>
    </row>
    <row r="48" spans="1:9" x14ac:dyDescent="0.2">
      <c r="A48" s="414" t="s">
        <v>27</v>
      </c>
      <c r="B48" s="422" t="s">
        <v>636</v>
      </c>
      <c r="C48" s="350">
        <v>0</v>
      </c>
      <c r="D48" s="350">
        <v>0</v>
      </c>
      <c r="E48" s="348">
        <v>0</v>
      </c>
      <c r="F48" s="443" t="s">
        <v>637</v>
      </c>
      <c r="G48" s="423"/>
      <c r="H48" s="423"/>
      <c r="I48" s="423"/>
    </row>
    <row r="49" spans="1:9" ht="25.5" x14ac:dyDescent="0.2">
      <c r="A49" s="414" t="s">
        <v>28</v>
      </c>
      <c r="B49" s="426" t="s">
        <v>638</v>
      </c>
      <c r="C49" s="427">
        <f>C46+C47+C48</f>
        <v>35000</v>
      </c>
      <c r="D49" s="427">
        <f>D46+D47+D48</f>
        <v>50000</v>
      </c>
      <c r="E49" s="428">
        <f>E46+E47+E48</f>
        <v>50000</v>
      </c>
      <c r="F49" s="444" t="s">
        <v>639</v>
      </c>
      <c r="G49" s="429">
        <f>G46+G47+G48</f>
        <v>35000</v>
      </c>
      <c r="H49" s="429">
        <f>H46+H47+H48</f>
        <v>50000</v>
      </c>
      <c r="I49" s="429">
        <f>I46+I47+I48</f>
        <v>50000</v>
      </c>
    </row>
    <row r="50" spans="1:9" x14ac:dyDescent="0.2">
      <c r="A50" s="414" t="s">
        <v>29</v>
      </c>
      <c r="B50" s="422"/>
      <c r="C50" s="350"/>
      <c r="D50" s="350"/>
      <c r="E50" s="348"/>
      <c r="F50" s="443"/>
      <c r="G50" s="423"/>
      <c r="H50" s="423"/>
      <c r="I50" s="423"/>
    </row>
    <row r="51" spans="1:9" x14ac:dyDescent="0.2">
      <c r="A51" s="414" t="s">
        <v>30</v>
      </c>
      <c r="B51" s="422" t="s">
        <v>609</v>
      </c>
      <c r="C51" s="350"/>
      <c r="D51" s="350"/>
      <c r="E51" s="348"/>
      <c r="F51" s="443" t="s">
        <v>610</v>
      </c>
      <c r="G51" s="423"/>
      <c r="H51" s="423"/>
      <c r="I51" s="423"/>
    </row>
    <row r="52" spans="1:9" x14ac:dyDescent="0.2">
      <c r="A52" s="414" t="s">
        <v>31</v>
      </c>
      <c r="B52" s="422" t="s">
        <v>611</v>
      </c>
      <c r="C52" s="350"/>
      <c r="D52" s="350"/>
      <c r="E52" s="348"/>
      <c r="F52" s="443" t="s">
        <v>612</v>
      </c>
      <c r="G52" s="423"/>
      <c r="H52" s="423"/>
      <c r="I52" s="423"/>
    </row>
    <row r="53" spans="1:9" x14ac:dyDescent="0.2">
      <c r="A53" s="414" t="s">
        <v>32</v>
      </c>
      <c r="B53" s="422" t="s">
        <v>613</v>
      </c>
      <c r="C53" s="350"/>
      <c r="D53" s="350"/>
      <c r="E53" s="348"/>
      <c r="F53" s="443" t="s">
        <v>614</v>
      </c>
      <c r="G53" s="423"/>
      <c r="H53" s="423"/>
      <c r="I53" s="423"/>
    </row>
    <row r="54" spans="1:9" x14ac:dyDescent="0.2">
      <c r="A54" s="414" t="s">
        <v>82</v>
      </c>
      <c r="B54" s="422" t="s">
        <v>615</v>
      </c>
      <c r="C54" s="350"/>
      <c r="D54" s="350"/>
      <c r="E54" s="348"/>
      <c r="F54" s="443" t="s">
        <v>616</v>
      </c>
      <c r="G54" s="423"/>
      <c r="H54" s="423"/>
      <c r="I54" s="423"/>
    </row>
    <row r="55" spans="1:9" x14ac:dyDescent="0.2">
      <c r="A55" s="414" t="s">
        <v>168</v>
      </c>
      <c r="B55" s="422" t="s">
        <v>617</v>
      </c>
      <c r="C55" s="350"/>
      <c r="D55" s="350"/>
      <c r="E55" s="348"/>
      <c r="F55" s="443" t="s">
        <v>618</v>
      </c>
      <c r="G55" s="350"/>
      <c r="H55" s="350"/>
      <c r="I55" s="348"/>
    </row>
    <row r="56" spans="1:9" x14ac:dyDescent="0.2">
      <c r="A56" s="414" t="s">
        <v>207</v>
      </c>
      <c r="B56" s="422" t="s">
        <v>619</v>
      </c>
      <c r="C56" s="350"/>
      <c r="D56" s="350"/>
      <c r="E56" s="348"/>
      <c r="F56" s="443" t="s">
        <v>620</v>
      </c>
      <c r="G56" s="423"/>
      <c r="H56" s="423"/>
      <c r="I56" s="423"/>
    </row>
    <row r="57" spans="1:9" x14ac:dyDescent="0.2">
      <c r="A57" s="414" t="s">
        <v>208</v>
      </c>
      <c r="B57" s="422" t="s">
        <v>621</v>
      </c>
      <c r="C57" s="350"/>
      <c r="D57" s="350"/>
      <c r="E57" s="348"/>
      <c r="F57" s="443" t="s">
        <v>622</v>
      </c>
      <c r="G57" s="423"/>
      <c r="H57" s="423"/>
      <c r="I57" s="423"/>
    </row>
    <row r="58" spans="1:9" x14ac:dyDescent="0.2">
      <c r="A58" s="414" t="s">
        <v>209</v>
      </c>
      <c r="B58" s="422" t="s">
        <v>623</v>
      </c>
      <c r="C58" s="350"/>
      <c r="D58" s="350"/>
      <c r="E58" s="348"/>
      <c r="F58" s="443" t="s">
        <v>624</v>
      </c>
      <c r="G58" s="423"/>
      <c r="H58" s="423"/>
      <c r="I58" s="423"/>
    </row>
    <row r="59" spans="1:9" ht="25.5" x14ac:dyDescent="0.2">
      <c r="A59" s="414" t="s">
        <v>210</v>
      </c>
      <c r="B59" s="431" t="s">
        <v>625</v>
      </c>
      <c r="C59" s="350"/>
      <c r="D59" s="350"/>
      <c r="E59" s="348"/>
      <c r="F59" s="445" t="s">
        <v>626</v>
      </c>
      <c r="G59" s="423"/>
      <c r="H59" s="423"/>
      <c r="I59" s="423"/>
    </row>
    <row r="60" spans="1:9" x14ac:dyDescent="0.2">
      <c r="A60" s="414" t="s">
        <v>211</v>
      </c>
      <c r="B60" s="432" t="s">
        <v>627</v>
      </c>
      <c r="C60" s="427">
        <f>C51+C52+C53+C54+C55+C56+C57+C58+C59</f>
        <v>0</v>
      </c>
      <c r="D60" s="427">
        <f>D51+D52+D53+D54+D55+D56+D57+D58+D59</f>
        <v>0</v>
      </c>
      <c r="E60" s="428">
        <f>E51+E52+E53+E54+E55+E56+E57+E58+E59</f>
        <v>0</v>
      </c>
      <c r="F60" s="446" t="s">
        <v>628</v>
      </c>
      <c r="G60" s="429">
        <f>G51+G52+G53+G54+G55+G56+G57+G58+G59</f>
        <v>0</v>
      </c>
      <c r="H60" s="429">
        <f>H51+H52+H53+H54+H55+H56+H57+H58+H59</f>
        <v>0</v>
      </c>
      <c r="I60" s="429">
        <f>I51+I52+I53+I54+I55+I56+I57+I58+I59</f>
        <v>0</v>
      </c>
    </row>
    <row r="61" spans="1:9" x14ac:dyDescent="0.2">
      <c r="A61" s="414" t="s">
        <v>212</v>
      </c>
      <c r="B61" s="422"/>
      <c r="C61" s="350"/>
      <c r="D61" s="350"/>
      <c r="E61" s="348"/>
      <c r="F61" s="443"/>
      <c r="G61" s="423"/>
      <c r="H61" s="423"/>
      <c r="I61" s="423"/>
    </row>
    <row r="62" spans="1:9" x14ac:dyDescent="0.2">
      <c r="A62" s="414" t="s">
        <v>213</v>
      </c>
      <c r="B62" s="447" t="s">
        <v>640</v>
      </c>
      <c r="C62" s="427">
        <f>C49+C60</f>
        <v>35000</v>
      </c>
      <c r="D62" s="427">
        <f>D49+D60</f>
        <v>50000</v>
      </c>
      <c r="E62" s="428">
        <f>E49+E60</f>
        <v>50000</v>
      </c>
      <c r="F62" s="448" t="s">
        <v>641</v>
      </c>
      <c r="G62" s="429">
        <f>G49+G60</f>
        <v>35000</v>
      </c>
      <c r="H62" s="429">
        <f>H49+H60</f>
        <v>50000</v>
      </c>
      <c r="I62" s="429">
        <f>I49+I60</f>
        <v>50000</v>
      </c>
    </row>
    <row r="63" spans="1:9" ht="13.5" thickBot="1" x14ac:dyDescent="0.25">
      <c r="A63" s="449" t="s">
        <v>214</v>
      </c>
      <c r="B63" s="450"/>
      <c r="C63" s="451"/>
      <c r="D63" s="451"/>
      <c r="E63" s="358"/>
      <c r="F63" s="452"/>
      <c r="G63" s="453"/>
      <c r="H63" s="453"/>
      <c r="I63" s="453"/>
    </row>
    <row r="64" spans="1:9" ht="13.5" thickBot="1" x14ac:dyDescent="0.25">
      <c r="A64" s="454" t="s">
        <v>215</v>
      </c>
      <c r="B64" s="455" t="s">
        <v>642</v>
      </c>
      <c r="C64" s="363">
        <f>C62+C30</f>
        <v>211908</v>
      </c>
      <c r="D64" s="363">
        <f>D62+D30</f>
        <v>227085.05</v>
      </c>
      <c r="E64" s="362">
        <f>E62+E30</f>
        <v>227262.25804999997</v>
      </c>
      <c r="F64" s="456" t="s">
        <v>643</v>
      </c>
      <c r="G64" s="457">
        <f>G62+G30</f>
        <v>211908</v>
      </c>
      <c r="H64" s="457">
        <f>H62+H30</f>
        <v>227084.90799999997</v>
      </c>
      <c r="I64" s="457">
        <f>I62+I30</f>
        <v>227261.99290799996</v>
      </c>
    </row>
  </sheetData>
  <mergeCells count="11">
    <mergeCell ref="A39:I39"/>
    <mergeCell ref="A40:I40"/>
    <mergeCell ref="A43:A44"/>
    <mergeCell ref="B43:E43"/>
    <mergeCell ref="F43:I43"/>
    <mergeCell ref="A3:I3"/>
    <mergeCell ref="A4:I4"/>
    <mergeCell ref="A7:A8"/>
    <mergeCell ref="B7:E7"/>
    <mergeCell ref="F7:I7"/>
    <mergeCell ref="A37:I37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1"/>
  <sheetViews>
    <sheetView view="pageLayout" topLeftCell="B1" zoomScaleNormal="100" zoomScaleSheetLayoutView="100" workbookViewId="0">
      <selection activeCell="E3" sqref="E3"/>
    </sheetView>
  </sheetViews>
  <sheetFormatPr defaultRowHeight="15.75" x14ac:dyDescent="0.25"/>
  <cols>
    <col min="1" max="1" width="9.33203125" style="175" hidden="1" customWidth="1"/>
    <col min="2" max="2" width="9.33203125" style="175" customWidth="1"/>
    <col min="3" max="3" width="58.1640625" style="175" customWidth="1"/>
    <col min="4" max="4" width="12.83203125" style="175" customWidth="1"/>
    <col min="5" max="16384" width="9.33203125" style="175"/>
  </cols>
  <sheetData>
    <row r="1" spans="1:4" ht="24" customHeight="1" thickBot="1" x14ac:dyDescent="0.3">
      <c r="B1" s="258" t="s">
        <v>43</v>
      </c>
      <c r="C1" s="490" t="s">
        <v>136</v>
      </c>
      <c r="D1" s="490"/>
    </row>
    <row r="2" spans="1:4" ht="39.75" customHeight="1" thickBot="1" x14ac:dyDescent="0.3">
      <c r="A2" s="281"/>
      <c r="B2" s="276" t="s">
        <v>418</v>
      </c>
      <c r="C2" s="491" t="s">
        <v>417</v>
      </c>
      <c r="D2" s="491"/>
    </row>
    <row r="3" spans="1:4" ht="18.75" customHeight="1" thickBot="1" x14ac:dyDescent="0.3">
      <c r="A3" s="281"/>
      <c r="B3" s="240"/>
      <c r="C3" s="300"/>
      <c r="D3" s="301"/>
    </row>
    <row r="4" spans="1:4" s="176" customFormat="1" ht="25.5" customHeight="1" thickBot="1" x14ac:dyDescent="0.25">
      <c r="A4" s="282"/>
      <c r="B4" s="140" t="s">
        <v>130</v>
      </c>
      <c r="C4" s="291" t="s">
        <v>37</v>
      </c>
      <c r="D4" s="291" t="s">
        <v>160</v>
      </c>
    </row>
    <row r="5" spans="1:4" s="177" customFormat="1" ht="12" customHeight="1" thickBot="1" x14ac:dyDescent="0.25">
      <c r="A5" s="283" t="s">
        <v>435</v>
      </c>
      <c r="B5" s="236" t="s">
        <v>329</v>
      </c>
      <c r="C5" s="237" t="s">
        <v>330</v>
      </c>
      <c r="D5" s="237" t="s">
        <v>331</v>
      </c>
    </row>
    <row r="6" spans="1:4" s="177" customFormat="1" ht="12" customHeight="1" thickBot="1" x14ac:dyDescent="0.25">
      <c r="A6" s="283" t="s">
        <v>436</v>
      </c>
      <c r="B6" s="492" t="s">
        <v>38</v>
      </c>
      <c r="C6" s="493"/>
      <c r="D6" s="493"/>
    </row>
    <row r="7" spans="1:4" s="177" customFormat="1" ht="12" customHeight="1" thickBot="1" x14ac:dyDescent="0.25">
      <c r="A7" s="283" t="s">
        <v>437</v>
      </c>
      <c r="B7" s="151" t="s">
        <v>4</v>
      </c>
      <c r="C7" s="148" t="s">
        <v>216</v>
      </c>
      <c r="D7" s="167">
        <f>SUM(D8:D13)</f>
        <v>60222791</v>
      </c>
    </row>
    <row r="8" spans="1:4" s="177" customFormat="1" ht="12" customHeight="1" x14ac:dyDescent="0.2">
      <c r="A8" s="283" t="s">
        <v>438</v>
      </c>
      <c r="B8" s="264" t="s">
        <v>62</v>
      </c>
      <c r="C8" s="178" t="s">
        <v>217</v>
      </c>
      <c r="D8" s="169">
        <f>SUM([1]Önkormányzati!$R$122)</f>
        <v>26941694</v>
      </c>
    </row>
    <row r="9" spans="1:4" s="177" customFormat="1" ht="12" customHeight="1" x14ac:dyDescent="0.2">
      <c r="A9" s="283" t="s">
        <v>439</v>
      </c>
      <c r="B9" s="265" t="s">
        <v>63</v>
      </c>
      <c r="C9" s="179" t="s">
        <v>218</v>
      </c>
      <c r="D9" s="168">
        <f>SUM([1]Önkormányzati!$R$123)</f>
        <v>16362350</v>
      </c>
    </row>
    <row r="10" spans="1:4" s="177" customFormat="1" ht="12" customHeight="1" x14ac:dyDescent="0.2">
      <c r="A10" s="283" t="s">
        <v>440</v>
      </c>
      <c r="B10" s="265" t="s">
        <v>64</v>
      </c>
      <c r="C10" s="179" t="s">
        <v>219</v>
      </c>
      <c r="D10" s="168">
        <f>SUM([1]Önkormányzati!$R$124)</f>
        <v>15118747</v>
      </c>
    </row>
    <row r="11" spans="1:4" s="177" customFormat="1" ht="12" customHeight="1" x14ac:dyDescent="0.2">
      <c r="A11" s="283" t="s">
        <v>441</v>
      </c>
      <c r="B11" s="265" t="s">
        <v>65</v>
      </c>
      <c r="C11" s="179" t="s">
        <v>220</v>
      </c>
      <c r="D11" s="168">
        <f>SUM([1]Önkormányzati!$R$125)</f>
        <v>1800000</v>
      </c>
    </row>
    <row r="12" spans="1:4" s="177" customFormat="1" ht="12" customHeight="1" x14ac:dyDescent="0.2">
      <c r="A12" s="283" t="s">
        <v>442</v>
      </c>
      <c r="B12" s="265" t="s">
        <v>98</v>
      </c>
      <c r="C12" s="179" t="s">
        <v>221</v>
      </c>
      <c r="D12" s="168">
        <f>SUM([1]Önkormányzati!$R$126)</f>
        <v>0</v>
      </c>
    </row>
    <row r="13" spans="1:4" s="177" customFormat="1" ht="12" customHeight="1" thickBot="1" x14ac:dyDescent="0.25">
      <c r="A13" s="283" t="s">
        <v>443</v>
      </c>
      <c r="B13" s="266" t="s">
        <v>66</v>
      </c>
      <c r="C13" s="161" t="s">
        <v>222</v>
      </c>
      <c r="D13" s="168">
        <f>SUM([1]Önkormányzati!$R$127)</f>
        <v>0</v>
      </c>
    </row>
    <row r="14" spans="1:4" s="177" customFormat="1" ht="22.5" customHeight="1" thickBot="1" x14ac:dyDescent="0.25">
      <c r="A14" s="283" t="s">
        <v>444</v>
      </c>
      <c r="B14" s="151" t="s">
        <v>5</v>
      </c>
      <c r="C14" s="159" t="s">
        <v>223</v>
      </c>
      <c r="D14" s="167">
        <f>SUM(D15:D19)</f>
        <v>28772294</v>
      </c>
    </row>
    <row r="15" spans="1:4" s="177" customFormat="1" ht="12" customHeight="1" x14ac:dyDescent="0.2">
      <c r="A15" s="283" t="s">
        <v>445</v>
      </c>
      <c r="B15" s="264" t="s">
        <v>68</v>
      </c>
      <c r="C15" s="178" t="s">
        <v>224</v>
      </c>
      <c r="D15" s="168">
        <f>SUM([1]Önkormányzati!$R$130)</f>
        <v>0</v>
      </c>
    </row>
    <row r="16" spans="1:4" s="177" customFormat="1" ht="12" customHeight="1" x14ac:dyDescent="0.2">
      <c r="A16" s="283" t="s">
        <v>446</v>
      </c>
      <c r="B16" s="265" t="s">
        <v>69</v>
      </c>
      <c r="C16" s="179" t="s">
        <v>225</v>
      </c>
      <c r="D16" s="168">
        <f>SUM([1]Önkormányzati!$R$130)</f>
        <v>0</v>
      </c>
    </row>
    <row r="17" spans="1:4" s="177" customFormat="1" ht="12" customHeight="1" x14ac:dyDescent="0.2">
      <c r="A17" s="283" t="s">
        <v>447</v>
      </c>
      <c r="B17" s="265" t="s">
        <v>70</v>
      </c>
      <c r="C17" s="179" t="s">
        <v>226</v>
      </c>
      <c r="D17" s="168">
        <f>SUM([1]Önkormányzati!$R$131)</f>
        <v>0</v>
      </c>
    </row>
    <row r="18" spans="1:4" s="177" customFormat="1" ht="12" customHeight="1" x14ac:dyDescent="0.2">
      <c r="A18" s="283" t="s">
        <v>448</v>
      </c>
      <c r="B18" s="265" t="s">
        <v>71</v>
      </c>
      <c r="C18" s="179" t="s">
        <v>227</v>
      </c>
      <c r="D18" s="168">
        <f>SUM([1]Önkormányzati!$R$132)</f>
        <v>0</v>
      </c>
    </row>
    <row r="19" spans="1:4" s="177" customFormat="1" ht="12" customHeight="1" x14ac:dyDescent="0.2">
      <c r="A19" s="283" t="s">
        <v>449</v>
      </c>
      <c r="B19" s="265" t="s">
        <v>72</v>
      </c>
      <c r="C19" s="179" t="s">
        <v>228</v>
      </c>
      <c r="D19" s="168">
        <f>SUM([1]Önkormányzati!$R$133)</f>
        <v>28772294</v>
      </c>
    </row>
    <row r="20" spans="1:4" s="177" customFormat="1" ht="14.25" customHeight="1" thickBot="1" x14ac:dyDescent="0.25">
      <c r="A20" s="283" t="s">
        <v>450</v>
      </c>
      <c r="B20" s="266" t="s">
        <v>79</v>
      </c>
      <c r="C20" s="161" t="s">
        <v>229</v>
      </c>
      <c r="D20" s="168"/>
    </row>
    <row r="21" spans="1:4" s="177" customFormat="1" ht="17.25" customHeight="1" thickBot="1" x14ac:dyDescent="0.25">
      <c r="A21" s="283" t="s">
        <v>451</v>
      </c>
      <c r="B21" s="151" t="s">
        <v>6</v>
      </c>
      <c r="C21" s="148" t="s">
        <v>230</v>
      </c>
      <c r="D21" s="167">
        <f>SUM(D22:D26)</f>
        <v>0</v>
      </c>
    </row>
    <row r="22" spans="1:4" s="177" customFormat="1" ht="12" customHeight="1" x14ac:dyDescent="0.2">
      <c r="A22" s="283" t="s">
        <v>452</v>
      </c>
      <c r="B22" s="264" t="s">
        <v>51</v>
      </c>
      <c r="C22" s="178" t="s">
        <v>231</v>
      </c>
      <c r="D22" s="169">
        <f>SUM([1]Önkormányzati!$R$136)</f>
        <v>0</v>
      </c>
    </row>
    <row r="23" spans="1:4" s="177" customFormat="1" ht="12" customHeight="1" x14ac:dyDescent="0.2">
      <c r="A23" s="283" t="s">
        <v>453</v>
      </c>
      <c r="B23" s="265" t="s">
        <v>52</v>
      </c>
      <c r="C23" s="179" t="s">
        <v>232</v>
      </c>
      <c r="D23" s="169">
        <f>SUM([1]Önkormányzati!$R$137)</f>
        <v>0</v>
      </c>
    </row>
    <row r="24" spans="1:4" s="177" customFormat="1" ht="12" customHeight="1" x14ac:dyDescent="0.2">
      <c r="A24" s="283" t="s">
        <v>454</v>
      </c>
      <c r="B24" s="265" t="s">
        <v>53</v>
      </c>
      <c r="C24" s="179" t="s">
        <v>233</v>
      </c>
      <c r="D24" s="169">
        <f>SUM([1]Önkormányzati!$R$138)</f>
        <v>0</v>
      </c>
    </row>
    <row r="25" spans="1:4" s="177" customFormat="1" ht="12" customHeight="1" x14ac:dyDescent="0.2">
      <c r="A25" s="283" t="s">
        <v>455</v>
      </c>
      <c r="B25" s="265" t="s">
        <v>54</v>
      </c>
      <c r="C25" s="179" t="s">
        <v>234</v>
      </c>
      <c r="D25" s="169"/>
    </row>
    <row r="26" spans="1:4" s="177" customFormat="1" ht="12" customHeight="1" x14ac:dyDescent="0.2">
      <c r="A26" s="283" t="s">
        <v>456</v>
      </c>
      <c r="B26" s="265" t="s">
        <v>105</v>
      </c>
      <c r="C26" s="179" t="s">
        <v>235</v>
      </c>
      <c r="D26" s="169">
        <f>SUM([1]Önkormányzati!$R$140)</f>
        <v>0</v>
      </c>
    </row>
    <row r="27" spans="1:4" s="177" customFormat="1" ht="12" customHeight="1" thickBot="1" x14ac:dyDescent="0.25">
      <c r="A27" s="283" t="s">
        <v>457</v>
      </c>
      <c r="B27" s="266" t="s">
        <v>106</v>
      </c>
      <c r="C27" s="180" t="s">
        <v>236</v>
      </c>
      <c r="D27" s="170"/>
    </row>
    <row r="28" spans="1:4" s="177" customFormat="1" ht="12" customHeight="1" thickBot="1" x14ac:dyDescent="0.25">
      <c r="A28" s="283" t="s">
        <v>458</v>
      </c>
      <c r="B28" s="151" t="s">
        <v>107</v>
      </c>
      <c r="C28" s="148" t="s">
        <v>653</v>
      </c>
      <c r="D28" s="173">
        <f>SUM(D29:D34)</f>
        <v>27194381</v>
      </c>
    </row>
    <row r="29" spans="1:4" s="177" customFormat="1" ht="12" customHeight="1" x14ac:dyDescent="0.2">
      <c r="A29" s="283" t="s">
        <v>459</v>
      </c>
      <c r="B29" s="264" t="s">
        <v>238</v>
      </c>
      <c r="C29" s="178" t="s">
        <v>650</v>
      </c>
      <c r="D29" s="183">
        <f>SUM([1]Önkormányzati!$R$143)</f>
        <v>20257</v>
      </c>
    </row>
    <row r="30" spans="1:4" s="177" customFormat="1" ht="12" customHeight="1" x14ac:dyDescent="0.2">
      <c r="A30" s="283" t="s">
        <v>460</v>
      </c>
      <c r="B30" s="265" t="s">
        <v>244</v>
      </c>
      <c r="C30" s="179" t="s">
        <v>648</v>
      </c>
      <c r="D30" s="168">
        <f>SUM([1]Önkormányzati!$R$146)</f>
        <v>3000000</v>
      </c>
    </row>
    <row r="31" spans="1:4" s="177" customFormat="1" ht="12" customHeight="1" x14ac:dyDescent="0.2">
      <c r="A31" s="283" t="s">
        <v>461</v>
      </c>
      <c r="B31" s="265" t="s">
        <v>246</v>
      </c>
      <c r="C31" s="179" t="s">
        <v>649</v>
      </c>
      <c r="D31" s="168">
        <f>SUM([1]Önkormányzati!$R$147)</f>
        <v>20674124</v>
      </c>
    </row>
    <row r="32" spans="1:4" s="177" customFormat="1" ht="12" customHeight="1" x14ac:dyDescent="0.2">
      <c r="A32" s="283" t="s">
        <v>462</v>
      </c>
      <c r="B32" s="265" t="s">
        <v>248</v>
      </c>
      <c r="C32" s="179" t="s">
        <v>245</v>
      </c>
      <c r="D32" s="168">
        <f>SUM([1]Önkormányzati!$R$150)</f>
        <v>3000000</v>
      </c>
    </row>
    <row r="33" spans="1:4" s="177" customFormat="1" ht="12" customHeight="1" x14ac:dyDescent="0.2">
      <c r="A33" s="283" t="s">
        <v>463</v>
      </c>
      <c r="B33" s="265" t="s">
        <v>651</v>
      </c>
      <c r="C33" s="179" t="s">
        <v>247</v>
      </c>
      <c r="D33" s="168">
        <f>SUM([1]Önkormányzati!$R$151)</f>
        <v>0</v>
      </c>
    </row>
    <row r="34" spans="1:4" s="177" customFormat="1" ht="12" customHeight="1" thickBot="1" x14ac:dyDescent="0.25">
      <c r="A34" s="283" t="s">
        <v>464</v>
      </c>
      <c r="B34" s="266" t="s">
        <v>652</v>
      </c>
      <c r="C34" s="180" t="s">
        <v>249</v>
      </c>
      <c r="D34" s="168">
        <f>SUM([1]Önkormányzati!$R$154)</f>
        <v>500000</v>
      </c>
    </row>
    <row r="35" spans="1:4" s="177" customFormat="1" ht="12" customHeight="1" thickBot="1" x14ac:dyDescent="0.25">
      <c r="A35" s="283" t="s">
        <v>465</v>
      </c>
      <c r="B35" s="151" t="s">
        <v>8</v>
      </c>
      <c r="C35" s="148" t="s">
        <v>250</v>
      </c>
      <c r="D35" s="167">
        <f>SUM(D36:D45)</f>
        <v>18244274</v>
      </c>
    </row>
    <row r="36" spans="1:4" s="177" customFormat="1" ht="12" customHeight="1" x14ac:dyDescent="0.2">
      <c r="A36" s="283" t="s">
        <v>466</v>
      </c>
      <c r="B36" s="264" t="s">
        <v>55</v>
      </c>
      <c r="C36" s="178" t="s">
        <v>251</v>
      </c>
      <c r="D36" s="169"/>
    </row>
    <row r="37" spans="1:4" s="177" customFormat="1" ht="12" customHeight="1" x14ac:dyDescent="0.2">
      <c r="A37" s="283" t="s">
        <v>467</v>
      </c>
      <c r="B37" s="265" t="s">
        <v>56</v>
      </c>
      <c r="C37" s="179" t="s">
        <v>252</v>
      </c>
      <c r="D37" s="169">
        <f>SUM([1]Önkormányzati!$R$157)</f>
        <v>6569977</v>
      </c>
    </row>
    <row r="38" spans="1:4" s="177" customFormat="1" ht="12" customHeight="1" x14ac:dyDescent="0.2">
      <c r="A38" s="283" t="s">
        <v>468</v>
      </c>
      <c r="B38" s="265" t="s">
        <v>57</v>
      </c>
      <c r="C38" s="179" t="s">
        <v>253</v>
      </c>
      <c r="D38" s="169">
        <f>SUM([1]Önkormányzati!$R$158)</f>
        <v>3259541</v>
      </c>
    </row>
    <row r="39" spans="1:4" s="177" customFormat="1" ht="12" customHeight="1" x14ac:dyDescent="0.2">
      <c r="A39" s="283" t="s">
        <v>469</v>
      </c>
      <c r="B39" s="265" t="s">
        <v>109</v>
      </c>
      <c r="C39" s="179" t="s">
        <v>254</v>
      </c>
      <c r="D39" s="169">
        <f>SUM([1]Önkormányzati!$R$159)</f>
        <v>0</v>
      </c>
    </row>
    <row r="40" spans="1:4" s="177" customFormat="1" ht="12" customHeight="1" x14ac:dyDescent="0.2">
      <c r="A40" s="283" t="s">
        <v>470</v>
      </c>
      <c r="B40" s="265" t="s">
        <v>110</v>
      </c>
      <c r="C40" s="179" t="s">
        <v>255</v>
      </c>
      <c r="D40" s="169">
        <f>SUM([1]Önkormányzati!$R$160)</f>
        <v>4607387</v>
      </c>
    </row>
    <row r="41" spans="1:4" s="177" customFormat="1" ht="12" customHeight="1" x14ac:dyDescent="0.2">
      <c r="A41" s="283" t="s">
        <v>471</v>
      </c>
      <c r="B41" s="265" t="s">
        <v>111</v>
      </c>
      <c r="C41" s="179" t="s">
        <v>256</v>
      </c>
      <c r="D41" s="169">
        <f>SUM([1]Önkormányzati!$R$161)</f>
        <v>3602369</v>
      </c>
    </row>
    <row r="42" spans="1:4" s="177" customFormat="1" ht="12" customHeight="1" x14ac:dyDescent="0.2">
      <c r="A42" s="283" t="s">
        <v>472</v>
      </c>
      <c r="B42" s="265" t="s">
        <v>112</v>
      </c>
      <c r="C42" s="179" t="s">
        <v>257</v>
      </c>
      <c r="D42" s="169">
        <f>SUM([1]Önkormányzati!$R$162)</f>
        <v>0</v>
      </c>
    </row>
    <row r="43" spans="1:4" s="177" customFormat="1" ht="12" customHeight="1" x14ac:dyDescent="0.2">
      <c r="A43" s="283" t="s">
        <v>473</v>
      </c>
      <c r="B43" s="265" t="s">
        <v>113</v>
      </c>
      <c r="C43" s="179" t="s">
        <v>258</v>
      </c>
      <c r="D43" s="169">
        <f>SUM([1]Önkormányzati!$R$163)</f>
        <v>0</v>
      </c>
    </row>
    <row r="44" spans="1:4" s="177" customFormat="1" ht="12" customHeight="1" x14ac:dyDescent="0.2">
      <c r="A44" s="283" t="s">
        <v>474</v>
      </c>
      <c r="B44" s="265" t="s">
        <v>259</v>
      </c>
      <c r="C44" s="179" t="s">
        <v>260</v>
      </c>
      <c r="D44" s="169">
        <f>SUM([1]Önkormányzati!$R$164)</f>
        <v>0</v>
      </c>
    </row>
    <row r="45" spans="1:4" s="177" customFormat="1" ht="12" customHeight="1" thickBot="1" x14ac:dyDescent="0.25">
      <c r="A45" s="283" t="s">
        <v>475</v>
      </c>
      <c r="B45" s="266" t="s">
        <v>261</v>
      </c>
      <c r="C45" s="180" t="s">
        <v>262</v>
      </c>
      <c r="D45" s="169">
        <f>SUM([1]Önkormányzati!$R$165)</f>
        <v>205000</v>
      </c>
    </row>
    <row r="46" spans="1:4" s="177" customFormat="1" ht="12" customHeight="1" thickBot="1" x14ac:dyDescent="0.25">
      <c r="A46" s="283" t="s">
        <v>476</v>
      </c>
      <c r="B46" s="151" t="s">
        <v>9</v>
      </c>
      <c r="C46" s="148" t="s">
        <v>263</v>
      </c>
      <c r="D46" s="167">
        <f>SUM(D47:D51)</f>
        <v>0</v>
      </c>
    </row>
    <row r="47" spans="1:4" s="177" customFormat="1" ht="12" customHeight="1" x14ac:dyDescent="0.2">
      <c r="A47" s="283" t="s">
        <v>477</v>
      </c>
      <c r="B47" s="264" t="s">
        <v>58</v>
      </c>
      <c r="C47" s="178" t="s">
        <v>264</v>
      </c>
      <c r="D47" s="184">
        <f>SUM([1]Önkormányzati!$R$168)</f>
        <v>0</v>
      </c>
    </row>
    <row r="48" spans="1:4" s="177" customFormat="1" ht="12" customHeight="1" x14ac:dyDescent="0.2">
      <c r="A48" s="283" t="s">
        <v>478</v>
      </c>
      <c r="B48" s="265" t="s">
        <v>59</v>
      </c>
      <c r="C48" s="179" t="s">
        <v>265</v>
      </c>
      <c r="D48" s="184">
        <f>SUM([1]Önkormányzati!$R$169)</f>
        <v>0</v>
      </c>
    </row>
    <row r="49" spans="1:4" s="177" customFormat="1" ht="12" customHeight="1" x14ac:dyDescent="0.2">
      <c r="A49" s="283" t="s">
        <v>479</v>
      </c>
      <c r="B49" s="265" t="s">
        <v>266</v>
      </c>
      <c r="C49" s="179" t="s">
        <v>267</v>
      </c>
      <c r="D49" s="184">
        <f>SUM([1]Önkormányzati!$R$170)</f>
        <v>0</v>
      </c>
    </row>
    <row r="50" spans="1:4" s="177" customFormat="1" ht="17.25" customHeight="1" x14ac:dyDescent="0.2">
      <c r="A50" s="283" t="s">
        <v>480</v>
      </c>
      <c r="B50" s="265" t="s">
        <v>268</v>
      </c>
      <c r="C50" s="179" t="s">
        <v>269</v>
      </c>
      <c r="D50" s="184">
        <f>SUM([1]Önkormányzati!$R$168)</f>
        <v>0</v>
      </c>
    </row>
    <row r="51" spans="1:4" s="177" customFormat="1" ht="21.75" customHeight="1" thickBot="1" x14ac:dyDescent="0.25">
      <c r="A51" s="283" t="s">
        <v>481</v>
      </c>
      <c r="B51" s="266" t="s">
        <v>270</v>
      </c>
      <c r="C51" s="180" t="s">
        <v>271</v>
      </c>
      <c r="D51" s="184">
        <f>SUM([1]Önkormányzati!$R$172)</f>
        <v>0</v>
      </c>
    </row>
    <row r="52" spans="1:4" s="177" customFormat="1" ht="18" customHeight="1" thickBot="1" x14ac:dyDescent="0.25">
      <c r="A52" s="283" t="s">
        <v>482</v>
      </c>
      <c r="B52" s="151" t="s">
        <v>114</v>
      </c>
      <c r="C52" s="148" t="s">
        <v>272</v>
      </c>
      <c r="D52" s="167">
        <f>SUM(D53:D55)</f>
        <v>0</v>
      </c>
    </row>
    <row r="53" spans="1:4" s="177" customFormat="1" ht="30" customHeight="1" x14ac:dyDescent="0.2">
      <c r="A53" s="283" t="s">
        <v>483</v>
      </c>
      <c r="B53" s="264" t="s">
        <v>60</v>
      </c>
      <c r="C53" s="178" t="s">
        <v>273</v>
      </c>
      <c r="D53" s="169">
        <f>SUM([1]Önkormányzati!$R$174)</f>
        <v>0</v>
      </c>
    </row>
    <row r="54" spans="1:4" s="177" customFormat="1" ht="24" customHeight="1" x14ac:dyDescent="0.2">
      <c r="A54" s="283" t="s">
        <v>484</v>
      </c>
      <c r="B54" s="265" t="s">
        <v>61</v>
      </c>
      <c r="C54" s="179" t="s">
        <v>274</v>
      </c>
      <c r="D54" s="169"/>
    </row>
    <row r="55" spans="1:4" s="177" customFormat="1" ht="12" customHeight="1" x14ac:dyDescent="0.2">
      <c r="A55" s="283" t="s">
        <v>485</v>
      </c>
      <c r="B55" s="265" t="s">
        <v>275</v>
      </c>
      <c r="C55" s="179" t="s">
        <v>276</v>
      </c>
      <c r="D55" s="169">
        <f>SUM([1]Önkormányzati!$R$176)</f>
        <v>0</v>
      </c>
    </row>
    <row r="56" spans="1:4" s="177" customFormat="1" ht="12" customHeight="1" thickBot="1" x14ac:dyDescent="0.25">
      <c r="A56" s="283" t="s">
        <v>486</v>
      </c>
      <c r="B56" s="266" t="s">
        <v>277</v>
      </c>
      <c r="C56" s="180" t="s">
        <v>278</v>
      </c>
      <c r="D56" s="170"/>
    </row>
    <row r="57" spans="1:4" s="177" customFormat="1" ht="12" customHeight="1" thickBot="1" x14ac:dyDescent="0.25">
      <c r="A57" s="283" t="s">
        <v>487</v>
      </c>
      <c r="B57" s="151" t="s">
        <v>11</v>
      </c>
      <c r="C57" s="159" t="s">
        <v>279</v>
      </c>
      <c r="D57" s="167">
        <f>SUM(D58:D60)</f>
        <v>565110</v>
      </c>
    </row>
    <row r="58" spans="1:4" s="177" customFormat="1" ht="19.5" customHeight="1" x14ac:dyDescent="0.2">
      <c r="A58" s="283" t="s">
        <v>488</v>
      </c>
      <c r="B58" s="264" t="s">
        <v>115</v>
      </c>
      <c r="C58" s="178" t="s">
        <v>280</v>
      </c>
      <c r="D58" s="171"/>
    </row>
    <row r="59" spans="1:4" s="177" customFormat="1" ht="12" customHeight="1" x14ac:dyDescent="0.2">
      <c r="A59" s="283" t="s">
        <v>489</v>
      </c>
      <c r="B59" s="265" t="s">
        <v>116</v>
      </c>
      <c r="C59" s="179" t="s">
        <v>421</v>
      </c>
      <c r="D59" s="171">
        <f>SUM([1]Önkormányzati!$R$179)</f>
        <v>0</v>
      </c>
    </row>
    <row r="60" spans="1:4" s="177" customFormat="1" ht="12" customHeight="1" x14ac:dyDescent="0.2">
      <c r="A60" s="283" t="s">
        <v>490</v>
      </c>
      <c r="B60" s="265" t="s">
        <v>140</v>
      </c>
      <c r="C60" s="179" t="s">
        <v>281</v>
      </c>
      <c r="D60" s="171">
        <f>SUM([1]Önkormányzati!$R$180)</f>
        <v>565110</v>
      </c>
    </row>
    <row r="61" spans="1:4" s="177" customFormat="1" ht="12" customHeight="1" thickBot="1" x14ac:dyDescent="0.25">
      <c r="A61" s="283" t="s">
        <v>491</v>
      </c>
      <c r="B61" s="266" t="s">
        <v>282</v>
      </c>
      <c r="C61" s="180" t="s">
        <v>283</v>
      </c>
      <c r="D61" s="171"/>
    </row>
    <row r="62" spans="1:4" s="177" customFormat="1" ht="12" customHeight="1" thickBot="1" x14ac:dyDescent="0.25">
      <c r="A62" s="283" t="s">
        <v>492</v>
      </c>
      <c r="B62" s="151" t="s">
        <v>12</v>
      </c>
      <c r="C62" s="148" t="s">
        <v>284</v>
      </c>
      <c r="D62" s="173">
        <f>SUM(D7+D14+D21+D28+D35+D46+D52+D57)</f>
        <v>134998850</v>
      </c>
    </row>
    <row r="63" spans="1:4" s="177" customFormat="1" ht="12" customHeight="1" thickBot="1" x14ac:dyDescent="0.25">
      <c r="A63" s="283" t="s">
        <v>493</v>
      </c>
      <c r="B63" s="267" t="s">
        <v>419</v>
      </c>
      <c r="C63" s="159" t="s">
        <v>285</v>
      </c>
      <c r="D63" s="167">
        <f>SUM(D64:D66)</f>
        <v>0</v>
      </c>
    </row>
    <row r="64" spans="1:4" s="177" customFormat="1" ht="12" customHeight="1" x14ac:dyDescent="0.2">
      <c r="A64" s="283" t="s">
        <v>494</v>
      </c>
      <c r="B64" s="264" t="s">
        <v>286</v>
      </c>
      <c r="C64" s="178" t="s">
        <v>287</v>
      </c>
      <c r="D64" s="171">
        <f>SUM([1]Önkormányzati!$R$211)</f>
        <v>0</v>
      </c>
    </row>
    <row r="65" spans="1:4" s="177" customFormat="1" ht="12" customHeight="1" x14ac:dyDescent="0.2">
      <c r="A65" s="283" t="s">
        <v>495</v>
      </c>
      <c r="B65" s="265" t="s">
        <v>288</v>
      </c>
      <c r="C65" s="179" t="s">
        <v>289</v>
      </c>
      <c r="D65" s="171">
        <f>SUM([1]Önkormányzati!$R$212)</f>
        <v>0</v>
      </c>
    </row>
    <row r="66" spans="1:4" s="177" customFormat="1" ht="13.5" customHeight="1" thickBot="1" x14ac:dyDescent="0.25">
      <c r="A66" s="283" t="s">
        <v>496</v>
      </c>
      <c r="B66" s="266" t="s">
        <v>290</v>
      </c>
      <c r="C66" s="260" t="s">
        <v>291</v>
      </c>
      <c r="D66" s="171">
        <f>SUM([1]Önkormányzati!$R$213)</f>
        <v>0</v>
      </c>
    </row>
    <row r="67" spans="1:4" s="177" customFormat="1" ht="12" customHeight="1" thickBot="1" x14ac:dyDescent="0.25">
      <c r="A67" s="283" t="s">
        <v>497</v>
      </c>
      <c r="B67" s="267" t="s">
        <v>292</v>
      </c>
      <c r="C67" s="159" t="s">
        <v>293</v>
      </c>
      <c r="D67" s="167">
        <f>SUM(D68:D71)</f>
        <v>0</v>
      </c>
    </row>
    <row r="68" spans="1:4" s="177" customFormat="1" ht="12" customHeight="1" x14ac:dyDescent="0.2">
      <c r="A68" s="283" t="s">
        <v>498</v>
      </c>
      <c r="B68" s="264" t="s">
        <v>99</v>
      </c>
      <c r="C68" s="178" t="s">
        <v>294</v>
      </c>
      <c r="D68" s="171">
        <f>SUM([1]Önkormányzati!$R$215)</f>
        <v>0</v>
      </c>
    </row>
    <row r="69" spans="1:4" s="177" customFormat="1" ht="12" customHeight="1" x14ac:dyDescent="0.2">
      <c r="A69" s="283" t="s">
        <v>499</v>
      </c>
      <c r="B69" s="265" t="s">
        <v>100</v>
      </c>
      <c r="C69" s="179" t="s">
        <v>295</v>
      </c>
      <c r="D69" s="171">
        <f>SUM([1]Önkormányzati!$R$216)</f>
        <v>0</v>
      </c>
    </row>
    <row r="70" spans="1:4" s="177" customFormat="1" ht="12" customHeight="1" x14ac:dyDescent="0.2">
      <c r="A70" s="283" t="s">
        <v>500</v>
      </c>
      <c r="B70" s="265" t="s">
        <v>296</v>
      </c>
      <c r="C70" s="179" t="s">
        <v>297</v>
      </c>
      <c r="D70" s="171">
        <f>SUM([1]Önkormányzati!$R$217)</f>
        <v>0</v>
      </c>
    </row>
    <row r="71" spans="1:4" s="177" customFormat="1" ht="12" customHeight="1" thickBot="1" x14ac:dyDescent="0.25">
      <c r="A71" s="283" t="s">
        <v>501</v>
      </c>
      <c r="B71" s="266" t="s">
        <v>298</v>
      </c>
      <c r="C71" s="180" t="s">
        <v>299</v>
      </c>
      <c r="D71" s="171">
        <f>SUM([1]Önkormányzati!$R$218)</f>
        <v>0</v>
      </c>
    </row>
    <row r="72" spans="1:4" s="177" customFormat="1" ht="12" customHeight="1" thickBot="1" x14ac:dyDescent="0.25">
      <c r="A72" s="283" t="s">
        <v>502</v>
      </c>
      <c r="B72" s="267" t="s">
        <v>300</v>
      </c>
      <c r="C72" s="159" t="s">
        <v>301</v>
      </c>
      <c r="D72" s="167">
        <f>SUM(D73:D74)</f>
        <v>160392516</v>
      </c>
    </row>
    <row r="73" spans="1:4" s="177" customFormat="1" ht="12" customHeight="1" x14ac:dyDescent="0.2">
      <c r="A73" s="283" t="s">
        <v>503</v>
      </c>
      <c r="B73" s="264" t="s">
        <v>302</v>
      </c>
      <c r="C73" s="178" t="s">
        <v>303</v>
      </c>
      <c r="D73" s="171">
        <f>SUM([1]Önkormányzati!$R$220)</f>
        <v>160392516</v>
      </c>
    </row>
    <row r="74" spans="1:4" s="177" customFormat="1" ht="12" customHeight="1" thickBot="1" x14ac:dyDescent="0.25">
      <c r="A74" s="283" t="s">
        <v>504</v>
      </c>
      <c r="B74" s="266" t="s">
        <v>304</v>
      </c>
      <c r="C74" s="180" t="s">
        <v>305</v>
      </c>
      <c r="D74" s="171">
        <f>SUM([1]Önkormányzati!$R$221)</f>
        <v>0</v>
      </c>
    </row>
    <row r="75" spans="1:4" s="177" customFormat="1" ht="12" customHeight="1" thickBot="1" x14ac:dyDescent="0.25">
      <c r="A75" s="283" t="s">
        <v>505</v>
      </c>
      <c r="B75" s="267" t="s">
        <v>306</v>
      </c>
      <c r="C75" s="159" t="s">
        <v>307</v>
      </c>
      <c r="D75" s="167">
        <f>SUM(D76:D79)</f>
        <v>0</v>
      </c>
    </row>
    <row r="76" spans="1:4" s="177" customFormat="1" ht="12" customHeight="1" x14ac:dyDescent="0.2">
      <c r="A76" s="283" t="s">
        <v>506</v>
      </c>
      <c r="B76" s="264" t="s">
        <v>308</v>
      </c>
      <c r="C76" s="178" t="s">
        <v>309</v>
      </c>
      <c r="D76" s="171">
        <f>SUM([1]Önkormányzati!$R$223)</f>
        <v>0</v>
      </c>
    </row>
    <row r="77" spans="1:4" s="177" customFormat="1" ht="12" customHeight="1" x14ac:dyDescent="0.2">
      <c r="A77" s="283" t="s">
        <v>507</v>
      </c>
      <c r="B77" s="265" t="s">
        <v>310</v>
      </c>
      <c r="C77" s="179" t="s">
        <v>311</v>
      </c>
      <c r="D77" s="171">
        <f>SUM([1]Önkormányzati!$R$224)</f>
        <v>0</v>
      </c>
    </row>
    <row r="78" spans="1:4" s="177" customFormat="1" ht="12" customHeight="1" x14ac:dyDescent="0.2">
      <c r="A78" s="283"/>
      <c r="B78" s="266" t="s">
        <v>312</v>
      </c>
      <c r="C78" s="180" t="s">
        <v>644</v>
      </c>
      <c r="D78" s="171">
        <f>SUM([1]Önkormányzati!$R$225)</f>
        <v>0</v>
      </c>
    </row>
    <row r="79" spans="1:4" s="177" customFormat="1" ht="12" customHeight="1" thickBot="1" x14ac:dyDescent="0.25">
      <c r="A79" s="283" t="s">
        <v>508</v>
      </c>
      <c r="B79" s="266" t="s">
        <v>645</v>
      </c>
      <c r="C79" s="180" t="s">
        <v>313</v>
      </c>
      <c r="D79" s="171">
        <f>SUM([1]Önkormányzati!$R$226)</f>
        <v>0</v>
      </c>
    </row>
    <row r="80" spans="1:4" s="177" customFormat="1" ht="12" customHeight="1" thickBot="1" x14ac:dyDescent="0.25">
      <c r="A80" s="283" t="s">
        <v>509</v>
      </c>
      <c r="B80" s="267" t="s">
        <v>314</v>
      </c>
      <c r="C80" s="159" t="s">
        <v>315</v>
      </c>
      <c r="D80" s="167">
        <f>SUM(D81:D84)</f>
        <v>0</v>
      </c>
    </row>
    <row r="81" spans="1:4" s="177" customFormat="1" ht="12" customHeight="1" x14ac:dyDescent="0.2">
      <c r="A81" s="283" t="s">
        <v>510</v>
      </c>
      <c r="B81" s="268" t="s">
        <v>316</v>
      </c>
      <c r="C81" s="178" t="s">
        <v>317</v>
      </c>
      <c r="D81" s="171">
        <f>SUM([1]Önkormányzati!$R$226)</f>
        <v>0</v>
      </c>
    </row>
    <row r="82" spans="1:4" s="177" customFormat="1" ht="12" customHeight="1" x14ac:dyDescent="0.2">
      <c r="A82" s="283" t="s">
        <v>511</v>
      </c>
      <c r="B82" s="269" t="s">
        <v>318</v>
      </c>
      <c r="C82" s="179" t="s">
        <v>319</v>
      </c>
      <c r="D82" s="171">
        <f>SUM([1]Önkormányzati!$R$226)</f>
        <v>0</v>
      </c>
    </row>
    <row r="83" spans="1:4" s="177" customFormat="1" ht="12" customHeight="1" x14ac:dyDescent="0.2">
      <c r="A83" s="283" t="s">
        <v>512</v>
      </c>
      <c r="B83" s="269" t="s">
        <v>320</v>
      </c>
      <c r="C83" s="179" t="s">
        <v>321</v>
      </c>
      <c r="D83" s="171">
        <f>SUM([1]Önkormányzati!$R$226)</f>
        <v>0</v>
      </c>
    </row>
    <row r="84" spans="1:4" s="177" customFormat="1" ht="12" customHeight="1" thickBot="1" x14ac:dyDescent="0.25">
      <c r="A84" s="283" t="s">
        <v>513</v>
      </c>
      <c r="B84" s="270" t="s">
        <v>322</v>
      </c>
      <c r="C84" s="180" t="s">
        <v>323</v>
      </c>
      <c r="D84" s="171">
        <f>SUM([1]Önkormányzati!$R$226)</f>
        <v>0</v>
      </c>
    </row>
    <row r="85" spans="1:4" s="177" customFormat="1" ht="12" customHeight="1" thickBot="1" x14ac:dyDescent="0.25">
      <c r="A85" s="283" t="s">
        <v>514</v>
      </c>
      <c r="B85" s="267" t="s">
        <v>324</v>
      </c>
      <c r="C85" s="159" t="s">
        <v>325</v>
      </c>
      <c r="D85" s="171">
        <f>SUM([1]Önkormányzati!$R$226)</f>
        <v>0</v>
      </c>
    </row>
    <row r="86" spans="1:4" s="177" customFormat="1" ht="12" customHeight="1" thickBot="1" x14ac:dyDescent="0.25">
      <c r="A86" s="283"/>
      <c r="B86" s="267" t="s">
        <v>326</v>
      </c>
      <c r="C86" s="261" t="s">
        <v>327</v>
      </c>
      <c r="D86" s="173">
        <f>SUM(D63+D67+D72+D75+D80+D85)</f>
        <v>160392516</v>
      </c>
    </row>
    <row r="87" spans="1:4" ht="16.5" customHeight="1" thickBot="1" x14ac:dyDescent="0.3">
      <c r="A87" s="281"/>
      <c r="B87" s="271" t="s">
        <v>328</v>
      </c>
      <c r="C87" s="262" t="s">
        <v>420</v>
      </c>
      <c r="D87" s="173">
        <f>SUM(D62+D86)</f>
        <v>295391366</v>
      </c>
    </row>
    <row r="88" spans="1:4" s="181" customFormat="1" ht="16.5" customHeight="1" x14ac:dyDescent="0.25">
      <c r="A88" s="284"/>
      <c r="B88" s="242"/>
      <c r="C88" s="243"/>
      <c r="D88" s="256"/>
    </row>
    <row r="89" spans="1:4" s="181" customFormat="1" ht="16.5" customHeight="1" thickBot="1" x14ac:dyDescent="0.3">
      <c r="A89" s="284"/>
      <c r="B89" s="244"/>
      <c r="C89" s="245"/>
      <c r="D89" s="257"/>
    </row>
    <row r="90" spans="1:4" ht="38.1" customHeight="1" thickBot="1" x14ac:dyDescent="0.3">
      <c r="A90" s="281"/>
      <c r="B90" s="492" t="s">
        <v>39</v>
      </c>
      <c r="C90" s="493"/>
      <c r="D90" s="493"/>
    </row>
    <row r="91" spans="1:4" s="176" customFormat="1" ht="12" customHeight="1" thickBot="1" x14ac:dyDescent="0.25">
      <c r="A91" s="282"/>
      <c r="B91" s="259" t="s">
        <v>4</v>
      </c>
      <c r="C91" s="150" t="s">
        <v>334</v>
      </c>
      <c r="D91" s="248">
        <f>SUM(D92:D96)</f>
        <v>132322551.008</v>
      </c>
    </row>
    <row r="92" spans="1:4" ht="12" customHeight="1" x14ac:dyDescent="0.25">
      <c r="A92" s="281" t="s">
        <v>435</v>
      </c>
      <c r="B92" s="272" t="s">
        <v>62</v>
      </c>
      <c r="C92" s="144" t="s">
        <v>33</v>
      </c>
      <c r="D92" s="249">
        <f>SUM([1]Önkormányzati!$R$23)</f>
        <v>31438903</v>
      </c>
    </row>
    <row r="93" spans="1:4" ht="12" customHeight="1" x14ac:dyDescent="0.25">
      <c r="A93" s="281" t="s">
        <v>436</v>
      </c>
      <c r="B93" s="265" t="s">
        <v>63</v>
      </c>
      <c r="C93" s="142" t="s">
        <v>117</v>
      </c>
      <c r="D93" s="251">
        <f>SUM([1]Önkormányzati!$R$24)</f>
        <v>5125781.0080000004</v>
      </c>
    </row>
    <row r="94" spans="1:4" ht="12" customHeight="1" x14ac:dyDescent="0.25">
      <c r="A94" s="281" t="s">
        <v>437</v>
      </c>
      <c r="B94" s="265" t="s">
        <v>64</v>
      </c>
      <c r="C94" s="142" t="s">
        <v>91</v>
      </c>
      <c r="D94" s="252">
        <f>SUM([1]Önkormányzati!$R$74)</f>
        <v>69762260</v>
      </c>
    </row>
    <row r="95" spans="1:4" ht="12" customHeight="1" x14ac:dyDescent="0.25">
      <c r="A95" s="281" t="s">
        <v>438</v>
      </c>
      <c r="B95" s="265" t="s">
        <v>65</v>
      </c>
      <c r="C95" s="145" t="s">
        <v>118</v>
      </c>
      <c r="D95" s="252">
        <f>SUM([1]Önkormányzati!$R$83)</f>
        <v>8500000</v>
      </c>
    </row>
    <row r="96" spans="1:4" ht="12" customHeight="1" x14ac:dyDescent="0.25">
      <c r="A96" s="281" t="s">
        <v>439</v>
      </c>
      <c r="B96" s="265" t="s">
        <v>74</v>
      </c>
      <c r="C96" s="147" t="s">
        <v>119</v>
      </c>
      <c r="D96" s="252">
        <f>SUM(D97:D106)</f>
        <v>17495607</v>
      </c>
    </row>
    <row r="97" spans="1:4" ht="12" customHeight="1" x14ac:dyDescent="0.25">
      <c r="A97" s="281" t="s">
        <v>440</v>
      </c>
      <c r="B97" s="265" t="s">
        <v>66</v>
      </c>
      <c r="C97" s="142" t="s">
        <v>335</v>
      </c>
      <c r="D97" s="252">
        <f>SUM([1]Önkormányzati!$R$85)</f>
        <v>0</v>
      </c>
    </row>
    <row r="98" spans="1:4" x14ac:dyDescent="0.25">
      <c r="A98" s="281" t="s">
        <v>441</v>
      </c>
      <c r="B98" s="265" t="s">
        <v>67</v>
      </c>
      <c r="C98" s="153" t="s">
        <v>336</v>
      </c>
      <c r="D98" s="252">
        <f>SUM([1]Önkormányzati!$R$86)</f>
        <v>0</v>
      </c>
    </row>
    <row r="99" spans="1:4" ht="22.5" x14ac:dyDescent="0.25">
      <c r="A99" s="281" t="s">
        <v>442</v>
      </c>
      <c r="B99" s="265" t="s">
        <v>75</v>
      </c>
      <c r="C99" s="154" t="s">
        <v>337</v>
      </c>
      <c r="D99" s="252">
        <f>SUM([1]Önkormányzati!$R$87)</f>
        <v>0</v>
      </c>
    </row>
    <row r="100" spans="1:4" ht="22.5" x14ac:dyDescent="0.25">
      <c r="A100" s="281" t="s">
        <v>443</v>
      </c>
      <c r="B100" s="265" t="s">
        <v>76</v>
      </c>
      <c r="C100" s="154" t="s">
        <v>338</v>
      </c>
      <c r="D100" s="252">
        <f>SUM([1]Önkormányzati!$R$88)</f>
        <v>0</v>
      </c>
    </row>
    <row r="101" spans="1:4" ht="12" customHeight="1" x14ac:dyDescent="0.25">
      <c r="A101" s="281" t="s">
        <v>444</v>
      </c>
      <c r="B101" s="265" t="s">
        <v>77</v>
      </c>
      <c r="C101" s="153" t="s">
        <v>339</v>
      </c>
      <c r="D101" s="252">
        <f>SUM([1]Önkormányzati!$R$89)</f>
        <v>12155607</v>
      </c>
    </row>
    <row r="102" spans="1:4" ht="12" customHeight="1" x14ac:dyDescent="0.25">
      <c r="A102" s="281" t="s">
        <v>445</v>
      </c>
      <c r="B102" s="265" t="s">
        <v>78</v>
      </c>
      <c r="C102" s="153" t="s">
        <v>340</v>
      </c>
      <c r="D102" s="252">
        <f>SUM([1]Önkormányzati!$R$90)</f>
        <v>0</v>
      </c>
    </row>
    <row r="103" spans="1:4" ht="22.5" x14ac:dyDescent="0.25">
      <c r="A103" s="281" t="s">
        <v>446</v>
      </c>
      <c r="B103" s="265" t="s">
        <v>80</v>
      </c>
      <c r="C103" s="154" t="s">
        <v>341</v>
      </c>
      <c r="D103" s="252">
        <f>SUM([1]Önkormányzati!$R$91)</f>
        <v>0</v>
      </c>
    </row>
    <row r="104" spans="1:4" ht="12" customHeight="1" x14ac:dyDescent="0.25">
      <c r="A104" s="281" t="s">
        <v>447</v>
      </c>
      <c r="B104" s="273" t="s">
        <v>120</v>
      </c>
      <c r="C104" s="155" t="s">
        <v>342</v>
      </c>
      <c r="D104" s="252">
        <f>SUM([1]Önkormányzati!$R$92)</f>
        <v>0</v>
      </c>
    </row>
    <row r="105" spans="1:4" ht="12" customHeight="1" x14ac:dyDescent="0.25">
      <c r="A105" s="281" t="s">
        <v>448</v>
      </c>
      <c r="B105" s="265" t="s">
        <v>343</v>
      </c>
      <c r="C105" s="155" t="s">
        <v>344</v>
      </c>
      <c r="D105" s="252">
        <f>SUM([1]Önkormányzati!$R$93)</f>
        <v>0</v>
      </c>
    </row>
    <row r="106" spans="1:4" ht="12" customHeight="1" thickBot="1" x14ac:dyDescent="0.3">
      <c r="A106" s="281" t="s">
        <v>449</v>
      </c>
      <c r="B106" s="274" t="s">
        <v>345</v>
      </c>
      <c r="C106" s="156" t="s">
        <v>346</v>
      </c>
      <c r="D106" s="252">
        <f>SUM([1]Önkormányzati!$R$94)</f>
        <v>5340000</v>
      </c>
    </row>
    <row r="107" spans="1:4" ht="12" customHeight="1" thickBot="1" x14ac:dyDescent="0.3">
      <c r="A107" s="281" t="s">
        <v>450</v>
      </c>
      <c r="B107" s="151" t="s">
        <v>5</v>
      </c>
      <c r="C107" s="149" t="s">
        <v>347</v>
      </c>
      <c r="D107" s="162">
        <f>SUM(D108+D110+D112)</f>
        <v>128759629</v>
      </c>
    </row>
    <row r="108" spans="1:4" ht="12" customHeight="1" x14ac:dyDescent="0.25">
      <c r="A108" s="281" t="s">
        <v>451</v>
      </c>
      <c r="B108" s="264" t="s">
        <v>68</v>
      </c>
      <c r="C108" s="142" t="s">
        <v>139</v>
      </c>
      <c r="D108" s="251">
        <f>SUM([1]Önkormányzati!$R$104)</f>
        <v>100108260</v>
      </c>
    </row>
    <row r="109" spans="1:4" ht="12" customHeight="1" x14ac:dyDescent="0.25">
      <c r="A109" s="281" t="s">
        <v>452</v>
      </c>
      <c r="B109" s="264" t="s">
        <v>69</v>
      </c>
      <c r="C109" s="146" t="s">
        <v>348</v>
      </c>
      <c r="D109" s="251"/>
    </row>
    <row r="110" spans="1:4" ht="12" customHeight="1" x14ac:dyDescent="0.25">
      <c r="A110" s="281" t="s">
        <v>453</v>
      </c>
      <c r="B110" s="264" t="s">
        <v>70</v>
      </c>
      <c r="C110" s="146" t="s">
        <v>121</v>
      </c>
      <c r="D110" s="250">
        <f>SUM([1]Önkormányzati!$R$109)</f>
        <v>27901369</v>
      </c>
    </row>
    <row r="111" spans="1:4" x14ac:dyDescent="0.25">
      <c r="A111" s="281" t="s">
        <v>454</v>
      </c>
      <c r="B111" s="264" t="s">
        <v>71</v>
      </c>
      <c r="C111" s="146" t="s">
        <v>349</v>
      </c>
      <c r="D111" s="157"/>
    </row>
    <row r="112" spans="1:4" ht="12" customHeight="1" x14ac:dyDescent="0.25">
      <c r="A112" s="281" t="s">
        <v>455</v>
      </c>
      <c r="B112" s="264" t="s">
        <v>72</v>
      </c>
      <c r="C112" s="161" t="s">
        <v>141</v>
      </c>
      <c r="D112" s="157">
        <f>SUM(D113:D120)</f>
        <v>750000</v>
      </c>
    </row>
    <row r="113" spans="1:4" ht="12" customHeight="1" x14ac:dyDescent="0.25">
      <c r="A113" s="281" t="s">
        <v>456</v>
      </c>
      <c r="B113" s="264" t="s">
        <v>79</v>
      </c>
      <c r="C113" s="160" t="s">
        <v>350</v>
      </c>
      <c r="D113" s="157">
        <f>SUM([1]Önkormányzati!$R$110)</f>
        <v>0</v>
      </c>
    </row>
    <row r="114" spans="1:4" ht="21.75" customHeight="1" x14ac:dyDescent="0.25">
      <c r="A114" s="281" t="s">
        <v>457</v>
      </c>
      <c r="B114" s="264" t="s">
        <v>81</v>
      </c>
      <c r="C114" s="174" t="s">
        <v>351</v>
      </c>
      <c r="D114" s="157">
        <f>SUM([1]Önkormányzati!$R$111)</f>
        <v>0</v>
      </c>
    </row>
    <row r="115" spans="1:4" ht="24" customHeight="1" x14ac:dyDescent="0.25">
      <c r="A115" s="281" t="s">
        <v>458</v>
      </c>
      <c r="B115" s="264" t="s">
        <v>122</v>
      </c>
      <c r="C115" s="154" t="s">
        <v>338</v>
      </c>
      <c r="D115" s="157">
        <f>SUM([1]Önkormányzati!$R$112)</f>
        <v>0</v>
      </c>
    </row>
    <row r="116" spans="1:4" ht="12" customHeight="1" x14ac:dyDescent="0.25">
      <c r="A116" s="281" t="s">
        <v>459</v>
      </c>
      <c r="B116" s="264" t="s">
        <v>123</v>
      </c>
      <c r="C116" s="154" t="s">
        <v>352</v>
      </c>
      <c r="D116" s="157">
        <f>SUM([1]Önkormányzati!$R$113)</f>
        <v>0</v>
      </c>
    </row>
    <row r="117" spans="1:4" ht="12" customHeight="1" x14ac:dyDescent="0.25">
      <c r="A117" s="281" t="s">
        <v>460</v>
      </c>
      <c r="B117" s="264" t="s">
        <v>124</v>
      </c>
      <c r="C117" s="154" t="s">
        <v>353</v>
      </c>
      <c r="D117" s="157">
        <f>SUM([1]Önkormányzati!$R$114)</f>
        <v>0</v>
      </c>
    </row>
    <row r="118" spans="1:4" ht="22.5" x14ac:dyDescent="0.25">
      <c r="A118" s="281" t="s">
        <v>461</v>
      </c>
      <c r="B118" s="264" t="s">
        <v>354</v>
      </c>
      <c r="C118" s="154" t="s">
        <v>341</v>
      </c>
      <c r="D118" s="157">
        <f>SUM([1]Önkormányzati!$R$115)</f>
        <v>0</v>
      </c>
    </row>
    <row r="119" spans="1:4" s="186" customFormat="1" ht="12" customHeight="1" x14ac:dyDescent="0.25">
      <c r="A119" s="281" t="s">
        <v>462</v>
      </c>
      <c r="B119" s="264" t="s">
        <v>355</v>
      </c>
      <c r="C119" s="154" t="s">
        <v>356</v>
      </c>
      <c r="D119" s="157">
        <f>SUM([1]Önkormányzati!$R$116)</f>
        <v>750000</v>
      </c>
    </row>
    <row r="120" spans="1:4" ht="23.25" thickBot="1" x14ac:dyDescent="0.3">
      <c r="A120" s="281" t="s">
        <v>463</v>
      </c>
      <c r="B120" s="273" t="s">
        <v>357</v>
      </c>
      <c r="C120" s="154" t="s">
        <v>358</v>
      </c>
      <c r="D120" s="157">
        <f>SUM([1]Önkormányzati!$R$117)</f>
        <v>0</v>
      </c>
    </row>
    <row r="121" spans="1:4" ht="12" customHeight="1" thickBot="1" x14ac:dyDescent="0.3">
      <c r="A121" s="281" t="s">
        <v>464</v>
      </c>
      <c r="B121" s="151" t="s">
        <v>6</v>
      </c>
      <c r="C121" s="152" t="s">
        <v>359</v>
      </c>
      <c r="D121" s="162">
        <f>SUM(D122:D123)</f>
        <v>2500000</v>
      </c>
    </row>
    <row r="122" spans="1:4" ht="12" customHeight="1" x14ac:dyDescent="0.25">
      <c r="A122" s="281" t="s">
        <v>465</v>
      </c>
      <c r="B122" s="264" t="s">
        <v>51</v>
      </c>
      <c r="C122" s="143" t="s">
        <v>40</v>
      </c>
      <c r="D122" s="251">
        <f>SUM([1]Önkormányzati!$R$95)</f>
        <v>2500000</v>
      </c>
    </row>
    <row r="123" spans="1:4" ht="12" customHeight="1" thickBot="1" x14ac:dyDescent="0.3">
      <c r="A123" s="281" t="s">
        <v>466</v>
      </c>
      <c r="B123" s="266" t="s">
        <v>52</v>
      </c>
      <c r="C123" s="146" t="s">
        <v>41</v>
      </c>
      <c r="D123" s="252"/>
    </row>
    <row r="124" spans="1:4" ht="12" customHeight="1" thickBot="1" x14ac:dyDescent="0.3">
      <c r="A124" s="281" t="s">
        <v>467</v>
      </c>
      <c r="B124" s="151" t="s">
        <v>7</v>
      </c>
      <c r="C124" s="152" t="s">
        <v>360</v>
      </c>
      <c r="D124" s="162">
        <f>SUM(D91+D107+D121)</f>
        <v>263582180.00800002</v>
      </c>
    </row>
    <row r="125" spans="1:4" ht="12" customHeight="1" thickBot="1" x14ac:dyDescent="0.3">
      <c r="A125" s="281" t="s">
        <v>468</v>
      </c>
      <c r="B125" s="151" t="s">
        <v>8</v>
      </c>
      <c r="C125" s="152" t="s">
        <v>422</v>
      </c>
      <c r="D125" s="162">
        <f>SUM(D126:D128)</f>
        <v>0</v>
      </c>
    </row>
    <row r="126" spans="1:4" ht="12" customHeight="1" x14ac:dyDescent="0.25">
      <c r="A126" s="281" t="s">
        <v>469</v>
      </c>
      <c r="B126" s="264" t="s">
        <v>55</v>
      </c>
      <c r="C126" s="143" t="s">
        <v>361</v>
      </c>
      <c r="D126" s="157">
        <f>SUM([1]Önkormányzati!$R$187)</f>
        <v>0</v>
      </c>
    </row>
    <row r="127" spans="1:4" ht="12" customHeight="1" x14ac:dyDescent="0.25">
      <c r="A127" s="281" t="s">
        <v>470</v>
      </c>
      <c r="B127" s="264" t="s">
        <v>56</v>
      </c>
      <c r="C127" s="143" t="s">
        <v>362</v>
      </c>
      <c r="D127" s="157">
        <f>SUM([1]Önkormányzati!$R$188)</f>
        <v>0</v>
      </c>
    </row>
    <row r="128" spans="1:4" ht="12" customHeight="1" thickBot="1" x14ac:dyDescent="0.3">
      <c r="A128" s="281" t="s">
        <v>471</v>
      </c>
      <c r="B128" s="273" t="s">
        <v>57</v>
      </c>
      <c r="C128" s="141" t="s">
        <v>363</v>
      </c>
      <c r="D128" s="157">
        <f>SUM([1]Önkormányzati!$R$189)</f>
        <v>0</v>
      </c>
    </row>
    <row r="129" spans="1:4" ht="12" customHeight="1" thickBot="1" x14ac:dyDescent="0.3">
      <c r="A129" s="281" t="s">
        <v>472</v>
      </c>
      <c r="B129" s="151" t="s">
        <v>9</v>
      </c>
      <c r="C129" s="152" t="s">
        <v>364</v>
      </c>
      <c r="D129" s="162">
        <f>SUM(D130:D133)</f>
        <v>0</v>
      </c>
    </row>
    <row r="130" spans="1:4" ht="12" customHeight="1" x14ac:dyDescent="0.25">
      <c r="A130" s="281" t="s">
        <v>473</v>
      </c>
      <c r="B130" s="264" t="s">
        <v>58</v>
      </c>
      <c r="C130" s="143" t="s">
        <v>365</v>
      </c>
      <c r="D130" s="157">
        <f>SUM([1]Önkormányzati!$R$190)</f>
        <v>0</v>
      </c>
    </row>
    <row r="131" spans="1:4" ht="12" customHeight="1" x14ac:dyDescent="0.25">
      <c r="A131" s="281" t="s">
        <v>474</v>
      </c>
      <c r="B131" s="264" t="s">
        <v>59</v>
      </c>
      <c r="C131" s="143" t="s">
        <v>366</v>
      </c>
      <c r="D131" s="157">
        <f>SUM([1]Önkormányzati!$R$191)</f>
        <v>0</v>
      </c>
    </row>
    <row r="132" spans="1:4" ht="12" customHeight="1" x14ac:dyDescent="0.25">
      <c r="A132" s="281" t="s">
        <v>475</v>
      </c>
      <c r="B132" s="264" t="s">
        <v>266</v>
      </c>
      <c r="C132" s="143" t="s">
        <v>367</v>
      </c>
      <c r="D132" s="157">
        <f>SUM([1]Önkormányzati!$R$193)</f>
        <v>0</v>
      </c>
    </row>
    <row r="133" spans="1:4" ht="12" customHeight="1" thickBot="1" x14ac:dyDescent="0.3">
      <c r="A133" s="281" t="s">
        <v>476</v>
      </c>
      <c r="B133" s="273" t="s">
        <v>268</v>
      </c>
      <c r="C133" s="141" t="s">
        <v>368</v>
      </c>
      <c r="D133" s="157">
        <f>SUM([1]Önkormányzati!$R$194)</f>
        <v>0</v>
      </c>
    </row>
    <row r="134" spans="1:4" ht="12" customHeight="1" thickBot="1" x14ac:dyDescent="0.3">
      <c r="A134" s="281" t="s">
        <v>477</v>
      </c>
      <c r="B134" s="151" t="s">
        <v>10</v>
      </c>
      <c r="C134" s="152" t="s">
        <v>431</v>
      </c>
      <c r="D134" s="253">
        <f>SUM(D135:D139)</f>
        <v>31809186</v>
      </c>
    </row>
    <row r="135" spans="1:4" ht="12" customHeight="1" x14ac:dyDescent="0.25">
      <c r="A135" s="281" t="s">
        <v>478</v>
      </c>
      <c r="B135" s="264" t="s">
        <v>60</v>
      </c>
      <c r="C135" s="143" t="s">
        <v>369</v>
      </c>
      <c r="D135" s="157">
        <f>SUM([1]Önkormányzati!$R$195)</f>
        <v>0</v>
      </c>
    </row>
    <row r="136" spans="1:4" ht="12" customHeight="1" x14ac:dyDescent="0.25">
      <c r="A136" s="281" t="s">
        <v>479</v>
      </c>
      <c r="B136" s="264" t="s">
        <v>61</v>
      </c>
      <c r="C136" s="143" t="s">
        <v>370</v>
      </c>
      <c r="D136" s="157">
        <f>SUM([1]Önkormányzati!$R$196)</f>
        <v>2408911</v>
      </c>
    </row>
    <row r="137" spans="1:4" ht="12" customHeight="1" x14ac:dyDescent="0.25">
      <c r="A137" s="281" t="s">
        <v>480</v>
      </c>
      <c r="B137" s="264" t="s">
        <v>275</v>
      </c>
      <c r="C137" s="143" t="s">
        <v>430</v>
      </c>
      <c r="D137" s="157">
        <f>SUM([1]Önkormányzati!$R$197)</f>
        <v>29400275</v>
      </c>
    </row>
    <row r="138" spans="1:4" ht="12" customHeight="1" x14ac:dyDescent="0.25">
      <c r="A138" s="281" t="s">
        <v>481</v>
      </c>
      <c r="B138" s="264" t="s">
        <v>277</v>
      </c>
      <c r="C138" s="143" t="s">
        <v>371</v>
      </c>
      <c r="D138" s="157">
        <f>SUM([1]Önkormányzati!$R$198)</f>
        <v>0</v>
      </c>
    </row>
    <row r="139" spans="1:4" ht="12" customHeight="1" thickBot="1" x14ac:dyDescent="0.3">
      <c r="A139" s="281" t="s">
        <v>482</v>
      </c>
      <c r="B139" s="273" t="s">
        <v>429</v>
      </c>
      <c r="C139" s="141" t="s">
        <v>372</v>
      </c>
      <c r="D139" s="157">
        <f>SUM([1]Önkormányzati!$R$199)</f>
        <v>0</v>
      </c>
    </row>
    <row r="140" spans="1:4" ht="15" customHeight="1" thickBot="1" x14ac:dyDescent="0.3">
      <c r="A140" s="281" t="s">
        <v>483</v>
      </c>
      <c r="B140" s="151" t="s">
        <v>11</v>
      </c>
      <c r="C140" s="152" t="s">
        <v>423</v>
      </c>
      <c r="D140" s="255">
        <f>SUM(D141:D144)</f>
        <v>0</v>
      </c>
    </row>
    <row r="141" spans="1:4" s="177" customFormat="1" ht="12.95" customHeight="1" x14ac:dyDescent="0.25">
      <c r="A141" s="281" t="s">
        <v>484</v>
      </c>
      <c r="B141" s="264" t="s">
        <v>115</v>
      </c>
      <c r="C141" s="143" t="s">
        <v>373</v>
      </c>
      <c r="D141" s="157">
        <f>SUM([1]Önkormányzati!$R$202)</f>
        <v>0</v>
      </c>
    </row>
    <row r="142" spans="1:4" ht="12.75" customHeight="1" x14ac:dyDescent="0.25">
      <c r="A142" s="281" t="s">
        <v>485</v>
      </c>
      <c r="B142" s="264" t="s">
        <v>116</v>
      </c>
      <c r="C142" s="143" t="s">
        <v>374</v>
      </c>
      <c r="D142" s="157">
        <f>SUM([1]Önkormányzati!$R$203)</f>
        <v>0</v>
      </c>
    </row>
    <row r="143" spans="1:4" ht="12.75" customHeight="1" x14ac:dyDescent="0.25">
      <c r="A143" s="281" t="s">
        <v>486</v>
      </c>
      <c r="B143" s="264" t="s">
        <v>140</v>
      </c>
      <c r="C143" s="143" t="s">
        <v>375</v>
      </c>
      <c r="D143" s="157">
        <f>SUM([1]Önkormányzati!$R$204)</f>
        <v>0</v>
      </c>
    </row>
    <row r="144" spans="1:4" ht="12.75" customHeight="1" thickBot="1" x14ac:dyDescent="0.3">
      <c r="A144" s="281" t="s">
        <v>487</v>
      </c>
      <c r="B144" s="264" t="s">
        <v>282</v>
      </c>
      <c r="C144" s="143" t="s">
        <v>376</v>
      </c>
      <c r="D144" s="157">
        <f>SUM([1]Önkormányzati!$R$205)</f>
        <v>0</v>
      </c>
    </row>
    <row r="145" spans="1:4" ht="16.5" thickBot="1" x14ac:dyDescent="0.3">
      <c r="A145" s="281" t="s">
        <v>488</v>
      </c>
      <c r="B145" s="151" t="s">
        <v>12</v>
      </c>
      <c r="C145" s="152" t="s">
        <v>377</v>
      </c>
      <c r="D145" s="263">
        <f>SUM(D125+D129+D134+D140)</f>
        <v>31809186</v>
      </c>
    </row>
    <row r="146" spans="1:4" ht="16.5" thickBot="1" x14ac:dyDescent="0.3">
      <c r="A146" s="281" t="s">
        <v>489</v>
      </c>
      <c r="B146" s="275" t="s">
        <v>13</v>
      </c>
      <c r="C146" s="164" t="s">
        <v>378</v>
      </c>
      <c r="D146" s="263">
        <f>SUM(D124+D145)</f>
        <v>295391366.00800002</v>
      </c>
    </row>
    <row r="147" spans="1:4" ht="16.5" thickBot="1" x14ac:dyDescent="0.3">
      <c r="B147" s="37"/>
      <c r="C147" s="38"/>
      <c r="D147" s="39"/>
    </row>
    <row r="148" spans="1:4" ht="18.75" customHeight="1" thickBot="1" x14ac:dyDescent="0.3">
      <c r="B148" s="246" t="s">
        <v>432</v>
      </c>
      <c r="C148" s="247"/>
      <c r="D148" s="93">
        <v>4</v>
      </c>
    </row>
    <row r="149" spans="1:4" ht="13.5" customHeight="1" thickBot="1" x14ac:dyDescent="0.3">
      <c r="B149" s="246" t="s">
        <v>131</v>
      </c>
      <c r="C149" s="247"/>
      <c r="D149" s="93">
        <v>5</v>
      </c>
    </row>
    <row r="152" spans="1:4" ht="7.5" customHeight="1" x14ac:dyDescent="0.25"/>
    <row r="154" spans="1:4" ht="12.75" customHeight="1" x14ac:dyDescent="0.25"/>
    <row r="155" spans="1:4" ht="12.75" customHeight="1" x14ac:dyDescent="0.25"/>
    <row r="156" spans="1:4" ht="12.75" customHeight="1" x14ac:dyDescent="0.25"/>
    <row r="157" spans="1:4" ht="12.75" customHeight="1" x14ac:dyDescent="0.25"/>
    <row r="158" spans="1:4" ht="12.75" customHeight="1" x14ac:dyDescent="0.25"/>
    <row r="159" spans="1:4" ht="12.75" customHeight="1" x14ac:dyDescent="0.25"/>
    <row r="160" spans="1:4" ht="12.75" customHeight="1" x14ac:dyDescent="0.25"/>
    <row r="161" spans="1:1" s="165" customFormat="1" ht="12.75" customHeight="1" x14ac:dyDescent="0.25">
      <c r="A161" s="175"/>
    </row>
  </sheetData>
  <mergeCells count="4">
    <mergeCell ref="C1:D1"/>
    <mergeCell ref="C2:D2"/>
    <mergeCell ref="B6:D6"/>
    <mergeCell ref="B90:D90"/>
  </mergeCells>
  <phoneticPr fontId="0" type="noConversion"/>
  <printOptions horizontalCentered="1"/>
  <pageMargins left="0.78740157480314965" right="0.78740157480314965" top="0.8125" bottom="0.86614173228346458" header="0.5" footer="0.5"/>
  <pageSetup paperSize="9" orientation="portrait" r:id="rId1"/>
  <headerFooter alignWithMargins="0">
    <oddHeader>&amp;C&amp;"Times New Roman CE,Félkövér"&amp;12
&amp;R&amp;"Times New Roman CE,Félkövér dőlt"&amp;11 4. melléklet az 1/2020. (III.13.) önkormányzati rendelethez</oddHeader>
  </headerFooter>
  <rowBreaks count="3" manualBreakCount="3">
    <brk id="51" max="16383" man="1"/>
    <brk id="89" max="16383" man="1"/>
    <brk id="1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2"/>
  <sheetViews>
    <sheetView view="pageBreakPreview" zoomScaleNormal="100" zoomScaleSheetLayoutView="100" workbookViewId="0">
      <selection activeCell="G10" sqref="G10"/>
    </sheetView>
  </sheetViews>
  <sheetFormatPr defaultRowHeight="15.75" x14ac:dyDescent="0.25"/>
  <cols>
    <col min="1" max="1" width="9.33203125" style="175" customWidth="1"/>
    <col min="2" max="2" width="58.1640625" style="175" customWidth="1"/>
    <col min="3" max="3" width="15.33203125" style="175" customWidth="1"/>
    <col min="4" max="5" width="15.33203125" style="9" customWidth="1"/>
    <col min="6" max="6" width="13.5" style="9" customWidth="1"/>
    <col min="7" max="8" width="16.33203125" style="9" customWidth="1"/>
    <col min="9" max="9" width="4.83203125" style="9" customWidth="1"/>
    <col min="10" max="10" width="9.33203125" style="285" hidden="1" customWidth="1"/>
    <col min="11" max="16384" width="9.33203125" style="9"/>
  </cols>
  <sheetData>
    <row r="1" spans="1:10" ht="18" customHeight="1" thickBot="1" x14ac:dyDescent="0.3">
      <c r="A1" s="238"/>
      <c r="B1" s="239"/>
      <c r="E1" s="277" t="s">
        <v>697</v>
      </c>
      <c r="J1" s="9"/>
    </row>
    <row r="2" spans="1:10" ht="24" x14ac:dyDescent="0.2">
      <c r="A2" s="258" t="s">
        <v>43</v>
      </c>
      <c r="B2" s="494" t="s">
        <v>136</v>
      </c>
      <c r="C2" s="495"/>
      <c r="D2" s="496"/>
      <c r="E2" s="497"/>
      <c r="J2" s="9"/>
    </row>
    <row r="3" spans="1:10" ht="23.25" customHeight="1" thickBot="1" x14ac:dyDescent="0.25">
      <c r="A3" s="276" t="s">
        <v>418</v>
      </c>
      <c r="B3" s="498" t="s">
        <v>417</v>
      </c>
      <c r="C3" s="499"/>
      <c r="D3" s="496"/>
      <c r="E3" s="497"/>
      <c r="J3" s="9"/>
    </row>
    <row r="4" spans="1:10" s="195" customFormat="1" ht="13.5" customHeight="1" thickBot="1" x14ac:dyDescent="0.3">
      <c r="A4" s="240"/>
      <c r="B4" s="240"/>
      <c r="C4" s="241"/>
      <c r="E4" s="290"/>
    </row>
    <row r="5" spans="1:10" s="196" customFormat="1" ht="12" customHeight="1" thickBot="1" x14ac:dyDescent="0.25">
      <c r="A5" s="140" t="s">
        <v>130</v>
      </c>
      <c r="B5" s="88" t="s">
        <v>37</v>
      </c>
      <c r="C5" s="500" t="s">
        <v>160</v>
      </c>
      <c r="D5" s="501"/>
      <c r="E5" s="501"/>
    </row>
    <row r="6" spans="1:10" ht="15" customHeight="1" thickBot="1" x14ac:dyDescent="0.25">
      <c r="A6" s="236" t="s">
        <v>329</v>
      </c>
      <c r="B6" s="289" t="s">
        <v>330</v>
      </c>
      <c r="C6" s="502" t="s">
        <v>434</v>
      </c>
      <c r="D6" s="503" t="s">
        <v>518</v>
      </c>
      <c r="E6" s="503" t="s">
        <v>433</v>
      </c>
      <c r="J6" s="9"/>
    </row>
    <row r="7" spans="1:10" ht="15" customHeight="1" thickBot="1" x14ac:dyDescent="0.25">
      <c r="A7" s="140" t="s">
        <v>38</v>
      </c>
      <c r="B7" s="280"/>
      <c r="C7" s="501"/>
      <c r="D7" s="504"/>
      <c r="E7" s="504"/>
      <c r="J7" s="9"/>
    </row>
    <row r="8" spans="1:10" ht="15" customHeight="1" thickBot="1" x14ac:dyDescent="0.25">
      <c r="A8" s="151" t="s">
        <v>4</v>
      </c>
      <c r="B8" s="148" t="s">
        <v>216</v>
      </c>
      <c r="C8" s="167">
        <f>SUM(C9:C14)</f>
        <v>60222791</v>
      </c>
      <c r="D8" s="167">
        <f>SUM(D9:D14)</f>
        <v>0</v>
      </c>
      <c r="E8" s="167">
        <f>SUM(E9:E14)</f>
        <v>0</v>
      </c>
      <c r="J8" s="9"/>
    </row>
    <row r="9" spans="1:10" ht="15" customHeight="1" x14ac:dyDescent="0.2">
      <c r="A9" s="264" t="s">
        <v>62</v>
      </c>
      <c r="B9" s="178" t="s">
        <v>217</v>
      </c>
      <c r="C9" s="169">
        <f>SUM('4.sz.mell.'!D8)</f>
        <v>26941694</v>
      </c>
      <c r="D9" s="169"/>
      <c r="E9" s="169"/>
      <c r="J9" s="9"/>
    </row>
    <row r="10" spans="1:10" ht="15" customHeight="1" x14ac:dyDescent="0.2">
      <c r="A10" s="265" t="s">
        <v>63</v>
      </c>
      <c r="B10" s="179" t="s">
        <v>218</v>
      </c>
      <c r="C10" s="169">
        <f>SUM('4.sz.mell.'!D9)</f>
        <v>16362350</v>
      </c>
      <c r="D10" s="168"/>
      <c r="E10" s="168"/>
      <c r="J10" s="9"/>
    </row>
    <row r="11" spans="1:10" ht="15" customHeight="1" x14ac:dyDescent="0.2">
      <c r="A11" s="265" t="s">
        <v>64</v>
      </c>
      <c r="B11" s="179" t="s">
        <v>219</v>
      </c>
      <c r="C11" s="169">
        <f>SUM('4.sz.mell.'!D10)</f>
        <v>15118747</v>
      </c>
      <c r="D11" s="168"/>
      <c r="E11" s="168"/>
      <c r="J11" s="9"/>
    </row>
    <row r="12" spans="1:10" ht="15" customHeight="1" x14ac:dyDescent="0.2">
      <c r="A12" s="265" t="s">
        <v>65</v>
      </c>
      <c r="B12" s="179" t="s">
        <v>220</v>
      </c>
      <c r="C12" s="169">
        <f>SUM('4.sz.mell.'!D11)</f>
        <v>1800000</v>
      </c>
      <c r="D12" s="168"/>
      <c r="E12" s="168"/>
      <c r="J12" s="9"/>
    </row>
    <row r="13" spans="1:10" ht="15" customHeight="1" x14ac:dyDescent="0.2">
      <c r="A13" s="265" t="s">
        <v>98</v>
      </c>
      <c r="B13" s="179" t="s">
        <v>221</v>
      </c>
      <c r="C13" s="169">
        <f>SUM('4.sz.mell.'!D12)</f>
        <v>0</v>
      </c>
      <c r="D13" s="168"/>
      <c r="E13" s="168"/>
      <c r="J13" s="9"/>
    </row>
    <row r="14" spans="1:10" ht="18" customHeight="1" thickBot="1" x14ac:dyDescent="0.25">
      <c r="A14" s="266" t="s">
        <v>66</v>
      </c>
      <c r="B14" s="161" t="s">
        <v>222</v>
      </c>
      <c r="C14" s="169">
        <f>SUM('4.sz.mell.'!D13)</f>
        <v>0</v>
      </c>
      <c r="D14" s="170"/>
      <c r="E14" s="170"/>
      <c r="J14" s="9"/>
    </row>
    <row r="15" spans="1:10" ht="21" customHeight="1" thickBot="1" x14ac:dyDescent="0.25">
      <c r="A15" s="151" t="s">
        <v>5</v>
      </c>
      <c r="B15" s="159" t="s">
        <v>223</v>
      </c>
      <c r="C15" s="167">
        <f>SUM(C16:C20)</f>
        <v>28772294</v>
      </c>
      <c r="D15" s="167">
        <f>SUM(D16:D20)</f>
        <v>0</v>
      </c>
      <c r="E15" s="167">
        <f>SUM(E16:E20)</f>
        <v>0</v>
      </c>
      <c r="J15" s="9"/>
    </row>
    <row r="16" spans="1:10" ht="15" customHeight="1" x14ac:dyDescent="0.2">
      <c r="A16" s="264" t="s">
        <v>68</v>
      </c>
      <c r="B16" s="178" t="s">
        <v>224</v>
      </c>
      <c r="C16" s="169">
        <f>SUM('4.sz.mell.'!D15)</f>
        <v>0</v>
      </c>
      <c r="D16" s="169"/>
      <c r="E16" s="169"/>
      <c r="J16" s="9"/>
    </row>
    <row r="17" spans="1:10" ht="15" customHeight="1" x14ac:dyDescent="0.2">
      <c r="A17" s="265" t="s">
        <v>69</v>
      </c>
      <c r="B17" s="179" t="s">
        <v>225</v>
      </c>
      <c r="C17" s="169">
        <f>SUM('4.sz.mell.'!D16)</f>
        <v>0</v>
      </c>
      <c r="D17" s="168"/>
      <c r="E17" s="168"/>
      <c r="J17" s="9"/>
    </row>
    <row r="18" spans="1:10" ht="17.25" customHeight="1" x14ac:dyDescent="0.2">
      <c r="A18" s="265" t="s">
        <v>70</v>
      </c>
      <c r="B18" s="179" t="s">
        <v>226</v>
      </c>
      <c r="C18" s="169">
        <f>SUM('4.sz.mell.'!D17)</f>
        <v>0</v>
      </c>
      <c r="D18" s="168"/>
      <c r="E18" s="168"/>
      <c r="J18" s="9"/>
    </row>
    <row r="19" spans="1:10" ht="15" customHeight="1" x14ac:dyDescent="0.2">
      <c r="A19" s="265" t="s">
        <v>71</v>
      </c>
      <c r="B19" s="179" t="s">
        <v>227</v>
      </c>
      <c r="C19" s="169">
        <f>SUM('4.sz.mell.'!D18)</f>
        <v>0</v>
      </c>
      <c r="D19" s="168"/>
      <c r="E19" s="168"/>
      <c r="J19" s="9"/>
    </row>
    <row r="20" spans="1:10" ht="15" customHeight="1" x14ac:dyDescent="0.2">
      <c r="A20" s="265" t="s">
        <v>72</v>
      </c>
      <c r="B20" s="179" t="s">
        <v>228</v>
      </c>
      <c r="C20" s="169">
        <f>SUM('4.sz.mell.'!D19)</f>
        <v>28772294</v>
      </c>
      <c r="D20" s="168"/>
      <c r="E20" s="168"/>
      <c r="J20" s="9"/>
    </row>
    <row r="21" spans="1:10" ht="15" customHeight="1" thickBot="1" x14ac:dyDescent="0.25">
      <c r="A21" s="266" t="s">
        <v>79</v>
      </c>
      <c r="B21" s="161" t="s">
        <v>229</v>
      </c>
      <c r="C21" s="169">
        <f>SUM('4.sz.mell.'!D20)</f>
        <v>0</v>
      </c>
      <c r="D21" s="170"/>
      <c r="E21" s="170"/>
      <c r="J21" s="9"/>
    </row>
    <row r="22" spans="1:10" ht="21.75" customHeight="1" thickBot="1" x14ac:dyDescent="0.25">
      <c r="A22" s="151" t="s">
        <v>6</v>
      </c>
      <c r="B22" s="148" t="s">
        <v>230</v>
      </c>
      <c r="C22" s="167">
        <f>SUM(C23:C27)</f>
        <v>0</v>
      </c>
      <c r="D22" s="167">
        <f>SUM(D23:D27)</f>
        <v>0</v>
      </c>
      <c r="E22" s="167">
        <f>SUM(E23:E27)</f>
        <v>0</v>
      </c>
      <c r="J22" s="9"/>
    </row>
    <row r="23" spans="1:10" ht="15" customHeight="1" x14ac:dyDescent="0.2">
      <c r="A23" s="264" t="s">
        <v>51</v>
      </c>
      <c r="B23" s="178" t="s">
        <v>231</v>
      </c>
      <c r="C23" s="169">
        <f>SUM('4.sz.mell.'!D22)</f>
        <v>0</v>
      </c>
      <c r="D23" s="169"/>
      <c r="E23" s="169"/>
      <c r="J23" s="9"/>
    </row>
    <row r="24" spans="1:10" ht="15" customHeight="1" x14ac:dyDescent="0.2">
      <c r="A24" s="265" t="s">
        <v>52</v>
      </c>
      <c r="B24" s="179" t="s">
        <v>232</v>
      </c>
      <c r="C24" s="169">
        <f>SUM('4.sz.mell.'!D23)</f>
        <v>0</v>
      </c>
      <c r="D24" s="168"/>
      <c r="E24" s="168"/>
      <c r="J24" s="9"/>
    </row>
    <row r="25" spans="1:10" ht="15" customHeight="1" x14ac:dyDescent="0.2">
      <c r="A25" s="265" t="s">
        <v>53</v>
      </c>
      <c r="B25" s="179" t="s">
        <v>233</v>
      </c>
      <c r="C25" s="169">
        <f>SUM('4.sz.mell.'!D24)</f>
        <v>0</v>
      </c>
      <c r="D25" s="168"/>
      <c r="E25" s="168"/>
      <c r="J25" s="9"/>
    </row>
    <row r="26" spans="1:10" ht="15" customHeight="1" x14ac:dyDescent="0.2">
      <c r="A26" s="265" t="s">
        <v>54</v>
      </c>
      <c r="B26" s="179" t="s">
        <v>234</v>
      </c>
      <c r="C26" s="169">
        <f>SUM('4.sz.mell.'!D25)</f>
        <v>0</v>
      </c>
      <c r="D26" s="168"/>
      <c r="E26" s="168"/>
      <c r="J26" s="9"/>
    </row>
    <row r="27" spans="1:10" ht="17.25" customHeight="1" x14ac:dyDescent="0.2">
      <c r="A27" s="265" t="s">
        <v>105</v>
      </c>
      <c r="B27" s="179" t="s">
        <v>235</v>
      </c>
      <c r="C27" s="169">
        <f>SUM('4.sz.mell.'!D26)</f>
        <v>0</v>
      </c>
      <c r="D27" s="168"/>
      <c r="E27" s="168"/>
      <c r="J27" s="9"/>
    </row>
    <row r="28" spans="1:10" ht="17.25" customHeight="1" thickBot="1" x14ac:dyDescent="0.25">
      <c r="A28" s="266" t="s">
        <v>106</v>
      </c>
      <c r="B28" s="180" t="s">
        <v>236</v>
      </c>
      <c r="C28" s="169">
        <f>SUM('4.sz.mell.'!D27)</f>
        <v>0</v>
      </c>
      <c r="D28" s="170"/>
      <c r="E28" s="170"/>
      <c r="J28" s="9"/>
    </row>
    <row r="29" spans="1:10" ht="17.25" customHeight="1" thickBot="1" x14ac:dyDescent="0.25">
      <c r="A29" s="151" t="s">
        <v>107</v>
      </c>
      <c r="B29" s="148" t="s">
        <v>237</v>
      </c>
      <c r="C29" s="173">
        <f>SUM(C30:C35)</f>
        <v>27194381</v>
      </c>
      <c r="D29" s="173">
        <f>SUM(D30:D35)</f>
        <v>0</v>
      </c>
      <c r="E29" s="173">
        <f>SUM(E30:E35)</f>
        <v>0</v>
      </c>
      <c r="J29" s="9"/>
    </row>
    <row r="30" spans="1:10" ht="17.25" customHeight="1" x14ac:dyDescent="0.2">
      <c r="A30" s="264" t="s">
        <v>238</v>
      </c>
      <c r="B30" s="178" t="s">
        <v>658</v>
      </c>
      <c r="C30" s="169">
        <f>SUM('4.sz.mell.'!D29)</f>
        <v>20257</v>
      </c>
      <c r="D30" s="183"/>
      <c r="E30" s="183"/>
      <c r="J30" s="9"/>
    </row>
    <row r="31" spans="1:10" ht="12.75" x14ac:dyDescent="0.2">
      <c r="A31" s="265" t="s">
        <v>240</v>
      </c>
      <c r="B31" s="179" t="s">
        <v>241</v>
      </c>
      <c r="C31" s="169">
        <f>SUM('4.sz.mell.'!D30)</f>
        <v>3000000</v>
      </c>
      <c r="D31" s="168"/>
      <c r="E31" s="168"/>
      <c r="J31" s="9"/>
    </row>
    <row r="32" spans="1:10" ht="12.75" x14ac:dyDescent="0.2">
      <c r="A32" s="265" t="s">
        <v>242</v>
      </c>
      <c r="B32" s="179" t="s">
        <v>243</v>
      </c>
      <c r="C32" s="169">
        <f>SUM('4.sz.mell.'!D31)</f>
        <v>20674124</v>
      </c>
      <c r="D32" s="168"/>
      <c r="E32" s="168"/>
      <c r="J32" s="9"/>
    </row>
    <row r="33" spans="1:5" ht="12.75" x14ac:dyDescent="0.2">
      <c r="A33" s="265" t="s">
        <v>244</v>
      </c>
      <c r="B33" s="179" t="s">
        <v>245</v>
      </c>
      <c r="C33" s="169">
        <f>SUM('4.sz.mell.'!D32)</f>
        <v>3000000</v>
      </c>
      <c r="D33" s="168"/>
      <c r="E33" s="168"/>
    </row>
    <row r="34" spans="1:5" ht="12.75" x14ac:dyDescent="0.2">
      <c r="A34" s="265" t="s">
        <v>246</v>
      </c>
      <c r="B34" s="179" t="s">
        <v>247</v>
      </c>
      <c r="C34" s="169">
        <f>SUM('4.sz.mell.'!D33)</f>
        <v>0</v>
      </c>
      <c r="D34" s="168"/>
      <c r="E34" s="168"/>
    </row>
    <row r="35" spans="1:5" ht="13.5" thickBot="1" x14ac:dyDescent="0.25">
      <c r="A35" s="266" t="s">
        <v>248</v>
      </c>
      <c r="B35" s="180" t="s">
        <v>249</v>
      </c>
      <c r="C35" s="169">
        <f>SUM('4.sz.mell.'!D34)</f>
        <v>500000</v>
      </c>
      <c r="D35" s="170"/>
      <c r="E35" s="170"/>
    </row>
    <row r="36" spans="1:5" ht="13.5" thickBot="1" x14ac:dyDescent="0.25">
      <c r="A36" s="151" t="s">
        <v>8</v>
      </c>
      <c r="B36" s="148" t="s">
        <v>250</v>
      </c>
      <c r="C36" s="167">
        <f>SUM(C37:C46)</f>
        <v>18244274</v>
      </c>
      <c r="D36" s="167">
        <f>SUM(D37:D46)</f>
        <v>0</v>
      </c>
      <c r="E36" s="167">
        <f>SUM(E37:E46)</f>
        <v>0</v>
      </c>
    </row>
    <row r="37" spans="1:5" ht="12.75" x14ac:dyDescent="0.2">
      <c r="A37" s="264" t="s">
        <v>55</v>
      </c>
      <c r="B37" s="178" t="s">
        <v>251</v>
      </c>
      <c r="C37" s="169">
        <f>SUM('4.sz.mell.'!D36)</f>
        <v>0</v>
      </c>
      <c r="D37" s="169"/>
      <c r="E37" s="169"/>
    </row>
    <row r="38" spans="1:5" ht="12.75" x14ac:dyDescent="0.2">
      <c r="A38" s="265" t="s">
        <v>56</v>
      </c>
      <c r="B38" s="179" t="s">
        <v>252</v>
      </c>
      <c r="C38" s="169">
        <f>SUM('4.sz.mell.'!D37)</f>
        <v>6569977</v>
      </c>
      <c r="D38" s="168"/>
      <c r="E38" s="168"/>
    </row>
    <row r="39" spans="1:5" ht="12.75" x14ac:dyDescent="0.2">
      <c r="A39" s="265" t="s">
        <v>57</v>
      </c>
      <c r="B39" s="179" t="s">
        <v>253</v>
      </c>
      <c r="C39" s="169">
        <f>SUM('4.sz.mell.'!D38)</f>
        <v>3259541</v>
      </c>
      <c r="D39" s="168"/>
      <c r="E39" s="168"/>
    </row>
    <row r="40" spans="1:5" ht="12.75" x14ac:dyDescent="0.2">
      <c r="A40" s="265" t="s">
        <v>109</v>
      </c>
      <c r="B40" s="179" t="s">
        <v>254</v>
      </c>
      <c r="C40" s="169">
        <f>SUM('4.sz.mell.'!D39)</f>
        <v>0</v>
      </c>
      <c r="D40" s="168"/>
      <c r="E40" s="168"/>
    </row>
    <row r="41" spans="1:5" ht="12.75" x14ac:dyDescent="0.2">
      <c r="A41" s="265" t="s">
        <v>110</v>
      </c>
      <c r="B41" s="179" t="s">
        <v>255</v>
      </c>
      <c r="C41" s="169">
        <f>SUM('4.sz.mell.'!D40)</f>
        <v>4607387</v>
      </c>
      <c r="D41" s="168"/>
      <c r="E41" s="168"/>
    </row>
    <row r="42" spans="1:5" ht="12.75" x14ac:dyDescent="0.2">
      <c r="A42" s="265" t="s">
        <v>111</v>
      </c>
      <c r="B42" s="179" t="s">
        <v>256</v>
      </c>
      <c r="C42" s="169">
        <f>SUM('4.sz.mell.'!D41)</f>
        <v>3602369</v>
      </c>
      <c r="D42" s="168"/>
      <c r="E42" s="168"/>
    </row>
    <row r="43" spans="1:5" ht="12.75" x14ac:dyDescent="0.2">
      <c r="A43" s="265" t="s">
        <v>112</v>
      </c>
      <c r="B43" s="179" t="s">
        <v>257</v>
      </c>
      <c r="C43" s="169">
        <f>SUM('4.sz.mell.'!D42)</f>
        <v>0</v>
      </c>
      <c r="D43" s="168"/>
      <c r="E43" s="168"/>
    </row>
    <row r="44" spans="1:5" ht="12.75" x14ac:dyDescent="0.2">
      <c r="A44" s="265" t="s">
        <v>113</v>
      </c>
      <c r="B44" s="179" t="s">
        <v>258</v>
      </c>
      <c r="C44" s="169">
        <f>SUM('4.sz.mell.'!D43)</f>
        <v>0</v>
      </c>
      <c r="D44" s="168"/>
      <c r="E44" s="168"/>
    </row>
    <row r="45" spans="1:5" ht="12.75" x14ac:dyDescent="0.2">
      <c r="A45" s="265" t="s">
        <v>259</v>
      </c>
      <c r="B45" s="179" t="s">
        <v>260</v>
      </c>
      <c r="C45" s="169">
        <f>SUM('4.sz.mell.'!D44)</f>
        <v>0</v>
      </c>
      <c r="D45" s="171"/>
      <c r="E45" s="171"/>
    </row>
    <row r="46" spans="1:5" ht="13.5" thickBot="1" x14ac:dyDescent="0.25">
      <c r="A46" s="266" t="s">
        <v>261</v>
      </c>
      <c r="B46" s="180" t="s">
        <v>262</v>
      </c>
      <c r="C46" s="169">
        <f>SUM('4.sz.mell.'!D45)</f>
        <v>205000</v>
      </c>
      <c r="D46" s="172"/>
      <c r="E46" s="172"/>
    </row>
    <row r="47" spans="1:5" ht="13.5" thickBot="1" x14ac:dyDescent="0.25">
      <c r="A47" s="151" t="s">
        <v>9</v>
      </c>
      <c r="B47" s="148" t="s">
        <v>263</v>
      </c>
      <c r="C47" s="167">
        <f>SUM(C48:C52)</f>
        <v>0</v>
      </c>
      <c r="D47" s="167">
        <f>SUM(D48:D52)</f>
        <v>0</v>
      </c>
      <c r="E47" s="167">
        <f>SUM(E48:E52)</f>
        <v>0</v>
      </c>
    </row>
    <row r="48" spans="1:5" ht="12.75" x14ac:dyDescent="0.2">
      <c r="A48" s="264" t="s">
        <v>58</v>
      </c>
      <c r="B48" s="178" t="s">
        <v>264</v>
      </c>
      <c r="C48" s="169">
        <f>SUM('4.sz.mell.'!D47)</f>
        <v>0</v>
      </c>
      <c r="D48" s="184"/>
      <c r="E48" s="184"/>
    </row>
    <row r="49" spans="1:5" ht="12.75" x14ac:dyDescent="0.2">
      <c r="A49" s="265" t="s">
        <v>59</v>
      </c>
      <c r="B49" s="179" t="s">
        <v>265</v>
      </c>
      <c r="C49" s="169">
        <f>SUM('4.sz.mell.'!D48)</f>
        <v>0</v>
      </c>
      <c r="D49" s="171"/>
      <c r="E49" s="171"/>
    </row>
    <row r="50" spans="1:5" ht="12.75" x14ac:dyDescent="0.2">
      <c r="A50" s="265" t="s">
        <v>266</v>
      </c>
      <c r="B50" s="179" t="s">
        <v>267</v>
      </c>
      <c r="C50" s="169">
        <f>SUM('4.sz.mell.'!D49)</f>
        <v>0</v>
      </c>
      <c r="D50" s="171"/>
      <c r="E50" s="171"/>
    </row>
    <row r="51" spans="1:5" ht="12.75" x14ac:dyDescent="0.2">
      <c r="A51" s="265" t="s">
        <v>268</v>
      </c>
      <c r="B51" s="179" t="s">
        <v>269</v>
      </c>
      <c r="C51" s="169">
        <f>SUM('4.sz.mell.'!D50)</f>
        <v>0</v>
      </c>
      <c r="D51" s="171"/>
      <c r="E51" s="171"/>
    </row>
    <row r="52" spans="1:5" ht="13.5" thickBot="1" x14ac:dyDescent="0.25">
      <c r="A52" s="266" t="s">
        <v>270</v>
      </c>
      <c r="B52" s="180" t="s">
        <v>271</v>
      </c>
      <c r="C52" s="169">
        <f>SUM('4.sz.mell.'!D51)</f>
        <v>0</v>
      </c>
      <c r="D52" s="172"/>
      <c r="E52" s="172"/>
    </row>
    <row r="53" spans="1:5" ht="13.5" thickBot="1" x14ac:dyDescent="0.25">
      <c r="A53" s="151" t="s">
        <v>114</v>
      </c>
      <c r="B53" s="148" t="s">
        <v>272</v>
      </c>
      <c r="C53" s="167">
        <f>SUM(C54:C56)</f>
        <v>0</v>
      </c>
      <c r="D53" s="167">
        <f>SUM(D54:D56)</f>
        <v>0</v>
      </c>
      <c r="E53" s="167">
        <f>SUM(E54:E56)</f>
        <v>0</v>
      </c>
    </row>
    <row r="54" spans="1:5" ht="22.5" x14ac:dyDescent="0.2">
      <c r="A54" s="264" t="s">
        <v>60</v>
      </c>
      <c r="B54" s="178" t="s">
        <v>273</v>
      </c>
      <c r="C54" s="169">
        <f>SUM('4.sz.mell.'!D53)</f>
        <v>0</v>
      </c>
      <c r="D54" s="169"/>
      <c r="E54" s="169"/>
    </row>
    <row r="55" spans="1:5" ht="22.5" x14ac:dyDescent="0.2">
      <c r="A55" s="265" t="s">
        <v>61</v>
      </c>
      <c r="B55" s="179" t="s">
        <v>274</v>
      </c>
      <c r="C55" s="169">
        <f>SUM('4.sz.mell.'!D54)</f>
        <v>0</v>
      </c>
      <c r="D55" s="168"/>
      <c r="E55" s="168"/>
    </row>
    <row r="56" spans="1:5" ht="12.75" x14ac:dyDescent="0.2">
      <c r="A56" s="265" t="s">
        <v>275</v>
      </c>
      <c r="B56" s="179" t="s">
        <v>276</v>
      </c>
      <c r="C56" s="169">
        <f>SUM('4.sz.mell.'!D55)</f>
        <v>0</v>
      </c>
      <c r="D56" s="168"/>
      <c r="E56" s="168"/>
    </row>
    <row r="57" spans="1:5" ht="13.5" thickBot="1" x14ac:dyDescent="0.25">
      <c r="A57" s="266" t="s">
        <v>277</v>
      </c>
      <c r="B57" s="180" t="s">
        <v>278</v>
      </c>
      <c r="C57" s="169">
        <f>SUM('4.sz.mell.'!D56)</f>
        <v>0</v>
      </c>
      <c r="D57" s="170"/>
      <c r="E57" s="170"/>
    </row>
    <row r="58" spans="1:5" ht="13.5" thickBot="1" x14ac:dyDescent="0.25">
      <c r="A58" s="151" t="s">
        <v>11</v>
      </c>
      <c r="B58" s="159" t="s">
        <v>279</v>
      </c>
      <c r="C58" s="167">
        <f>SUM(C59:C61)</f>
        <v>565110</v>
      </c>
      <c r="D58" s="167"/>
      <c r="E58" s="167"/>
    </row>
    <row r="59" spans="1:5" ht="22.5" x14ac:dyDescent="0.2">
      <c r="A59" s="264" t="s">
        <v>115</v>
      </c>
      <c r="B59" s="178" t="s">
        <v>280</v>
      </c>
      <c r="C59" s="169">
        <f>SUM('4.sz.mell.'!D58)</f>
        <v>0</v>
      </c>
      <c r="D59" s="171"/>
      <c r="E59" s="171"/>
    </row>
    <row r="60" spans="1:5" ht="22.5" x14ac:dyDescent="0.2">
      <c r="A60" s="265" t="s">
        <v>116</v>
      </c>
      <c r="B60" s="179" t="s">
        <v>421</v>
      </c>
      <c r="C60" s="169">
        <f>SUM('4.sz.mell.'!D59)</f>
        <v>0</v>
      </c>
      <c r="D60" s="171"/>
      <c r="E60" s="171"/>
    </row>
    <row r="61" spans="1:5" ht="12.75" x14ac:dyDescent="0.2">
      <c r="A61" s="265" t="s">
        <v>140</v>
      </c>
      <c r="B61" s="179" t="s">
        <v>281</v>
      </c>
      <c r="C61" s="169">
        <f>SUM('4.sz.mell.'!D60)</f>
        <v>565110</v>
      </c>
      <c r="D61" s="171"/>
      <c r="E61" s="171"/>
    </row>
    <row r="62" spans="1:5" ht="13.5" thickBot="1" x14ac:dyDescent="0.25">
      <c r="A62" s="266" t="s">
        <v>282</v>
      </c>
      <c r="B62" s="180" t="s">
        <v>283</v>
      </c>
      <c r="C62" s="169">
        <f>SUM('4.sz.mell.'!D61)</f>
        <v>0</v>
      </c>
      <c r="D62" s="171"/>
      <c r="E62" s="171"/>
    </row>
    <row r="63" spans="1:5" ht="13.5" thickBot="1" x14ac:dyDescent="0.25">
      <c r="A63" s="151" t="s">
        <v>12</v>
      </c>
      <c r="B63" s="148" t="s">
        <v>284</v>
      </c>
      <c r="C63" s="173">
        <f>SUM(C8+C15+C22+C29+C36+C47+C53+C58)</f>
        <v>134998850</v>
      </c>
      <c r="D63" s="173">
        <f>SUM(D8+D15+D22+D29+D36+D47+D53+D58)</f>
        <v>0</v>
      </c>
      <c r="E63" s="173">
        <f>SUM(E8+E15+E22+E29+E36+E47+E53+E58)</f>
        <v>0</v>
      </c>
    </row>
    <row r="64" spans="1:5" ht="21.75" thickBot="1" x14ac:dyDescent="0.2">
      <c r="A64" s="267" t="s">
        <v>419</v>
      </c>
      <c r="B64" s="159" t="s">
        <v>285</v>
      </c>
      <c r="C64" s="167"/>
      <c r="D64" s="167"/>
      <c r="E64" s="167"/>
    </row>
    <row r="65" spans="1:5" ht="12.75" x14ac:dyDescent="0.2">
      <c r="A65" s="264" t="s">
        <v>286</v>
      </c>
      <c r="B65" s="178" t="s">
        <v>287</v>
      </c>
      <c r="C65" s="169">
        <f>SUM('4.sz.mell.'!D64)</f>
        <v>0</v>
      </c>
      <c r="D65" s="171"/>
      <c r="E65" s="171"/>
    </row>
    <row r="66" spans="1:5" ht="12.75" x14ac:dyDescent="0.2">
      <c r="A66" s="265" t="s">
        <v>288</v>
      </c>
      <c r="B66" s="179" t="s">
        <v>289</v>
      </c>
      <c r="C66" s="169">
        <f>SUM('4.sz.mell.'!D65)</f>
        <v>0</v>
      </c>
      <c r="D66" s="171"/>
      <c r="E66" s="171"/>
    </row>
    <row r="67" spans="1:5" ht="13.5" thickBot="1" x14ac:dyDescent="0.25">
      <c r="A67" s="266" t="s">
        <v>290</v>
      </c>
      <c r="B67" s="260" t="s">
        <v>291</v>
      </c>
      <c r="C67" s="169">
        <f>SUM('4.sz.mell.'!D66)</f>
        <v>0</v>
      </c>
      <c r="D67" s="171"/>
      <c r="E67" s="171"/>
    </row>
    <row r="68" spans="1:5" ht="13.5" thickBot="1" x14ac:dyDescent="0.2">
      <c r="A68" s="267" t="s">
        <v>292</v>
      </c>
      <c r="B68" s="159" t="s">
        <v>293</v>
      </c>
      <c r="C68" s="167">
        <f>SUM(C69:C72)</f>
        <v>0</v>
      </c>
      <c r="D68" s="167"/>
      <c r="E68" s="167"/>
    </row>
    <row r="69" spans="1:5" ht="12.75" x14ac:dyDescent="0.2">
      <c r="A69" s="264" t="s">
        <v>99</v>
      </c>
      <c r="B69" s="178" t="s">
        <v>294</v>
      </c>
      <c r="C69" s="169">
        <f>SUM('4.sz.mell.'!D68)</f>
        <v>0</v>
      </c>
      <c r="D69" s="171"/>
      <c r="E69" s="171"/>
    </row>
    <row r="70" spans="1:5" ht="12.75" x14ac:dyDescent="0.2">
      <c r="A70" s="265" t="s">
        <v>100</v>
      </c>
      <c r="B70" s="179" t="s">
        <v>295</v>
      </c>
      <c r="C70" s="169">
        <f>SUM('4.sz.mell.'!D69)</f>
        <v>0</v>
      </c>
      <c r="D70" s="171"/>
      <c r="E70" s="171"/>
    </row>
    <row r="71" spans="1:5" ht="12.75" x14ac:dyDescent="0.2">
      <c r="A71" s="265" t="s">
        <v>296</v>
      </c>
      <c r="B71" s="179" t="s">
        <v>297</v>
      </c>
      <c r="C71" s="169">
        <f>SUM('4.sz.mell.'!D70)</f>
        <v>0</v>
      </c>
      <c r="D71" s="171"/>
      <c r="E71" s="171"/>
    </row>
    <row r="72" spans="1:5" ht="13.5" thickBot="1" x14ac:dyDescent="0.25">
      <c r="A72" s="266" t="s">
        <v>298</v>
      </c>
      <c r="B72" s="180" t="s">
        <v>299</v>
      </c>
      <c r="C72" s="169">
        <f>SUM('4.sz.mell.'!D71)</f>
        <v>0</v>
      </c>
      <c r="D72" s="171"/>
      <c r="E72" s="171"/>
    </row>
    <row r="73" spans="1:5" ht="13.5" thickBot="1" x14ac:dyDescent="0.2">
      <c r="A73" s="267" t="s">
        <v>300</v>
      </c>
      <c r="B73" s="159" t="s">
        <v>301</v>
      </c>
      <c r="C73" s="167">
        <f>SUM(C74:C75)</f>
        <v>160392516</v>
      </c>
      <c r="D73" s="167"/>
      <c r="E73" s="167"/>
    </row>
    <row r="74" spans="1:5" ht="12.75" x14ac:dyDescent="0.2">
      <c r="A74" s="264" t="s">
        <v>302</v>
      </c>
      <c r="B74" s="178" t="s">
        <v>303</v>
      </c>
      <c r="C74" s="169">
        <f>SUM('4.sz.mell.'!D73)</f>
        <v>160392516</v>
      </c>
      <c r="D74" s="171"/>
      <c r="E74" s="171"/>
    </row>
    <row r="75" spans="1:5" ht="13.5" thickBot="1" x14ac:dyDescent="0.25">
      <c r="A75" s="266" t="s">
        <v>304</v>
      </c>
      <c r="B75" s="180" t="s">
        <v>305</v>
      </c>
      <c r="C75" s="169">
        <f>SUM('4.sz.mell.'!D74)</f>
        <v>0</v>
      </c>
      <c r="D75" s="171"/>
      <c r="E75" s="171"/>
    </row>
    <row r="76" spans="1:5" ht="13.5" thickBot="1" x14ac:dyDescent="0.2">
      <c r="A76" s="267" t="s">
        <v>306</v>
      </c>
      <c r="B76" s="159" t="s">
        <v>307</v>
      </c>
      <c r="C76" s="167">
        <f>SUM(C77:C81)</f>
        <v>0</v>
      </c>
      <c r="D76" s="167"/>
      <c r="E76" s="167"/>
    </row>
    <row r="77" spans="1:5" ht="12.75" x14ac:dyDescent="0.2">
      <c r="A77" s="264" t="s">
        <v>308</v>
      </c>
      <c r="B77" s="178" t="s">
        <v>309</v>
      </c>
      <c r="C77" s="169">
        <f>SUM('4.sz.mell.'!D76)</f>
        <v>0</v>
      </c>
      <c r="D77" s="171"/>
      <c r="E77" s="171"/>
    </row>
    <row r="78" spans="1:5" ht="12.75" x14ac:dyDescent="0.2">
      <c r="A78" s="265" t="s">
        <v>310</v>
      </c>
      <c r="B78" s="179" t="s">
        <v>311</v>
      </c>
      <c r="C78" s="169">
        <f>SUM('4.sz.mell.'!D77)</f>
        <v>0</v>
      </c>
      <c r="D78" s="171"/>
      <c r="E78" s="171"/>
    </row>
    <row r="79" spans="1:5" ht="12.75" x14ac:dyDescent="0.2">
      <c r="A79" s="464" t="s">
        <v>654</v>
      </c>
      <c r="B79" s="180" t="s">
        <v>644</v>
      </c>
      <c r="C79" s="169">
        <f>SUM('4.sz.mell.'!D78)</f>
        <v>0</v>
      </c>
      <c r="D79" s="171"/>
      <c r="E79" s="171"/>
    </row>
    <row r="80" spans="1:5" ht="13.5" thickBot="1" x14ac:dyDescent="0.25">
      <c r="A80" s="266" t="s">
        <v>645</v>
      </c>
      <c r="B80" s="180" t="s">
        <v>313</v>
      </c>
      <c r="C80" s="169">
        <f>SUM('4.sz.mell.'!D79)</f>
        <v>0</v>
      </c>
      <c r="D80" s="171"/>
      <c r="E80" s="171"/>
    </row>
    <row r="81" spans="1:5" ht="13.5" thickBot="1" x14ac:dyDescent="0.2">
      <c r="A81" s="267" t="s">
        <v>314</v>
      </c>
      <c r="B81" s="159" t="s">
        <v>315</v>
      </c>
      <c r="C81" s="167">
        <f>SUM(C82:C85)</f>
        <v>0</v>
      </c>
      <c r="D81" s="167"/>
      <c r="E81" s="167"/>
    </row>
    <row r="82" spans="1:5" ht="12.75" x14ac:dyDescent="0.2">
      <c r="A82" s="268" t="s">
        <v>316</v>
      </c>
      <c r="B82" s="178" t="s">
        <v>317</v>
      </c>
      <c r="C82" s="169">
        <f>SUM('4.sz.mell.'!D81)</f>
        <v>0</v>
      </c>
      <c r="D82" s="171"/>
      <c r="E82" s="171"/>
    </row>
    <row r="83" spans="1:5" ht="12.75" x14ac:dyDescent="0.2">
      <c r="A83" s="269" t="s">
        <v>318</v>
      </c>
      <c r="B83" s="179" t="s">
        <v>319</v>
      </c>
      <c r="C83" s="169">
        <f>SUM('4.sz.mell.'!D82)</f>
        <v>0</v>
      </c>
      <c r="D83" s="171"/>
      <c r="E83" s="171"/>
    </row>
    <row r="84" spans="1:5" ht="12.75" x14ac:dyDescent="0.2">
      <c r="A84" s="269" t="s">
        <v>320</v>
      </c>
      <c r="B84" s="179" t="s">
        <v>321</v>
      </c>
      <c r="C84" s="169">
        <f>SUM('4.sz.mell.'!D83)</f>
        <v>0</v>
      </c>
      <c r="D84" s="171"/>
      <c r="E84" s="171"/>
    </row>
    <row r="85" spans="1:5" ht="13.5" thickBot="1" x14ac:dyDescent="0.25">
      <c r="A85" s="270" t="s">
        <v>322</v>
      </c>
      <c r="B85" s="180" t="s">
        <v>323</v>
      </c>
      <c r="C85" s="169">
        <f>SUM('4.sz.mell.'!D84)</f>
        <v>0</v>
      </c>
      <c r="D85" s="171"/>
      <c r="E85" s="171"/>
    </row>
    <row r="86" spans="1:5" ht="13.5" thickBot="1" x14ac:dyDescent="0.2">
      <c r="A86" s="267" t="s">
        <v>324</v>
      </c>
      <c r="B86" s="159" t="s">
        <v>325</v>
      </c>
      <c r="C86" s="185"/>
      <c r="D86" s="185"/>
      <c r="E86" s="185"/>
    </row>
    <row r="87" spans="1:5" ht="13.5" thickBot="1" x14ac:dyDescent="0.2">
      <c r="A87" s="267" t="s">
        <v>326</v>
      </c>
      <c r="B87" s="261" t="s">
        <v>327</v>
      </c>
      <c r="C87" s="173">
        <f>SUM(C68+C73+C76+C81+C86)</f>
        <v>160392516</v>
      </c>
      <c r="D87" s="173">
        <f>SUM(D63+D67+D72+D75+D81+D86)</f>
        <v>0</v>
      </c>
      <c r="E87" s="173">
        <f>SUM(E63+E67+E72+E75+E81+E86)</f>
        <v>0</v>
      </c>
    </row>
    <row r="88" spans="1:5" ht="13.5" thickBot="1" x14ac:dyDescent="0.2">
      <c r="A88" s="271" t="s">
        <v>328</v>
      </c>
      <c r="B88" s="262" t="s">
        <v>420</v>
      </c>
      <c r="C88" s="173">
        <f>SUM(C63+C87)</f>
        <v>295391366</v>
      </c>
      <c r="D88" s="173">
        <f>SUM(D62+D87)</f>
        <v>0</v>
      </c>
      <c r="E88" s="173">
        <f>SUM(E62+E87)</f>
        <v>0</v>
      </c>
    </row>
    <row r="89" spans="1:5" ht="12.75" x14ac:dyDescent="0.2">
      <c r="A89" s="242"/>
      <c r="B89" s="243"/>
      <c r="C89" s="256"/>
    </row>
    <row r="90" spans="1:5" ht="13.5" thickBot="1" x14ac:dyDescent="0.25">
      <c r="A90" s="244"/>
      <c r="B90" s="245"/>
      <c r="C90" s="257"/>
    </row>
    <row r="91" spans="1:5" ht="19.5" customHeight="1" thickBot="1" x14ac:dyDescent="0.25">
      <c r="A91" s="259"/>
      <c r="B91" s="140" t="s">
        <v>39</v>
      </c>
      <c r="C91" s="292" t="s">
        <v>434</v>
      </c>
      <c r="D91" s="94" t="s">
        <v>655</v>
      </c>
      <c r="E91" s="94" t="s">
        <v>433</v>
      </c>
    </row>
    <row r="92" spans="1:5" ht="19.5" customHeight="1" thickBot="1" x14ac:dyDescent="0.25">
      <c r="A92" s="259" t="s">
        <v>4</v>
      </c>
      <c r="B92" s="468" t="s">
        <v>334</v>
      </c>
      <c r="C92" s="470">
        <f>SUM(C93:C97)</f>
        <v>132322551.008</v>
      </c>
      <c r="D92" s="248">
        <f>SUM(D93:D97)</f>
        <v>0</v>
      </c>
      <c r="E92" s="248">
        <f>SUM(E93:E97)</f>
        <v>0</v>
      </c>
    </row>
    <row r="93" spans="1:5" ht="12.75" x14ac:dyDescent="0.2">
      <c r="A93" s="272" t="s">
        <v>62</v>
      </c>
      <c r="B93" s="144" t="s">
        <v>33</v>
      </c>
      <c r="C93" s="469">
        <f>SUM('4.sz.mell.'!D92)</f>
        <v>31438903</v>
      </c>
      <c r="D93" s="249"/>
      <c r="E93" s="249"/>
    </row>
    <row r="94" spans="1:5" ht="12.75" x14ac:dyDescent="0.2">
      <c r="A94" s="265" t="s">
        <v>63</v>
      </c>
      <c r="B94" s="142" t="s">
        <v>117</v>
      </c>
      <c r="C94" s="466">
        <f>SUM('4.sz.mell.'!D93)</f>
        <v>5125781.0080000004</v>
      </c>
      <c r="D94" s="250"/>
      <c r="E94" s="250"/>
    </row>
    <row r="95" spans="1:5" ht="12.75" x14ac:dyDescent="0.2">
      <c r="A95" s="265" t="s">
        <v>64</v>
      </c>
      <c r="B95" s="142" t="s">
        <v>91</v>
      </c>
      <c r="C95" s="466">
        <f>SUM('4.sz.mell.'!D94)</f>
        <v>69762260</v>
      </c>
      <c r="D95" s="252"/>
      <c r="E95" s="252"/>
    </row>
    <row r="96" spans="1:5" ht="12.75" x14ac:dyDescent="0.2">
      <c r="A96" s="265" t="s">
        <v>65</v>
      </c>
      <c r="B96" s="145" t="s">
        <v>118</v>
      </c>
      <c r="C96" s="466">
        <f>SUM('4.sz.mell.'!D95)</f>
        <v>8500000</v>
      </c>
      <c r="D96" s="252"/>
      <c r="E96" s="252"/>
    </row>
    <row r="97" spans="1:5" ht="12.75" x14ac:dyDescent="0.2">
      <c r="A97" s="265" t="s">
        <v>74</v>
      </c>
      <c r="B97" s="147" t="s">
        <v>119</v>
      </c>
      <c r="C97" s="466">
        <f>SUM('4.sz.mell.'!D96)</f>
        <v>17495607</v>
      </c>
      <c r="D97" s="252"/>
      <c r="E97" s="252">
        <f>SUM(E98:E107)</f>
        <v>0</v>
      </c>
    </row>
    <row r="98" spans="1:5" ht="12.75" x14ac:dyDescent="0.2">
      <c r="A98" s="265" t="s">
        <v>66</v>
      </c>
      <c r="B98" s="142" t="s">
        <v>335</v>
      </c>
      <c r="C98" s="250">
        <f>SUM('4.sz.mell.'!D97)</f>
        <v>0</v>
      </c>
      <c r="D98" s="252"/>
      <c r="E98" s="252"/>
    </row>
    <row r="99" spans="1:5" ht="12.75" x14ac:dyDescent="0.2">
      <c r="A99" s="265" t="s">
        <v>67</v>
      </c>
      <c r="B99" s="153" t="s">
        <v>336</v>
      </c>
      <c r="C99" s="466">
        <f>SUM('4.sz.mell.'!D98)</f>
        <v>0</v>
      </c>
      <c r="D99" s="252"/>
      <c r="E99" s="252"/>
    </row>
    <row r="100" spans="1:5" ht="22.5" x14ac:dyDescent="0.2">
      <c r="A100" s="265" t="s">
        <v>75</v>
      </c>
      <c r="B100" s="154" t="s">
        <v>337</v>
      </c>
      <c r="C100" s="466">
        <f>SUM('4.sz.mell.'!D99)</f>
        <v>0</v>
      </c>
      <c r="D100" s="252"/>
      <c r="E100" s="252"/>
    </row>
    <row r="101" spans="1:5" ht="22.5" x14ac:dyDescent="0.2">
      <c r="A101" s="265" t="s">
        <v>76</v>
      </c>
      <c r="B101" s="154" t="s">
        <v>338</v>
      </c>
      <c r="C101" s="466">
        <f>SUM('4.sz.mell.'!D100)</f>
        <v>0</v>
      </c>
      <c r="D101" s="252"/>
      <c r="E101" s="252"/>
    </row>
    <row r="102" spans="1:5" ht="12.75" x14ac:dyDescent="0.2">
      <c r="A102" s="265" t="s">
        <v>77</v>
      </c>
      <c r="B102" s="153" t="s">
        <v>339</v>
      </c>
      <c r="C102" s="466">
        <f>SUM('4.sz.mell.'!D101)</f>
        <v>12155607</v>
      </c>
      <c r="D102" s="252"/>
      <c r="E102" s="252"/>
    </row>
    <row r="103" spans="1:5" ht="12.75" x14ac:dyDescent="0.2">
      <c r="A103" s="265" t="s">
        <v>78</v>
      </c>
      <c r="B103" s="153" t="s">
        <v>340</v>
      </c>
      <c r="C103" s="466">
        <f>SUM('4.sz.mell.'!D102)</f>
        <v>0</v>
      </c>
      <c r="D103" s="252"/>
      <c r="E103" s="252"/>
    </row>
    <row r="104" spans="1:5" ht="22.5" x14ac:dyDescent="0.2">
      <c r="A104" s="265" t="s">
        <v>80</v>
      </c>
      <c r="B104" s="154" t="s">
        <v>341</v>
      </c>
      <c r="C104" s="467">
        <f>SUM('4.sz.mell.'!D103)</f>
        <v>0</v>
      </c>
      <c r="D104" s="252"/>
      <c r="E104" s="252"/>
    </row>
    <row r="105" spans="1:5" ht="12.75" x14ac:dyDescent="0.2">
      <c r="A105" s="273" t="s">
        <v>120</v>
      </c>
      <c r="B105" s="155" t="s">
        <v>342</v>
      </c>
      <c r="C105" s="467">
        <f>SUM('4.sz.mell.'!D104)</f>
        <v>0</v>
      </c>
      <c r="D105" s="252"/>
      <c r="E105" s="252"/>
    </row>
    <row r="106" spans="1:5" ht="12.75" x14ac:dyDescent="0.2">
      <c r="A106" s="265" t="s">
        <v>343</v>
      </c>
      <c r="B106" s="155" t="s">
        <v>344</v>
      </c>
      <c r="C106" s="251">
        <f>SUM('4.sz.mell.'!D105)</f>
        <v>0</v>
      </c>
      <c r="D106" s="252"/>
      <c r="E106" s="252"/>
    </row>
    <row r="107" spans="1:5" ht="23.25" thickBot="1" x14ac:dyDescent="0.25">
      <c r="A107" s="274" t="s">
        <v>345</v>
      </c>
      <c r="B107" s="156" t="s">
        <v>346</v>
      </c>
      <c r="C107" s="469">
        <f>SUM('4.sz.mell.'!D106)</f>
        <v>5340000</v>
      </c>
      <c r="D107" s="254"/>
      <c r="E107" s="254"/>
    </row>
    <row r="108" spans="1:5" ht="13.5" thickBot="1" x14ac:dyDescent="0.25">
      <c r="A108" s="151" t="s">
        <v>5</v>
      </c>
      <c r="B108" s="471" t="s">
        <v>347</v>
      </c>
      <c r="C108" s="472">
        <f>SUM(C109+C111+C113)</f>
        <v>128759629</v>
      </c>
      <c r="D108" s="162">
        <f>SUM(D109+D111+D113)</f>
        <v>0</v>
      </c>
      <c r="E108" s="162">
        <f>SUM(E109+E111+E113)</f>
        <v>0</v>
      </c>
    </row>
    <row r="109" spans="1:5" ht="12.75" x14ac:dyDescent="0.2">
      <c r="A109" s="264" t="s">
        <v>68</v>
      </c>
      <c r="B109" s="142" t="s">
        <v>139</v>
      </c>
      <c r="C109" s="250">
        <f>SUM('4.sz.mell.'!D108)</f>
        <v>100108260</v>
      </c>
      <c r="D109" s="251"/>
      <c r="E109" s="251"/>
    </row>
    <row r="110" spans="1:5" ht="12.75" x14ac:dyDescent="0.2">
      <c r="A110" s="264" t="s">
        <v>69</v>
      </c>
      <c r="B110" s="146" t="s">
        <v>348</v>
      </c>
      <c r="C110" s="250">
        <f>SUM('4.sz.mell.'!D109)</f>
        <v>0</v>
      </c>
      <c r="D110" s="251"/>
      <c r="E110" s="251"/>
    </row>
    <row r="111" spans="1:5" ht="12.75" x14ac:dyDescent="0.2">
      <c r="A111" s="264" t="s">
        <v>70</v>
      </c>
      <c r="B111" s="146" t="s">
        <v>121</v>
      </c>
      <c r="C111" s="250">
        <f>SUM('4.sz.mell.'!D110)</f>
        <v>27901369</v>
      </c>
      <c r="D111" s="250"/>
      <c r="E111" s="250"/>
    </row>
    <row r="112" spans="1:5" ht="12.75" x14ac:dyDescent="0.2">
      <c r="A112" s="264" t="s">
        <v>71</v>
      </c>
      <c r="B112" s="146" t="s">
        <v>349</v>
      </c>
      <c r="C112" s="250">
        <f>SUM('4.sz.mell.'!D111)</f>
        <v>0</v>
      </c>
      <c r="D112" s="157"/>
      <c r="E112" s="157"/>
    </row>
    <row r="113" spans="1:5" ht="12.75" x14ac:dyDescent="0.2">
      <c r="A113" s="264" t="s">
        <v>72</v>
      </c>
      <c r="B113" s="161" t="s">
        <v>141</v>
      </c>
      <c r="C113" s="250">
        <f>SUM('4.sz.mell.'!D112)</f>
        <v>750000</v>
      </c>
      <c r="D113" s="157"/>
      <c r="E113" s="157"/>
    </row>
    <row r="114" spans="1:5" ht="12.75" x14ac:dyDescent="0.2">
      <c r="A114" s="264" t="s">
        <v>79</v>
      </c>
      <c r="B114" s="160" t="s">
        <v>350</v>
      </c>
      <c r="C114" s="250">
        <f>SUM('4.sz.mell.'!D113)</f>
        <v>0</v>
      </c>
      <c r="D114" s="157"/>
      <c r="E114" s="157"/>
    </row>
    <row r="115" spans="1:5" ht="22.5" x14ac:dyDescent="0.2">
      <c r="A115" s="264" t="s">
        <v>81</v>
      </c>
      <c r="B115" s="174" t="s">
        <v>351</v>
      </c>
      <c r="C115" s="250">
        <f>SUM('4.sz.mell.'!D114)</f>
        <v>0</v>
      </c>
      <c r="D115" s="157"/>
      <c r="E115" s="157"/>
    </row>
    <row r="116" spans="1:5" ht="22.5" x14ac:dyDescent="0.2">
      <c r="A116" s="264" t="s">
        <v>122</v>
      </c>
      <c r="B116" s="154" t="s">
        <v>338</v>
      </c>
      <c r="C116" s="250">
        <f>SUM('4.sz.mell.'!D115)</f>
        <v>0</v>
      </c>
      <c r="D116" s="157"/>
      <c r="E116" s="157"/>
    </row>
    <row r="117" spans="1:5" ht="12.75" x14ac:dyDescent="0.2">
      <c r="A117" s="264" t="s">
        <v>123</v>
      </c>
      <c r="B117" s="154" t="s">
        <v>352</v>
      </c>
      <c r="C117" s="250">
        <f>SUM('4.sz.mell.'!D116)</f>
        <v>0</v>
      </c>
      <c r="D117" s="157"/>
      <c r="E117" s="157"/>
    </row>
    <row r="118" spans="1:5" ht="12.75" x14ac:dyDescent="0.2">
      <c r="A118" s="264" t="s">
        <v>124</v>
      </c>
      <c r="B118" s="154" t="s">
        <v>353</v>
      </c>
      <c r="C118" s="250">
        <f>SUM('4.sz.mell.'!D117)</f>
        <v>0</v>
      </c>
      <c r="D118" s="157"/>
      <c r="E118" s="157"/>
    </row>
    <row r="119" spans="1:5" ht="22.5" x14ac:dyDescent="0.2">
      <c r="A119" s="264" t="s">
        <v>354</v>
      </c>
      <c r="B119" s="154" t="s">
        <v>341</v>
      </c>
      <c r="C119" s="250">
        <f>SUM('4.sz.mell.'!D118)</f>
        <v>0</v>
      </c>
      <c r="D119" s="157"/>
      <c r="E119" s="157"/>
    </row>
    <row r="120" spans="1:5" ht="12.75" x14ac:dyDescent="0.2">
      <c r="A120" s="264" t="s">
        <v>355</v>
      </c>
      <c r="B120" s="154" t="s">
        <v>356</v>
      </c>
      <c r="C120" s="250">
        <f>SUM('4.sz.mell.'!D119)</f>
        <v>750000</v>
      </c>
      <c r="D120" s="157"/>
      <c r="E120" s="157"/>
    </row>
    <row r="121" spans="1:5" ht="23.25" thickBot="1" x14ac:dyDescent="0.25">
      <c r="A121" s="273" t="s">
        <v>357</v>
      </c>
      <c r="B121" s="154" t="s">
        <v>358</v>
      </c>
      <c r="C121" s="250">
        <f>SUM('4.sz.mell.'!D120)</f>
        <v>0</v>
      </c>
      <c r="D121" s="158"/>
      <c r="E121" s="158"/>
    </row>
    <row r="122" spans="1:5" ht="13.5" thickBot="1" x14ac:dyDescent="0.25">
      <c r="A122" s="151" t="s">
        <v>6</v>
      </c>
      <c r="B122" s="152" t="s">
        <v>359</v>
      </c>
      <c r="C122" s="465">
        <f>SUM(C123:C124)</f>
        <v>2500000</v>
      </c>
      <c r="D122" s="162"/>
      <c r="E122" s="162"/>
    </row>
    <row r="123" spans="1:5" ht="12.75" x14ac:dyDescent="0.2">
      <c r="A123" s="264" t="s">
        <v>51</v>
      </c>
      <c r="B123" s="143" t="s">
        <v>40</v>
      </c>
      <c r="C123" s="251">
        <v>2500000</v>
      </c>
      <c r="D123" s="251"/>
      <c r="E123" s="251"/>
    </row>
    <row r="124" spans="1:5" ht="13.5" thickBot="1" x14ac:dyDescent="0.25">
      <c r="A124" s="266" t="s">
        <v>52</v>
      </c>
      <c r="B124" s="146" t="s">
        <v>41</v>
      </c>
      <c r="C124" s="252"/>
      <c r="D124" s="252"/>
      <c r="E124" s="252"/>
    </row>
    <row r="125" spans="1:5" ht="13.5" thickBot="1" x14ac:dyDescent="0.25">
      <c r="A125" s="151" t="s">
        <v>7</v>
      </c>
      <c r="B125" s="152" t="s">
        <v>360</v>
      </c>
      <c r="C125" s="162">
        <f>SUM(C92+C108+C122)</f>
        <v>263582180.00800002</v>
      </c>
      <c r="D125" s="162">
        <f>SUM(D92+D108+D122)</f>
        <v>0</v>
      </c>
      <c r="E125" s="162">
        <f>SUM(E92+E108+E122)</f>
        <v>0</v>
      </c>
    </row>
    <row r="126" spans="1:5" ht="21.75" thickBot="1" x14ac:dyDescent="0.25">
      <c r="A126" s="151" t="s">
        <v>8</v>
      </c>
      <c r="B126" s="152" t="s">
        <v>422</v>
      </c>
      <c r="C126" s="162">
        <f>SUM(C127:C129)</f>
        <v>0</v>
      </c>
      <c r="D126" s="162">
        <f>SUM(D127:D129)</f>
        <v>0</v>
      </c>
      <c r="E126" s="162">
        <f>SUM(E127:E129)</f>
        <v>0</v>
      </c>
    </row>
    <row r="127" spans="1:5" ht="12.75" x14ac:dyDescent="0.2">
      <c r="A127" s="264" t="s">
        <v>55</v>
      </c>
      <c r="B127" s="143" t="s">
        <v>361</v>
      </c>
      <c r="C127" s="157">
        <f>SUM('4.sz.mell.'!D126)</f>
        <v>0</v>
      </c>
      <c r="D127" s="157"/>
      <c r="E127" s="157"/>
    </row>
    <row r="128" spans="1:5" ht="22.5" x14ac:dyDescent="0.2">
      <c r="A128" s="264" t="s">
        <v>56</v>
      </c>
      <c r="B128" s="143" t="s">
        <v>362</v>
      </c>
      <c r="C128" s="157">
        <f>SUM('4.sz.mell.'!D127)</f>
        <v>0</v>
      </c>
      <c r="D128" s="157"/>
      <c r="E128" s="157"/>
    </row>
    <row r="129" spans="1:5" ht="13.5" thickBot="1" x14ac:dyDescent="0.25">
      <c r="A129" s="273" t="s">
        <v>57</v>
      </c>
      <c r="B129" s="141" t="s">
        <v>363</v>
      </c>
      <c r="C129" s="157">
        <f>SUM('4.sz.mell.'!D128)</f>
        <v>0</v>
      </c>
      <c r="D129" s="157"/>
      <c r="E129" s="157"/>
    </row>
    <row r="130" spans="1:5" ht="13.5" thickBot="1" x14ac:dyDescent="0.25">
      <c r="A130" s="151" t="s">
        <v>9</v>
      </c>
      <c r="B130" s="152" t="s">
        <v>364</v>
      </c>
      <c r="C130" s="162">
        <f>SUM(C131:C134)</f>
        <v>0</v>
      </c>
      <c r="D130" s="162">
        <f>SUM(D131:D134)</f>
        <v>0</v>
      </c>
      <c r="E130" s="162">
        <f>SUM(E131:E134)</f>
        <v>0</v>
      </c>
    </row>
    <row r="131" spans="1:5" ht="12.75" x14ac:dyDescent="0.2">
      <c r="A131" s="264" t="s">
        <v>58</v>
      </c>
      <c r="B131" s="143" t="s">
        <v>365</v>
      </c>
      <c r="C131" s="157">
        <f>SUM('4.sz.mell.'!D130)</f>
        <v>0</v>
      </c>
      <c r="D131" s="157"/>
      <c r="E131" s="157"/>
    </row>
    <row r="132" spans="1:5" ht="12.75" x14ac:dyDescent="0.2">
      <c r="A132" s="264" t="s">
        <v>59</v>
      </c>
      <c r="B132" s="143" t="s">
        <v>366</v>
      </c>
      <c r="C132" s="157">
        <f>SUM('4.sz.mell.'!D131)</f>
        <v>0</v>
      </c>
      <c r="D132" s="157"/>
      <c r="E132" s="157"/>
    </row>
    <row r="133" spans="1:5" ht="12.75" x14ac:dyDescent="0.2">
      <c r="A133" s="264" t="s">
        <v>266</v>
      </c>
      <c r="B133" s="143" t="s">
        <v>367</v>
      </c>
      <c r="C133" s="157">
        <f>SUM('4.sz.mell.'!D132)</f>
        <v>0</v>
      </c>
      <c r="D133" s="157"/>
      <c r="E133" s="157"/>
    </row>
    <row r="134" spans="1:5" ht="13.5" thickBot="1" x14ac:dyDescent="0.25">
      <c r="A134" s="273" t="s">
        <v>268</v>
      </c>
      <c r="B134" s="141" t="s">
        <v>368</v>
      </c>
      <c r="C134" s="157">
        <f>SUM('4.sz.mell.'!D133)</f>
        <v>0</v>
      </c>
      <c r="D134" s="157"/>
      <c r="E134" s="157"/>
    </row>
    <row r="135" spans="1:5" ht="13.5" thickBot="1" x14ac:dyDescent="0.25">
      <c r="A135" s="151" t="s">
        <v>10</v>
      </c>
      <c r="B135" s="152" t="s">
        <v>431</v>
      </c>
      <c r="C135" s="253">
        <f>SUM(C136:C140)</f>
        <v>31809186</v>
      </c>
      <c r="D135" s="253"/>
      <c r="E135" s="253"/>
    </row>
    <row r="136" spans="1:5" ht="12.75" x14ac:dyDescent="0.2">
      <c r="A136" s="264" t="s">
        <v>60</v>
      </c>
      <c r="B136" s="143" t="s">
        <v>369</v>
      </c>
      <c r="C136" s="157">
        <f>SUM('4.sz.mell.'!D135)</f>
        <v>0</v>
      </c>
      <c r="D136" s="157"/>
      <c r="E136" s="157"/>
    </row>
    <row r="137" spans="1:5" ht="12.75" x14ac:dyDescent="0.2">
      <c r="A137" s="264" t="s">
        <v>61</v>
      </c>
      <c r="B137" s="143" t="s">
        <v>370</v>
      </c>
      <c r="C137" s="157">
        <f>SUM('4.sz.mell.'!D136)</f>
        <v>2408911</v>
      </c>
      <c r="D137" s="157"/>
      <c r="E137" s="157"/>
    </row>
    <row r="138" spans="1:5" ht="12.75" x14ac:dyDescent="0.2">
      <c r="A138" s="264" t="s">
        <v>275</v>
      </c>
      <c r="B138" s="143" t="s">
        <v>430</v>
      </c>
      <c r="C138" s="157">
        <f>SUM('4.sz.mell.'!D137)</f>
        <v>29400275</v>
      </c>
      <c r="D138" s="157"/>
      <c r="E138" s="157"/>
    </row>
    <row r="139" spans="1:5" ht="12.75" x14ac:dyDescent="0.2">
      <c r="A139" s="264" t="s">
        <v>277</v>
      </c>
      <c r="B139" s="143" t="s">
        <v>371</v>
      </c>
      <c r="C139" s="157">
        <f>SUM('4.sz.mell.'!D138)</f>
        <v>0</v>
      </c>
      <c r="D139" s="157"/>
      <c r="E139" s="157"/>
    </row>
    <row r="140" spans="1:5" ht="13.5" thickBot="1" x14ac:dyDescent="0.25">
      <c r="A140" s="273" t="s">
        <v>429</v>
      </c>
      <c r="B140" s="141" t="s">
        <v>372</v>
      </c>
      <c r="C140" s="157">
        <f>SUM('4.sz.mell.'!D139)</f>
        <v>0</v>
      </c>
      <c r="D140" s="157"/>
      <c r="E140" s="157"/>
    </row>
    <row r="141" spans="1:5" ht="13.5" thickBot="1" x14ac:dyDescent="0.25">
      <c r="A141" s="151" t="s">
        <v>11</v>
      </c>
      <c r="B141" s="152" t="s">
        <v>423</v>
      </c>
      <c r="C141" s="255">
        <f>SUM(C142:C145)</f>
        <v>0</v>
      </c>
      <c r="D141" s="255"/>
      <c r="E141" s="255"/>
    </row>
    <row r="142" spans="1:5" ht="12.75" x14ac:dyDescent="0.2">
      <c r="A142" s="264" t="s">
        <v>115</v>
      </c>
      <c r="B142" s="143" t="s">
        <v>373</v>
      </c>
      <c r="C142" s="157">
        <f>SUM('4.sz.mell.'!D141)</f>
        <v>0</v>
      </c>
      <c r="D142" s="157"/>
      <c r="E142" s="157"/>
    </row>
    <row r="143" spans="1:5" ht="12.75" x14ac:dyDescent="0.2">
      <c r="A143" s="264" t="s">
        <v>116</v>
      </c>
      <c r="B143" s="143" t="s">
        <v>374</v>
      </c>
      <c r="C143" s="157">
        <f>SUM('4.sz.mell.'!D142)</f>
        <v>0</v>
      </c>
      <c r="D143" s="157"/>
      <c r="E143" s="157"/>
    </row>
    <row r="144" spans="1:5" ht="12.75" x14ac:dyDescent="0.2">
      <c r="A144" s="264" t="s">
        <v>140</v>
      </c>
      <c r="B144" s="143" t="s">
        <v>375</v>
      </c>
      <c r="C144" s="157">
        <f>SUM('4.sz.mell.'!D143)</f>
        <v>0</v>
      </c>
      <c r="D144" s="157"/>
      <c r="E144" s="157"/>
    </row>
    <row r="145" spans="1:5" ht="13.5" thickBot="1" x14ac:dyDescent="0.25">
      <c r="A145" s="264" t="s">
        <v>282</v>
      </c>
      <c r="B145" s="143" t="s">
        <v>376</v>
      </c>
      <c r="C145" s="157">
        <f>SUM('4.sz.mell.'!D144)</f>
        <v>0</v>
      </c>
      <c r="D145" s="157"/>
      <c r="E145" s="157"/>
    </row>
    <row r="146" spans="1:5" ht="13.5" thickBot="1" x14ac:dyDescent="0.25">
      <c r="A146" s="151" t="s">
        <v>12</v>
      </c>
      <c r="B146" s="152" t="s">
        <v>377</v>
      </c>
      <c r="C146" s="263">
        <f>SUM(C126+C130+C135+C141)</f>
        <v>31809186</v>
      </c>
      <c r="D146" s="263"/>
      <c r="E146" s="263"/>
    </row>
    <row r="147" spans="1:5" ht="13.5" thickBot="1" x14ac:dyDescent="0.25">
      <c r="A147" s="275" t="s">
        <v>13</v>
      </c>
      <c r="B147" s="164" t="s">
        <v>378</v>
      </c>
      <c r="C147" s="263">
        <f>SUM(C125+C146)</f>
        <v>295391366.00800002</v>
      </c>
      <c r="D147" s="263">
        <f>SUM(D125+D146)</f>
        <v>0</v>
      </c>
      <c r="E147" s="263">
        <f>SUM(E125+E146)</f>
        <v>0</v>
      </c>
    </row>
    <row r="148" spans="1:5" ht="13.5" thickBot="1" x14ac:dyDescent="0.25">
      <c r="A148" s="37"/>
      <c r="B148" s="38"/>
      <c r="C148" s="39"/>
      <c r="D148" s="39"/>
      <c r="E148" s="39"/>
    </row>
    <row r="149" spans="1:5" ht="13.5" thickBot="1" x14ac:dyDescent="0.25">
      <c r="A149" s="246" t="s">
        <v>432</v>
      </c>
      <c r="B149" s="247"/>
      <c r="C149" s="93">
        <v>4</v>
      </c>
      <c r="D149" s="93"/>
      <c r="E149" s="93"/>
    </row>
    <row r="150" spans="1:5" ht="13.5" thickBot="1" x14ac:dyDescent="0.25">
      <c r="A150" s="246" t="s">
        <v>131</v>
      </c>
      <c r="B150" s="247"/>
      <c r="C150" s="93">
        <v>5</v>
      </c>
      <c r="D150" s="93"/>
      <c r="E150" s="93"/>
    </row>
    <row r="162" spans="1:3" x14ac:dyDescent="0.25">
      <c r="A162" s="165"/>
      <c r="B162" s="165"/>
      <c r="C162" s="165"/>
    </row>
  </sheetData>
  <mergeCells count="6">
    <mergeCell ref="B2:E2"/>
    <mergeCell ref="B3:E3"/>
    <mergeCell ref="C5:E5"/>
    <mergeCell ref="C6:C7"/>
    <mergeCell ref="D6:D7"/>
    <mergeCell ref="E6:E7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5" orientation="portrait" r:id="rId1"/>
  <headerFooter alignWithMargins="0">
    <oddHeader xml:space="preserve">&amp;R&amp;"Times New Roman CE,Félkövér dőlt"&amp;11 </oddHeader>
  </headerFooter>
  <rowBreaks count="1" manualBreakCount="1">
    <brk id="72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view="pageBreakPreview" zoomScale="115" zoomScaleNormal="110" zoomScaleSheetLayoutView="115" workbookViewId="0">
      <selection activeCell="E8" sqref="E8"/>
    </sheetView>
  </sheetViews>
  <sheetFormatPr defaultRowHeight="12.75" x14ac:dyDescent="0.2"/>
  <cols>
    <col min="1" max="1" width="9.33203125" style="25" customWidth="1"/>
    <col min="2" max="2" width="58.1640625" style="9" customWidth="1"/>
    <col min="3" max="3" width="12.83203125" style="9" customWidth="1"/>
    <col min="4" max="4" width="16.33203125" style="9" customWidth="1"/>
    <col min="5" max="5" width="55.1640625" style="9" customWidth="1"/>
    <col min="6" max="8" width="16.33203125" style="9" customWidth="1"/>
    <col min="9" max="9" width="4.83203125" style="9" customWidth="1"/>
    <col min="10" max="10" width="0" style="285" hidden="1" customWidth="1"/>
    <col min="11" max="16384" width="9.33203125" style="9"/>
  </cols>
  <sheetData>
    <row r="1" spans="1:10" ht="39.75" customHeight="1" thickBot="1" x14ac:dyDescent="0.25">
      <c r="A1" s="238"/>
      <c r="B1" s="239"/>
      <c r="C1" s="277" t="s">
        <v>698</v>
      </c>
      <c r="J1" s="9"/>
    </row>
    <row r="2" spans="1:10" ht="24.75" thickBot="1" x14ac:dyDescent="0.25">
      <c r="A2" s="258" t="s">
        <v>43</v>
      </c>
      <c r="B2" s="490" t="s">
        <v>696</v>
      </c>
      <c r="C2" s="490"/>
      <c r="J2" s="9"/>
    </row>
    <row r="3" spans="1:10" ht="24" customHeight="1" thickBot="1" x14ac:dyDescent="0.25">
      <c r="A3" s="276" t="s">
        <v>418</v>
      </c>
      <c r="B3" s="491" t="s">
        <v>417</v>
      </c>
      <c r="C3" s="491"/>
      <c r="J3" s="9"/>
    </row>
    <row r="4" spans="1:10" s="195" customFormat="1" ht="23.25" customHeight="1" thickBot="1" x14ac:dyDescent="0.25">
      <c r="A4" s="240"/>
      <c r="B4" s="300"/>
      <c r="C4" s="301" t="s">
        <v>647</v>
      </c>
    </row>
    <row r="5" spans="1:10" s="195" customFormat="1" ht="24.75" thickBot="1" x14ac:dyDescent="0.25">
      <c r="A5" s="140" t="s">
        <v>130</v>
      </c>
      <c r="B5" s="291" t="s">
        <v>37</v>
      </c>
      <c r="C5" s="291" t="s">
        <v>160</v>
      </c>
    </row>
    <row r="6" spans="1:10" ht="12.95" customHeight="1" thickBot="1" x14ac:dyDescent="0.25">
      <c r="A6" s="463" t="s">
        <v>329</v>
      </c>
      <c r="B6" s="292" t="s">
        <v>330</v>
      </c>
      <c r="C6" s="292" t="s">
        <v>331</v>
      </c>
      <c r="J6" s="9"/>
    </row>
    <row r="7" spans="1:10" ht="13.5" thickBot="1" x14ac:dyDescent="0.25">
      <c r="A7" s="492" t="s">
        <v>38</v>
      </c>
      <c r="B7" s="493"/>
      <c r="C7" s="493"/>
      <c r="J7" s="9"/>
    </row>
    <row r="8" spans="1:10" ht="12.95" customHeight="1" thickBot="1" x14ac:dyDescent="0.25">
      <c r="A8" s="151" t="s">
        <v>4</v>
      </c>
      <c r="B8" s="148" t="s">
        <v>216</v>
      </c>
      <c r="C8" s="167">
        <f>SUM(C9:C14)</f>
        <v>0</v>
      </c>
      <c r="J8" s="9"/>
    </row>
    <row r="9" spans="1:10" ht="12.95" customHeight="1" x14ac:dyDescent="0.2">
      <c r="A9" s="264" t="s">
        <v>62</v>
      </c>
      <c r="B9" s="178" t="s">
        <v>217</v>
      </c>
      <c r="C9" s="169">
        <f>SUM('7. sz. mell.'!C9)</f>
        <v>0</v>
      </c>
      <c r="J9" s="9"/>
    </row>
    <row r="10" spans="1:10" ht="12.75" customHeight="1" x14ac:dyDescent="0.2">
      <c r="A10" s="265" t="s">
        <v>63</v>
      </c>
      <c r="B10" s="179" t="s">
        <v>218</v>
      </c>
      <c r="C10" s="169">
        <f>SUM('7. sz. mell.'!C10)</f>
        <v>0</v>
      </c>
      <c r="J10" s="9"/>
    </row>
    <row r="11" spans="1:10" ht="12.95" customHeight="1" x14ac:dyDescent="0.2">
      <c r="A11" s="265" t="s">
        <v>64</v>
      </c>
      <c r="B11" s="179" t="s">
        <v>219</v>
      </c>
      <c r="C11" s="169">
        <f>SUM('7. sz. mell.'!C11)</f>
        <v>0</v>
      </c>
      <c r="J11" s="9"/>
    </row>
    <row r="12" spans="1:10" ht="12.95" customHeight="1" x14ac:dyDescent="0.2">
      <c r="A12" s="265" t="s">
        <v>65</v>
      </c>
      <c r="B12" s="179" t="s">
        <v>220</v>
      </c>
      <c r="C12" s="169">
        <f>SUM('7. sz. mell.'!C12)</f>
        <v>0</v>
      </c>
      <c r="J12" s="9"/>
    </row>
    <row r="13" spans="1:10" ht="12.95" customHeight="1" x14ac:dyDescent="0.2">
      <c r="A13" s="265" t="s">
        <v>98</v>
      </c>
      <c r="B13" s="179" t="s">
        <v>221</v>
      </c>
      <c r="C13" s="169">
        <f>SUM('7. sz. mell.'!C13)</f>
        <v>0</v>
      </c>
      <c r="J13" s="9"/>
    </row>
    <row r="14" spans="1:10" ht="12.95" customHeight="1" thickBot="1" x14ac:dyDescent="0.25">
      <c r="A14" s="266" t="s">
        <v>66</v>
      </c>
      <c r="B14" s="161" t="s">
        <v>222</v>
      </c>
      <c r="C14" s="169">
        <f>SUM('7. sz. mell.'!C14)</f>
        <v>0</v>
      </c>
      <c r="J14" s="9"/>
    </row>
    <row r="15" spans="1:10" ht="21.75" thickBot="1" x14ac:dyDescent="0.25">
      <c r="A15" s="151" t="s">
        <v>5</v>
      </c>
      <c r="B15" s="159" t="s">
        <v>223</v>
      </c>
      <c r="C15" s="167">
        <f>SUM(C16:C21)</f>
        <v>2395980</v>
      </c>
      <c r="J15" s="9"/>
    </row>
    <row r="16" spans="1:10" ht="12.95" customHeight="1" x14ac:dyDescent="0.2">
      <c r="A16" s="264" t="s">
        <v>68</v>
      </c>
      <c r="B16" s="178" t="s">
        <v>224</v>
      </c>
      <c r="C16" s="169">
        <f>SUM('7. sz. mell.'!C16)</f>
        <v>0</v>
      </c>
      <c r="J16" s="9"/>
    </row>
    <row r="17" spans="1:10" ht="15.95" customHeight="1" x14ac:dyDescent="0.2">
      <c r="A17" s="265" t="s">
        <v>69</v>
      </c>
      <c r="B17" s="179" t="s">
        <v>225</v>
      </c>
      <c r="C17" s="169">
        <f>SUM('7. sz. mell.'!C17)</f>
        <v>0</v>
      </c>
      <c r="J17" s="9"/>
    </row>
    <row r="18" spans="1:10" ht="12.95" customHeight="1" x14ac:dyDescent="0.2">
      <c r="A18" s="265" t="s">
        <v>70</v>
      </c>
      <c r="B18" s="179" t="s">
        <v>226</v>
      </c>
      <c r="C18" s="169">
        <f>SUM('7. sz. mell.'!C18)</f>
        <v>0</v>
      </c>
      <c r="J18" s="9"/>
    </row>
    <row r="19" spans="1:10" ht="12.95" customHeight="1" x14ac:dyDescent="0.2">
      <c r="A19" s="265" t="s">
        <v>71</v>
      </c>
      <c r="B19" s="179" t="s">
        <v>227</v>
      </c>
      <c r="C19" s="169">
        <f>SUM('7. sz. mell.'!C19)</f>
        <v>0</v>
      </c>
      <c r="J19" s="9"/>
    </row>
    <row r="20" spans="1:10" ht="12.95" customHeight="1" x14ac:dyDescent="0.2">
      <c r="A20" s="265" t="s">
        <v>72</v>
      </c>
      <c r="B20" s="179" t="s">
        <v>228</v>
      </c>
      <c r="C20" s="169">
        <f>SUM('7. sz. mell.'!C20)</f>
        <v>2395980</v>
      </c>
      <c r="J20" s="9"/>
    </row>
    <row r="21" spans="1:10" ht="12.95" customHeight="1" thickBot="1" x14ac:dyDescent="0.25">
      <c r="A21" s="266" t="s">
        <v>79</v>
      </c>
      <c r="B21" s="161" t="s">
        <v>229</v>
      </c>
      <c r="C21" s="169">
        <f>SUM('7. sz. mell.'!C21)</f>
        <v>0</v>
      </c>
      <c r="J21" s="9"/>
    </row>
    <row r="22" spans="1:10" ht="12.95" customHeight="1" thickBot="1" x14ac:dyDescent="0.25">
      <c r="A22" s="151" t="s">
        <v>6</v>
      </c>
      <c r="B22" s="148" t="s">
        <v>230</v>
      </c>
      <c r="C22" s="167">
        <f>SUM(C23:C28)</f>
        <v>0</v>
      </c>
      <c r="J22" s="9"/>
    </row>
    <row r="23" spans="1:10" ht="12.95" customHeight="1" x14ac:dyDescent="0.2">
      <c r="A23" s="264" t="s">
        <v>51</v>
      </c>
      <c r="B23" s="178" t="s">
        <v>231</v>
      </c>
      <c r="C23" s="169">
        <f>SUM('7. sz. mell.'!C23)</f>
        <v>0</v>
      </c>
      <c r="J23" s="9"/>
    </row>
    <row r="24" spans="1:10" ht="12.95" customHeight="1" x14ac:dyDescent="0.2">
      <c r="A24" s="265" t="s">
        <v>52</v>
      </c>
      <c r="B24" s="179" t="s">
        <v>232</v>
      </c>
      <c r="C24" s="169">
        <f>SUM('7. sz. mell.'!C24)</f>
        <v>0</v>
      </c>
      <c r="J24" s="9"/>
    </row>
    <row r="25" spans="1:10" ht="12.95" customHeight="1" x14ac:dyDescent="0.2">
      <c r="A25" s="265" t="s">
        <v>53</v>
      </c>
      <c r="B25" s="179" t="s">
        <v>233</v>
      </c>
      <c r="C25" s="169">
        <f>SUM('7. sz. mell.'!C25)</f>
        <v>0</v>
      </c>
      <c r="J25" s="9"/>
    </row>
    <row r="26" spans="1:10" ht="12.95" customHeight="1" x14ac:dyDescent="0.2">
      <c r="A26" s="265" t="s">
        <v>54</v>
      </c>
      <c r="B26" s="179" t="s">
        <v>234</v>
      </c>
      <c r="C26" s="169">
        <f>SUM('7. sz. mell.'!C26)</f>
        <v>0</v>
      </c>
      <c r="J26" s="9"/>
    </row>
    <row r="27" spans="1:10" ht="12.95" customHeight="1" x14ac:dyDescent="0.2">
      <c r="A27" s="265" t="s">
        <v>105</v>
      </c>
      <c r="B27" s="179" t="s">
        <v>235</v>
      </c>
      <c r="C27" s="169">
        <f>SUM('7. sz. mell.'!C27)</f>
        <v>0</v>
      </c>
      <c r="J27" s="9"/>
    </row>
    <row r="28" spans="1:10" ht="12.95" customHeight="1" thickBot="1" x14ac:dyDescent="0.25">
      <c r="A28" s="266" t="s">
        <v>106</v>
      </c>
      <c r="B28" s="180" t="s">
        <v>236</v>
      </c>
      <c r="C28" s="169">
        <f>SUM('7. sz. mell.'!C28)</f>
        <v>0</v>
      </c>
      <c r="J28" s="9"/>
    </row>
    <row r="29" spans="1:10" ht="12.95" customHeight="1" thickBot="1" x14ac:dyDescent="0.25">
      <c r="A29" s="151" t="s">
        <v>107</v>
      </c>
      <c r="B29" s="148" t="s">
        <v>237</v>
      </c>
      <c r="C29" s="173">
        <f>SUM(C30:C35)</f>
        <v>0</v>
      </c>
      <c r="J29" s="9"/>
    </row>
    <row r="30" spans="1:10" ht="16.5" customHeight="1" x14ac:dyDescent="0.2">
      <c r="A30" s="264" t="s">
        <v>238</v>
      </c>
      <c r="B30" s="178" t="s">
        <v>239</v>
      </c>
      <c r="C30" s="169">
        <f>SUM('7. sz. mell.'!C30)</f>
        <v>0</v>
      </c>
      <c r="J30" s="9"/>
    </row>
    <row r="31" spans="1:10" ht="16.5" customHeight="1" x14ac:dyDescent="0.2">
      <c r="A31" s="265" t="s">
        <v>240</v>
      </c>
      <c r="B31" s="179" t="s">
        <v>241</v>
      </c>
      <c r="C31" s="169">
        <f>SUM('7. sz. mell.'!C31)</f>
        <v>0</v>
      </c>
      <c r="J31" s="9"/>
    </row>
    <row r="32" spans="1:10" ht="16.5" customHeight="1" x14ac:dyDescent="0.2">
      <c r="A32" s="265" t="s">
        <v>242</v>
      </c>
      <c r="B32" s="179" t="s">
        <v>243</v>
      </c>
      <c r="C32" s="169">
        <f>SUM('7. sz. mell.'!C32)</f>
        <v>0</v>
      </c>
      <c r="J32" s="9"/>
    </row>
    <row r="33" spans="1:10" ht="16.5" customHeight="1" x14ac:dyDescent="0.2">
      <c r="A33" s="265" t="s">
        <v>244</v>
      </c>
      <c r="B33" s="179" t="s">
        <v>245</v>
      </c>
      <c r="C33" s="169">
        <f>SUM('7. sz. mell.'!C33)</f>
        <v>0</v>
      </c>
      <c r="J33" s="9"/>
    </row>
    <row r="34" spans="1:10" x14ac:dyDescent="0.2">
      <c r="A34" s="265" t="s">
        <v>246</v>
      </c>
      <c r="B34" s="179" t="s">
        <v>247</v>
      </c>
      <c r="C34" s="169">
        <f>SUM('7. sz. mell.'!C34)</f>
        <v>0</v>
      </c>
    </row>
    <row r="35" spans="1:10" ht="13.5" thickBot="1" x14ac:dyDescent="0.25">
      <c r="A35" s="266" t="s">
        <v>248</v>
      </c>
      <c r="B35" s="180" t="s">
        <v>249</v>
      </c>
      <c r="C35" s="169">
        <f>SUM('7. sz. mell.'!C35)</f>
        <v>0</v>
      </c>
    </row>
    <row r="36" spans="1:10" ht="13.5" thickBot="1" x14ac:dyDescent="0.25">
      <c r="A36" s="151" t="s">
        <v>8</v>
      </c>
      <c r="B36" s="148" t="s">
        <v>250</v>
      </c>
      <c r="C36" s="167">
        <f>SUM(C37:C46)</f>
        <v>25618687</v>
      </c>
    </row>
    <row r="37" spans="1:10" x14ac:dyDescent="0.2">
      <c r="A37" s="264" t="s">
        <v>55</v>
      </c>
      <c r="B37" s="178" t="s">
        <v>251</v>
      </c>
      <c r="C37" s="169">
        <f>SUM('7. sz. mell.'!C37)</f>
        <v>0</v>
      </c>
    </row>
    <row r="38" spans="1:10" x14ac:dyDescent="0.2">
      <c r="A38" s="265" t="s">
        <v>56</v>
      </c>
      <c r="B38" s="179" t="s">
        <v>252</v>
      </c>
      <c r="C38" s="169">
        <f>SUM('7. sz. mell.'!C38)</f>
        <v>20100256</v>
      </c>
    </row>
    <row r="39" spans="1:10" x14ac:dyDescent="0.2">
      <c r="A39" s="265" t="s">
        <v>57</v>
      </c>
      <c r="B39" s="179" t="s">
        <v>253</v>
      </c>
      <c r="C39" s="169">
        <f>SUM('7. sz. mell.'!C39)</f>
        <v>0</v>
      </c>
    </row>
    <row r="40" spans="1:10" x14ac:dyDescent="0.2">
      <c r="A40" s="265" t="s">
        <v>109</v>
      </c>
      <c r="B40" s="179" t="s">
        <v>254</v>
      </c>
      <c r="C40" s="169">
        <f>SUM('7. sz. mell.'!C40)</f>
        <v>0</v>
      </c>
    </row>
    <row r="41" spans="1:10" x14ac:dyDescent="0.2">
      <c r="A41" s="265" t="s">
        <v>110</v>
      </c>
      <c r="B41" s="179" t="s">
        <v>255</v>
      </c>
      <c r="C41" s="169">
        <f>SUM('7. sz. mell.'!C41)</f>
        <v>71150</v>
      </c>
    </row>
    <row r="42" spans="1:10" x14ac:dyDescent="0.2">
      <c r="A42" s="265" t="s">
        <v>111</v>
      </c>
      <c r="B42" s="179" t="s">
        <v>256</v>
      </c>
      <c r="C42" s="169">
        <f>SUM('7. sz. mell.'!C42)</f>
        <v>5446281</v>
      </c>
    </row>
    <row r="43" spans="1:10" x14ac:dyDescent="0.2">
      <c r="A43" s="265" t="s">
        <v>112</v>
      </c>
      <c r="B43" s="179" t="s">
        <v>257</v>
      </c>
      <c r="C43" s="169">
        <f>SUM('7. sz. mell.'!C43)</f>
        <v>0</v>
      </c>
    </row>
    <row r="44" spans="1:10" x14ac:dyDescent="0.2">
      <c r="A44" s="265" t="s">
        <v>113</v>
      </c>
      <c r="B44" s="179" t="s">
        <v>258</v>
      </c>
      <c r="C44" s="169">
        <f>SUM('7. sz. mell.'!C44)</f>
        <v>0</v>
      </c>
    </row>
    <row r="45" spans="1:10" x14ac:dyDescent="0.2">
      <c r="A45" s="265" t="s">
        <v>259</v>
      </c>
      <c r="B45" s="179" t="s">
        <v>260</v>
      </c>
      <c r="C45" s="169">
        <f>SUM('7. sz. mell.'!C45)</f>
        <v>0</v>
      </c>
    </row>
    <row r="46" spans="1:10" ht="13.5" thickBot="1" x14ac:dyDescent="0.25">
      <c r="A46" s="266" t="s">
        <v>261</v>
      </c>
      <c r="B46" s="180" t="s">
        <v>262</v>
      </c>
      <c r="C46" s="169">
        <f>SUM('7. sz. mell.'!C46)</f>
        <v>1000</v>
      </c>
    </row>
    <row r="47" spans="1:10" ht="13.5" thickBot="1" x14ac:dyDescent="0.25">
      <c r="A47" s="151" t="s">
        <v>9</v>
      </c>
      <c r="B47" s="148" t="s">
        <v>263</v>
      </c>
      <c r="C47" s="167">
        <f>SUM(C48:C52)</f>
        <v>0</v>
      </c>
    </row>
    <row r="48" spans="1:10" x14ac:dyDescent="0.2">
      <c r="A48" s="264" t="s">
        <v>58</v>
      </c>
      <c r="B48" s="178" t="s">
        <v>264</v>
      </c>
      <c r="C48" s="169">
        <f>SUM('7. sz. mell.'!C48)</f>
        <v>0</v>
      </c>
    </row>
    <row r="49" spans="1:3" x14ac:dyDescent="0.2">
      <c r="A49" s="265" t="s">
        <v>59</v>
      </c>
      <c r="B49" s="179" t="s">
        <v>265</v>
      </c>
      <c r="C49" s="169">
        <f>SUM('7. sz. mell.'!C49)</f>
        <v>0</v>
      </c>
    </row>
    <row r="50" spans="1:3" x14ac:dyDescent="0.2">
      <c r="A50" s="265" t="s">
        <v>266</v>
      </c>
      <c r="B50" s="179" t="s">
        <v>267</v>
      </c>
      <c r="C50" s="169">
        <f>SUM('7. sz. mell.'!C50)</f>
        <v>0</v>
      </c>
    </row>
    <row r="51" spans="1:3" x14ac:dyDescent="0.2">
      <c r="A51" s="265" t="s">
        <v>268</v>
      </c>
      <c r="B51" s="179" t="s">
        <v>269</v>
      </c>
      <c r="C51" s="169">
        <f>SUM('7. sz. mell.'!C51)</f>
        <v>0</v>
      </c>
    </row>
    <row r="52" spans="1:3" ht="13.5" thickBot="1" x14ac:dyDescent="0.25">
      <c r="A52" s="266" t="s">
        <v>270</v>
      </c>
      <c r="B52" s="180" t="s">
        <v>271</v>
      </c>
      <c r="C52" s="169">
        <f>SUM('7. sz. mell.'!C52)</f>
        <v>0</v>
      </c>
    </row>
    <row r="53" spans="1:3" ht="13.5" thickBot="1" x14ac:dyDescent="0.25">
      <c r="A53" s="151" t="s">
        <v>114</v>
      </c>
      <c r="B53" s="148" t="s">
        <v>272</v>
      </c>
      <c r="C53" s="167">
        <f>SUM(C54:C57)</f>
        <v>0</v>
      </c>
    </row>
    <row r="54" spans="1:3" ht="22.5" x14ac:dyDescent="0.2">
      <c r="A54" s="264" t="s">
        <v>60</v>
      </c>
      <c r="B54" s="178" t="s">
        <v>273</v>
      </c>
      <c r="C54" s="169">
        <f>SUM('7. sz. mell.'!C54)</f>
        <v>0</v>
      </c>
    </row>
    <row r="55" spans="1:3" ht="22.5" x14ac:dyDescent="0.2">
      <c r="A55" s="265" t="s">
        <v>61</v>
      </c>
      <c r="B55" s="179" t="s">
        <v>274</v>
      </c>
      <c r="C55" s="169">
        <f>SUM('7. sz. mell.'!C55)</f>
        <v>0</v>
      </c>
    </row>
    <row r="56" spans="1:3" x14ac:dyDescent="0.2">
      <c r="A56" s="265" t="s">
        <v>275</v>
      </c>
      <c r="B56" s="179" t="s">
        <v>276</v>
      </c>
      <c r="C56" s="169">
        <f>SUM('7. sz. mell.'!C56)</f>
        <v>0</v>
      </c>
    </row>
    <row r="57" spans="1:3" ht="13.5" thickBot="1" x14ac:dyDescent="0.25">
      <c r="A57" s="266" t="s">
        <v>277</v>
      </c>
      <c r="B57" s="180" t="s">
        <v>278</v>
      </c>
      <c r="C57" s="169">
        <f>SUM('7. sz. mell.'!C57)</f>
        <v>0</v>
      </c>
    </row>
    <row r="58" spans="1:3" ht="13.5" thickBot="1" x14ac:dyDescent="0.25">
      <c r="A58" s="151" t="s">
        <v>11</v>
      </c>
      <c r="B58" s="159" t="s">
        <v>279</v>
      </c>
      <c r="C58" s="167">
        <f>SUM(C59:C62)</f>
        <v>0</v>
      </c>
    </row>
    <row r="59" spans="1:3" ht="22.5" x14ac:dyDescent="0.2">
      <c r="A59" s="264" t="s">
        <v>115</v>
      </c>
      <c r="B59" s="178" t="s">
        <v>280</v>
      </c>
      <c r="C59" s="169">
        <f>SUM('7. sz. mell.'!C59)</f>
        <v>0</v>
      </c>
    </row>
    <row r="60" spans="1:3" ht="22.5" x14ac:dyDescent="0.2">
      <c r="A60" s="265" t="s">
        <v>116</v>
      </c>
      <c r="B60" s="179" t="s">
        <v>421</v>
      </c>
      <c r="C60" s="169">
        <f>SUM('7. sz. mell.'!C60)</f>
        <v>0</v>
      </c>
    </row>
    <row r="61" spans="1:3" x14ac:dyDescent="0.2">
      <c r="A61" s="265" t="s">
        <v>140</v>
      </c>
      <c r="B61" s="179" t="s">
        <v>281</v>
      </c>
      <c r="C61" s="169">
        <f>SUM('7. sz. mell.'!C61)</f>
        <v>0</v>
      </c>
    </row>
    <row r="62" spans="1:3" ht="13.5" thickBot="1" x14ac:dyDescent="0.25">
      <c r="A62" s="266" t="s">
        <v>282</v>
      </c>
      <c r="B62" s="180" t="s">
        <v>283</v>
      </c>
      <c r="C62" s="169">
        <f>SUM('7. sz. mell.'!C62)</f>
        <v>0</v>
      </c>
    </row>
    <row r="63" spans="1:3" ht="13.5" thickBot="1" x14ac:dyDescent="0.25">
      <c r="A63" s="151" t="s">
        <v>12</v>
      </c>
      <c r="B63" s="148" t="s">
        <v>284</v>
      </c>
      <c r="C63" s="173">
        <f>SUM(C8+C15+C22+C29+C36+C47+C53+C58)</f>
        <v>28014667</v>
      </c>
    </row>
    <row r="64" spans="1:3" ht="21.75" thickBot="1" x14ac:dyDescent="0.2">
      <c r="A64" s="267" t="s">
        <v>419</v>
      </c>
      <c r="B64" s="159" t="s">
        <v>285</v>
      </c>
      <c r="C64" s="167">
        <f>SUM(C65:C67)</f>
        <v>0</v>
      </c>
    </row>
    <row r="65" spans="1:3" x14ac:dyDescent="0.2">
      <c r="A65" s="264" t="s">
        <v>286</v>
      </c>
      <c r="B65" s="178" t="s">
        <v>287</v>
      </c>
      <c r="C65" s="169">
        <f>SUM('7. sz. mell.'!C65)</f>
        <v>0</v>
      </c>
    </row>
    <row r="66" spans="1:3" x14ac:dyDescent="0.2">
      <c r="A66" s="265" t="s">
        <v>288</v>
      </c>
      <c r="B66" s="179" t="s">
        <v>289</v>
      </c>
      <c r="C66" s="169">
        <f>SUM('7. sz. mell.'!C66)</f>
        <v>0</v>
      </c>
    </row>
    <row r="67" spans="1:3" ht="13.5" thickBot="1" x14ac:dyDescent="0.25">
      <c r="A67" s="266" t="s">
        <v>290</v>
      </c>
      <c r="B67" s="260" t="s">
        <v>291</v>
      </c>
      <c r="C67" s="169">
        <f>SUM('7. sz. mell.'!C67)</f>
        <v>0</v>
      </c>
    </row>
    <row r="68" spans="1:3" ht="13.5" thickBot="1" x14ac:dyDescent="0.2">
      <c r="A68" s="267" t="s">
        <v>292</v>
      </c>
      <c r="B68" s="159" t="s">
        <v>293</v>
      </c>
      <c r="C68" s="167">
        <f>SUM(C69:C72)</f>
        <v>0</v>
      </c>
    </row>
    <row r="69" spans="1:3" x14ac:dyDescent="0.2">
      <c r="A69" s="264" t="s">
        <v>99</v>
      </c>
      <c r="B69" s="178" t="s">
        <v>294</v>
      </c>
      <c r="C69" s="169">
        <f>SUM('7. sz. mell.'!C69)</f>
        <v>0</v>
      </c>
    </row>
    <row r="70" spans="1:3" x14ac:dyDescent="0.2">
      <c r="A70" s="265" t="s">
        <v>100</v>
      </c>
      <c r="B70" s="179" t="s">
        <v>295</v>
      </c>
      <c r="C70" s="169">
        <f>SUM('7. sz. mell.'!C70)</f>
        <v>0</v>
      </c>
    </row>
    <row r="71" spans="1:3" x14ac:dyDescent="0.2">
      <c r="A71" s="265" t="s">
        <v>296</v>
      </c>
      <c r="B71" s="179" t="s">
        <v>297</v>
      </c>
      <c r="C71" s="169">
        <f>SUM('7. sz. mell.'!C71)</f>
        <v>0</v>
      </c>
    </row>
    <row r="72" spans="1:3" ht="13.5" thickBot="1" x14ac:dyDescent="0.25">
      <c r="A72" s="266" t="s">
        <v>298</v>
      </c>
      <c r="B72" s="180" t="s">
        <v>299</v>
      </c>
      <c r="C72" s="169">
        <f>SUM('7. sz. mell.'!C72)</f>
        <v>0</v>
      </c>
    </row>
    <row r="73" spans="1:3" ht="13.5" thickBot="1" x14ac:dyDescent="0.2">
      <c r="A73" s="267" t="s">
        <v>300</v>
      </c>
      <c r="B73" s="159" t="s">
        <v>301</v>
      </c>
      <c r="C73" s="167">
        <f>SUM(C74:C75)</f>
        <v>67834</v>
      </c>
    </row>
    <row r="74" spans="1:3" x14ac:dyDescent="0.2">
      <c r="A74" s="264" t="s">
        <v>302</v>
      </c>
      <c r="B74" s="178" t="s">
        <v>303</v>
      </c>
      <c r="C74" s="169">
        <f>SUM('7. sz. mell.'!C74)</f>
        <v>67834</v>
      </c>
    </row>
    <row r="75" spans="1:3" ht="13.5" thickBot="1" x14ac:dyDescent="0.25">
      <c r="A75" s="266" t="s">
        <v>304</v>
      </c>
      <c r="B75" s="180" t="s">
        <v>305</v>
      </c>
      <c r="C75" s="169">
        <f>SUM('7. sz. mell.'!C75)</f>
        <v>0</v>
      </c>
    </row>
    <row r="76" spans="1:3" ht="13.5" thickBot="1" x14ac:dyDescent="0.2">
      <c r="A76" s="267" t="s">
        <v>306</v>
      </c>
      <c r="B76" s="159" t="s">
        <v>307</v>
      </c>
      <c r="C76" s="167">
        <f>SUM(C77:C79)</f>
        <v>29400275</v>
      </c>
    </row>
    <row r="77" spans="1:3" x14ac:dyDescent="0.2">
      <c r="A77" s="264" t="s">
        <v>308</v>
      </c>
      <c r="B77" s="178" t="s">
        <v>309</v>
      </c>
      <c r="C77" s="169">
        <f>SUM('7. sz. mell.'!C77)</f>
        <v>0</v>
      </c>
    </row>
    <row r="78" spans="1:3" x14ac:dyDescent="0.2">
      <c r="A78" s="265" t="s">
        <v>310</v>
      </c>
      <c r="B78" s="179" t="s">
        <v>311</v>
      </c>
      <c r="C78" s="169">
        <f>SUM('7. sz. mell.'!C78)</f>
        <v>0</v>
      </c>
    </row>
    <row r="79" spans="1:3" x14ac:dyDescent="0.2">
      <c r="A79" s="266" t="s">
        <v>312</v>
      </c>
      <c r="B79" s="180" t="s">
        <v>646</v>
      </c>
      <c r="C79" s="169">
        <f>SUM('7. sz. mell.'!C79)</f>
        <v>29400275</v>
      </c>
    </row>
    <row r="80" spans="1:3" ht="13.5" thickBot="1" x14ac:dyDescent="0.25">
      <c r="A80" s="266" t="s">
        <v>645</v>
      </c>
      <c r="B80" s="180" t="s">
        <v>313</v>
      </c>
      <c r="C80" s="169">
        <f>SUM('7. sz. mell.'!C80)</f>
        <v>0</v>
      </c>
    </row>
    <row r="81" spans="1:3" ht="13.5" thickBot="1" x14ac:dyDescent="0.2">
      <c r="A81" s="267" t="s">
        <v>314</v>
      </c>
      <c r="B81" s="159" t="s">
        <v>315</v>
      </c>
      <c r="C81" s="167">
        <f>SUM(C82:C85)</f>
        <v>0</v>
      </c>
    </row>
    <row r="82" spans="1:3" x14ac:dyDescent="0.2">
      <c r="A82" s="268" t="s">
        <v>316</v>
      </c>
      <c r="B82" s="178" t="s">
        <v>317</v>
      </c>
      <c r="C82" s="169">
        <f>SUM('7. sz. mell.'!C82)</f>
        <v>0</v>
      </c>
    </row>
    <row r="83" spans="1:3" x14ac:dyDescent="0.2">
      <c r="A83" s="269" t="s">
        <v>318</v>
      </c>
      <c r="B83" s="179" t="s">
        <v>319</v>
      </c>
      <c r="C83" s="169">
        <f>SUM('7. sz. mell.'!C83)</f>
        <v>0</v>
      </c>
    </row>
    <row r="84" spans="1:3" x14ac:dyDescent="0.2">
      <c r="A84" s="269" t="s">
        <v>320</v>
      </c>
      <c r="B84" s="179" t="s">
        <v>321</v>
      </c>
      <c r="C84" s="169">
        <f>SUM('7. sz. mell.'!C84)</f>
        <v>0</v>
      </c>
    </row>
    <row r="85" spans="1:3" ht="13.5" thickBot="1" x14ac:dyDescent="0.25">
      <c r="A85" s="270" t="s">
        <v>322</v>
      </c>
      <c r="B85" s="180" t="s">
        <v>323</v>
      </c>
      <c r="C85" s="169">
        <f>SUM('7. sz. mell.'!C85)</f>
        <v>0</v>
      </c>
    </row>
    <row r="86" spans="1:3" ht="13.5" thickBot="1" x14ac:dyDescent="0.2">
      <c r="A86" s="267" t="s">
        <v>324</v>
      </c>
      <c r="B86" s="159" t="s">
        <v>325</v>
      </c>
      <c r="C86" s="169">
        <f>SUM('7. sz. mell.'!C86)</f>
        <v>0</v>
      </c>
    </row>
    <row r="87" spans="1:3" ht="13.5" thickBot="1" x14ac:dyDescent="0.2">
      <c r="A87" s="267" t="s">
        <v>326</v>
      </c>
      <c r="B87" s="261" t="s">
        <v>327</v>
      </c>
      <c r="C87" s="173">
        <f>SUM(C64+C68+C73+C76+C81+C86)</f>
        <v>29468109</v>
      </c>
    </row>
    <row r="88" spans="1:3" ht="13.5" thickBot="1" x14ac:dyDescent="0.2">
      <c r="A88" s="271" t="s">
        <v>328</v>
      </c>
      <c r="B88" s="262" t="s">
        <v>420</v>
      </c>
      <c r="C88" s="173">
        <f>SUM(C63+C87)</f>
        <v>57482776</v>
      </c>
    </row>
    <row r="89" spans="1:3" ht="13.5" thickBot="1" x14ac:dyDescent="0.25"/>
    <row r="90" spans="1:3" ht="13.5" thickBot="1" x14ac:dyDescent="0.25">
      <c r="A90" s="9"/>
      <c r="B90" s="247"/>
      <c r="C90" s="93"/>
    </row>
    <row r="91" spans="1:3" ht="24.75" thickBot="1" x14ac:dyDescent="0.25">
      <c r="A91" s="259"/>
      <c r="B91" s="140" t="s">
        <v>39</v>
      </c>
      <c r="C91" s="291" t="s">
        <v>160</v>
      </c>
    </row>
    <row r="92" spans="1:3" ht="13.5" thickBot="1" x14ac:dyDescent="0.25">
      <c r="A92" s="259" t="s">
        <v>4</v>
      </c>
      <c r="B92" s="150" t="s">
        <v>334</v>
      </c>
      <c r="C92" s="458">
        <f>SUM(C93:C107)</f>
        <v>57482776</v>
      </c>
    </row>
    <row r="93" spans="1:3" x14ac:dyDescent="0.2">
      <c r="A93" s="272" t="s">
        <v>62</v>
      </c>
      <c r="B93" s="144" t="s">
        <v>33</v>
      </c>
      <c r="C93" s="249">
        <f>SUM('7. sz. mell.'!C93:E93)</f>
        <v>27691200</v>
      </c>
    </row>
    <row r="94" spans="1:3" x14ac:dyDescent="0.2">
      <c r="A94" s="265" t="s">
        <v>63</v>
      </c>
      <c r="B94" s="142" t="s">
        <v>117</v>
      </c>
      <c r="C94" s="251">
        <f>SUM('7. sz. mell.'!C94:E94)</f>
        <v>4526760</v>
      </c>
    </row>
    <row r="95" spans="1:3" x14ac:dyDescent="0.2">
      <c r="A95" s="265" t="s">
        <v>64</v>
      </c>
      <c r="B95" s="142" t="s">
        <v>91</v>
      </c>
      <c r="C95" s="250">
        <f>SUM('7. sz. mell.'!C95:E95)</f>
        <v>25264816</v>
      </c>
    </row>
    <row r="96" spans="1:3" x14ac:dyDescent="0.2">
      <c r="A96" s="265" t="s">
        <v>65</v>
      </c>
      <c r="B96" s="145" t="s">
        <v>118</v>
      </c>
      <c r="C96" s="250">
        <f>SUM('7. sz. mell.'!C96:E96)</f>
        <v>0</v>
      </c>
    </row>
    <row r="97" spans="1:3" x14ac:dyDescent="0.2">
      <c r="A97" s="265" t="s">
        <v>74</v>
      </c>
      <c r="B97" s="147" t="s">
        <v>119</v>
      </c>
      <c r="C97" s="250">
        <f>SUM('7. sz. mell.'!C97:E97)</f>
        <v>0</v>
      </c>
    </row>
    <row r="98" spans="1:3" x14ac:dyDescent="0.2">
      <c r="A98" s="265" t="s">
        <v>66</v>
      </c>
      <c r="B98" s="142" t="s">
        <v>335</v>
      </c>
      <c r="C98" s="250">
        <f>SUM('7. sz. mell.'!C98:E98)</f>
        <v>0</v>
      </c>
    </row>
    <row r="99" spans="1:3" x14ac:dyDescent="0.2">
      <c r="A99" s="265" t="s">
        <v>67</v>
      </c>
      <c r="B99" s="153" t="s">
        <v>336</v>
      </c>
      <c r="C99" s="250">
        <f>SUM('7. sz. mell.'!C99:E99)</f>
        <v>0</v>
      </c>
    </row>
    <row r="100" spans="1:3" ht="22.5" x14ac:dyDescent="0.2">
      <c r="A100" s="265" t="s">
        <v>75</v>
      </c>
      <c r="B100" s="154" t="s">
        <v>337</v>
      </c>
      <c r="C100" s="250">
        <f>SUM('7. sz. mell.'!C100:E100)</f>
        <v>0</v>
      </c>
    </row>
    <row r="101" spans="1:3" ht="22.5" x14ac:dyDescent="0.2">
      <c r="A101" s="265" t="s">
        <v>76</v>
      </c>
      <c r="B101" s="154" t="s">
        <v>338</v>
      </c>
      <c r="C101" s="250">
        <f>SUM('7. sz. mell.'!C101:E101)</f>
        <v>0</v>
      </c>
    </row>
    <row r="102" spans="1:3" x14ac:dyDescent="0.2">
      <c r="A102" s="265" t="s">
        <v>77</v>
      </c>
      <c r="B102" s="153" t="s">
        <v>339</v>
      </c>
      <c r="C102" s="250">
        <f>SUM('7. sz. mell.'!C102:E102)</f>
        <v>0</v>
      </c>
    </row>
    <row r="103" spans="1:3" x14ac:dyDescent="0.2">
      <c r="A103" s="265" t="s">
        <v>78</v>
      </c>
      <c r="B103" s="153" t="s">
        <v>340</v>
      </c>
      <c r="C103" s="250">
        <f>SUM('7. sz. mell.'!C103:E103)</f>
        <v>0</v>
      </c>
    </row>
    <row r="104" spans="1:3" ht="22.5" x14ac:dyDescent="0.2">
      <c r="A104" s="265" t="s">
        <v>80</v>
      </c>
      <c r="B104" s="154" t="s">
        <v>341</v>
      </c>
      <c r="C104" s="250">
        <f>SUM('7. sz. mell.'!C104:E104)</f>
        <v>0</v>
      </c>
    </row>
    <row r="105" spans="1:3" x14ac:dyDescent="0.2">
      <c r="A105" s="273" t="s">
        <v>120</v>
      </c>
      <c r="B105" s="155" t="s">
        <v>342</v>
      </c>
      <c r="C105" s="250">
        <f>SUM('7. sz. mell.'!C105:E105)</f>
        <v>0</v>
      </c>
    </row>
    <row r="106" spans="1:3" x14ac:dyDescent="0.2">
      <c r="A106" s="265" t="s">
        <v>343</v>
      </c>
      <c r="B106" s="155" t="s">
        <v>344</v>
      </c>
      <c r="C106" s="250">
        <f>SUM('7. sz. mell.'!C106:E106)</f>
        <v>0</v>
      </c>
    </row>
    <row r="107" spans="1:3" ht="23.25" thickBot="1" x14ac:dyDescent="0.25">
      <c r="A107" s="274" t="s">
        <v>345</v>
      </c>
      <c r="B107" s="156" t="s">
        <v>346</v>
      </c>
      <c r="C107" s="254">
        <f>SUM('7. sz. mell.'!C107:E107)</f>
        <v>0</v>
      </c>
    </row>
    <row r="108" spans="1:3" ht="13.5" thickBot="1" x14ac:dyDescent="0.25">
      <c r="A108" s="151" t="s">
        <v>5</v>
      </c>
      <c r="B108" s="149" t="s">
        <v>347</v>
      </c>
      <c r="C108" s="162">
        <f>SUM(C109:C121)</f>
        <v>0</v>
      </c>
    </row>
    <row r="109" spans="1:3" x14ac:dyDescent="0.2">
      <c r="A109" s="264" t="s">
        <v>68</v>
      </c>
      <c r="B109" s="142" t="s">
        <v>139</v>
      </c>
      <c r="C109" s="252">
        <f>SUM('7. sz. mell.'!C109:E109)</f>
        <v>0</v>
      </c>
    </row>
    <row r="110" spans="1:3" x14ac:dyDescent="0.2">
      <c r="A110" s="264" t="s">
        <v>69</v>
      </c>
      <c r="B110" s="146" t="s">
        <v>348</v>
      </c>
      <c r="C110" s="250">
        <f>SUM('7. sz. mell.'!C110:E110)</f>
        <v>0</v>
      </c>
    </row>
    <row r="111" spans="1:3" x14ac:dyDescent="0.2">
      <c r="A111" s="264" t="s">
        <v>70</v>
      </c>
      <c r="B111" s="146" t="s">
        <v>121</v>
      </c>
      <c r="C111" s="250">
        <f>SUM('7. sz. mell.'!C111:E111)</f>
        <v>0</v>
      </c>
    </row>
    <row r="112" spans="1:3" x14ac:dyDescent="0.2">
      <c r="A112" s="264" t="s">
        <v>71</v>
      </c>
      <c r="B112" s="146" t="s">
        <v>349</v>
      </c>
      <c r="C112" s="250">
        <f>SUM('7. sz. mell.'!C112:E112)</f>
        <v>0</v>
      </c>
    </row>
    <row r="113" spans="1:3" x14ac:dyDescent="0.2">
      <c r="A113" s="264" t="s">
        <v>72</v>
      </c>
      <c r="B113" s="161" t="s">
        <v>141</v>
      </c>
      <c r="C113" s="250">
        <f>SUM('7. sz. mell.'!C113:E113)</f>
        <v>0</v>
      </c>
    </row>
    <row r="114" spans="1:3" x14ac:dyDescent="0.2">
      <c r="A114" s="264" t="s">
        <v>79</v>
      </c>
      <c r="B114" s="160" t="s">
        <v>350</v>
      </c>
      <c r="C114" s="250">
        <f>SUM('7. sz. mell.'!C114:E114)</f>
        <v>0</v>
      </c>
    </row>
    <row r="115" spans="1:3" ht="22.5" x14ac:dyDescent="0.2">
      <c r="A115" s="264" t="s">
        <v>81</v>
      </c>
      <c r="B115" s="174" t="s">
        <v>351</v>
      </c>
      <c r="C115" s="250">
        <f>SUM('7. sz. mell.'!C115:E115)</f>
        <v>0</v>
      </c>
    </row>
    <row r="116" spans="1:3" ht="22.5" x14ac:dyDescent="0.2">
      <c r="A116" s="264" t="s">
        <v>122</v>
      </c>
      <c r="B116" s="154" t="s">
        <v>338</v>
      </c>
      <c r="C116" s="250">
        <f>SUM('7. sz. mell.'!C116:E116)</f>
        <v>0</v>
      </c>
    </row>
    <row r="117" spans="1:3" x14ac:dyDescent="0.2">
      <c r="A117" s="264" t="s">
        <v>123</v>
      </c>
      <c r="B117" s="154" t="s">
        <v>352</v>
      </c>
      <c r="C117" s="250">
        <f>SUM('7. sz. mell.'!C117:E117)</f>
        <v>0</v>
      </c>
    </row>
    <row r="118" spans="1:3" x14ac:dyDescent="0.2">
      <c r="A118" s="264" t="s">
        <v>124</v>
      </c>
      <c r="B118" s="154" t="s">
        <v>353</v>
      </c>
      <c r="C118" s="250">
        <f>SUM('7. sz. mell.'!C118:E118)</f>
        <v>0</v>
      </c>
    </row>
    <row r="119" spans="1:3" ht="22.5" x14ac:dyDescent="0.2">
      <c r="A119" s="264" t="s">
        <v>354</v>
      </c>
      <c r="B119" s="154" t="s">
        <v>341</v>
      </c>
      <c r="C119" s="250">
        <f>SUM('7. sz. mell.'!C119:E119)</f>
        <v>0</v>
      </c>
    </row>
    <row r="120" spans="1:3" x14ac:dyDescent="0.2">
      <c r="A120" s="264" t="s">
        <v>355</v>
      </c>
      <c r="B120" s="154" t="s">
        <v>356</v>
      </c>
      <c r="C120" s="250">
        <f>SUM('7. sz. mell.'!C120:E120)</f>
        <v>0</v>
      </c>
    </row>
    <row r="121" spans="1:3" ht="23.25" thickBot="1" x14ac:dyDescent="0.25">
      <c r="A121" s="273" t="s">
        <v>357</v>
      </c>
      <c r="B121" s="154" t="s">
        <v>358</v>
      </c>
      <c r="C121" s="473">
        <f>SUM('7. sz. mell.'!C121:E121)</f>
        <v>0</v>
      </c>
    </row>
    <row r="122" spans="1:3" ht="13.5" thickBot="1" x14ac:dyDescent="0.25">
      <c r="A122" s="151" t="s">
        <v>6</v>
      </c>
      <c r="B122" s="152" t="s">
        <v>359</v>
      </c>
      <c r="C122" s="162">
        <f>SUM(C123:C124)</f>
        <v>0</v>
      </c>
    </row>
    <row r="123" spans="1:3" x14ac:dyDescent="0.2">
      <c r="A123" s="264" t="s">
        <v>51</v>
      </c>
      <c r="B123" s="143" t="s">
        <v>40</v>
      </c>
      <c r="C123" s="249">
        <f>SUM('7. sz. mell.'!C123:E123)</f>
        <v>0</v>
      </c>
    </row>
    <row r="124" spans="1:3" ht="13.5" thickBot="1" x14ac:dyDescent="0.25">
      <c r="A124" s="266" t="s">
        <v>52</v>
      </c>
      <c r="B124" s="146" t="s">
        <v>41</v>
      </c>
      <c r="C124" s="254">
        <f>SUM('7. sz. mell.'!C124:E124)</f>
        <v>0</v>
      </c>
    </row>
    <row r="125" spans="1:3" ht="13.5" thickBot="1" x14ac:dyDescent="0.25">
      <c r="A125" s="151" t="s">
        <v>7</v>
      </c>
      <c r="B125" s="152" t="s">
        <v>360</v>
      </c>
      <c r="C125" s="162">
        <f>SUM(C92+C108+C122)</f>
        <v>57482776</v>
      </c>
    </row>
    <row r="126" spans="1:3" ht="21.75" thickBot="1" x14ac:dyDescent="0.25">
      <c r="A126" s="151" t="s">
        <v>8</v>
      </c>
      <c r="B126" s="152" t="s">
        <v>422</v>
      </c>
      <c r="C126" s="162"/>
    </row>
    <row r="127" spans="1:3" x14ac:dyDescent="0.2">
      <c r="A127" s="264" t="s">
        <v>55</v>
      </c>
      <c r="B127" s="143" t="s">
        <v>361</v>
      </c>
      <c r="C127" s="249">
        <f>SUM('7. sz. mell.'!C127:E127)</f>
        <v>0</v>
      </c>
    </row>
    <row r="128" spans="1:3" ht="22.5" x14ac:dyDescent="0.2">
      <c r="A128" s="264" t="s">
        <v>56</v>
      </c>
      <c r="B128" s="143" t="s">
        <v>362</v>
      </c>
      <c r="C128" s="250">
        <f>SUM('7. sz. mell.'!C128:E128)</f>
        <v>0</v>
      </c>
    </row>
    <row r="129" spans="1:3" ht="13.5" thickBot="1" x14ac:dyDescent="0.25">
      <c r="A129" s="273" t="s">
        <v>57</v>
      </c>
      <c r="B129" s="141" t="s">
        <v>363</v>
      </c>
      <c r="C129" s="254">
        <f>SUM('7. sz. mell.'!C129:E129)</f>
        <v>0</v>
      </c>
    </row>
    <row r="130" spans="1:3" ht="13.5" thickBot="1" x14ac:dyDescent="0.25">
      <c r="A130" s="151" t="s">
        <v>9</v>
      </c>
      <c r="B130" s="152" t="s">
        <v>364</v>
      </c>
      <c r="C130" s="162"/>
    </row>
    <row r="131" spans="1:3" x14ac:dyDescent="0.2">
      <c r="A131" s="264" t="s">
        <v>58</v>
      </c>
      <c r="B131" s="143" t="s">
        <v>365</v>
      </c>
      <c r="C131" s="249">
        <f>SUM('7. sz. mell.'!C131:E131)</f>
        <v>0</v>
      </c>
    </row>
    <row r="132" spans="1:3" x14ac:dyDescent="0.2">
      <c r="A132" s="264" t="s">
        <v>59</v>
      </c>
      <c r="B132" s="143" t="s">
        <v>366</v>
      </c>
      <c r="C132" s="250">
        <f>SUM('7. sz. mell.'!C132:E132)</f>
        <v>0</v>
      </c>
    </row>
    <row r="133" spans="1:3" x14ac:dyDescent="0.2">
      <c r="A133" s="264" t="s">
        <v>266</v>
      </c>
      <c r="B133" s="143" t="s">
        <v>367</v>
      </c>
      <c r="C133" s="250">
        <f>SUM('7. sz. mell.'!C133:E133)</f>
        <v>0</v>
      </c>
    </row>
    <row r="134" spans="1:3" ht="13.5" thickBot="1" x14ac:dyDescent="0.25">
      <c r="A134" s="273" t="s">
        <v>268</v>
      </c>
      <c r="B134" s="141" t="s">
        <v>368</v>
      </c>
      <c r="C134" s="254">
        <f>SUM('7. sz. mell.'!C134:E134)</f>
        <v>0</v>
      </c>
    </row>
    <row r="135" spans="1:3" ht="13.5" thickBot="1" x14ac:dyDescent="0.25">
      <c r="A135" s="151" t="s">
        <v>10</v>
      </c>
      <c r="B135" s="152" t="s">
        <v>431</v>
      </c>
      <c r="C135" s="253"/>
    </row>
    <row r="136" spans="1:3" x14ac:dyDescent="0.2">
      <c r="A136" s="264" t="s">
        <v>60</v>
      </c>
      <c r="B136" s="143" t="s">
        <v>369</v>
      </c>
      <c r="C136" s="249">
        <f>SUM('7. sz. mell.'!C136:E136)</f>
        <v>0</v>
      </c>
    </row>
    <row r="137" spans="1:3" x14ac:dyDescent="0.2">
      <c r="A137" s="264" t="s">
        <v>61</v>
      </c>
      <c r="B137" s="143" t="s">
        <v>370</v>
      </c>
      <c r="C137" s="250">
        <f>SUM('7. sz. mell.'!C137:E137)</f>
        <v>0</v>
      </c>
    </row>
    <row r="138" spans="1:3" x14ac:dyDescent="0.2">
      <c r="A138" s="264" t="s">
        <v>275</v>
      </c>
      <c r="B138" s="143" t="s">
        <v>430</v>
      </c>
      <c r="C138" s="250">
        <f>SUM('7. sz. mell.'!C138:E138)</f>
        <v>0</v>
      </c>
    </row>
    <row r="139" spans="1:3" x14ac:dyDescent="0.2">
      <c r="A139" s="264" t="s">
        <v>277</v>
      </c>
      <c r="B139" s="143" t="s">
        <v>371</v>
      </c>
      <c r="C139" s="250">
        <f>SUM('7. sz. mell.'!C139:E139)</f>
        <v>0</v>
      </c>
    </row>
    <row r="140" spans="1:3" ht="13.5" thickBot="1" x14ac:dyDescent="0.25">
      <c r="A140" s="273" t="s">
        <v>429</v>
      </c>
      <c r="B140" s="141" t="s">
        <v>372</v>
      </c>
      <c r="C140" s="254">
        <f>SUM('7. sz. mell.'!C140:E140)</f>
        <v>0</v>
      </c>
    </row>
    <row r="141" spans="1:3" ht="13.5" thickBot="1" x14ac:dyDescent="0.25">
      <c r="A141" s="151" t="s">
        <v>11</v>
      </c>
      <c r="B141" s="152" t="s">
        <v>423</v>
      </c>
      <c r="C141" s="255"/>
    </row>
    <row r="142" spans="1:3" x14ac:dyDescent="0.2">
      <c r="A142" s="264" t="s">
        <v>115</v>
      </c>
      <c r="B142" s="143" t="s">
        <v>373</v>
      </c>
      <c r="C142" s="249">
        <f>SUM('7. sz. mell.'!C142:E142)</f>
        <v>0</v>
      </c>
    </row>
    <row r="143" spans="1:3" x14ac:dyDescent="0.2">
      <c r="A143" s="264" t="s">
        <v>116</v>
      </c>
      <c r="B143" s="143" t="s">
        <v>374</v>
      </c>
      <c r="C143" s="250">
        <f>SUM('7. sz. mell.'!C143:E143)</f>
        <v>0</v>
      </c>
    </row>
    <row r="144" spans="1:3" x14ac:dyDescent="0.2">
      <c r="A144" s="264" t="s">
        <v>140</v>
      </c>
      <c r="B144" s="143" t="s">
        <v>375</v>
      </c>
      <c r="C144" s="250">
        <f>SUM('7. sz. mell.'!C144:E144)</f>
        <v>0</v>
      </c>
    </row>
    <row r="145" spans="1:3" ht="13.5" thickBot="1" x14ac:dyDescent="0.25">
      <c r="A145" s="264" t="s">
        <v>282</v>
      </c>
      <c r="B145" s="143" t="s">
        <v>376</v>
      </c>
      <c r="C145" s="254">
        <f>SUM('7. sz. mell.'!C145:E145)</f>
        <v>0</v>
      </c>
    </row>
    <row r="146" spans="1:3" ht="13.5" thickBot="1" x14ac:dyDescent="0.25">
      <c r="A146" s="151" t="s">
        <v>12</v>
      </c>
      <c r="B146" s="152" t="s">
        <v>377</v>
      </c>
      <c r="C146" s="263"/>
    </row>
    <row r="147" spans="1:3" ht="13.5" thickBot="1" x14ac:dyDescent="0.25">
      <c r="A147" s="275" t="s">
        <v>13</v>
      </c>
      <c r="B147" s="164" t="s">
        <v>378</v>
      </c>
      <c r="C147" s="263">
        <f>SUM(C125+C146)</f>
        <v>57482776</v>
      </c>
    </row>
    <row r="148" spans="1:3" ht="13.5" thickBot="1" x14ac:dyDescent="0.25">
      <c r="A148" s="37"/>
      <c r="B148" s="38"/>
      <c r="C148" s="39"/>
    </row>
    <row r="149" spans="1:3" ht="13.5" thickBot="1" x14ac:dyDescent="0.25">
      <c r="A149" s="460" t="s">
        <v>432</v>
      </c>
      <c r="B149" s="461"/>
      <c r="C149" s="461">
        <v>6</v>
      </c>
    </row>
    <row r="150" spans="1:3" ht="13.5" thickBot="1" x14ac:dyDescent="0.25">
      <c r="A150" s="460" t="s">
        <v>131</v>
      </c>
      <c r="B150" s="462"/>
      <c r="C150" s="461">
        <v>3</v>
      </c>
    </row>
  </sheetData>
  <mergeCells count="3">
    <mergeCell ref="B2:C2"/>
    <mergeCell ref="B3:C3"/>
    <mergeCell ref="A7:C7"/>
  </mergeCells>
  <phoneticPr fontId="0" type="noConversion"/>
  <printOptions horizontalCentered="1"/>
  <pageMargins left="0.78740157480314965" right="0.78740157480314965" top="0.59055118110236227" bottom="0.59055118110236227" header="0.78740157480314965" footer="0.78740157480314965"/>
  <pageSetup paperSize="9" scale="80" orientation="portrait" r:id="rId1"/>
  <headerFooter alignWithMargins="0"/>
  <rowBreaks count="2" manualBreakCount="2">
    <brk id="57" max="16383" man="1"/>
    <brk id="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9.33203125" style="137" customWidth="1"/>
    <col min="2" max="2" width="58.1640625" style="137" customWidth="1"/>
    <col min="3" max="5" width="15" style="137" customWidth="1"/>
    <col min="10" max="16384" width="9.33203125" style="137"/>
  </cols>
  <sheetData>
    <row r="1" spans="1:5" ht="16.5" thickBot="1" x14ac:dyDescent="0.3">
      <c r="A1" s="238"/>
      <c r="B1" s="239"/>
      <c r="C1" s="175"/>
      <c r="D1" s="9"/>
      <c r="E1" s="277" t="s">
        <v>699</v>
      </c>
    </row>
    <row r="2" spans="1:5" ht="24" customHeight="1" x14ac:dyDescent="0.2">
      <c r="A2" s="258" t="s">
        <v>43</v>
      </c>
      <c r="B2" s="494" t="s">
        <v>696</v>
      </c>
      <c r="C2" s="495"/>
      <c r="D2" s="496"/>
      <c r="E2" s="497"/>
    </row>
    <row r="3" spans="1:5" ht="33" customHeight="1" thickBot="1" x14ac:dyDescent="0.25">
      <c r="A3" s="276" t="s">
        <v>418</v>
      </c>
      <c r="B3" s="498" t="s">
        <v>417</v>
      </c>
      <c r="C3" s="499"/>
      <c r="D3" s="496"/>
      <c r="E3" s="497"/>
    </row>
    <row r="4" spans="1:5" ht="14.25" thickBot="1" x14ac:dyDescent="0.3">
      <c r="A4" s="240"/>
      <c r="B4" s="240"/>
      <c r="C4" s="241"/>
      <c r="D4" s="195"/>
      <c r="E4" s="290"/>
    </row>
    <row r="5" spans="1:5" ht="13.5" thickBot="1" x14ac:dyDescent="0.25">
      <c r="A5" s="140" t="s">
        <v>130</v>
      </c>
      <c r="B5" s="88" t="s">
        <v>37</v>
      </c>
      <c r="C5" s="500" t="s">
        <v>160</v>
      </c>
      <c r="D5" s="501"/>
      <c r="E5" s="501"/>
    </row>
    <row r="6" spans="1:5" ht="13.5" thickBot="1" x14ac:dyDescent="0.25">
      <c r="A6" s="236" t="s">
        <v>329</v>
      </c>
      <c r="B6" s="289" t="s">
        <v>330</v>
      </c>
      <c r="C6" s="502" t="s">
        <v>434</v>
      </c>
      <c r="D6" s="503" t="s">
        <v>518</v>
      </c>
      <c r="E6" s="503" t="s">
        <v>433</v>
      </c>
    </row>
    <row r="7" spans="1:5" ht="13.5" thickBot="1" x14ac:dyDescent="0.25">
      <c r="A7" s="492" t="s">
        <v>38</v>
      </c>
      <c r="B7" s="505"/>
      <c r="C7" s="501"/>
      <c r="D7" s="504"/>
      <c r="E7" s="504"/>
    </row>
    <row r="8" spans="1:5" ht="13.5" thickBot="1" x14ac:dyDescent="0.25">
      <c r="A8" s="151" t="s">
        <v>4</v>
      </c>
      <c r="B8" s="148" t="s">
        <v>216</v>
      </c>
      <c r="C8" s="167">
        <f>SUM(C9:C14)</f>
        <v>0</v>
      </c>
      <c r="D8" s="167">
        <f>SUM(D9:D14)</f>
        <v>0</v>
      </c>
      <c r="E8" s="167">
        <f>SUM(E9:E14)</f>
        <v>0</v>
      </c>
    </row>
    <row r="9" spans="1:5" x14ac:dyDescent="0.2">
      <c r="A9" s="264" t="s">
        <v>62</v>
      </c>
      <c r="B9" s="178" t="s">
        <v>217</v>
      </c>
      <c r="C9" s="169">
        <f>SUM([1]óvoda!$D$123)</f>
        <v>0</v>
      </c>
      <c r="D9" s="169"/>
      <c r="E9" s="169"/>
    </row>
    <row r="10" spans="1:5" x14ac:dyDescent="0.2">
      <c r="A10" s="265" t="s">
        <v>63</v>
      </c>
      <c r="B10" s="179" t="s">
        <v>218</v>
      </c>
      <c r="C10" s="169">
        <f>SUM([1]óvoda!$D$124)</f>
        <v>0</v>
      </c>
      <c r="D10" s="168"/>
      <c r="E10" s="168"/>
    </row>
    <row r="11" spans="1:5" x14ac:dyDescent="0.2">
      <c r="A11" s="265" t="s">
        <v>64</v>
      </c>
      <c r="B11" s="179" t="s">
        <v>219</v>
      </c>
      <c r="C11" s="169">
        <f>SUM([1]óvoda!$D$125)</f>
        <v>0</v>
      </c>
      <c r="D11" s="168"/>
      <c r="E11" s="168"/>
    </row>
    <row r="12" spans="1:5" x14ac:dyDescent="0.2">
      <c r="A12" s="265" t="s">
        <v>65</v>
      </c>
      <c r="B12" s="179" t="s">
        <v>220</v>
      </c>
      <c r="C12" s="169">
        <f>SUM([1]óvoda!$D$126)</f>
        <v>0</v>
      </c>
      <c r="D12" s="168"/>
      <c r="E12" s="168"/>
    </row>
    <row r="13" spans="1:5" x14ac:dyDescent="0.2">
      <c r="A13" s="265" t="s">
        <v>98</v>
      </c>
      <c r="B13" s="179" t="s">
        <v>221</v>
      </c>
      <c r="C13" s="169">
        <f>SUM([1]óvoda!$D$127)</f>
        <v>0</v>
      </c>
      <c r="D13" s="168"/>
      <c r="E13" s="168"/>
    </row>
    <row r="14" spans="1:5" ht="13.5" thickBot="1" x14ac:dyDescent="0.25">
      <c r="A14" s="266" t="s">
        <v>66</v>
      </c>
      <c r="B14" s="161" t="s">
        <v>222</v>
      </c>
      <c r="C14" s="169">
        <f>SUM([1]óvoda!$D$128)</f>
        <v>0</v>
      </c>
      <c r="D14" s="170"/>
      <c r="E14" s="170"/>
    </row>
    <row r="15" spans="1:5" ht="21.75" thickBot="1" x14ac:dyDescent="0.25">
      <c r="A15" s="151" t="s">
        <v>5</v>
      </c>
      <c r="B15" s="159" t="s">
        <v>223</v>
      </c>
      <c r="C15" s="167">
        <v>2395980</v>
      </c>
      <c r="D15" s="167"/>
      <c r="E15" s="167"/>
    </row>
    <row r="16" spans="1:5" x14ac:dyDescent="0.2">
      <c r="A16" s="264" t="s">
        <v>68</v>
      </c>
      <c r="B16" s="178" t="s">
        <v>224</v>
      </c>
      <c r="C16" s="169"/>
      <c r="D16" s="169"/>
      <c r="E16" s="169"/>
    </row>
    <row r="17" spans="1:5" x14ac:dyDescent="0.2">
      <c r="A17" s="265" t="s">
        <v>69</v>
      </c>
      <c r="B17" s="179" t="s">
        <v>225</v>
      </c>
      <c r="C17" s="168"/>
      <c r="D17" s="168"/>
      <c r="E17" s="168"/>
    </row>
    <row r="18" spans="1:5" x14ac:dyDescent="0.2">
      <c r="A18" s="265" t="s">
        <v>70</v>
      </c>
      <c r="B18" s="179" t="s">
        <v>226</v>
      </c>
      <c r="C18" s="168"/>
      <c r="D18" s="168"/>
      <c r="E18" s="168"/>
    </row>
    <row r="19" spans="1:5" x14ac:dyDescent="0.2">
      <c r="A19" s="265" t="s">
        <v>71</v>
      </c>
      <c r="B19" s="179" t="s">
        <v>227</v>
      </c>
      <c r="C19" s="168"/>
      <c r="D19" s="168"/>
      <c r="E19" s="168"/>
    </row>
    <row r="20" spans="1:5" x14ac:dyDescent="0.2">
      <c r="A20" s="265" t="s">
        <v>72</v>
      </c>
      <c r="B20" s="179" t="s">
        <v>228</v>
      </c>
      <c r="C20" s="168">
        <v>2395980</v>
      </c>
      <c r="D20" s="168"/>
      <c r="E20" s="168"/>
    </row>
    <row r="21" spans="1:5" ht="13.5" thickBot="1" x14ac:dyDescent="0.25">
      <c r="A21" s="266" t="s">
        <v>79</v>
      </c>
      <c r="B21" s="161" t="s">
        <v>229</v>
      </c>
      <c r="C21" s="170"/>
      <c r="D21" s="170"/>
      <c r="E21" s="170"/>
    </row>
    <row r="22" spans="1:5" ht="21.75" thickBot="1" x14ac:dyDescent="0.25">
      <c r="A22" s="151" t="s">
        <v>6</v>
      </c>
      <c r="B22" s="148" t="s">
        <v>230</v>
      </c>
      <c r="C22" s="167"/>
      <c r="D22" s="167"/>
      <c r="E22" s="167"/>
    </row>
    <row r="23" spans="1:5" x14ac:dyDescent="0.2">
      <c r="A23" s="264" t="s">
        <v>51</v>
      </c>
      <c r="B23" s="178" t="s">
        <v>231</v>
      </c>
      <c r="C23" s="169"/>
      <c r="D23" s="169"/>
      <c r="E23" s="169"/>
    </row>
    <row r="24" spans="1:5" x14ac:dyDescent="0.2">
      <c r="A24" s="265" t="s">
        <v>52</v>
      </c>
      <c r="B24" s="179" t="s">
        <v>232</v>
      </c>
      <c r="C24" s="168"/>
      <c r="D24" s="168"/>
      <c r="E24" s="168"/>
    </row>
    <row r="25" spans="1:5" ht="22.5" x14ac:dyDescent="0.2">
      <c r="A25" s="265" t="s">
        <v>53</v>
      </c>
      <c r="B25" s="179" t="s">
        <v>233</v>
      </c>
      <c r="C25" s="168"/>
      <c r="D25" s="168"/>
      <c r="E25" s="168"/>
    </row>
    <row r="26" spans="1:5" ht="22.5" x14ac:dyDescent="0.2">
      <c r="A26" s="265" t="s">
        <v>54</v>
      </c>
      <c r="B26" s="179" t="s">
        <v>234</v>
      </c>
      <c r="C26" s="168"/>
      <c r="D26" s="168"/>
      <c r="E26" s="168"/>
    </row>
    <row r="27" spans="1:5" x14ac:dyDescent="0.2">
      <c r="A27" s="265" t="s">
        <v>105</v>
      </c>
      <c r="B27" s="179" t="s">
        <v>235</v>
      </c>
      <c r="C27" s="168"/>
      <c r="D27" s="168"/>
      <c r="E27" s="168"/>
    </row>
    <row r="28" spans="1:5" ht="13.5" thickBot="1" x14ac:dyDescent="0.25">
      <c r="A28" s="266" t="s">
        <v>106</v>
      </c>
      <c r="B28" s="180" t="s">
        <v>236</v>
      </c>
      <c r="C28" s="170"/>
      <c r="D28" s="170"/>
      <c r="E28" s="170"/>
    </row>
    <row r="29" spans="1:5" ht="13.5" thickBot="1" x14ac:dyDescent="0.25">
      <c r="A29" s="151" t="s">
        <v>107</v>
      </c>
      <c r="B29" s="148" t="s">
        <v>237</v>
      </c>
      <c r="C29" s="173"/>
      <c r="D29" s="173"/>
      <c r="E29" s="173"/>
    </row>
    <row r="30" spans="1:5" x14ac:dyDescent="0.2">
      <c r="A30" s="264" t="s">
        <v>238</v>
      </c>
      <c r="B30" s="178" t="s">
        <v>239</v>
      </c>
      <c r="C30" s="183"/>
      <c r="D30" s="183"/>
      <c r="E30" s="183"/>
    </row>
    <row r="31" spans="1:5" x14ac:dyDescent="0.2">
      <c r="A31" s="265" t="s">
        <v>240</v>
      </c>
      <c r="B31" s="179" t="s">
        <v>241</v>
      </c>
      <c r="C31" s="168"/>
      <c r="D31" s="168"/>
      <c r="E31" s="168"/>
    </row>
    <row r="32" spans="1:5" x14ac:dyDescent="0.2">
      <c r="A32" s="265" t="s">
        <v>242</v>
      </c>
      <c r="B32" s="179" t="s">
        <v>243</v>
      </c>
      <c r="C32" s="168"/>
      <c r="D32" s="168"/>
      <c r="E32" s="168"/>
    </row>
    <row r="33" spans="1:5" x14ac:dyDescent="0.2">
      <c r="A33" s="265" t="s">
        <v>244</v>
      </c>
      <c r="B33" s="179" t="s">
        <v>245</v>
      </c>
      <c r="C33" s="168"/>
      <c r="D33" s="168"/>
      <c r="E33" s="168"/>
    </row>
    <row r="34" spans="1:5" x14ac:dyDescent="0.2">
      <c r="A34" s="265" t="s">
        <v>246</v>
      </c>
      <c r="B34" s="179" t="s">
        <v>247</v>
      </c>
      <c r="C34" s="168"/>
      <c r="D34" s="168"/>
      <c r="E34" s="168"/>
    </row>
    <row r="35" spans="1:5" ht="13.5" thickBot="1" x14ac:dyDescent="0.25">
      <c r="A35" s="266" t="s">
        <v>248</v>
      </c>
      <c r="B35" s="180" t="s">
        <v>249</v>
      </c>
      <c r="C35" s="170"/>
      <c r="D35" s="170"/>
      <c r="E35" s="170"/>
    </row>
    <row r="36" spans="1:5" ht="13.5" thickBot="1" x14ac:dyDescent="0.25">
      <c r="A36" s="151" t="s">
        <v>8</v>
      </c>
      <c r="B36" s="148" t="s">
        <v>250</v>
      </c>
      <c r="C36" s="167">
        <f>SUM(C37:C46)</f>
        <v>25618687</v>
      </c>
      <c r="D36" s="167">
        <f>SUM(D37:D46)</f>
        <v>0</v>
      </c>
      <c r="E36" s="167">
        <f>SUM(E37:E46)</f>
        <v>0</v>
      </c>
    </row>
    <row r="37" spans="1:5" x14ac:dyDescent="0.2">
      <c r="A37" s="264" t="s">
        <v>55</v>
      </c>
      <c r="B37" s="178" t="s">
        <v>251</v>
      </c>
      <c r="C37" s="169"/>
      <c r="D37" s="169"/>
      <c r="E37" s="169"/>
    </row>
    <row r="38" spans="1:5" x14ac:dyDescent="0.2">
      <c r="A38" s="265" t="s">
        <v>56</v>
      </c>
      <c r="B38" s="179" t="s">
        <v>252</v>
      </c>
      <c r="C38" s="168">
        <v>20100256</v>
      </c>
      <c r="D38" s="168"/>
      <c r="E38" s="168"/>
    </row>
    <row r="39" spans="1:5" x14ac:dyDescent="0.2">
      <c r="A39" s="265" t="s">
        <v>57</v>
      </c>
      <c r="B39" s="179" t="s">
        <v>253</v>
      </c>
      <c r="C39" s="168"/>
      <c r="D39" s="168"/>
      <c r="E39" s="168"/>
    </row>
    <row r="40" spans="1:5" x14ac:dyDescent="0.2">
      <c r="A40" s="265" t="s">
        <v>109</v>
      </c>
      <c r="B40" s="179" t="s">
        <v>254</v>
      </c>
      <c r="C40" s="168"/>
      <c r="D40" s="168"/>
      <c r="E40" s="168"/>
    </row>
    <row r="41" spans="1:5" x14ac:dyDescent="0.2">
      <c r="A41" s="265" t="s">
        <v>110</v>
      </c>
      <c r="B41" s="179" t="s">
        <v>255</v>
      </c>
      <c r="C41" s="168">
        <v>71150</v>
      </c>
      <c r="D41" s="168"/>
      <c r="E41" s="168"/>
    </row>
    <row r="42" spans="1:5" x14ac:dyDescent="0.2">
      <c r="A42" s="265" t="s">
        <v>111</v>
      </c>
      <c r="B42" s="179" t="s">
        <v>256</v>
      </c>
      <c r="C42" s="168">
        <v>5446281</v>
      </c>
      <c r="D42" s="168"/>
      <c r="E42" s="168"/>
    </row>
    <row r="43" spans="1:5" x14ac:dyDescent="0.2">
      <c r="A43" s="265" t="s">
        <v>112</v>
      </c>
      <c r="B43" s="179" t="s">
        <v>257</v>
      </c>
      <c r="C43" s="168"/>
      <c r="D43" s="168"/>
      <c r="E43" s="168"/>
    </row>
    <row r="44" spans="1:5" x14ac:dyDescent="0.2">
      <c r="A44" s="265" t="s">
        <v>113</v>
      </c>
      <c r="B44" s="179" t="s">
        <v>258</v>
      </c>
      <c r="C44" s="168"/>
      <c r="D44" s="168"/>
      <c r="E44" s="168"/>
    </row>
    <row r="45" spans="1:5" x14ac:dyDescent="0.2">
      <c r="A45" s="265" t="s">
        <v>259</v>
      </c>
      <c r="B45" s="179" t="s">
        <v>260</v>
      </c>
      <c r="C45" s="171"/>
      <c r="D45" s="171"/>
      <c r="E45" s="171"/>
    </row>
    <row r="46" spans="1:5" ht="13.5" thickBot="1" x14ac:dyDescent="0.25">
      <c r="A46" s="266" t="s">
        <v>261</v>
      </c>
      <c r="B46" s="180" t="s">
        <v>262</v>
      </c>
      <c r="C46" s="172">
        <v>1000</v>
      </c>
      <c r="D46" s="172"/>
      <c r="E46" s="172"/>
    </row>
    <row r="47" spans="1:5" ht="13.5" thickBot="1" x14ac:dyDescent="0.25">
      <c r="A47" s="151" t="s">
        <v>9</v>
      </c>
      <c r="B47" s="148" t="s">
        <v>263</v>
      </c>
      <c r="C47" s="167"/>
      <c r="D47" s="167"/>
      <c r="E47" s="167"/>
    </row>
    <row r="48" spans="1:5" x14ac:dyDescent="0.2">
      <c r="A48" s="264" t="s">
        <v>58</v>
      </c>
      <c r="B48" s="178" t="s">
        <v>264</v>
      </c>
      <c r="C48" s="184"/>
      <c r="D48" s="184"/>
      <c r="E48" s="184"/>
    </row>
    <row r="49" spans="1:5" x14ac:dyDescent="0.2">
      <c r="A49" s="265" t="s">
        <v>59</v>
      </c>
      <c r="B49" s="179" t="s">
        <v>265</v>
      </c>
      <c r="C49" s="171"/>
      <c r="D49" s="171"/>
      <c r="E49" s="171"/>
    </row>
    <row r="50" spans="1:5" x14ac:dyDescent="0.2">
      <c r="A50" s="265" t="s">
        <v>266</v>
      </c>
      <c r="B50" s="179" t="s">
        <v>267</v>
      </c>
      <c r="C50" s="171"/>
      <c r="D50" s="171"/>
      <c r="E50" s="171"/>
    </row>
    <row r="51" spans="1:5" x14ac:dyDescent="0.2">
      <c r="A51" s="265" t="s">
        <v>268</v>
      </c>
      <c r="B51" s="179" t="s">
        <v>269</v>
      </c>
      <c r="C51" s="171"/>
      <c r="D51" s="171"/>
      <c r="E51" s="171"/>
    </row>
    <row r="52" spans="1:5" ht="13.5" thickBot="1" x14ac:dyDescent="0.25">
      <c r="A52" s="266" t="s">
        <v>270</v>
      </c>
      <c r="B52" s="180" t="s">
        <v>271</v>
      </c>
      <c r="C52" s="172"/>
      <c r="D52" s="172"/>
      <c r="E52" s="172"/>
    </row>
    <row r="53" spans="1:5" ht="13.5" thickBot="1" x14ac:dyDescent="0.25">
      <c r="A53" s="151" t="s">
        <v>114</v>
      </c>
      <c r="B53" s="148" t="s">
        <v>272</v>
      </c>
      <c r="C53" s="167"/>
      <c r="D53" s="167"/>
      <c r="E53" s="167"/>
    </row>
    <row r="54" spans="1:5" ht="22.5" x14ac:dyDescent="0.2">
      <c r="A54" s="264" t="s">
        <v>60</v>
      </c>
      <c r="B54" s="178" t="s">
        <v>273</v>
      </c>
      <c r="C54" s="169"/>
      <c r="D54" s="169"/>
      <c r="E54" s="169"/>
    </row>
    <row r="55" spans="1:5" ht="22.5" x14ac:dyDescent="0.2">
      <c r="A55" s="265" t="s">
        <v>61</v>
      </c>
      <c r="B55" s="179" t="s">
        <v>274</v>
      </c>
      <c r="C55" s="168"/>
      <c r="D55" s="168"/>
      <c r="E55" s="168"/>
    </row>
    <row r="56" spans="1:5" x14ac:dyDescent="0.2">
      <c r="A56" s="265" t="s">
        <v>275</v>
      </c>
      <c r="B56" s="179" t="s">
        <v>276</v>
      </c>
      <c r="C56" s="168"/>
      <c r="D56" s="168"/>
      <c r="E56" s="168"/>
    </row>
    <row r="57" spans="1:5" ht="13.5" thickBot="1" x14ac:dyDescent="0.25">
      <c r="A57" s="266" t="s">
        <v>277</v>
      </c>
      <c r="B57" s="180" t="s">
        <v>278</v>
      </c>
      <c r="C57" s="170"/>
      <c r="D57" s="170"/>
      <c r="E57" s="170"/>
    </row>
    <row r="58" spans="1:5" ht="13.5" thickBot="1" x14ac:dyDescent="0.25">
      <c r="A58" s="151" t="s">
        <v>11</v>
      </c>
      <c r="B58" s="159" t="s">
        <v>279</v>
      </c>
      <c r="C58" s="167"/>
      <c r="D58" s="167"/>
      <c r="E58" s="167"/>
    </row>
    <row r="59" spans="1:5" ht="22.5" x14ac:dyDescent="0.2">
      <c r="A59" s="264" t="s">
        <v>115</v>
      </c>
      <c r="B59" s="178" t="s">
        <v>280</v>
      </c>
      <c r="C59" s="171"/>
      <c r="D59" s="171"/>
      <c r="E59" s="171"/>
    </row>
    <row r="60" spans="1:5" ht="22.5" x14ac:dyDescent="0.2">
      <c r="A60" s="265" t="s">
        <v>116</v>
      </c>
      <c r="B60" s="179" t="s">
        <v>421</v>
      </c>
      <c r="C60" s="171"/>
      <c r="D60" s="171"/>
      <c r="E60" s="171"/>
    </row>
    <row r="61" spans="1:5" x14ac:dyDescent="0.2">
      <c r="A61" s="265" t="s">
        <v>140</v>
      </c>
      <c r="B61" s="179" t="s">
        <v>281</v>
      </c>
      <c r="C61" s="171"/>
      <c r="D61" s="171"/>
      <c r="E61" s="171"/>
    </row>
    <row r="62" spans="1:5" ht="13.5" thickBot="1" x14ac:dyDescent="0.25">
      <c r="A62" s="266" t="s">
        <v>282</v>
      </c>
      <c r="B62" s="180" t="s">
        <v>283</v>
      </c>
      <c r="C62" s="171"/>
      <c r="D62" s="171"/>
      <c r="E62" s="171"/>
    </row>
    <row r="63" spans="1:5" ht="13.5" thickBot="1" x14ac:dyDescent="0.25">
      <c r="A63" s="151" t="s">
        <v>12</v>
      </c>
      <c r="B63" s="148" t="s">
        <v>284</v>
      </c>
      <c r="C63" s="173">
        <f>SUM(C8+C15+C22+C29+C36+C47+C53+C58)</f>
        <v>28014667</v>
      </c>
      <c r="D63" s="173">
        <f>SUM(D8+D15+D22+D29+D36+D47+D53+D58)</f>
        <v>0</v>
      </c>
      <c r="E63" s="173">
        <f>SUM(E8+E15+E22+E29+E36+E47+E53+E58)</f>
        <v>0</v>
      </c>
    </row>
    <row r="64" spans="1:5" ht="21.75" thickBot="1" x14ac:dyDescent="0.25">
      <c r="A64" s="267" t="s">
        <v>419</v>
      </c>
      <c r="B64" s="159" t="s">
        <v>285</v>
      </c>
      <c r="C64" s="167"/>
      <c r="D64" s="167"/>
      <c r="E64" s="167"/>
    </row>
    <row r="65" spans="1:5" x14ac:dyDescent="0.2">
      <c r="A65" s="264" t="s">
        <v>286</v>
      </c>
      <c r="B65" s="178" t="s">
        <v>287</v>
      </c>
      <c r="C65" s="171"/>
      <c r="D65" s="171"/>
      <c r="E65" s="171"/>
    </row>
    <row r="66" spans="1:5" x14ac:dyDescent="0.2">
      <c r="A66" s="265" t="s">
        <v>288</v>
      </c>
      <c r="B66" s="179" t="s">
        <v>289</v>
      </c>
      <c r="C66" s="171"/>
      <c r="D66" s="171"/>
      <c r="E66" s="171"/>
    </row>
    <row r="67" spans="1:5" ht="13.5" thickBot="1" x14ac:dyDescent="0.25">
      <c r="A67" s="266" t="s">
        <v>290</v>
      </c>
      <c r="B67" s="260" t="s">
        <v>291</v>
      </c>
      <c r="C67" s="171"/>
      <c r="D67" s="171"/>
      <c r="E67" s="171"/>
    </row>
    <row r="68" spans="1:5" ht="13.5" thickBot="1" x14ac:dyDescent="0.25">
      <c r="A68" s="267" t="s">
        <v>292</v>
      </c>
      <c r="B68" s="159" t="s">
        <v>293</v>
      </c>
      <c r="C68" s="167"/>
      <c r="D68" s="167"/>
      <c r="E68" s="167"/>
    </row>
    <row r="69" spans="1:5" x14ac:dyDescent="0.2">
      <c r="A69" s="264" t="s">
        <v>99</v>
      </c>
      <c r="B69" s="178" t="s">
        <v>294</v>
      </c>
      <c r="C69" s="171"/>
      <c r="D69" s="171"/>
      <c r="E69" s="171"/>
    </row>
    <row r="70" spans="1:5" x14ac:dyDescent="0.2">
      <c r="A70" s="265" t="s">
        <v>100</v>
      </c>
      <c r="B70" s="179" t="s">
        <v>295</v>
      </c>
      <c r="C70" s="171"/>
      <c r="D70" s="171"/>
      <c r="E70" s="171"/>
    </row>
    <row r="71" spans="1:5" x14ac:dyDescent="0.2">
      <c r="A71" s="265" t="s">
        <v>296</v>
      </c>
      <c r="B71" s="179" t="s">
        <v>297</v>
      </c>
      <c r="C71" s="171"/>
      <c r="D71" s="171"/>
      <c r="E71" s="171"/>
    </row>
    <row r="72" spans="1:5" ht="13.5" thickBot="1" x14ac:dyDescent="0.25">
      <c r="A72" s="266" t="s">
        <v>298</v>
      </c>
      <c r="B72" s="180" t="s">
        <v>299</v>
      </c>
      <c r="C72" s="171"/>
      <c r="D72" s="171"/>
      <c r="E72" s="171"/>
    </row>
    <row r="73" spans="1:5" ht="13.5" thickBot="1" x14ac:dyDescent="0.25">
      <c r="A73" s="267" t="s">
        <v>300</v>
      </c>
      <c r="B73" s="159" t="s">
        <v>301</v>
      </c>
      <c r="C73" s="167">
        <f>SUM(C74:C75)</f>
        <v>67834</v>
      </c>
      <c r="D73" s="167"/>
      <c r="E73" s="167"/>
    </row>
    <row r="74" spans="1:5" x14ac:dyDescent="0.2">
      <c r="A74" s="264" t="s">
        <v>302</v>
      </c>
      <c r="B74" s="178" t="s">
        <v>303</v>
      </c>
      <c r="C74" s="171">
        <v>67834</v>
      </c>
      <c r="D74" s="171"/>
      <c r="E74" s="171"/>
    </row>
    <row r="75" spans="1:5" ht="13.5" thickBot="1" x14ac:dyDescent="0.25">
      <c r="A75" s="266" t="s">
        <v>304</v>
      </c>
      <c r="B75" s="180" t="s">
        <v>305</v>
      </c>
      <c r="C75" s="171"/>
      <c r="D75" s="302"/>
      <c r="E75" s="171"/>
    </row>
    <row r="76" spans="1:5" ht="13.5" thickBot="1" x14ac:dyDescent="0.25">
      <c r="A76" s="267" t="s">
        <v>306</v>
      </c>
      <c r="B76" s="159" t="s">
        <v>307</v>
      </c>
      <c r="C76" s="167">
        <f>SUM(C77:C80)</f>
        <v>29400275</v>
      </c>
      <c r="D76" s="167">
        <f>SUM(D77:D80)</f>
        <v>0</v>
      </c>
      <c r="E76" s="167">
        <f>SUM(E77:E80)</f>
        <v>0</v>
      </c>
    </row>
    <row r="77" spans="1:5" x14ac:dyDescent="0.2">
      <c r="A77" s="264" t="s">
        <v>308</v>
      </c>
      <c r="B77" s="178" t="s">
        <v>309</v>
      </c>
      <c r="C77" s="171"/>
      <c r="D77" s="171"/>
      <c r="E77" s="171"/>
    </row>
    <row r="78" spans="1:5" x14ac:dyDescent="0.2">
      <c r="A78" s="265" t="s">
        <v>310</v>
      </c>
      <c r="B78" s="179" t="s">
        <v>311</v>
      </c>
      <c r="C78" s="171"/>
      <c r="D78" s="171"/>
      <c r="E78" s="171"/>
    </row>
    <row r="79" spans="1:5" x14ac:dyDescent="0.2">
      <c r="A79" s="266" t="s">
        <v>312</v>
      </c>
      <c r="B79" s="180" t="s">
        <v>644</v>
      </c>
      <c r="C79" s="171">
        <f>SUM([1]Önkormányzati!$S$225)</f>
        <v>29400275</v>
      </c>
      <c r="D79" s="171"/>
      <c r="E79" s="171"/>
    </row>
    <row r="80" spans="1:5" ht="13.5" thickBot="1" x14ac:dyDescent="0.25">
      <c r="A80" s="266" t="s">
        <v>645</v>
      </c>
      <c r="B80" s="476" t="s">
        <v>663</v>
      </c>
      <c r="C80" s="459"/>
      <c r="D80" s="459"/>
      <c r="E80" s="459"/>
    </row>
    <row r="81" spans="1:5" ht="13.5" thickBot="1" x14ac:dyDescent="0.25">
      <c r="A81" s="267" t="s">
        <v>314</v>
      </c>
      <c r="B81" s="159" t="s">
        <v>315</v>
      </c>
      <c r="C81" s="167"/>
      <c r="D81" s="167"/>
      <c r="E81" s="167"/>
    </row>
    <row r="82" spans="1:5" x14ac:dyDescent="0.2">
      <c r="A82" s="268" t="s">
        <v>316</v>
      </c>
      <c r="B82" s="178" t="s">
        <v>317</v>
      </c>
      <c r="C82" s="171">
        <v>0</v>
      </c>
      <c r="D82" s="171">
        <v>0</v>
      </c>
      <c r="E82" s="171">
        <v>0</v>
      </c>
    </row>
    <row r="83" spans="1:5" x14ac:dyDescent="0.2">
      <c r="A83" s="269" t="s">
        <v>318</v>
      </c>
      <c r="B83" s="179" t="s">
        <v>319</v>
      </c>
      <c r="C83" s="171">
        <v>0</v>
      </c>
      <c r="D83" s="171">
        <v>0</v>
      </c>
      <c r="E83" s="171">
        <v>0</v>
      </c>
    </row>
    <row r="84" spans="1:5" x14ac:dyDescent="0.2">
      <c r="A84" s="269" t="s">
        <v>320</v>
      </c>
      <c r="B84" s="179" t="s">
        <v>321</v>
      </c>
      <c r="C84" s="171">
        <v>0</v>
      </c>
      <c r="D84" s="171">
        <v>0</v>
      </c>
      <c r="E84" s="171">
        <v>0</v>
      </c>
    </row>
    <row r="85" spans="1:5" ht="13.5" thickBot="1" x14ac:dyDescent="0.25">
      <c r="A85" s="270" t="s">
        <v>322</v>
      </c>
      <c r="B85" s="180" t="s">
        <v>323</v>
      </c>
      <c r="C85" s="171">
        <v>0</v>
      </c>
      <c r="D85" s="171">
        <v>0</v>
      </c>
      <c r="E85" s="171">
        <v>0</v>
      </c>
    </row>
    <row r="86" spans="1:5" ht="13.5" thickBot="1" x14ac:dyDescent="0.25">
      <c r="A86" s="267" t="s">
        <v>324</v>
      </c>
      <c r="B86" s="159" t="s">
        <v>325</v>
      </c>
      <c r="C86" s="185">
        <v>0</v>
      </c>
      <c r="D86" s="185">
        <v>0</v>
      </c>
      <c r="E86" s="185">
        <v>0</v>
      </c>
    </row>
    <row r="87" spans="1:5" ht="13.5" thickBot="1" x14ac:dyDescent="0.25">
      <c r="A87" s="267" t="s">
        <v>326</v>
      </c>
      <c r="B87" s="261" t="s">
        <v>327</v>
      </c>
      <c r="C87" s="173">
        <f>SUM(C68+C73+C76+C81)</f>
        <v>29468109</v>
      </c>
      <c r="D87" s="173">
        <f>SUM(D68+D73+D76+D81)</f>
        <v>0</v>
      </c>
      <c r="E87" s="173">
        <f>SUM(E68+E73+E76+E81)</f>
        <v>0</v>
      </c>
    </row>
    <row r="88" spans="1:5" ht="13.5" thickBot="1" x14ac:dyDescent="0.25">
      <c r="A88" s="271" t="s">
        <v>328</v>
      </c>
      <c r="B88" s="262" t="s">
        <v>420</v>
      </c>
      <c r="C88" s="173">
        <f>SUM(C63+C87)</f>
        <v>57482776</v>
      </c>
      <c r="D88" s="173">
        <f>SUM(D63+D87)</f>
        <v>0</v>
      </c>
      <c r="E88" s="173">
        <f>SUM(E63+E87)</f>
        <v>0</v>
      </c>
    </row>
    <row r="90" spans="1:5" ht="13.5" thickBot="1" x14ac:dyDescent="0.25"/>
    <row r="91" spans="1:5" ht="26.25" customHeight="1" thickBot="1" x14ac:dyDescent="0.25">
      <c r="A91" s="259"/>
      <c r="B91" s="140" t="s">
        <v>39</v>
      </c>
      <c r="C91" s="292" t="s">
        <v>434</v>
      </c>
      <c r="D91" s="94" t="s">
        <v>518</v>
      </c>
      <c r="E91" s="94" t="s">
        <v>433</v>
      </c>
    </row>
    <row r="92" spans="1:5" ht="13.5" thickBot="1" x14ac:dyDescent="0.25">
      <c r="A92" s="259" t="s">
        <v>4</v>
      </c>
      <c r="B92" s="150" t="s">
        <v>334</v>
      </c>
      <c r="C92" s="458">
        <f>SUM(C93:C107)</f>
        <v>57482776</v>
      </c>
      <c r="D92" s="458">
        <f>SUM(D93:D107)</f>
        <v>0</v>
      </c>
      <c r="E92" s="458">
        <f>SUM(E93:E107)</f>
        <v>0</v>
      </c>
    </row>
    <row r="93" spans="1:5" x14ac:dyDescent="0.2">
      <c r="A93" s="272" t="s">
        <v>62</v>
      </c>
      <c r="B93" s="144" t="s">
        <v>33</v>
      </c>
      <c r="C93" s="249">
        <f>SUM([1]Önkormányzati!$S$23)</f>
        <v>27691200</v>
      </c>
      <c r="D93" s="249"/>
      <c r="E93" s="249"/>
    </row>
    <row r="94" spans="1:5" x14ac:dyDescent="0.2">
      <c r="A94" s="265" t="s">
        <v>63</v>
      </c>
      <c r="B94" s="142" t="s">
        <v>117</v>
      </c>
      <c r="C94" s="251">
        <f>SUM([1]Önkormányzati!$S$24)</f>
        <v>4526760</v>
      </c>
      <c r="D94" s="250"/>
      <c r="E94" s="250"/>
    </row>
    <row r="95" spans="1:5" x14ac:dyDescent="0.2">
      <c r="A95" s="265" t="s">
        <v>64</v>
      </c>
      <c r="B95" s="142" t="s">
        <v>91</v>
      </c>
      <c r="C95" s="252">
        <f>SUM([1]Önkormányzati!$S$74)</f>
        <v>25264816</v>
      </c>
      <c r="D95" s="252"/>
      <c r="E95" s="252"/>
    </row>
    <row r="96" spans="1:5" x14ac:dyDescent="0.2">
      <c r="A96" s="265" t="s">
        <v>65</v>
      </c>
      <c r="B96" s="145" t="s">
        <v>118</v>
      </c>
      <c r="C96" s="252"/>
      <c r="D96" s="252"/>
      <c r="E96" s="252"/>
    </row>
    <row r="97" spans="1:5" x14ac:dyDescent="0.2">
      <c r="A97" s="265" t="s">
        <v>74</v>
      </c>
      <c r="B97" s="147" t="s">
        <v>119</v>
      </c>
      <c r="C97" s="252"/>
      <c r="D97" s="252"/>
      <c r="E97" s="252"/>
    </row>
    <row r="98" spans="1:5" x14ac:dyDescent="0.2">
      <c r="A98" s="265" t="s">
        <v>66</v>
      </c>
      <c r="B98" s="142" t="s">
        <v>335</v>
      </c>
      <c r="C98" s="252"/>
      <c r="D98" s="252"/>
      <c r="E98" s="252"/>
    </row>
    <row r="99" spans="1:5" x14ac:dyDescent="0.2">
      <c r="A99" s="265" t="s">
        <v>67</v>
      </c>
      <c r="B99" s="153" t="s">
        <v>336</v>
      </c>
      <c r="C99" s="252">
        <v>0</v>
      </c>
      <c r="D99" s="252">
        <v>0</v>
      </c>
      <c r="E99" s="252">
        <v>0</v>
      </c>
    </row>
    <row r="100" spans="1:5" ht="22.5" x14ac:dyDescent="0.2">
      <c r="A100" s="265" t="s">
        <v>75</v>
      </c>
      <c r="B100" s="154" t="s">
        <v>337</v>
      </c>
      <c r="C100" s="252">
        <v>0</v>
      </c>
      <c r="D100" s="252">
        <v>0</v>
      </c>
      <c r="E100" s="252">
        <v>0</v>
      </c>
    </row>
    <row r="101" spans="1:5" ht="22.5" x14ac:dyDescent="0.2">
      <c r="A101" s="265" t="s">
        <v>76</v>
      </c>
      <c r="B101" s="154" t="s">
        <v>338</v>
      </c>
      <c r="C101" s="252">
        <v>0</v>
      </c>
      <c r="D101" s="252">
        <v>0</v>
      </c>
      <c r="E101" s="252">
        <v>0</v>
      </c>
    </row>
    <row r="102" spans="1:5" x14ac:dyDescent="0.2">
      <c r="A102" s="265" t="s">
        <v>77</v>
      </c>
      <c r="B102" s="153" t="s">
        <v>339</v>
      </c>
      <c r="C102" s="252"/>
      <c r="D102" s="252"/>
      <c r="E102" s="252"/>
    </row>
    <row r="103" spans="1:5" x14ac:dyDescent="0.2">
      <c r="A103" s="265" t="s">
        <v>78</v>
      </c>
      <c r="B103" s="153" t="s">
        <v>340</v>
      </c>
      <c r="C103" s="252"/>
      <c r="D103" s="252"/>
      <c r="E103" s="252"/>
    </row>
    <row r="104" spans="1:5" ht="22.5" x14ac:dyDescent="0.2">
      <c r="A104" s="265" t="s">
        <v>80</v>
      </c>
      <c r="B104" s="154" t="s">
        <v>341</v>
      </c>
      <c r="C104" s="252"/>
      <c r="D104" s="252"/>
      <c r="E104" s="252"/>
    </row>
    <row r="105" spans="1:5" x14ac:dyDescent="0.2">
      <c r="A105" s="273" t="s">
        <v>120</v>
      </c>
      <c r="B105" s="155" t="s">
        <v>342</v>
      </c>
      <c r="C105" s="252"/>
      <c r="D105" s="252"/>
      <c r="E105" s="252"/>
    </row>
    <row r="106" spans="1:5" x14ac:dyDescent="0.2">
      <c r="A106" s="265" t="s">
        <v>343</v>
      </c>
      <c r="B106" s="155" t="s">
        <v>344</v>
      </c>
      <c r="C106" s="252"/>
      <c r="D106" s="252"/>
      <c r="E106" s="252"/>
    </row>
    <row r="107" spans="1:5" ht="23.25" thickBot="1" x14ac:dyDescent="0.25">
      <c r="A107" s="274" t="s">
        <v>345</v>
      </c>
      <c r="B107" s="156" t="s">
        <v>346</v>
      </c>
      <c r="C107" s="254"/>
      <c r="D107" s="254"/>
      <c r="E107" s="254"/>
    </row>
    <row r="108" spans="1:5" ht="13.5" thickBot="1" x14ac:dyDescent="0.25">
      <c r="A108" s="151" t="s">
        <v>5</v>
      </c>
      <c r="B108" s="149" t="s">
        <v>347</v>
      </c>
      <c r="C108" s="162">
        <f>SUM(C113+C111+C109)</f>
        <v>0</v>
      </c>
      <c r="D108" s="162">
        <f>SUM(D113+D111+D109)</f>
        <v>0</v>
      </c>
      <c r="E108" s="162">
        <f>SUM(E113+E111+E109)</f>
        <v>0</v>
      </c>
    </row>
    <row r="109" spans="1:5" x14ac:dyDescent="0.2">
      <c r="A109" s="264" t="s">
        <v>68</v>
      </c>
      <c r="B109" s="142" t="s">
        <v>139</v>
      </c>
      <c r="C109" s="251"/>
      <c r="D109" s="251"/>
      <c r="E109" s="251"/>
    </row>
    <row r="110" spans="1:5" x14ac:dyDescent="0.2">
      <c r="A110" s="264" t="s">
        <v>69</v>
      </c>
      <c r="B110" s="146" t="s">
        <v>348</v>
      </c>
      <c r="C110" s="251"/>
      <c r="D110" s="251"/>
      <c r="E110" s="251"/>
    </row>
    <row r="111" spans="1:5" x14ac:dyDescent="0.2">
      <c r="A111" s="264" t="s">
        <v>70</v>
      </c>
      <c r="B111" s="146" t="s">
        <v>121</v>
      </c>
      <c r="C111" s="250"/>
      <c r="D111" s="250"/>
      <c r="E111" s="250"/>
    </row>
    <row r="112" spans="1:5" x14ac:dyDescent="0.2">
      <c r="A112" s="264" t="s">
        <v>71</v>
      </c>
      <c r="B112" s="146" t="s">
        <v>349</v>
      </c>
      <c r="C112" s="157"/>
      <c r="D112" s="157"/>
      <c r="E112" s="157"/>
    </row>
    <row r="113" spans="1:5" x14ac:dyDescent="0.2">
      <c r="A113" s="264" t="s">
        <v>72</v>
      </c>
      <c r="B113" s="161" t="s">
        <v>141</v>
      </c>
      <c r="C113" s="157"/>
      <c r="D113" s="157"/>
      <c r="E113" s="157"/>
    </row>
    <row r="114" spans="1:5" x14ac:dyDescent="0.2">
      <c r="A114" s="264" t="s">
        <v>79</v>
      </c>
      <c r="B114" s="160" t="s">
        <v>350</v>
      </c>
      <c r="C114" s="157"/>
      <c r="D114" s="157"/>
      <c r="E114" s="157"/>
    </row>
    <row r="115" spans="1:5" ht="22.5" x14ac:dyDescent="0.2">
      <c r="A115" s="264" t="s">
        <v>81</v>
      </c>
      <c r="B115" s="174" t="s">
        <v>351</v>
      </c>
      <c r="C115" s="157"/>
      <c r="D115" s="157"/>
      <c r="E115" s="157"/>
    </row>
    <row r="116" spans="1:5" ht="22.5" x14ac:dyDescent="0.2">
      <c r="A116" s="264" t="s">
        <v>122</v>
      </c>
      <c r="B116" s="154" t="s">
        <v>338</v>
      </c>
      <c r="C116" s="157"/>
      <c r="D116" s="157"/>
      <c r="E116" s="157"/>
    </row>
    <row r="117" spans="1:5" x14ac:dyDescent="0.2">
      <c r="A117" s="264" t="s">
        <v>123</v>
      </c>
      <c r="B117" s="154" t="s">
        <v>352</v>
      </c>
      <c r="C117" s="157"/>
      <c r="D117" s="157"/>
      <c r="E117" s="157"/>
    </row>
    <row r="118" spans="1:5" x14ac:dyDescent="0.2">
      <c r="A118" s="264" t="s">
        <v>124</v>
      </c>
      <c r="B118" s="154" t="s">
        <v>353</v>
      </c>
      <c r="C118" s="157"/>
      <c r="D118" s="157"/>
      <c r="E118" s="157"/>
    </row>
    <row r="119" spans="1:5" ht="22.5" x14ac:dyDescent="0.2">
      <c r="A119" s="264" t="s">
        <v>354</v>
      </c>
      <c r="B119" s="154" t="s">
        <v>341</v>
      </c>
      <c r="C119" s="157"/>
      <c r="D119" s="157"/>
      <c r="E119" s="157"/>
    </row>
    <row r="120" spans="1:5" x14ac:dyDescent="0.2">
      <c r="A120" s="264" t="s">
        <v>355</v>
      </c>
      <c r="B120" s="154" t="s">
        <v>356</v>
      </c>
      <c r="C120" s="157"/>
      <c r="D120" s="157"/>
      <c r="E120" s="157"/>
    </row>
    <row r="121" spans="1:5" ht="23.25" thickBot="1" x14ac:dyDescent="0.25">
      <c r="A121" s="273" t="s">
        <v>357</v>
      </c>
      <c r="B121" s="154" t="s">
        <v>358</v>
      </c>
      <c r="C121" s="158">
        <v>0</v>
      </c>
      <c r="D121" s="158">
        <v>0</v>
      </c>
      <c r="E121" s="158">
        <v>0</v>
      </c>
    </row>
    <row r="122" spans="1:5" ht="13.5" thickBot="1" x14ac:dyDescent="0.25">
      <c r="A122" s="151" t="s">
        <v>6</v>
      </c>
      <c r="B122" s="152" t="s">
        <v>359</v>
      </c>
      <c r="C122" s="162"/>
      <c r="D122" s="162"/>
      <c r="E122" s="162"/>
    </row>
    <row r="123" spans="1:5" x14ac:dyDescent="0.2">
      <c r="A123" s="264" t="s">
        <v>51</v>
      </c>
      <c r="B123" s="143" t="s">
        <v>40</v>
      </c>
      <c r="C123" s="251"/>
      <c r="D123" s="251"/>
      <c r="E123" s="251"/>
    </row>
    <row r="124" spans="1:5" ht="13.5" thickBot="1" x14ac:dyDescent="0.25">
      <c r="A124" s="266" t="s">
        <v>52</v>
      </c>
      <c r="B124" s="146" t="s">
        <v>41</v>
      </c>
      <c r="C124" s="252"/>
      <c r="D124" s="252"/>
      <c r="E124" s="252"/>
    </row>
    <row r="125" spans="1:5" ht="13.5" thickBot="1" x14ac:dyDescent="0.25">
      <c r="A125" s="151" t="s">
        <v>7</v>
      </c>
      <c r="B125" s="152" t="s">
        <v>360</v>
      </c>
      <c r="C125" s="162">
        <f>SUM(C92+C108+C122)</f>
        <v>57482776</v>
      </c>
      <c r="D125" s="162">
        <f>SUM(D92+D108+D122)</f>
        <v>0</v>
      </c>
      <c r="E125" s="162">
        <f>SUM(E92+E108+E122)</f>
        <v>0</v>
      </c>
    </row>
    <row r="126" spans="1:5" ht="21.75" thickBot="1" x14ac:dyDescent="0.25">
      <c r="A126" s="151" t="s">
        <v>8</v>
      </c>
      <c r="B126" s="152" t="s">
        <v>422</v>
      </c>
      <c r="C126" s="162"/>
      <c r="D126" s="162"/>
      <c r="E126" s="162"/>
    </row>
    <row r="127" spans="1:5" x14ac:dyDescent="0.2">
      <c r="A127" s="264" t="s">
        <v>55</v>
      </c>
      <c r="B127" s="143" t="s">
        <v>361</v>
      </c>
      <c r="C127" s="157"/>
      <c r="D127" s="157"/>
      <c r="E127" s="157"/>
    </row>
    <row r="128" spans="1:5" ht="22.5" x14ac:dyDescent="0.2">
      <c r="A128" s="264" t="s">
        <v>56</v>
      </c>
      <c r="B128" s="143" t="s">
        <v>362</v>
      </c>
      <c r="C128" s="157"/>
      <c r="D128" s="157"/>
      <c r="E128" s="157"/>
    </row>
    <row r="129" spans="1:5" ht="13.5" thickBot="1" x14ac:dyDescent="0.25">
      <c r="A129" s="273" t="s">
        <v>57</v>
      </c>
      <c r="B129" s="141" t="s">
        <v>363</v>
      </c>
      <c r="C129" s="157"/>
      <c r="D129" s="157"/>
      <c r="E129" s="157"/>
    </row>
    <row r="130" spans="1:5" ht="13.5" thickBot="1" x14ac:dyDescent="0.25">
      <c r="A130" s="151" t="s">
        <v>9</v>
      </c>
      <c r="B130" s="152" t="s">
        <v>364</v>
      </c>
      <c r="C130" s="162"/>
      <c r="D130" s="162"/>
      <c r="E130" s="162"/>
    </row>
    <row r="131" spans="1:5" x14ac:dyDescent="0.2">
      <c r="A131" s="264" t="s">
        <v>58</v>
      </c>
      <c r="B131" s="143" t="s">
        <v>365</v>
      </c>
      <c r="C131" s="157"/>
      <c r="D131" s="157"/>
      <c r="E131" s="157"/>
    </row>
    <row r="132" spans="1:5" x14ac:dyDescent="0.2">
      <c r="A132" s="264" t="s">
        <v>59</v>
      </c>
      <c r="B132" s="143" t="s">
        <v>366</v>
      </c>
      <c r="C132" s="157"/>
      <c r="D132" s="157"/>
      <c r="E132" s="157"/>
    </row>
    <row r="133" spans="1:5" x14ac:dyDescent="0.2">
      <c r="A133" s="264" t="s">
        <v>266</v>
      </c>
      <c r="B133" s="143" t="s">
        <v>367</v>
      </c>
      <c r="C133" s="157"/>
      <c r="D133" s="157"/>
      <c r="E133" s="157"/>
    </row>
    <row r="134" spans="1:5" ht="13.5" thickBot="1" x14ac:dyDescent="0.25">
      <c r="A134" s="273" t="s">
        <v>268</v>
      </c>
      <c r="B134" s="141" t="s">
        <v>368</v>
      </c>
      <c r="C134" s="157"/>
      <c r="D134" s="157"/>
      <c r="E134" s="157"/>
    </row>
    <row r="135" spans="1:5" ht="13.5" thickBot="1" x14ac:dyDescent="0.25">
      <c r="A135" s="151" t="s">
        <v>10</v>
      </c>
      <c r="B135" s="152" t="s">
        <v>431</v>
      </c>
      <c r="C135" s="253"/>
      <c r="D135" s="253"/>
      <c r="E135" s="253"/>
    </row>
    <row r="136" spans="1:5" x14ac:dyDescent="0.2">
      <c r="A136" s="264" t="s">
        <v>60</v>
      </c>
      <c r="B136" s="143" t="s">
        <v>369</v>
      </c>
      <c r="C136" s="157"/>
      <c r="D136" s="157"/>
      <c r="E136" s="157"/>
    </row>
    <row r="137" spans="1:5" x14ac:dyDescent="0.2">
      <c r="A137" s="264" t="s">
        <v>61</v>
      </c>
      <c r="B137" s="143" t="s">
        <v>370</v>
      </c>
      <c r="C137" s="157"/>
      <c r="D137" s="157"/>
      <c r="E137" s="157"/>
    </row>
    <row r="138" spans="1:5" x14ac:dyDescent="0.2">
      <c r="A138" s="264" t="s">
        <v>275</v>
      </c>
      <c r="B138" s="143" t="s">
        <v>430</v>
      </c>
      <c r="C138" s="157"/>
      <c r="D138" s="157"/>
      <c r="E138" s="157"/>
    </row>
    <row r="139" spans="1:5" x14ac:dyDescent="0.2">
      <c r="A139" s="264" t="s">
        <v>277</v>
      </c>
      <c r="B139" s="143" t="s">
        <v>371</v>
      </c>
      <c r="C139" s="157"/>
      <c r="D139" s="157"/>
      <c r="E139" s="157"/>
    </row>
    <row r="140" spans="1:5" ht="13.5" thickBot="1" x14ac:dyDescent="0.25">
      <c r="A140" s="273" t="s">
        <v>429</v>
      </c>
      <c r="B140" s="141" t="s">
        <v>372</v>
      </c>
      <c r="C140" s="157"/>
      <c r="D140" s="157"/>
      <c r="E140" s="157"/>
    </row>
    <row r="141" spans="1:5" ht="13.5" thickBot="1" x14ac:dyDescent="0.25">
      <c r="A141" s="151" t="s">
        <v>11</v>
      </c>
      <c r="B141" s="152" t="s">
        <v>423</v>
      </c>
      <c r="C141" s="255"/>
      <c r="D141" s="255"/>
      <c r="E141" s="255"/>
    </row>
    <row r="142" spans="1:5" x14ac:dyDescent="0.2">
      <c r="A142" s="264" t="s">
        <v>115</v>
      </c>
      <c r="B142" s="143" t="s">
        <v>373</v>
      </c>
      <c r="C142" s="157"/>
      <c r="D142" s="157"/>
      <c r="E142" s="157"/>
    </row>
    <row r="143" spans="1:5" x14ac:dyDescent="0.2">
      <c r="A143" s="264" t="s">
        <v>116</v>
      </c>
      <c r="B143" s="143" t="s">
        <v>374</v>
      </c>
      <c r="C143" s="157"/>
      <c r="D143" s="157"/>
      <c r="E143" s="157"/>
    </row>
    <row r="144" spans="1:5" x14ac:dyDescent="0.2">
      <c r="A144" s="264" t="s">
        <v>140</v>
      </c>
      <c r="B144" s="143" t="s">
        <v>375</v>
      </c>
      <c r="C144" s="157"/>
      <c r="D144" s="157"/>
      <c r="E144" s="157"/>
    </row>
    <row r="145" spans="1:5" ht="13.5" thickBot="1" x14ac:dyDescent="0.25">
      <c r="A145" s="264" t="s">
        <v>282</v>
      </c>
      <c r="B145" s="143" t="s">
        <v>376</v>
      </c>
      <c r="C145" s="157"/>
      <c r="D145" s="157"/>
      <c r="E145" s="157"/>
    </row>
    <row r="146" spans="1:5" ht="13.5" thickBot="1" x14ac:dyDescent="0.25">
      <c r="A146" s="151" t="s">
        <v>12</v>
      </c>
      <c r="B146" s="152" t="s">
        <v>377</v>
      </c>
      <c r="C146" s="263"/>
      <c r="D146" s="263"/>
      <c r="E146" s="263"/>
    </row>
    <row r="147" spans="1:5" ht="13.5" thickBot="1" x14ac:dyDescent="0.25">
      <c r="A147" s="275" t="s">
        <v>13</v>
      </c>
      <c r="B147" s="164" t="s">
        <v>378</v>
      </c>
      <c r="C147" s="263">
        <f>SUM(C125+C146)</f>
        <v>57482776</v>
      </c>
      <c r="D147" s="263">
        <f>SUM(D125+D146)</f>
        <v>0</v>
      </c>
      <c r="E147" s="263">
        <f>SUM(E125+E146)</f>
        <v>0</v>
      </c>
    </row>
    <row r="148" spans="1:5" ht="13.5" thickBot="1" x14ac:dyDescent="0.25">
      <c r="A148" s="37"/>
      <c r="B148" s="38"/>
      <c r="C148" s="39"/>
      <c r="D148" s="39"/>
      <c r="E148" s="39"/>
    </row>
    <row r="149" spans="1:5" ht="13.5" thickBot="1" x14ac:dyDescent="0.25">
      <c r="A149" s="246" t="s">
        <v>432</v>
      </c>
      <c r="B149" s="247"/>
      <c r="C149" s="93">
        <v>6</v>
      </c>
      <c r="D149" s="93"/>
      <c r="E149" s="93"/>
    </row>
    <row r="150" spans="1:5" ht="13.5" thickBot="1" x14ac:dyDescent="0.25">
      <c r="A150" s="246" t="s">
        <v>131</v>
      </c>
      <c r="B150" s="247"/>
      <c r="C150" s="93">
        <v>3</v>
      </c>
      <c r="D150" s="93"/>
      <c r="E150" s="93"/>
    </row>
  </sheetData>
  <mergeCells count="7">
    <mergeCell ref="A7:B7"/>
    <mergeCell ref="B2:E2"/>
    <mergeCell ref="B3:E3"/>
    <mergeCell ref="C5:E5"/>
    <mergeCell ref="C6:C7"/>
    <mergeCell ref="D6:D7"/>
    <mergeCell ref="E6:E7"/>
  </mergeCells>
  <phoneticPr fontId="0" type="noConversion"/>
  <pageMargins left="0.59055118110236227" right="0.55118110236220474" top="0.6692913385826772" bottom="0.27559055118110237" header="0.51181102362204722" footer="0.51181102362204722"/>
  <pageSetup paperSize="9" scale="80" orientation="portrait" r:id="rId1"/>
  <headerFooter alignWithMargins="0"/>
  <rowBreaks count="2" manualBreakCount="2">
    <brk id="63" max="16383" man="1"/>
    <brk id="12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Normal="100" workbookViewId="0">
      <selection activeCell="L13" sqref="L13"/>
    </sheetView>
  </sheetViews>
  <sheetFormatPr defaultRowHeight="12.75" x14ac:dyDescent="0.2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x14ac:dyDescent="0.2">
      <c r="G1" s="277" t="s">
        <v>700</v>
      </c>
    </row>
    <row r="2" spans="1:8" ht="18" customHeight="1" x14ac:dyDescent="0.2">
      <c r="A2" s="507" t="s">
        <v>0</v>
      </c>
      <c r="B2" s="507"/>
      <c r="C2" s="507"/>
      <c r="D2" s="507"/>
      <c r="E2" s="507"/>
      <c r="F2" s="507"/>
      <c r="G2" s="507"/>
      <c r="H2" s="506"/>
    </row>
    <row r="3" spans="1:8" ht="22.5" customHeight="1" thickBot="1" x14ac:dyDescent="0.3">
      <c r="A3" s="25"/>
      <c r="B3" s="9"/>
      <c r="C3" s="9"/>
      <c r="D3" s="9"/>
      <c r="E3" s="9"/>
      <c r="F3" s="508" t="s">
        <v>692</v>
      </c>
      <c r="G3" s="508"/>
      <c r="H3" s="506"/>
    </row>
    <row r="4" spans="1:8" s="6" customFormat="1" ht="50.25" customHeight="1" thickBot="1" x14ac:dyDescent="0.25">
      <c r="A4" s="26" t="s">
        <v>46</v>
      </c>
      <c r="B4" s="27" t="s">
        <v>47</v>
      </c>
      <c r="C4" s="27" t="s">
        <v>48</v>
      </c>
      <c r="D4" s="27" t="s">
        <v>522</v>
      </c>
      <c r="E4" s="27" t="s">
        <v>666</v>
      </c>
      <c r="F4" s="27" t="s">
        <v>678</v>
      </c>
      <c r="G4" s="27" t="s">
        <v>693</v>
      </c>
      <c r="H4" s="506"/>
    </row>
    <row r="5" spans="1:8" s="9" customFormat="1" ht="12" customHeight="1" thickBot="1" x14ac:dyDescent="0.25">
      <c r="A5" s="210" t="s">
        <v>329</v>
      </c>
      <c r="B5" s="211" t="s">
        <v>330</v>
      </c>
      <c r="C5" s="211" t="s">
        <v>331</v>
      </c>
      <c r="D5" s="211" t="s">
        <v>332</v>
      </c>
      <c r="E5" s="211" t="s">
        <v>333</v>
      </c>
      <c r="F5" s="40" t="s">
        <v>403</v>
      </c>
      <c r="G5" s="212" t="s">
        <v>404</v>
      </c>
      <c r="H5" s="506"/>
    </row>
    <row r="6" spans="1:8" ht="15.95" customHeight="1" x14ac:dyDescent="0.2">
      <c r="A6" s="480" t="s">
        <v>676</v>
      </c>
      <c r="B6" s="482">
        <v>4000000</v>
      </c>
      <c r="C6" s="483">
        <v>2020</v>
      </c>
      <c r="D6" s="484"/>
      <c r="E6" s="484">
        <v>4000000</v>
      </c>
      <c r="F6" s="484"/>
      <c r="G6" s="42"/>
      <c r="H6" s="506"/>
    </row>
    <row r="7" spans="1:8" ht="15.95" customHeight="1" x14ac:dyDescent="0.2">
      <c r="A7" s="477" t="s">
        <v>664</v>
      </c>
      <c r="B7" s="481">
        <v>91357516</v>
      </c>
      <c r="C7" s="483">
        <v>2020</v>
      </c>
      <c r="D7" s="484"/>
      <c r="E7" s="484">
        <v>91357516</v>
      </c>
      <c r="F7" s="484"/>
      <c r="G7" s="42"/>
      <c r="H7" s="506"/>
    </row>
    <row r="8" spans="1:8" ht="15.95" customHeight="1" x14ac:dyDescent="0.2">
      <c r="A8" s="477" t="s">
        <v>670</v>
      </c>
      <c r="B8" s="481">
        <v>279146</v>
      </c>
      <c r="C8" s="483">
        <v>2020</v>
      </c>
      <c r="D8" s="484"/>
      <c r="E8" s="484">
        <v>279146</v>
      </c>
      <c r="F8" s="484"/>
      <c r="G8" s="42"/>
      <c r="H8" s="506"/>
    </row>
    <row r="9" spans="1:8" ht="15.95" customHeight="1" x14ac:dyDescent="0.2">
      <c r="A9" s="477" t="s">
        <v>671</v>
      </c>
      <c r="B9" s="481">
        <v>371602</v>
      </c>
      <c r="C9" s="483">
        <v>2020</v>
      </c>
      <c r="D9" s="484"/>
      <c r="E9" s="484">
        <v>371602</v>
      </c>
      <c r="F9" s="484"/>
      <c r="G9" s="42"/>
      <c r="H9" s="506"/>
    </row>
    <row r="10" spans="1:8" ht="15.95" customHeight="1" x14ac:dyDescent="0.2">
      <c r="A10" s="479" t="s">
        <v>675</v>
      </c>
      <c r="B10" s="482">
        <v>2000000</v>
      </c>
      <c r="C10" s="483">
        <v>2020</v>
      </c>
      <c r="D10" s="484"/>
      <c r="E10" s="484">
        <v>2000000</v>
      </c>
      <c r="F10" s="484"/>
      <c r="G10" s="42"/>
      <c r="H10" s="506"/>
    </row>
    <row r="11" spans="1:8" ht="15.95" customHeight="1" x14ac:dyDescent="0.2">
      <c r="A11" s="478" t="s">
        <v>677</v>
      </c>
      <c r="B11" s="482">
        <v>2099996</v>
      </c>
      <c r="C11" s="483">
        <v>2020</v>
      </c>
      <c r="D11" s="484"/>
      <c r="E11" s="484">
        <v>2099996</v>
      </c>
      <c r="F11" s="484"/>
      <c r="G11" s="42"/>
      <c r="H11" s="506"/>
    </row>
    <row r="12" spans="1:8" ht="15.95" customHeight="1" x14ac:dyDescent="0.2">
      <c r="A12" s="7"/>
      <c r="B12" s="2"/>
      <c r="C12" s="10"/>
      <c r="D12" s="2"/>
      <c r="E12" s="2"/>
      <c r="F12" s="41"/>
      <c r="G12" s="42">
        <f t="shared" ref="G12:G24" si="0">+D12+F12</f>
        <v>0</v>
      </c>
      <c r="H12" s="506"/>
    </row>
    <row r="13" spans="1:8" ht="15.95" customHeight="1" x14ac:dyDescent="0.2">
      <c r="A13" s="7"/>
      <c r="B13" s="2"/>
      <c r="C13" s="10"/>
      <c r="D13" s="2"/>
      <c r="E13" s="2"/>
      <c r="F13" s="41"/>
      <c r="G13" s="42">
        <f t="shared" si="0"/>
        <v>0</v>
      </c>
      <c r="H13" s="506"/>
    </row>
    <row r="14" spans="1:8" ht="15.95" customHeight="1" x14ac:dyDescent="0.2">
      <c r="A14" s="7"/>
      <c r="B14" s="2"/>
      <c r="C14" s="10"/>
      <c r="D14" s="2"/>
      <c r="E14" s="2"/>
      <c r="F14" s="41"/>
      <c r="G14" s="42">
        <f t="shared" si="0"/>
        <v>0</v>
      </c>
      <c r="H14" s="506"/>
    </row>
    <row r="15" spans="1:8" ht="15.95" customHeight="1" x14ac:dyDescent="0.2">
      <c r="A15" s="7"/>
      <c r="B15" s="2"/>
      <c r="C15" s="10"/>
      <c r="D15" s="2"/>
      <c r="E15" s="2"/>
      <c r="F15" s="41"/>
      <c r="G15" s="42">
        <f t="shared" si="0"/>
        <v>0</v>
      </c>
      <c r="H15" s="506"/>
    </row>
    <row r="16" spans="1:8" ht="15.95" customHeight="1" x14ac:dyDescent="0.2">
      <c r="A16" s="7"/>
      <c r="B16" s="2"/>
      <c r="C16" s="10"/>
      <c r="D16" s="2"/>
      <c r="E16" s="2"/>
      <c r="F16" s="41"/>
      <c r="G16" s="42">
        <f t="shared" si="0"/>
        <v>0</v>
      </c>
      <c r="H16" s="506"/>
    </row>
    <row r="17" spans="1:8" ht="15.95" customHeight="1" x14ac:dyDescent="0.2">
      <c r="A17" s="7"/>
      <c r="B17" s="2"/>
      <c r="C17" s="10"/>
      <c r="D17" s="2"/>
      <c r="E17" s="2"/>
      <c r="F17" s="41"/>
      <c r="G17" s="42">
        <f t="shared" si="0"/>
        <v>0</v>
      </c>
      <c r="H17" s="506"/>
    </row>
    <row r="18" spans="1:8" ht="15.95" customHeight="1" x14ac:dyDescent="0.2">
      <c r="A18" s="7"/>
      <c r="B18" s="2"/>
      <c r="C18" s="10"/>
      <c r="D18" s="2"/>
      <c r="E18" s="2"/>
      <c r="F18" s="41"/>
      <c r="G18" s="42">
        <f t="shared" si="0"/>
        <v>0</v>
      </c>
      <c r="H18" s="506"/>
    </row>
    <row r="19" spans="1:8" ht="15.95" customHeight="1" x14ac:dyDescent="0.2">
      <c r="A19" s="7"/>
      <c r="B19" s="2"/>
      <c r="C19" s="10"/>
      <c r="D19" s="2"/>
      <c r="E19" s="2"/>
      <c r="F19" s="41"/>
      <c r="G19" s="42">
        <f t="shared" si="0"/>
        <v>0</v>
      </c>
      <c r="H19" s="506"/>
    </row>
    <row r="20" spans="1:8" ht="15.95" customHeight="1" x14ac:dyDescent="0.2">
      <c r="A20" s="7"/>
      <c r="B20" s="2"/>
      <c r="C20" s="10"/>
      <c r="D20" s="2"/>
      <c r="E20" s="2"/>
      <c r="F20" s="41"/>
      <c r="G20" s="42">
        <f t="shared" si="0"/>
        <v>0</v>
      </c>
      <c r="H20" s="506"/>
    </row>
    <row r="21" spans="1:8" ht="15.95" customHeight="1" x14ac:dyDescent="0.2">
      <c r="A21" s="7"/>
      <c r="B21" s="2"/>
      <c r="C21" s="10"/>
      <c r="D21" s="2"/>
      <c r="E21" s="2"/>
      <c r="F21" s="41"/>
      <c r="G21" s="42">
        <f t="shared" si="0"/>
        <v>0</v>
      </c>
      <c r="H21" s="506"/>
    </row>
    <row r="22" spans="1:8" ht="15.95" customHeight="1" x14ac:dyDescent="0.2">
      <c r="A22" s="7"/>
      <c r="B22" s="2"/>
      <c r="C22" s="10"/>
      <c r="D22" s="2"/>
      <c r="E22" s="2"/>
      <c r="F22" s="41"/>
      <c r="G22" s="42">
        <f t="shared" si="0"/>
        <v>0</v>
      </c>
      <c r="H22" s="506"/>
    </row>
    <row r="23" spans="1:8" ht="15.95" customHeight="1" x14ac:dyDescent="0.2">
      <c r="A23" s="7"/>
      <c r="B23" s="2"/>
      <c r="C23" s="10"/>
      <c r="D23" s="2"/>
      <c r="E23" s="2"/>
      <c r="F23" s="41"/>
      <c r="G23" s="42">
        <f t="shared" si="0"/>
        <v>0</v>
      </c>
      <c r="H23" s="506"/>
    </row>
    <row r="24" spans="1:8" ht="15.95" customHeight="1" thickBot="1" x14ac:dyDescent="0.25">
      <c r="A24" s="11"/>
      <c r="B24" s="3"/>
      <c r="C24" s="12"/>
      <c r="D24" s="3"/>
      <c r="E24" s="3"/>
      <c r="F24" s="43"/>
      <c r="G24" s="42">
        <f t="shared" si="0"/>
        <v>0</v>
      </c>
      <c r="H24" s="506"/>
    </row>
    <row r="25" spans="1:8" s="15" customFormat="1" ht="18" customHeight="1" thickBot="1" x14ac:dyDescent="0.25">
      <c r="A25" s="28" t="s">
        <v>45</v>
      </c>
      <c r="B25" s="13">
        <f>SUM(B6:B24)</f>
        <v>100108260</v>
      </c>
      <c r="C25" s="20"/>
      <c r="D25" s="13">
        <f>SUM(D6:D24)</f>
        <v>0</v>
      </c>
      <c r="E25" s="13">
        <f>SUM(E6:E24)</f>
        <v>100108260</v>
      </c>
      <c r="F25" s="13">
        <f>SUM(F6:F24)</f>
        <v>0</v>
      </c>
      <c r="G25" s="14">
        <f>SUM(G6:G24)</f>
        <v>0</v>
      </c>
      <c r="H25" s="506"/>
    </row>
    <row r="26" spans="1:8" x14ac:dyDescent="0.2">
      <c r="F26" s="15"/>
      <c r="G26" s="15"/>
      <c r="H26" s="279"/>
    </row>
    <row r="27" spans="1:8" x14ac:dyDescent="0.2">
      <c r="H27" s="279"/>
    </row>
    <row r="28" spans="1:8" x14ac:dyDescent="0.2">
      <c r="H28" s="279"/>
    </row>
    <row r="29" spans="1:8" x14ac:dyDescent="0.2">
      <c r="H29" s="279"/>
    </row>
    <row r="30" spans="1:8" x14ac:dyDescent="0.2">
      <c r="H30" s="279"/>
    </row>
    <row r="31" spans="1:8" x14ac:dyDescent="0.2">
      <c r="H31" s="279"/>
    </row>
    <row r="32" spans="1:8" x14ac:dyDescent="0.2">
      <c r="H32" s="279"/>
    </row>
    <row r="33" spans="8:8" x14ac:dyDescent="0.2">
      <c r="H33" s="279"/>
    </row>
    <row r="34" spans="8:8" x14ac:dyDescent="0.2">
      <c r="H34" s="279"/>
    </row>
  </sheetData>
  <mergeCells count="3">
    <mergeCell ref="H2:H25"/>
    <mergeCell ref="A2:G2"/>
    <mergeCell ref="F3:G3"/>
  </mergeCells>
  <phoneticPr fontId="0" type="noConversion"/>
  <printOptions horizontalCentered="1"/>
  <pageMargins left="0.78740157480314965" right="0.78740157480314965" top="1" bottom="0.98425196850393704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topLeftCell="B1" zoomScale="130" zoomScaleNormal="100" zoomScaleSheetLayoutView="130" workbookViewId="0">
      <selection activeCell="J9" sqref="J9"/>
    </sheetView>
  </sheetViews>
  <sheetFormatPr defaultRowHeight="12.75" x14ac:dyDescent="0.2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7" x14ac:dyDescent="0.2">
      <c r="G1" s="277" t="s">
        <v>701</v>
      </c>
    </row>
    <row r="2" spans="1:7" ht="24.75" customHeight="1" x14ac:dyDescent="0.2">
      <c r="A2" s="507" t="s">
        <v>1</v>
      </c>
      <c r="B2" s="507"/>
      <c r="C2" s="507"/>
      <c r="D2" s="507"/>
      <c r="E2" s="507"/>
      <c r="F2" s="507"/>
      <c r="G2" s="507"/>
    </row>
    <row r="3" spans="1:7" ht="23.25" customHeight="1" thickBot="1" x14ac:dyDescent="0.3">
      <c r="A3" s="25"/>
      <c r="B3" s="9"/>
      <c r="C3" s="9"/>
      <c r="D3" s="9"/>
      <c r="E3" s="9"/>
      <c r="F3" s="508" t="s">
        <v>692</v>
      </c>
      <c r="G3" s="508"/>
    </row>
    <row r="4" spans="1:7" s="6" customFormat="1" ht="48.75" customHeight="1" thickBot="1" x14ac:dyDescent="0.25">
      <c r="A4" s="26" t="s">
        <v>49</v>
      </c>
      <c r="B4" s="27" t="s">
        <v>47</v>
      </c>
      <c r="C4" s="27" t="s">
        <v>48</v>
      </c>
      <c r="D4" s="27" t="str">
        <f>+'8.sz.mell.'!D4</f>
        <v>2019. évi előirányzat</v>
      </c>
      <c r="E4" s="27" t="str">
        <f>+'8.sz.mell.'!E4</f>
        <v>2020. évi előirányzat</v>
      </c>
      <c r="F4" s="92" t="str">
        <f>+'8.sz.mell.'!F4</f>
        <v>2021. évi előirányzat</v>
      </c>
      <c r="G4" s="91" t="str">
        <f>+'8.sz.mell.'!G4</f>
        <v>2022. évi és az követő előirányzatok</v>
      </c>
    </row>
    <row r="5" spans="1:7" s="9" customFormat="1" ht="15" customHeight="1" thickBot="1" x14ac:dyDescent="0.25">
      <c r="A5" s="210" t="s">
        <v>329</v>
      </c>
      <c r="B5" s="211" t="s">
        <v>330</v>
      </c>
      <c r="C5" s="211" t="s">
        <v>331</v>
      </c>
      <c r="D5" s="211" t="s">
        <v>332</v>
      </c>
      <c r="E5" s="211" t="s">
        <v>333</v>
      </c>
      <c r="F5" s="40" t="s">
        <v>403</v>
      </c>
      <c r="G5" s="212" t="s">
        <v>404</v>
      </c>
    </row>
    <row r="6" spans="1:7" ht="15.95" customHeight="1" x14ac:dyDescent="0.2">
      <c r="A6" s="480" t="s">
        <v>672</v>
      </c>
      <c r="B6" s="482">
        <v>10000000</v>
      </c>
      <c r="C6" s="483">
        <v>2020</v>
      </c>
      <c r="D6" s="482"/>
      <c r="E6" s="484">
        <v>10000000</v>
      </c>
      <c r="F6" s="41"/>
      <c r="G6" s="42"/>
    </row>
    <row r="7" spans="1:7" ht="15.95" customHeight="1" x14ac:dyDescent="0.2">
      <c r="A7" s="480" t="s">
        <v>673</v>
      </c>
      <c r="B7" s="482">
        <v>2000000</v>
      </c>
      <c r="C7" s="483">
        <v>2020</v>
      </c>
      <c r="D7" s="482"/>
      <c r="E7" s="484">
        <v>2000000</v>
      </c>
      <c r="F7" s="41"/>
      <c r="G7" s="42"/>
    </row>
    <row r="8" spans="1:7" ht="15.95" customHeight="1" x14ac:dyDescent="0.2">
      <c r="A8" s="480" t="s">
        <v>659</v>
      </c>
      <c r="B8" s="482">
        <v>13082196</v>
      </c>
      <c r="C8" s="483">
        <v>2017</v>
      </c>
      <c r="D8" s="482">
        <v>42764103</v>
      </c>
      <c r="E8" s="484">
        <v>13082196</v>
      </c>
      <c r="F8" s="41"/>
      <c r="G8" s="42"/>
    </row>
    <row r="9" spans="1:7" ht="15.95" customHeight="1" x14ac:dyDescent="0.2">
      <c r="A9" s="481" t="s">
        <v>674</v>
      </c>
      <c r="B9" s="481">
        <v>2819173</v>
      </c>
      <c r="C9" s="483">
        <v>2020</v>
      </c>
      <c r="D9" s="481"/>
      <c r="E9" s="484">
        <v>2819173</v>
      </c>
      <c r="F9" s="41"/>
      <c r="G9" s="42"/>
    </row>
    <row r="10" spans="1:7" ht="15.95" customHeight="1" x14ac:dyDescent="0.2">
      <c r="A10" s="16"/>
      <c r="B10" s="2"/>
      <c r="C10" s="138"/>
      <c r="D10" s="2"/>
      <c r="E10" s="2"/>
      <c r="F10" s="41"/>
      <c r="G10" s="42">
        <f t="shared" ref="G10:G24" si="0">+D10+F10</f>
        <v>0</v>
      </c>
    </row>
    <row r="11" spans="1:7" ht="15.95" customHeight="1" x14ac:dyDescent="0.2">
      <c r="A11" s="16"/>
      <c r="B11" s="2"/>
      <c r="C11" s="138"/>
      <c r="D11" s="2"/>
      <c r="E11" s="2"/>
      <c r="F11" s="41"/>
      <c r="G11" s="42">
        <f t="shared" si="0"/>
        <v>0</v>
      </c>
    </row>
    <row r="12" spans="1:7" ht="15.95" customHeight="1" x14ac:dyDescent="0.2">
      <c r="A12" s="16"/>
      <c r="B12" s="2"/>
      <c r="C12" s="138"/>
      <c r="D12" s="2"/>
      <c r="E12" s="2"/>
      <c r="F12" s="41"/>
      <c r="G12" s="42">
        <f t="shared" si="0"/>
        <v>0</v>
      </c>
    </row>
    <row r="13" spans="1:7" ht="15.95" customHeight="1" x14ac:dyDescent="0.2">
      <c r="A13" s="16"/>
      <c r="B13" s="2"/>
      <c r="C13" s="138"/>
      <c r="D13" s="2"/>
      <c r="E13" s="2"/>
      <c r="F13" s="41"/>
      <c r="G13" s="42">
        <f t="shared" si="0"/>
        <v>0</v>
      </c>
    </row>
    <row r="14" spans="1:7" ht="15.95" customHeight="1" x14ac:dyDescent="0.2">
      <c r="A14" s="16"/>
      <c r="B14" s="2"/>
      <c r="C14" s="138"/>
      <c r="D14" s="2"/>
      <c r="E14" s="2"/>
      <c r="F14" s="41"/>
      <c r="G14" s="42">
        <f t="shared" si="0"/>
        <v>0</v>
      </c>
    </row>
    <row r="15" spans="1:7" ht="15.95" customHeight="1" x14ac:dyDescent="0.2">
      <c r="A15" s="16"/>
      <c r="B15" s="2"/>
      <c r="C15" s="138"/>
      <c r="D15" s="2"/>
      <c r="E15" s="2"/>
      <c r="F15" s="41"/>
      <c r="G15" s="42">
        <f t="shared" si="0"/>
        <v>0</v>
      </c>
    </row>
    <row r="16" spans="1:7" ht="15.95" customHeight="1" x14ac:dyDescent="0.2">
      <c r="A16" s="16"/>
      <c r="B16" s="2"/>
      <c r="C16" s="138"/>
      <c r="D16" s="2"/>
      <c r="E16" s="2"/>
      <c r="F16" s="41"/>
      <c r="G16" s="42">
        <f t="shared" si="0"/>
        <v>0</v>
      </c>
    </row>
    <row r="17" spans="1:7" ht="15.95" customHeight="1" x14ac:dyDescent="0.2">
      <c r="A17" s="16"/>
      <c r="B17" s="2"/>
      <c r="C17" s="138"/>
      <c r="D17" s="2"/>
      <c r="E17" s="2"/>
      <c r="F17" s="41"/>
      <c r="G17" s="42">
        <f t="shared" si="0"/>
        <v>0</v>
      </c>
    </row>
    <row r="18" spans="1:7" ht="15.95" customHeight="1" x14ac:dyDescent="0.2">
      <c r="A18" s="16"/>
      <c r="B18" s="2"/>
      <c r="C18" s="138"/>
      <c r="D18" s="2"/>
      <c r="E18" s="2"/>
      <c r="F18" s="41"/>
      <c r="G18" s="42">
        <f t="shared" si="0"/>
        <v>0</v>
      </c>
    </row>
    <row r="19" spans="1:7" ht="15.95" customHeight="1" x14ac:dyDescent="0.2">
      <c r="A19" s="16"/>
      <c r="B19" s="2"/>
      <c r="C19" s="138"/>
      <c r="D19" s="2"/>
      <c r="E19" s="2"/>
      <c r="F19" s="41"/>
      <c r="G19" s="42">
        <f t="shared" si="0"/>
        <v>0</v>
      </c>
    </row>
    <row r="20" spans="1:7" ht="15.95" customHeight="1" x14ac:dyDescent="0.2">
      <c r="A20" s="16"/>
      <c r="B20" s="2"/>
      <c r="C20" s="138"/>
      <c r="D20" s="2"/>
      <c r="E20" s="2"/>
      <c r="F20" s="41"/>
      <c r="G20" s="42">
        <f t="shared" si="0"/>
        <v>0</v>
      </c>
    </row>
    <row r="21" spans="1:7" ht="15.95" customHeight="1" x14ac:dyDescent="0.2">
      <c r="A21" s="16"/>
      <c r="B21" s="2"/>
      <c r="C21" s="138"/>
      <c r="D21" s="2"/>
      <c r="E21" s="2"/>
      <c r="F21" s="41"/>
      <c r="G21" s="42">
        <f t="shared" si="0"/>
        <v>0</v>
      </c>
    </row>
    <row r="22" spans="1:7" ht="15.95" customHeight="1" x14ac:dyDescent="0.2">
      <c r="A22" s="16"/>
      <c r="B22" s="2"/>
      <c r="C22" s="138"/>
      <c r="D22" s="2"/>
      <c r="E22" s="2"/>
      <c r="F22" s="41"/>
      <c r="G22" s="42">
        <f t="shared" si="0"/>
        <v>0</v>
      </c>
    </row>
    <row r="23" spans="1:7" ht="15.95" customHeight="1" x14ac:dyDescent="0.2">
      <c r="A23" s="16"/>
      <c r="B23" s="2"/>
      <c r="C23" s="138"/>
      <c r="D23" s="2"/>
      <c r="E23" s="2"/>
      <c r="F23" s="41"/>
      <c r="G23" s="42">
        <f t="shared" si="0"/>
        <v>0</v>
      </c>
    </row>
    <row r="24" spans="1:7" ht="15.95" customHeight="1" thickBot="1" x14ac:dyDescent="0.25">
      <c r="A24" s="17"/>
      <c r="B24" s="3"/>
      <c r="C24" s="139"/>
      <c r="D24" s="3"/>
      <c r="E24" s="3"/>
      <c r="F24" s="43"/>
      <c r="G24" s="42">
        <f t="shared" si="0"/>
        <v>0</v>
      </c>
    </row>
    <row r="25" spans="1:7" s="15" customFormat="1" ht="18" customHeight="1" thickBot="1" x14ac:dyDescent="0.25">
      <c r="A25" s="28" t="s">
        <v>45</v>
      </c>
      <c r="B25" s="13">
        <f>SUM(B6:B24)</f>
        <v>27901369</v>
      </c>
      <c r="C25" s="20"/>
      <c r="D25" s="13">
        <f>SUM(D6:D24)</f>
        <v>42764103</v>
      </c>
      <c r="E25" s="13">
        <f>SUM(E6:E24)</f>
        <v>27901369</v>
      </c>
      <c r="F25" s="13">
        <f>SUM(F6:F24)</f>
        <v>0</v>
      </c>
      <c r="G25" s="14">
        <f>SUM(G6:G24)</f>
        <v>0</v>
      </c>
    </row>
  </sheetData>
  <mergeCells count="2">
    <mergeCell ref="A2:G2"/>
    <mergeCell ref="F3:G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0"/>
  <sheetViews>
    <sheetView zoomScaleNormal="100" zoomScaleSheetLayoutView="100" workbookViewId="0">
      <selection activeCell="L130" sqref="L130"/>
    </sheetView>
  </sheetViews>
  <sheetFormatPr defaultRowHeight="12.75" x14ac:dyDescent="0.2"/>
  <cols>
    <col min="1" max="1" width="28.5" style="8" customWidth="1"/>
    <col min="2" max="13" width="10" style="8" customWidth="1"/>
    <col min="14" max="16384" width="9.33203125" style="8"/>
  </cols>
  <sheetData>
    <row r="1" spans="1:13" ht="12.75" customHeight="1" x14ac:dyDescent="0.2">
      <c r="D1" s="521" t="s">
        <v>702</v>
      </c>
      <c r="E1" s="521"/>
      <c r="F1" s="521"/>
      <c r="G1" s="521"/>
      <c r="H1" s="521"/>
      <c r="I1" s="521"/>
      <c r="J1" s="521"/>
      <c r="K1" s="521"/>
      <c r="L1" s="521"/>
      <c r="M1" s="521"/>
    </row>
    <row r="2" spans="1:13" ht="15.75" x14ac:dyDescent="0.2">
      <c r="A2" s="522" t="s">
        <v>660</v>
      </c>
      <c r="B2" s="522"/>
      <c r="C2" s="522"/>
      <c r="D2" s="487"/>
      <c r="E2" s="487"/>
      <c r="F2" s="487"/>
      <c r="G2" s="487"/>
      <c r="H2" s="487"/>
      <c r="I2" s="475"/>
      <c r="J2" s="475"/>
      <c r="K2" s="475"/>
      <c r="L2" s="475"/>
      <c r="M2" s="475"/>
    </row>
    <row r="3" spans="1:13" ht="15.75" thickBo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520" t="s">
        <v>42</v>
      </c>
      <c r="M3" s="520"/>
    </row>
    <row r="4" spans="1:13" ht="13.5" thickBot="1" x14ac:dyDescent="0.25">
      <c r="A4" s="523" t="s">
        <v>83</v>
      </c>
      <c r="B4" s="526" t="s">
        <v>164</v>
      </c>
      <c r="C4" s="526"/>
      <c r="D4" s="526"/>
      <c r="E4" s="526"/>
      <c r="F4" s="526"/>
      <c r="G4" s="526"/>
      <c r="H4" s="526"/>
      <c r="I4" s="526"/>
      <c r="J4" s="527" t="s">
        <v>165</v>
      </c>
      <c r="K4" s="527"/>
      <c r="L4" s="527"/>
      <c r="M4" s="527"/>
    </row>
    <row r="5" spans="1:13" ht="13.5" thickBot="1" x14ac:dyDescent="0.25">
      <c r="A5" s="524"/>
      <c r="B5" s="529" t="s">
        <v>166</v>
      </c>
      <c r="C5" s="512" t="s">
        <v>167</v>
      </c>
      <c r="D5" s="511" t="s">
        <v>162</v>
      </c>
      <c r="E5" s="511"/>
      <c r="F5" s="511"/>
      <c r="G5" s="511"/>
      <c r="H5" s="511"/>
      <c r="I5" s="511"/>
      <c r="J5" s="528"/>
      <c r="K5" s="528"/>
      <c r="L5" s="528"/>
      <c r="M5" s="528"/>
    </row>
    <row r="6" spans="1:13" ht="21.75" thickBot="1" x14ac:dyDescent="0.25">
      <c r="A6" s="524"/>
      <c r="B6" s="529"/>
      <c r="C6" s="512"/>
      <c r="D6" s="45" t="s">
        <v>166</v>
      </c>
      <c r="E6" s="45" t="s">
        <v>167</v>
      </c>
      <c r="F6" s="45" t="s">
        <v>166</v>
      </c>
      <c r="G6" s="45" t="s">
        <v>167</v>
      </c>
      <c r="H6" s="45" t="s">
        <v>166</v>
      </c>
      <c r="I6" s="45" t="s">
        <v>167</v>
      </c>
      <c r="J6" s="528"/>
      <c r="K6" s="528"/>
      <c r="L6" s="528"/>
      <c r="M6" s="528"/>
    </row>
    <row r="7" spans="1:13" ht="25.5" customHeight="1" thickBot="1" x14ac:dyDescent="0.25">
      <c r="A7" s="525"/>
      <c r="B7" s="512" t="s">
        <v>163</v>
      </c>
      <c r="C7" s="512"/>
      <c r="D7" s="512" t="s">
        <v>522</v>
      </c>
      <c r="E7" s="512"/>
      <c r="F7" s="512" t="s">
        <v>666</v>
      </c>
      <c r="G7" s="512"/>
      <c r="H7" s="512" t="s">
        <v>678</v>
      </c>
      <c r="I7" s="512"/>
      <c r="J7" s="44"/>
      <c r="K7" s="45"/>
      <c r="L7" s="44"/>
      <c r="M7" s="45"/>
    </row>
    <row r="8" spans="1:13" ht="13.5" thickBot="1" x14ac:dyDescent="0.25">
      <c r="A8" s="46" t="s">
        <v>329</v>
      </c>
      <c r="B8" s="44" t="s">
        <v>330</v>
      </c>
      <c r="C8" s="44" t="s">
        <v>331</v>
      </c>
      <c r="D8" s="47" t="s">
        <v>332</v>
      </c>
      <c r="E8" s="45" t="s">
        <v>333</v>
      </c>
      <c r="F8" s="45" t="s">
        <v>403</v>
      </c>
      <c r="G8" s="45" t="s">
        <v>404</v>
      </c>
      <c r="H8" s="44" t="s">
        <v>405</v>
      </c>
      <c r="I8" s="47" t="s">
        <v>406</v>
      </c>
      <c r="J8" s="47" t="s">
        <v>413</v>
      </c>
      <c r="K8" s="47" t="s">
        <v>414</v>
      </c>
      <c r="L8" s="47" t="s">
        <v>415</v>
      </c>
      <c r="M8" s="48" t="s">
        <v>416</v>
      </c>
    </row>
    <row r="9" spans="1:13" x14ac:dyDescent="0.2">
      <c r="A9" s="49" t="s">
        <v>84</v>
      </c>
      <c r="B9" s="50"/>
      <c r="C9" s="70"/>
      <c r="D9" s="70"/>
      <c r="E9" s="81"/>
      <c r="F9" s="70"/>
      <c r="G9" s="70"/>
      <c r="H9" s="70"/>
      <c r="I9" s="70"/>
      <c r="J9" s="70"/>
      <c r="K9" s="70"/>
      <c r="L9" s="51">
        <f t="shared" ref="L9:L15" si="0">+J9+K9</f>
        <v>0</v>
      </c>
      <c r="M9" s="85" t="str">
        <f t="shared" ref="M9:M16" si="1">IF((C9&lt;&gt;0),ROUND((L9/C9)*100,1),"")</f>
        <v/>
      </c>
    </row>
    <row r="10" spans="1:13" x14ac:dyDescent="0.2">
      <c r="A10" s="52" t="s">
        <v>96</v>
      </c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5">
        <f t="shared" si="0"/>
        <v>0</v>
      </c>
      <c r="M10" s="86" t="str">
        <f t="shared" si="1"/>
        <v/>
      </c>
    </row>
    <row r="11" spans="1:13" x14ac:dyDescent="0.2">
      <c r="A11" s="56" t="s">
        <v>85</v>
      </c>
      <c r="B11" s="57"/>
      <c r="C11" s="73"/>
      <c r="D11" s="73"/>
      <c r="E11" s="73"/>
      <c r="F11" s="73"/>
      <c r="G11" s="73"/>
      <c r="H11" s="73"/>
      <c r="I11" s="73"/>
      <c r="J11" s="73"/>
      <c r="K11" s="73"/>
      <c r="L11" s="55">
        <f t="shared" si="0"/>
        <v>0</v>
      </c>
      <c r="M11" s="86" t="str">
        <f t="shared" si="1"/>
        <v/>
      </c>
    </row>
    <row r="12" spans="1:13" x14ac:dyDescent="0.2">
      <c r="A12" s="56" t="s">
        <v>97</v>
      </c>
      <c r="B12" s="57"/>
      <c r="C12" s="73"/>
      <c r="D12" s="73"/>
      <c r="E12" s="73"/>
      <c r="F12" s="73"/>
      <c r="G12" s="73"/>
      <c r="H12" s="73"/>
      <c r="I12" s="73"/>
      <c r="J12" s="73"/>
      <c r="K12" s="73"/>
      <c r="L12" s="55">
        <f t="shared" si="0"/>
        <v>0</v>
      </c>
      <c r="M12" s="86" t="str">
        <f t="shared" si="1"/>
        <v/>
      </c>
    </row>
    <row r="13" spans="1:13" x14ac:dyDescent="0.2">
      <c r="A13" s="56" t="s">
        <v>86</v>
      </c>
      <c r="B13" s="57"/>
      <c r="C13" s="73"/>
      <c r="D13" s="73"/>
      <c r="E13" s="73"/>
      <c r="F13" s="73"/>
      <c r="G13" s="73"/>
      <c r="H13" s="73"/>
      <c r="I13" s="73"/>
      <c r="J13" s="73"/>
      <c r="K13" s="73"/>
      <c r="L13" s="55">
        <f t="shared" si="0"/>
        <v>0</v>
      </c>
      <c r="M13" s="86" t="str">
        <f t="shared" si="1"/>
        <v/>
      </c>
    </row>
    <row r="14" spans="1:13" x14ac:dyDescent="0.2">
      <c r="A14" s="56" t="s">
        <v>87</v>
      </c>
      <c r="B14" s="57"/>
      <c r="C14" s="73"/>
      <c r="D14" s="73"/>
      <c r="E14" s="73"/>
      <c r="F14" s="73"/>
      <c r="G14" s="73"/>
      <c r="H14" s="73"/>
      <c r="I14" s="73"/>
      <c r="J14" s="73"/>
      <c r="K14" s="73"/>
      <c r="L14" s="55">
        <f t="shared" si="0"/>
        <v>0</v>
      </c>
      <c r="M14" s="86" t="str">
        <f t="shared" si="1"/>
        <v/>
      </c>
    </row>
    <row r="15" spans="1:13" ht="13.5" thickBot="1" x14ac:dyDescent="0.25">
      <c r="A15" s="58"/>
      <c r="B15" s="59"/>
      <c r="C15" s="77"/>
      <c r="D15" s="77"/>
      <c r="E15" s="77"/>
      <c r="F15" s="77"/>
      <c r="G15" s="77"/>
      <c r="H15" s="77"/>
      <c r="I15" s="77"/>
      <c r="J15" s="77"/>
      <c r="K15" s="77"/>
      <c r="L15" s="55">
        <f t="shared" si="0"/>
        <v>0</v>
      </c>
      <c r="M15" s="87" t="str">
        <f t="shared" si="1"/>
        <v/>
      </c>
    </row>
    <row r="16" spans="1:13" ht="13.5" thickBot="1" x14ac:dyDescent="0.25">
      <c r="A16" s="60" t="s">
        <v>89</v>
      </c>
      <c r="B16" s="61">
        <f t="shared" ref="B16:L16" si="2">B9+SUM(B11:B15)</f>
        <v>0</v>
      </c>
      <c r="C16" s="61">
        <f t="shared" si="2"/>
        <v>0</v>
      </c>
      <c r="D16" s="61">
        <f t="shared" si="2"/>
        <v>0</v>
      </c>
      <c r="E16" s="61">
        <f t="shared" si="2"/>
        <v>0</v>
      </c>
      <c r="F16" s="61">
        <f t="shared" si="2"/>
        <v>0</v>
      </c>
      <c r="G16" s="61">
        <f t="shared" si="2"/>
        <v>0</v>
      </c>
      <c r="H16" s="61">
        <f t="shared" si="2"/>
        <v>0</v>
      </c>
      <c r="I16" s="61">
        <f t="shared" si="2"/>
        <v>0</v>
      </c>
      <c r="J16" s="61">
        <f t="shared" si="2"/>
        <v>0</v>
      </c>
      <c r="K16" s="61">
        <f t="shared" si="2"/>
        <v>0</v>
      </c>
      <c r="L16" s="61">
        <f t="shared" si="2"/>
        <v>0</v>
      </c>
      <c r="M16" s="62" t="str">
        <f t="shared" si="1"/>
        <v/>
      </c>
    </row>
    <row r="17" spans="1:13" x14ac:dyDescent="0.2">
      <c r="A17" s="63"/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</row>
    <row r="18" spans="1:13" ht="13.5" thickBot="1" x14ac:dyDescent="0.25">
      <c r="A18" s="66" t="s">
        <v>88</v>
      </c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</row>
    <row r="19" spans="1:13" x14ac:dyDescent="0.2">
      <c r="A19" s="69" t="s">
        <v>92</v>
      </c>
      <c r="B19" s="50"/>
      <c r="C19" s="70"/>
      <c r="D19" s="70"/>
      <c r="E19" s="81"/>
      <c r="F19" s="70"/>
      <c r="G19" s="70"/>
      <c r="H19" s="70"/>
      <c r="I19" s="70"/>
      <c r="J19" s="70"/>
      <c r="K19" s="70"/>
      <c r="L19" s="71">
        <f t="shared" ref="L19:L24" si="3">+J19+K19</f>
        <v>0</v>
      </c>
      <c r="M19" s="85" t="str">
        <f t="shared" ref="M19:M25" si="4">IF((C19&lt;&gt;0),ROUND((L19/C19)*100,1),"")</f>
        <v/>
      </c>
    </row>
    <row r="20" spans="1:13" x14ac:dyDescent="0.2">
      <c r="A20" s="72" t="s">
        <v>93</v>
      </c>
      <c r="B20" s="57">
        <v>55846299</v>
      </c>
      <c r="C20" s="73"/>
      <c r="D20" s="73">
        <v>42764103</v>
      </c>
      <c r="E20" s="73"/>
      <c r="F20" s="73">
        <v>13082196</v>
      </c>
      <c r="G20" s="73"/>
      <c r="H20" s="73"/>
      <c r="I20" s="73"/>
      <c r="J20" s="73"/>
      <c r="K20" s="73"/>
      <c r="L20" s="74">
        <f t="shared" si="3"/>
        <v>0</v>
      </c>
      <c r="M20" s="86" t="str">
        <f t="shared" si="4"/>
        <v/>
      </c>
    </row>
    <row r="21" spans="1:13" x14ac:dyDescent="0.2">
      <c r="A21" s="72" t="s">
        <v>94</v>
      </c>
      <c r="B21" s="57"/>
      <c r="C21" s="73"/>
      <c r="D21" s="73"/>
      <c r="E21" s="73"/>
      <c r="F21" s="73"/>
      <c r="G21" s="73"/>
      <c r="H21" s="73"/>
      <c r="I21" s="73"/>
      <c r="J21" s="73"/>
      <c r="K21" s="73"/>
      <c r="L21" s="74">
        <f t="shared" si="3"/>
        <v>0</v>
      </c>
      <c r="M21" s="86" t="str">
        <f t="shared" si="4"/>
        <v/>
      </c>
    </row>
    <row r="22" spans="1:13" x14ac:dyDescent="0.2">
      <c r="A22" s="72" t="s">
        <v>95</v>
      </c>
      <c r="B22" s="57"/>
      <c r="C22" s="73"/>
      <c r="D22" s="73"/>
      <c r="E22" s="73"/>
      <c r="F22" s="73"/>
      <c r="G22" s="73"/>
      <c r="H22" s="73"/>
      <c r="I22" s="73"/>
      <c r="J22" s="73"/>
      <c r="K22" s="73"/>
      <c r="L22" s="74">
        <f t="shared" si="3"/>
        <v>0</v>
      </c>
      <c r="M22" s="86" t="str">
        <f t="shared" si="4"/>
        <v/>
      </c>
    </row>
    <row r="23" spans="1:13" x14ac:dyDescent="0.2">
      <c r="A23" s="75"/>
      <c r="B23" s="57"/>
      <c r="C23" s="73"/>
      <c r="D23" s="73"/>
      <c r="E23" s="73"/>
      <c r="F23" s="73"/>
      <c r="G23" s="73"/>
      <c r="H23" s="73"/>
      <c r="I23" s="73"/>
      <c r="J23" s="73"/>
      <c r="K23" s="73"/>
      <c r="L23" s="74">
        <f t="shared" si="3"/>
        <v>0</v>
      </c>
      <c r="M23" s="86" t="str">
        <f t="shared" si="4"/>
        <v/>
      </c>
    </row>
    <row r="24" spans="1:13" ht="13.5" thickBot="1" x14ac:dyDescent="0.25">
      <c r="A24" s="76"/>
      <c r="B24" s="59"/>
      <c r="C24" s="77"/>
      <c r="D24" s="77"/>
      <c r="E24" s="77"/>
      <c r="F24" s="77"/>
      <c r="G24" s="77"/>
      <c r="H24" s="77"/>
      <c r="I24" s="77"/>
      <c r="J24" s="77"/>
      <c r="K24" s="77"/>
      <c r="L24" s="74">
        <f t="shared" si="3"/>
        <v>0</v>
      </c>
      <c r="M24" s="87" t="str">
        <f t="shared" si="4"/>
        <v/>
      </c>
    </row>
    <row r="25" spans="1:13" ht="13.5" thickBot="1" x14ac:dyDescent="0.25">
      <c r="A25" s="78" t="s">
        <v>73</v>
      </c>
      <c r="B25" s="61">
        <f t="shared" ref="B25:L25" si="5">SUM(B19:B24)</f>
        <v>55846299</v>
      </c>
      <c r="C25" s="61">
        <f t="shared" si="5"/>
        <v>0</v>
      </c>
      <c r="D25" s="61">
        <f t="shared" si="5"/>
        <v>42764103</v>
      </c>
      <c r="E25" s="61">
        <f t="shared" si="5"/>
        <v>0</v>
      </c>
      <c r="F25" s="61">
        <f t="shared" si="5"/>
        <v>13082196</v>
      </c>
      <c r="G25" s="61">
        <f t="shared" si="5"/>
        <v>0</v>
      </c>
      <c r="H25" s="61">
        <f t="shared" si="5"/>
        <v>0</v>
      </c>
      <c r="I25" s="61">
        <f t="shared" si="5"/>
        <v>0</v>
      </c>
      <c r="J25" s="61">
        <f t="shared" si="5"/>
        <v>0</v>
      </c>
      <c r="K25" s="61">
        <f t="shared" si="5"/>
        <v>0</v>
      </c>
      <c r="L25" s="61">
        <f t="shared" si="5"/>
        <v>0</v>
      </c>
      <c r="M25" s="62" t="str">
        <f t="shared" si="4"/>
        <v/>
      </c>
    </row>
    <row r="26" spans="1:13" x14ac:dyDescent="0.2">
      <c r="A26" s="519" t="s">
        <v>161</v>
      </c>
      <c r="B26" s="519"/>
      <c r="C26" s="519"/>
      <c r="D26" s="519"/>
      <c r="E26" s="519"/>
      <c r="F26" s="519"/>
      <c r="G26" s="519"/>
      <c r="H26" s="519"/>
      <c r="I26" s="519"/>
      <c r="J26" s="519"/>
      <c r="K26" s="519"/>
      <c r="L26" s="519"/>
      <c r="M26" s="519"/>
    </row>
    <row r="27" spans="1:13" x14ac:dyDescent="0.2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</row>
    <row r="28" spans="1:13" ht="14.25" thickBo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520" t="s">
        <v>42</v>
      </c>
      <c r="M28" s="520"/>
    </row>
    <row r="29" spans="1:13" ht="21.75" thickBot="1" x14ac:dyDescent="0.25">
      <c r="A29" s="509" t="s">
        <v>90</v>
      </c>
      <c r="B29" s="510"/>
      <c r="C29" s="510"/>
      <c r="D29" s="510"/>
      <c r="E29" s="510"/>
      <c r="F29" s="510"/>
      <c r="G29" s="510"/>
      <c r="H29" s="510"/>
      <c r="I29" s="510"/>
      <c r="J29" s="510"/>
      <c r="K29" s="80" t="s">
        <v>428</v>
      </c>
      <c r="L29" s="80" t="s">
        <v>427</v>
      </c>
      <c r="M29" s="80" t="s">
        <v>165</v>
      </c>
    </row>
    <row r="30" spans="1:13" x14ac:dyDescent="0.2">
      <c r="A30" s="513"/>
      <c r="B30" s="514"/>
      <c r="C30" s="514"/>
      <c r="D30" s="514"/>
      <c r="E30" s="514"/>
      <c r="F30" s="514"/>
      <c r="G30" s="514"/>
      <c r="H30" s="514"/>
      <c r="I30" s="514"/>
      <c r="J30" s="514"/>
      <c r="K30" s="81"/>
      <c r="L30" s="82"/>
      <c r="M30" s="82"/>
    </row>
    <row r="31" spans="1:13" ht="13.5" thickBot="1" x14ac:dyDescent="0.25">
      <c r="A31" s="515"/>
      <c r="B31" s="516"/>
      <c r="C31" s="516"/>
      <c r="D31" s="516"/>
      <c r="E31" s="516"/>
      <c r="F31" s="516"/>
      <c r="G31" s="516"/>
      <c r="H31" s="516"/>
      <c r="I31" s="516"/>
      <c r="J31" s="516"/>
      <c r="K31" s="83"/>
      <c r="L31" s="77"/>
      <c r="M31" s="77"/>
    </row>
    <row r="32" spans="1:13" ht="13.5" thickBot="1" x14ac:dyDescent="0.25">
      <c r="A32" s="517" t="s">
        <v>36</v>
      </c>
      <c r="B32" s="518"/>
      <c r="C32" s="518"/>
      <c r="D32" s="518"/>
      <c r="E32" s="518"/>
      <c r="F32" s="518"/>
      <c r="G32" s="518"/>
      <c r="H32" s="518"/>
      <c r="I32" s="518"/>
      <c r="J32" s="518"/>
      <c r="K32" s="84">
        <f>SUM(K30:K31)</f>
        <v>0</v>
      </c>
      <c r="L32" s="84">
        <f>SUM(L30:L31)</f>
        <v>0</v>
      </c>
      <c r="M32" s="84">
        <f>SUM(M30:M31)</f>
        <v>0</v>
      </c>
    </row>
    <row r="33" spans="1:13" ht="12.75" customHeight="1" x14ac:dyDescent="0.2">
      <c r="D33" s="521" t="s">
        <v>702</v>
      </c>
      <c r="E33" s="521"/>
      <c r="F33" s="521"/>
      <c r="G33" s="521"/>
      <c r="H33" s="521"/>
      <c r="I33" s="521"/>
      <c r="J33" s="521"/>
      <c r="K33" s="521"/>
      <c r="L33" s="521"/>
      <c r="M33" s="521"/>
    </row>
    <row r="34" spans="1:13" ht="15.75" x14ac:dyDescent="0.2">
      <c r="A34" s="522" t="s">
        <v>661</v>
      </c>
      <c r="B34" s="522"/>
      <c r="C34" s="522"/>
      <c r="D34" s="487"/>
      <c r="E34" s="487"/>
      <c r="F34" s="487"/>
      <c r="G34" s="487"/>
      <c r="H34" s="487"/>
      <c r="I34" s="487"/>
      <c r="J34" s="475"/>
      <c r="K34" s="475"/>
      <c r="L34" s="475"/>
      <c r="M34" s="475"/>
    </row>
    <row r="35" spans="1:13" ht="15.75" thickBo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520" t="s">
        <v>42</v>
      </c>
      <c r="M35" s="520"/>
    </row>
    <row r="36" spans="1:13" ht="13.5" thickBot="1" x14ac:dyDescent="0.25">
      <c r="A36" s="523" t="s">
        <v>83</v>
      </c>
      <c r="B36" s="526" t="s">
        <v>164</v>
      </c>
      <c r="C36" s="526"/>
      <c r="D36" s="526"/>
      <c r="E36" s="526"/>
      <c r="F36" s="526"/>
      <c r="G36" s="526"/>
      <c r="H36" s="526"/>
      <c r="I36" s="526"/>
      <c r="J36" s="527" t="s">
        <v>165</v>
      </c>
      <c r="K36" s="527"/>
      <c r="L36" s="527"/>
      <c r="M36" s="527"/>
    </row>
    <row r="37" spans="1:13" ht="13.5" thickBot="1" x14ac:dyDescent="0.25">
      <c r="A37" s="524"/>
      <c r="B37" s="529" t="s">
        <v>166</v>
      </c>
      <c r="C37" s="512" t="s">
        <v>167</v>
      </c>
      <c r="D37" s="511" t="s">
        <v>162</v>
      </c>
      <c r="E37" s="511"/>
      <c r="F37" s="511"/>
      <c r="G37" s="511"/>
      <c r="H37" s="511"/>
      <c r="I37" s="511"/>
      <c r="J37" s="528"/>
      <c r="K37" s="528"/>
      <c r="L37" s="528"/>
      <c r="M37" s="528"/>
    </row>
    <row r="38" spans="1:13" ht="21.75" thickBot="1" x14ac:dyDescent="0.25">
      <c r="A38" s="524"/>
      <c r="B38" s="529"/>
      <c r="C38" s="512"/>
      <c r="D38" s="45" t="s">
        <v>166</v>
      </c>
      <c r="E38" s="45" t="s">
        <v>167</v>
      </c>
      <c r="F38" s="45" t="s">
        <v>166</v>
      </c>
      <c r="G38" s="45" t="s">
        <v>167</v>
      </c>
      <c r="H38" s="45" t="s">
        <v>166</v>
      </c>
      <c r="I38" s="45" t="s">
        <v>167</v>
      </c>
      <c r="J38" s="528"/>
      <c r="K38" s="528"/>
      <c r="L38" s="528"/>
      <c r="M38" s="528"/>
    </row>
    <row r="39" spans="1:13" ht="27" customHeight="1" thickBot="1" x14ac:dyDescent="0.25">
      <c r="A39" s="525"/>
      <c r="B39" s="512" t="s">
        <v>163</v>
      </c>
      <c r="C39" s="512"/>
      <c r="D39" s="512" t="s">
        <v>522</v>
      </c>
      <c r="E39" s="512"/>
      <c r="F39" s="512" t="s">
        <v>666</v>
      </c>
      <c r="G39" s="512"/>
      <c r="H39" s="512" t="s">
        <v>678</v>
      </c>
      <c r="I39" s="512"/>
      <c r="J39" s="44"/>
      <c r="K39" s="45"/>
      <c r="L39" s="44"/>
      <c r="M39" s="45"/>
    </row>
    <row r="40" spans="1:13" ht="13.5" thickBot="1" x14ac:dyDescent="0.25">
      <c r="A40" s="46" t="s">
        <v>329</v>
      </c>
      <c r="B40" s="44" t="s">
        <v>330</v>
      </c>
      <c r="C40" s="44" t="s">
        <v>331</v>
      </c>
      <c r="D40" s="47" t="s">
        <v>332</v>
      </c>
      <c r="E40" s="45" t="s">
        <v>333</v>
      </c>
      <c r="F40" s="45" t="s">
        <v>403</v>
      </c>
      <c r="G40" s="45" t="s">
        <v>404</v>
      </c>
      <c r="H40" s="44" t="s">
        <v>405</v>
      </c>
      <c r="I40" s="47" t="s">
        <v>406</v>
      </c>
      <c r="J40" s="47" t="s">
        <v>413</v>
      </c>
      <c r="K40" s="47" t="s">
        <v>414</v>
      </c>
      <c r="L40" s="47" t="s">
        <v>415</v>
      </c>
      <c r="M40" s="48" t="s">
        <v>416</v>
      </c>
    </row>
    <row r="41" spans="1:13" x14ac:dyDescent="0.2">
      <c r="A41" s="49" t="s">
        <v>84</v>
      </c>
      <c r="B41" s="50"/>
      <c r="C41" s="70"/>
      <c r="D41" s="70"/>
      <c r="E41" s="81"/>
      <c r="F41" s="70"/>
      <c r="G41" s="70"/>
      <c r="H41" s="70"/>
      <c r="I41" s="70"/>
      <c r="J41" s="70"/>
      <c r="K41" s="70"/>
      <c r="L41" s="51">
        <f t="shared" ref="L41:L47" si="6">+J41+K41</f>
        <v>0</v>
      </c>
      <c r="M41" s="85" t="str">
        <f t="shared" ref="M41:M48" si="7">IF((C41&lt;&gt;0),ROUND((L41/C41)*100,1),"")</f>
        <v/>
      </c>
    </row>
    <row r="42" spans="1:13" x14ac:dyDescent="0.2">
      <c r="A42" s="52" t="s">
        <v>96</v>
      </c>
      <c r="B42" s="53"/>
      <c r="C42" s="54"/>
      <c r="D42" s="54"/>
      <c r="E42" s="54"/>
      <c r="F42" s="54"/>
      <c r="G42" s="54"/>
      <c r="H42" s="54"/>
      <c r="I42" s="54"/>
      <c r="J42" s="54"/>
      <c r="K42" s="54"/>
      <c r="L42" s="55">
        <f t="shared" si="6"/>
        <v>0</v>
      </c>
      <c r="M42" s="86" t="str">
        <f t="shared" si="7"/>
        <v/>
      </c>
    </row>
    <row r="43" spans="1:13" x14ac:dyDescent="0.2">
      <c r="A43" s="56" t="s">
        <v>85</v>
      </c>
      <c r="B43" s="57"/>
      <c r="C43" s="73"/>
      <c r="D43" s="73"/>
      <c r="E43" s="73"/>
      <c r="F43" s="73"/>
      <c r="G43" s="73"/>
      <c r="H43" s="73"/>
      <c r="I43" s="73"/>
      <c r="J43" s="73"/>
      <c r="K43" s="73"/>
      <c r="L43" s="55"/>
      <c r="M43" s="86" t="str">
        <f t="shared" si="7"/>
        <v/>
      </c>
    </row>
    <row r="44" spans="1:13" x14ac:dyDescent="0.2">
      <c r="A44" s="56" t="s">
        <v>97</v>
      </c>
      <c r="B44" s="57"/>
      <c r="C44" s="73"/>
      <c r="D44" s="73"/>
      <c r="E44" s="73"/>
      <c r="F44" s="73"/>
      <c r="G44" s="73"/>
      <c r="H44" s="73"/>
      <c r="I44" s="73"/>
      <c r="J44" s="73"/>
      <c r="K44" s="73"/>
      <c r="L44" s="55">
        <f t="shared" si="6"/>
        <v>0</v>
      </c>
      <c r="M44" s="86" t="str">
        <f t="shared" si="7"/>
        <v/>
      </c>
    </row>
    <row r="45" spans="1:13" x14ac:dyDescent="0.2">
      <c r="A45" s="56" t="s">
        <v>86</v>
      </c>
      <c r="B45" s="57"/>
      <c r="C45" s="73"/>
      <c r="D45" s="73"/>
      <c r="E45" s="73"/>
      <c r="F45" s="73"/>
      <c r="G45" s="73"/>
      <c r="H45" s="73"/>
      <c r="I45" s="73"/>
      <c r="J45" s="73"/>
      <c r="K45" s="73"/>
      <c r="L45" s="55">
        <f t="shared" si="6"/>
        <v>0</v>
      </c>
      <c r="M45" s="86" t="str">
        <f t="shared" si="7"/>
        <v/>
      </c>
    </row>
    <row r="46" spans="1:13" x14ac:dyDescent="0.2">
      <c r="A46" s="56" t="s">
        <v>87</v>
      </c>
      <c r="B46" s="57"/>
      <c r="C46" s="73"/>
      <c r="D46" s="73"/>
      <c r="E46" s="73"/>
      <c r="F46" s="73"/>
      <c r="G46" s="73"/>
      <c r="H46" s="73"/>
      <c r="I46" s="73"/>
      <c r="J46" s="73"/>
      <c r="K46" s="73"/>
      <c r="L46" s="55">
        <f t="shared" si="6"/>
        <v>0</v>
      </c>
      <c r="M46" s="86" t="str">
        <f t="shared" si="7"/>
        <v/>
      </c>
    </row>
    <row r="47" spans="1:13" ht="13.5" thickBot="1" x14ac:dyDescent="0.25">
      <c r="A47" s="58"/>
      <c r="B47" s="59"/>
      <c r="C47" s="77"/>
      <c r="D47" s="77"/>
      <c r="E47" s="77"/>
      <c r="F47" s="77"/>
      <c r="G47" s="77"/>
      <c r="H47" s="77"/>
      <c r="I47" s="77"/>
      <c r="J47" s="77"/>
      <c r="K47" s="77"/>
      <c r="L47" s="55">
        <f t="shared" si="6"/>
        <v>0</v>
      </c>
      <c r="M47" s="87" t="str">
        <f t="shared" si="7"/>
        <v/>
      </c>
    </row>
    <row r="48" spans="1:13" ht="13.5" thickBot="1" x14ac:dyDescent="0.25">
      <c r="A48" s="60" t="s">
        <v>89</v>
      </c>
      <c r="B48" s="61">
        <f t="shared" ref="B48:L48" si="8">B41+SUM(B43:B47)</f>
        <v>0</v>
      </c>
      <c r="C48" s="61">
        <f t="shared" si="8"/>
        <v>0</v>
      </c>
      <c r="D48" s="61">
        <f t="shared" si="8"/>
        <v>0</v>
      </c>
      <c r="E48" s="61">
        <f t="shared" si="8"/>
        <v>0</v>
      </c>
      <c r="F48" s="61">
        <f t="shared" si="8"/>
        <v>0</v>
      </c>
      <c r="G48" s="61">
        <f t="shared" si="8"/>
        <v>0</v>
      </c>
      <c r="H48" s="61">
        <f t="shared" si="8"/>
        <v>0</v>
      </c>
      <c r="I48" s="61">
        <f t="shared" si="8"/>
        <v>0</v>
      </c>
      <c r="J48" s="61">
        <f t="shared" si="8"/>
        <v>0</v>
      </c>
      <c r="K48" s="61">
        <f t="shared" si="8"/>
        <v>0</v>
      </c>
      <c r="L48" s="61">
        <f t="shared" si="8"/>
        <v>0</v>
      </c>
      <c r="M48" s="62" t="str">
        <f t="shared" si="7"/>
        <v/>
      </c>
    </row>
    <row r="49" spans="1:13" x14ac:dyDescent="0.2">
      <c r="A49" s="63"/>
      <c r="B49" s="64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ht="13.5" thickBot="1" x14ac:dyDescent="0.25">
      <c r="A50" s="66" t="s">
        <v>88</v>
      </c>
      <c r="B50" s="67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</row>
    <row r="51" spans="1:13" x14ac:dyDescent="0.2">
      <c r="A51" s="69" t="s">
        <v>92</v>
      </c>
      <c r="B51" s="50"/>
      <c r="C51" s="70"/>
      <c r="D51" s="70"/>
      <c r="E51" s="81"/>
      <c r="F51" s="70"/>
      <c r="G51" s="70"/>
      <c r="H51" s="70"/>
      <c r="I51" s="70"/>
      <c r="J51" s="70"/>
      <c r="K51" s="70"/>
      <c r="L51" s="71">
        <f>+J51+K51</f>
        <v>0</v>
      </c>
      <c r="M51" s="85" t="str">
        <f t="shared" ref="M51:M57" si="9">IF((C51&lt;&gt;0),ROUND((L51/C51)*100,1),"")</f>
        <v/>
      </c>
    </row>
    <row r="52" spans="1:13" x14ac:dyDescent="0.2">
      <c r="A52" s="72" t="s">
        <v>93</v>
      </c>
      <c r="B52" s="53"/>
      <c r="C52" s="73"/>
      <c r="D52" s="73"/>
      <c r="E52" s="73"/>
      <c r="F52" s="73"/>
      <c r="G52" s="73"/>
      <c r="H52" s="73"/>
      <c r="I52" s="73"/>
      <c r="J52" s="73"/>
      <c r="K52" s="73"/>
      <c r="L52" s="74">
        <f>+J52+K52</f>
        <v>0</v>
      </c>
      <c r="M52" s="86" t="str">
        <f t="shared" si="9"/>
        <v/>
      </c>
    </row>
    <row r="53" spans="1:13" x14ac:dyDescent="0.2">
      <c r="A53" s="72" t="s">
        <v>94</v>
      </c>
      <c r="B53" s="57"/>
      <c r="C53" s="73"/>
      <c r="D53" s="73"/>
      <c r="E53" s="73"/>
      <c r="F53" s="73"/>
      <c r="G53" s="73"/>
      <c r="H53" s="73"/>
      <c r="I53" s="73"/>
      <c r="J53" s="73"/>
      <c r="K53" s="73"/>
      <c r="L53" s="74">
        <f>+J53+K53</f>
        <v>0</v>
      </c>
      <c r="M53" s="86" t="str">
        <f t="shared" si="9"/>
        <v/>
      </c>
    </row>
    <row r="54" spans="1:13" x14ac:dyDescent="0.2">
      <c r="A54" s="72" t="s">
        <v>95</v>
      </c>
      <c r="B54" s="57"/>
      <c r="C54" s="73"/>
      <c r="D54" s="73"/>
      <c r="E54" s="73"/>
      <c r="F54" s="73"/>
      <c r="G54" s="73"/>
      <c r="H54" s="73"/>
      <c r="I54" s="73"/>
      <c r="J54" s="73"/>
      <c r="K54" s="73"/>
      <c r="L54" s="74">
        <f>+J54+K54</f>
        <v>0</v>
      </c>
      <c r="M54" s="86" t="str">
        <f t="shared" si="9"/>
        <v/>
      </c>
    </row>
    <row r="55" spans="1:13" x14ac:dyDescent="0.2">
      <c r="A55" s="75"/>
      <c r="B55" s="57"/>
      <c r="C55" s="73"/>
      <c r="D55" s="73"/>
      <c r="E55" s="73"/>
      <c r="F55" s="73"/>
      <c r="G55" s="73"/>
      <c r="H55" s="73"/>
      <c r="I55" s="73"/>
      <c r="J55" s="73"/>
      <c r="K55" s="73"/>
      <c r="L55" s="74">
        <f>+J55+K55</f>
        <v>0</v>
      </c>
      <c r="M55" s="86" t="str">
        <f t="shared" si="9"/>
        <v/>
      </c>
    </row>
    <row r="56" spans="1:13" ht="13.5" thickBot="1" x14ac:dyDescent="0.25">
      <c r="A56" s="76"/>
      <c r="B56" s="59"/>
      <c r="C56" s="77"/>
      <c r="D56" s="77"/>
      <c r="E56" s="77"/>
      <c r="F56" s="77"/>
      <c r="G56" s="77"/>
      <c r="H56" s="77"/>
      <c r="I56" s="77"/>
      <c r="J56" s="77"/>
      <c r="K56" s="77"/>
      <c r="L56" s="74"/>
      <c r="M56" s="87" t="str">
        <f t="shared" si="9"/>
        <v/>
      </c>
    </row>
    <row r="57" spans="1:13" ht="13.5" thickBot="1" x14ac:dyDescent="0.25">
      <c r="A57" s="78" t="s">
        <v>73</v>
      </c>
      <c r="B57" s="61">
        <f t="shared" ref="B57:L57" si="10">SUM(B51:B56)</f>
        <v>0</v>
      </c>
      <c r="C57" s="61">
        <f t="shared" si="10"/>
        <v>0</v>
      </c>
      <c r="D57" s="61">
        <f t="shared" si="10"/>
        <v>0</v>
      </c>
      <c r="E57" s="61">
        <f t="shared" si="10"/>
        <v>0</v>
      </c>
      <c r="F57" s="61">
        <f t="shared" si="10"/>
        <v>0</v>
      </c>
      <c r="G57" s="61">
        <f t="shared" si="10"/>
        <v>0</v>
      </c>
      <c r="H57" s="61">
        <f t="shared" si="10"/>
        <v>0</v>
      </c>
      <c r="I57" s="61">
        <f t="shared" si="10"/>
        <v>0</v>
      </c>
      <c r="J57" s="61">
        <f t="shared" si="10"/>
        <v>0</v>
      </c>
      <c r="K57" s="61">
        <f t="shared" si="10"/>
        <v>0</v>
      </c>
      <c r="L57" s="61">
        <f t="shared" si="10"/>
        <v>0</v>
      </c>
      <c r="M57" s="62" t="str">
        <f t="shared" si="9"/>
        <v/>
      </c>
    </row>
    <row r="58" spans="1:13" x14ac:dyDescent="0.2">
      <c r="A58" s="519" t="s">
        <v>161</v>
      </c>
      <c r="B58" s="519"/>
      <c r="C58" s="519"/>
      <c r="D58" s="519"/>
      <c r="E58" s="519"/>
      <c r="F58" s="519"/>
      <c r="G58" s="519"/>
      <c r="H58" s="519"/>
      <c r="I58" s="519"/>
      <c r="J58" s="519"/>
      <c r="K58" s="519"/>
      <c r="L58" s="519"/>
      <c r="M58" s="519"/>
    </row>
    <row r="59" spans="1:13" x14ac:dyDescent="0.2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</row>
    <row r="60" spans="1:13" ht="14.25" thickBo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520" t="s">
        <v>42</v>
      </c>
      <c r="M60" s="520"/>
    </row>
    <row r="61" spans="1:13" ht="21.75" thickBot="1" x14ac:dyDescent="0.25">
      <c r="A61" s="509" t="s">
        <v>90</v>
      </c>
      <c r="B61" s="510"/>
      <c r="C61" s="510"/>
      <c r="D61" s="510"/>
      <c r="E61" s="510"/>
      <c r="F61" s="510"/>
      <c r="G61" s="510"/>
      <c r="H61" s="510"/>
      <c r="I61" s="510"/>
      <c r="J61" s="510"/>
      <c r="K61" s="80" t="s">
        <v>428</v>
      </c>
      <c r="L61" s="80" t="s">
        <v>427</v>
      </c>
      <c r="M61" s="80" t="s">
        <v>165</v>
      </c>
    </row>
    <row r="62" spans="1:13" x14ac:dyDescent="0.2">
      <c r="A62" s="513"/>
      <c r="B62" s="514"/>
      <c r="C62" s="514"/>
      <c r="D62" s="514"/>
      <c r="E62" s="514"/>
      <c r="F62" s="514"/>
      <c r="G62" s="514"/>
      <c r="H62" s="514"/>
      <c r="I62" s="514"/>
      <c r="J62" s="514"/>
      <c r="K62" s="81"/>
      <c r="L62" s="82"/>
      <c r="M62" s="82"/>
    </row>
    <row r="63" spans="1:13" ht="13.5" thickBot="1" x14ac:dyDescent="0.25">
      <c r="A63" s="515"/>
      <c r="B63" s="516"/>
      <c r="C63" s="516"/>
      <c r="D63" s="516"/>
      <c r="E63" s="516"/>
      <c r="F63" s="516"/>
      <c r="G63" s="516"/>
      <c r="H63" s="516"/>
      <c r="I63" s="516"/>
      <c r="J63" s="516"/>
      <c r="K63" s="83"/>
      <c r="L63" s="77"/>
      <c r="M63" s="77"/>
    </row>
    <row r="64" spans="1:13" ht="13.5" thickBot="1" x14ac:dyDescent="0.25">
      <c r="A64" s="517" t="s">
        <v>36</v>
      </c>
      <c r="B64" s="518"/>
      <c r="C64" s="518"/>
      <c r="D64" s="518"/>
      <c r="E64" s="518"/>
      <c r="F64" s="518"/>
      <c r="G64" s="518"/>
      <c r="H64" s="518"/>
      <c r="I64" s="518"/>
      <c r="J64" s="518"/>
      <c r="K64" s="84">
        <f>SUM(K62:K63)</f>
        <v>0</v>
      </c>
      <c r="L64" s="84">
        <f>SUM(L62:L63)</f>
        <v>0</v>
      </c>
      <c r="M64" s="84">
        <f>SUM(M62:M63)</f>
        <v>0</v>
      </c>
    </row>
    <row r="65" spans="1:13" ht="12.75" customHeight="1" x14ac:dyDescent="0.2">
      <c r="D65" s="521" t="s">
        <v>702</v>
      </c>
      <c r="E65" s="521"/>
      <c r="F65" s="521"/>
      <c r="G65" s="521"/>
      <c r="H65" s="521"/>
      <c r="I65" s="521"/>
      <c r="J65" s="521"/>
      <c r="K65" s="521"/>
      <c r="L65" s="521"/>
      <c r="M65" s="521"/>
    </row>
    <row r="66" spans="1:13" ht="15.75" x14ac:dyDescent="0.2">
      <c r="A66" s="522" t="s">
        <v>667</v>
      </c>
      <c r="B66" s="522"/>
      <c r="C66" s="522"/>
      <c r="D66" s="487"/>
      <c r="E66" s="487"/>
      <c r="F66" s="487"/>
      <c r="G66" s="487"/>
      <c r="H66" s="487"/>
      <c r="I66" s="487"/>
      <c r="J66" s="475"/>
      <c r="K66" s="475"/>
      <c r="L66" s="475"/>
      <c r="M66" s="475"/>
    </row>
    <row r="67" spans="1:13" ht="15.75" thickBo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520" t="s">
        <v>42</v>
      </c>
      <c r="M67" s="520"/>
    </row>
    <row r="68" spans="1:13" ht="13.5" thickBot="1" x14ac:dyDescent="0.25">
      <c r="A68" s="523" t="s">
        <v>83</v>
      </c>
      <c r="B68" s="526" t="s">
        <v>164</v>
      </c>
      <c r="C68" s="526"/>
      <c r="D68" s="526"/>
      <c r="E68" s="526"/>
      <c r="F68" s="526"/>
      <c r="G68" s="526"/>
      <c r="H68" s="526"/>
      <c r="I68" s="526"/>
      <c r="J68" s="527" t="s">
        <v>165</v>
      </c>
      <c r="K68" s="527"/>
      <c r="L68" s="527"/>
      <c r="M68" s="527"/>
    </row>
    <row r="69" spans="1:13" ht="13.5" thickBot="1" x14ac:dyDescent="0.25">
      <c r="A69" s="524"/>
      <c r="B69" s="529" t="s">
        <v>166</v>
      </c>
      <c r="C69" s="512" t="s">
        <v>167</v>
      </c>
      <c r="D69" s="511" t="s">
        <v>162</v>
      </c>
      <c r="E69" s="511"/>
      <c r="F69" s="511"/>
      <c r="G69" s="511"/>
      <c r="H69" s="511"/>
      <c r="I69" s="511"/>
      <c r="J69" s="528"/>
      <c r="K69" s="528"/>
      <c r="L69" s="528"/>
      <c r="M69" s="528"/>
    </row>
    <row r="70" spans="1:13" ht="21.75" thickBot="1" x14ac:dyDescent="0.25">
      <c r="A70" s="524"/>
      <c r="B70" s="529"/>
      <c r="C70" s="512"/>
      <c r="D70" s="45" t="s">
        <v>166</v>
      </c>
      <c r="E70" s="45" t="s">
        <v>167</v>
      </c>
      <c r="F70" s="45" t="s">
        <v>166</v>
      </c>
      <c r="G70" s="45" t="s">
        <v>167</v>
      </c>
      <c r="H70" s="45" t="s">
        <v>166</v>
      </c>
      <c r="I70" s="45" t="s">
        <v>167</v>
      </c>
      <c r="J70" s="528"/>
      <c r="K70" s="528"/>
      <c r="L70" s="528"/>
      <c r="M70" s="528"/>
    </row>
    <row r="71" spans="1:13" ht="24" customHeight="1" thickBot="1" x14ac:dyDescent="0.25">
      <c r="A71" s="525"/>
      <c r="B71" s="512" t="s">
        <v>163</v>
      </c>
      <c r="C71" s="512"/>
      <c r="D71" s="512" t="s">
        <v>522</v>
      </c>
      <c r="E71" s="512"/>
      <c r="F71" s="512" t="s">
        <v>666</v>
      </c>
      <c r="G71" s="512"/>
      <c r="H71" s="512" t="s">
        <v>678</v>
      </c>
      <c r="I71" s="512"/>
      <c r="J71" s="44"/>
      <c r="K71" s="45"/>
      <c r="L71" s="44"/>
      <c r="M71" s="45"/>
    </row>
    <row r="72" spans="1:13" ht="13.5" thickBot="1" x14ac:dyDescent="0.25">
      <c r="A72" s="46" t="s">
        <v>329</v>
      </c>
      <c r="B72" s="44" t="s">
        <v>330</v>
      </c>
      <c r="C72" s="44" t="s">
        <v>331</v>
      </c>
      <c r="D72" s="47" t="s">
        <v>332</v>
      </c>
      <c r="E72" s="45" t="s">
        <v>333</v>
      </c>
      <c r="F72" s="45" t="s">
        <v>403</v>
      </c>
      <c r="G72" s="45" t="s">
        <v>404</v>
      </c>
      <c r="H72" s="44" t="s">
        <v>405</v>
      </c>
      <c r="I72" s="47" t="s">
        <v>406</v>
      </c>
      <c r="J72" s="47" t="s">
        <v>413</v>
      </c>
      <c r="K72" s="47" t="s">
        <v>414</v>
      </c>
      <c r="L72" s="47" t="s">
        <v>415</v>
      </c>
      <c r="M72" s="48" t="s">
        <v>416</v>
      </c>
    </row>
    <row r="73" spans="1:13" x14ac:dyDescent="0.2">
      <c r="A73" s="49" t="s">
        <v>84</v>
      </c>
      <c r="B73" s="50"/>
      <c r="C73" s="70"/>
      <c r="D73" s="70"/>
      <c r="E73" s="81"/>
      <c r="F73" s="70"/>
      <c r="G73" s="70"/>
      <c r="H73" s="70"/>
      <c r="I73" s="70"/>
      <c r="J73" s="70"/>
      <c r="K73" s="70"/>
      <c r="L73" s="51">
        <f t="shared" ref="L73:L79" si="11">+J73+K73</f>
        <v>0</v>
      </c>
      <c r="M73" s="85" t="str">
        <f t="shared" ref="M73:M80" si="12">IF((C73&lt;&gt;0),ROUND((L73/C73)*100,1),"")</f>
        <v/>
      </c>
    </row>
    <row r="74" spans="1:13" x14ac:dyDescent="0.2">
      <c r="A74" s="52" t="s">
        <v>96</v>
      </c>
      <c r="B74" s="53"/>
      <c r="C74" s="54"/>
      <c r="D74" s="54"/>
      <c r="E74" s="54"/>
      <c r="F74" s="54"/>
      <c r="G74" s="54"/>
      <c r="H74" s="54"/>
      <c r="I74" s="54"/>
      <c r="J74" s="54"/>
      <c r="K74" s="54"/>
      <c r="L74" s="55">
        <f t="shared" si="11"/>
        <v>0</v>
      </c>
      <c r="M74" s="86" t="str">
        <f t="shared" si="12"/>
        <v/>
      </c>
    </row>
    <row r="75" spans="1:13" x14ac:dyDescent="0.2">
      <c r="A75" s="56" t="s">
        <v>85</v>
      </c>
      <c r="B75" s="57"/>
      <c r="C75" s="73"/>
      <c r="D75" s="73"/>
      <c r="E75" s="73"/>
      <c r="F75" s="73"/>
      <c r="G75" s="73"/>
      <c r="H75" s="73"/>
      <c r="I75" s="73"/>
      <c r="J75" s="73"/>
      <c r="K75" s="73"/>
      <c r="L75" s="55">
        <f t="shared" si="11"/>
        <v>0</v>
      </c>
      <c r="M75" s="86" t="str">
        <f t="shared" si="12"/>
        <v/>
      </c>
    </row>
    <row r="76" spans="1:13" x14ac:dyDescent="0.2">
      <c r="A76" s="56" t="s">
        <v>97</v>
      </c>
      <c r="B76" s="57"/>
      <c r="C76" s="73"/>
      <c r="D76" s="73"/>
      <c r="E76" s="73"/>
      <c r="F76" s="73"/>
      <c r="G76" s="73"/>
      <c r="H76" s="73"/>
      <c r="I76" s="73"/>
      <c r="J76" s="73"/>
      <c r="K76" s="73"/>
      <c r="L76" s="55">
        <f t="shared" si="11"/>
        <v>0</v>
      </c>
      <c r="M76" s="86" t="str">
        <f t="shared" si="12"/>
        <v/>
      </c>
    </row>
    <row r="77" spans="1:13" x14ac:dyDescent="0.2">
      <c r="A77" s="56" t="s">
        <v>86</v>
      </c>
      <c r="B77" s="57"/>
      <c r="C77" s="73"/>
      <c r="D77" s="73"/>
      <c r="E77" s="73"/>
      <c r="F77" s="73"/>
      <c r="G77" s="73"/>
      <c r="H77" s="73"/>
      <c r="I77" s="73"/>
      <c r="J77" s="73"/>
      <c r="K77" s="73"/>
      <c r="L77" s="55">
        <f t="shared" si="11"/>
        <v>0</v>
      </c>
      <c r="M77" s="86" t="str">
        <f t="shared" si="12"/>
        <v/>
      </c>
    </row>
    <row r="78" spans="1:13" x14ac:dyDescent="0.2">
      <c r="A78" s="56" t="s">
        <v>87</v>
      </c>
      <c r="B78" s="57"/>
      <c r="C78" s="73"/>
      <c r="D78" s="73"/>
      <c r="E78" s="73"/>
      <c r="F78" s="73"/>
      <c r="G78" s="73"/>
      <c r="H78" s="73"/>
      <c r="I78" s="73"/>
      <c r="J78" s="73"/>
      <c r="K78" s="73"/>
      <c r="L78" s="55">
        <f t="shared" si="11"/>
        <v>0</v>
      </c>
      <c r="M78" s="86" t="str">
        <f t="shared" si="12"/>
        <v/>
      </c>
    </row>
    <row r="79" spans="1:13" ht="13.5" thickBot="1" x14ac:dyDescent="0.25">
      <c r="A79" s="58"/>
      <c r="B79" s="59"/>
      <c r="C79" s="77"/>
      <c r="D79" s="77"/>
      <c r="E79" s="77"/>
      <c r="F79" s="77"/>
      <c r="G79" s="77"/>
      <c r="H79" s="77"/>
      <c r="I79" s="77"/>
      <c r="J79" s="77"/>
      <c r="K79" s="77"/>
      <c r="L79" s="55">
        <f t="shared" si="11"/>
        <v>0</v>
      </c>
      <c r="M79" s="87" t="str">
        <f t="shared" si="12"/>
        <v/>
      </c>
    </row>
    <row r="80" spans="1:13" ht="13.5" thickBot="1" x14ac:dyDescent="0.25">
      <c r="A80" s="60" t="s">
        <v>89</v>
      </c>
      <c r="B80" s="61">
        <f t="shared" ref="B80:L80" si="13">B73+SUM(B75:B79)</f>
        <v>0</v>
      </c>
      <c r="C80" s="61">
        <f t="shared" si="13"/>
        <v>0</v>
      </c>
      <c r="D80" s="61">
        <f t="shared" si="13"/>
        <v>0</v>
      </c>
      <c r="E80" s="61">
        <f t="shared" si="13"/>
        <v>0</v>
      </c>
      <c r="F80" s="61">
        <f t="shared" si="13"/>
        <v>0</v>
      </c>
      <c r="G80" s="61">
        <f t="shared" si="13"/>
        <v>0</v>
      </c>
      <c r="H80" s="61">
        <f t="shared" si="13"/>
        <v>0</v>
      </c>
      <c r="I80" s="61">
        <f t="shared" si="13"/>
        <v>0</v>
      </c>
      <c r="J80" s="61">
        <f t="shared" si="13"/>
        <v>0</v>
      </c>
      <c r="K80" s="61">
        <f t="shared" si="13"/>
        <v>0</v>
      </c>
      <c r="L80" s="61">
        <f t="shared" si="13"/>
        <v>0</v>
      </c>
      <c r="M80" s="62" t="str">
        <f t="shared" si="12"/>
        <v/>
      </c>
    </row>
    <row r="81" spans="1:13" x14ac:dyDescent="0.2">
      <c r="A81" s="63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</row>
    <row r="82" spans="1:13" ht="13.5" thickBot="1" x14ac:dyDescent="0.25">
      <c r="A82" s="66" t="s">
        <v>88</v>
      </c>
      <c r="B82" s="67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</row>
    <row r="83" spans="1:13" x14ac:dyDescent="0.2">
      <c r="A83" s="69" t="s">
        <v>92</v>
      </c>
      <c r="B83" s="50"/>
      <c r="C83" s="70"/>
      <c r="D83" s="70"/>
      <c r="E83" s="81"/>
      <c r="F83" s="70"/>
      <c r="G83" s="70"/>
      <c r="H83" s="70"/>
      <c r="I83" s="70"/>
      <c r="J83" s="70"/>
      <c r="K83" s="70"/>
      <c r="L83" s="71">
        <f t="shared" ref="L83:L88" si="14">+J83+K83</f>
        <v>0</v>
      </c>
      <c r="M83" s="85" t="str">
        <f t="shared" ref="M83:M89" si="15">IF((C83&lt;&gt;0),ROUND((L83/C83)*100,1),"")</f>
        <v/>
      </c>
    </row>
    <row r="84" spans="1:13" x14ac:dyDescent="0.2">
      <c r="A84" s="72" t="s">
        <v>93</v>
      </c>
      <c r="B84" s="53"/>
      <c r="C84" s="73"/>
      <c r="D84" s="73"/>
      <c r="E84" s="73"/>
      <c r="F84" s="73"/>
      <c r="G84" s="73"/>
      <c r="H84" s="73"/>
      <c r="I84" s="73"/>
      <c r="J84" s="73"/>
      <c r="K84" s="73"/>
      <c r="L84" s="74">
        <f t="shared" si="14"/>
        <v>0</v>
      </c>
      <c r="M84" s="86" t="str">
        <f t="shared" si="15"/>
        <v/>
      </c>
    </row>
    <row r="85" spans="1:13" x14ac:dyDescent="0.2">
      <c r="A85" s="72" t="s">
        <v>94</v>
      </c>
      <c r="B85" s="57"/>
      <c r="C85" s="73"/>
      <c r="D85" s="73"/>
      <c r="E85" s="73"/>
      <c r="F85" s="73"/>
      <c r="G85" s="73"/>
      <c r="H85" s="73"/>
      <c r="I85" s="73"/>
      <c r="J85" s="73"/>
      <c r="K85" s="73"/>
      <c r="L85" s="74">
        <f t="shared" si="14"/>
        <v>0</v>
      </c>
      <c r="M85" s="86" t="str">
        <f t="shared" si="15"/>
        <v/>
      </c>
    </row>
    <row r="86" spans="1:13" x14ac:dyDescent="0.2">
      <c r="A86" s="72" t="s">
        <v>95</v>
      </c>
      <c r="B86" s="57"/>
      <c r="C86" s="73"/>
      <c r="D86" s="73"/>
      <c r="E86" s="73"/>
      <c r="F86" s="73"/>
      <c r="G86" s="73"/>
      <c r="H86" s="73"/>
      <c r="I86" s="73"/>
      <c r="J86" s="73"/>
      <c r="K86" s="73"/>
      <c r="L86" s="74">
        <f t="shared" si="14"/>
        <v>0</v>
      </c>
      <c r="M86" s="86" t="str">
        <f t="shared" si="15"/>
        <v/>
      </c>
    </row>
    <row r="87" spans="1:13" x14ac:dyDescent="0.2">
      <c r="A87" s="75"/>
      <c r="B87" s="57"/>
      <c r="C87" s="73"/>
      <c r="D87" s="73"/>
      <c r="E87" s="73"/>
      <c r="F87" s="73"/>
      <c r="G87" s="73"/>
      <c r="H87" s="73"/>
      <c r="I87" s="73"/>
      <c r="J87" s="73"/>
      <c r="K87" s="73"/>
      <c r="L87" s="74">
        <f t="shared" si="14"/>
        <v>0</v>
      </c>
      <c r="M87" s="86" t="str">
        <f t="shared" si="15"/>
        <v/>
      </c>
    </row>
    <row r="88" spans="1:13" ht="13.5" thickBot="1" x14ac:dyDescent="0.25">
      <c r="A88" s="76"/>
      <c r="B88" s="59"/>
      <c r="C88" s="77"/>
      <c r="D88" s="77"/>
      <c r="E88" s="77"/>
      <c r="F88" s="77"/>
      <c r="G88" s="77"/>
      <c r="H88" s="77"/>
      <c r="I88" s="77"/>
      <c r="J88" s="77"/>
      <c r="K88" s="77"/>
      <c r="L88" s="74">
        <f t="shared" si="14"/>
        <v>0</v>
      </c>
      <c r="M88" s="87" t="str">
        <f t="shared" si="15"/>
        <v/>
      </c>
    </row>
    <row r="89" spans="1:13" ht="13.5" thickBot="1" x14ac:dyDescent="0.25">
      <c r="A89" s="78" t="s">
        <v>73</v>
      </c>
      <c r="B89" s="61">
        <f t="shared" ref="B89:L89" si="16">SUM(B83:B88)</f>
        <v>0</v>
      </c>
      <c r="C89" s="61">
        <f t="shared" si="16"/>
        <v>0</v>
      </c>
      <c r="D89" s="61">
        <f t="shared" si="16"/>
        <v>0</v>
      </c>
      <c r="E89" s="61">
        <f t="shared" si="16"/>
        <v>0</v>
      </c>
      <c r="F89" s="61">
        <f t="shared" si="16"/>
        <v>0</v>
      </c>
      <c r="G89" s="61">
        <f t="shared" si="16"/>
        <v>0</v>
      </c>
      <c r="H89" s="61">
        <f t="shared" si="16"/>
        <v>0</v>
      </c>
      <c r="I89" s="61">
        <f t="shared" si="16"/>
        <v>0</v>
      </c>
      <c r="J89" s="61">
        <f t="shared" si="16"/>
        <v>0</v>
      </c>
      <c r="K89" s="61">
        <f t="shared" si="16"/>
        <v>0</v>
      </c>
      <c r="L89" s="61">
        <f t="shared" si="16"/>
        <v>0</v>
      </c>
      <c r="M89" s="62" t="str">
        <f t="shared" si="15"/>
        <v/>
      </c>
    </row>
    <row r="90" spans="1:13" x14ac:dyDescent="0.2">
      <c r="A90" s="519" t="s">
        <v>161</v>
      </c>
      <c r="B90" s="519"/>
      <c r="C90" s="519"/>
      <c r="D90" s="519"/>
      <c r="E90" s="519"/>
      <c r="F90" s="519"/>
      <c r="G90" s="519"/>
      <c r="H90" s="519"/>
      <c r="I90" s="519"/>
      <c r="J90" s="519"/>
      <c r="K90" s="519"/>
      <c r="L90" s="519"/>
      <c r="M90" s="519"/>
    </row>
    <row r="91" spans="1:13" x14ac:dyDescent="0.2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</row>
    <row r="92" spans="1:13" ht="14.25" thickBo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520" t="s">
        <v>42</v>
      </c>
      <c r="M92" s="520"/>
    </row>
    <row r="93" spans="1:13" ht="21.75" thickBot="1" x14ac:dyDescent="0.25">
      <c r="A93" s="509" t="s">
        <v>90</v>
      </c>
      <c r="B93" s="510"/>
      <c r="C93" s="510"/>
      <c r="D93" s="510"/>
      <c r="E93" s="510"/>
      <c r="F93" s="510"/>
      <c r="G93" s="510"/>
      <c r="H93" s="510"/>
      <c r="I93" s="510"/>
      <c r="J93" s="510"/>
      <c r="K93" s="80" t="s">
        <v>428</v>
      </c>
      <c r="L93" s="80" t="s">
        <v>427</v>
      </c>
      <c r="M93" s="80" t="s">
        <v>165</v>
      </c>
    </row>
    <row r="94" spans="1:13" x14ac:dyDescent="0.2">
      <c r="A94" s="513"/>
      <c r="B94" s="514"/>
      <c r="C94" s="514"/>
      <c r="D94" s="514"/>
      <c r="E94" s="514"/>
      <c r="F94" s="514"/>
      <c r="G94" s="514"/>
      <c r="H94" s="514"/>
      <c r="I94" s="514"/>
      <c r="J94" s="514"/>
      <c r="K94" s="81"/>
      <c r="L94" s="82"/>
      <c r="M94" s="82"/>
    </row>
    <row r="95" spans="1:13" ht="13.5" thickBot="1" x14ac:dyDescent="0.25">
      <c r="A95" s="515"/>
      <c r="B95" s="516"/>
      <c r="C95" s="516"/>
      <c r="D95" s="516"/>
      <c r="E95" s="516"/>
      <c r="F95" s="516"/>
      <c r="G95" s="516"/>
      <c r="H95" s="516"/>
      <c r="I95" s="516"/>
      <c r="J95" s="516"/>
      <c r="K95" s="83"/>
      <c r="L95" s="77"/>
      <c r="M95" s="77"/>
    </row>
    <row r="96" spans="1:13" ht="13.5" thickBot="1" x14ac:dyDescent="0.25">
      <c r="A96" s="517" t="s">
        <v>36</v>
      </c>
      <c r="B96" s="518"/>
      <c r="C96" s="518"/>
      <c r="D96" s="518"/>
      <c r="E96" s="518"/>
      <c r="F96" s="518"/>
      <c r="G96" s="518"/>
      <c r="H96" s="518"/>
      <c r="I96" s="518"/>
      <c r="J96" s="518"/>
      <c r="K96" s="84">
        <f>SUM(K94:K95)</f>
        <v>0</v>
      </c>
      <c r="L96" s="84">
        <f>SUM(L94:L95)</f>
        <v>0</v>
      </c>
      <c r="M96" s="84">
        <f>SUM(M94:M95)</f>
        <v>0</v>
      </c>
    </row>
    <row r="97" spans="1:13" ht="12.75" customHeight="1" x14ac:dyDescent="0.2">
      <c r="D97" s="521" t="s">
        <v>702</v>
      </c>
      <c r="E97" s="521"/>
      <c r="F97" s="521"/>
      <c r="G97" s="521"/>
      <c r="H97" s="521"/>
      <c r="I97" s="521"/>
      <c r="J97" s="521"/>
      <c r="K97" s="521"/>
      <c r="L97" s="521"/>
      <c r="M97" s="521"/>
    </row>
    <row r="98" spans="1:13" ht="15.75" x14ac:dyDescent="0.2">
      <c r="A98" s="522" t="s">
        <v>665</v>
      </c>
      <c r="B98" s="522"/>
      <c r="C98" s="522"/>
      <c r="D98" s="487"/>
      <c r="E98" s="487"/>
      <c r="F98" s="487"/>
      <c r="G98" s="487"/>
      <c r="H98" s="487"/>
      <c r="I98" s="487"/>
      <c r="J98" s="475"/>
      <c r="K98" s="475"/>
      <c r="L98" s="475"/>
      <c r="M98" s="475"/>
    </row>
    <row r="99" spans="1:13" ht="15.75" thickBo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520" t="s">
        <v>42</v>
      </c>
      <c r="M99" s="520"/>
    </row>
    <row r="100" spans="1:13" ht="13.5" thickBot="1" x14ac:dyDescent="0.25">
      <c r="A100" s="523" t="s">
        <v>83</v>
      </c>
      <c r="B100" s="526" t="s">
        <v>164</v>
      </c>
      <c r="C100" s="526"/>
      <c r="D100" s="526"/>
      <c r="E100" s="526"/>
      <c r="F100" s="526"/>
      <c r="G100" s="526"/>
      <c r="H100" s="526"/>
      <c r="I100" s="526"/>
      <c r="J100" s="527" t="s">
        <v>165</v>
      </c>
      <c r="K100" s="527"/>
      <c r="L100" s="527"/>
      <c r="M100" s="527"/>
    </row>
    <row r="101" spans="1:13" ht="13.5" thickBot="1" x14ac:dyDescent="0.25">
      <c r="A101" s="524"/>
      <c r="B101" s="529" t="s">
        <v>166</v>
      </c>
      <c r="C101" s="512" t="s">
        <v>167</v>
      </c>
      <c r="D101" s="511" t="s">
        <v>162</v>
      </c>
      <c r="E101" s="511"/>
      <c r="F101" s="511"/>
      <c r="G101" s="511"/>
      <c r="H101" s="511"/>
      <c r="I101" s="511"/>
      <c r="J101" s="528"/>
      <c r="K101" s="528"/>
      <c r="L101" s="528"/>
      <c r="M101" s="528"/>
    </row>
    <row r="102" spans="1:13" ht="21.75" thickBot="1" x14ac:dyDescent="0.25">
      <c r="A102" s="524"/>
      <c r="B102" s="529"/>
      <c r="C102" s="512"/>
      <c r="D102" s="45" t="s">
        <v>166</v>
      </c>
      <c r="E102" s="45" t="s">
        <v>167</v>
      </c>
      <c r="F102" s="45" t="s">
        <v>166</v>
      </c>
      <c r="G102" s="45" t="s">
        <v>167</v>
      </c>
      <c r="H102" s="45" t="s">
        <v>166</v>
      </c>
      <c r="I102" s="45" t="s">
        <v>167</v>
      </c>
      <c r="J102" s="528"/>
      <c r="K102" s="528"/>
      <c r="L102" s="528"/>
      <c r="M102" s="528"/>
    </row>
    <row r="103" spans="1:13" ht="26.25" customHeight="1" thickBot="1" x14ac:dyDescent="0.25">
      <c r="A103" s="525"/>
      <c r="B103" s="512" t="s">
        <v>163</v>
      </c>
      <c r="C103" s="512"/>
      <c r="D103" s="512" t="s">
        <v>522</v>
      </c>
      <c r="E103" s="512"/>
      <c r="F103" s="512" t="s">
        <v>666</v>
      </c>
      <c r="G103" s="512"/>
      <c r="H103" s="512" t="s">
        <v>678</v>
      </c>
      <c r="I103" s="512"/>
      <c r="J103" s="44"/>
      <c r="K103" s="45"/>
      <c r="L103" s="44"/>
      <c r="M103" s="45"/>
    </row>
    <row r="104" spans="1:13" ht="13.5" thickBot="1" x14ac:dyDescent="0.25">
      <c r="A104" s="46" t="s">
        <v>329</v>
      </c>
      <c r="B104" s="44" t="s">
        <v>330</v>
      </c>
      <c r="C104" s="44" t="s">
        <v>331</v>
      </c>
      <c r="D104" s="47" t="s">
        <v>332</v>
      </c>
      <c r="E104" s="45" t="s">
        <v>333</v>
      </c>
      <c r="F104" s="45" t="s">
        <v>403</v>
      </c>
      <c r="G104" s="45" t="s">
        <v>404</v>
      </c>
      <c r="H104" s="44" t="s">
        <v>405</v>
      </c>
      <c r="I104" s="47" t="s">
        <v>406</v>
      </c>
      <c r="J104" s="47" t="s">
        <v>413</v>
      </c>
      <c r="K104" s="47" t="s">
        <v>414</v>
      </c>
      <c r="L104" s="47" t="s">
        <v>415</v>
      </c>
      <c r="M104" s="48" t="s">
        <v>416</v>
      </c>
    </row>
    <row r="105" spans="1:13" x14ac:dyDescent="0.2">
      <c r="A105" s="49" t="s">
        <v>84</v>
      </c>
      <c r="B105" s="50"/>
      <c r="C105" s="70"/>
      <c r="D105" s="70"/>
      <c r="E105" s="81"/>
      <c r="F105" s="70"/>
      <c r="G105" s="70"/>
      <c r="H105" s="70"/>
      <c r="I105" s="70"/>
      <c r="J105" s="70"/>
      <c r="K105" s="70"/>
      <c r="L105" s="51">
        <f t="shared" ref="L105:L111" si="17">+J105+K105</f>
        <v>0</v>
      </c>
      <c r="M105" s="85" t="str">
        <f t="shared" ref="M105:M112" si="18">IF((C105&lt;&gt;0),ROUND((L105/C105)*100,1),"")</f>
        <v/>
      </c>
    </row>
    <row r="106" spans="1:13" x14ac:dyDescent="0.2">
      <c r="A106" s="52" t="s">
        <v>96</v>
      </c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55">
        <f t="shared" si="17"/>
        <v>0</v>
      </c>
      <c r="M106" s="86" t="str">
        <f t="shared" si="18"/>
        <v/>
      </c>
    </row>
    <row r="107" spans="1:13" x14ac:dyDescent="0.2">
      <c r="A107" s="56" t="s">
        <v>85</v>
      </c>
      <c r="B107" s="57"/>
      <c r="C107" s="73"/>
      <c r="D107" s="73"/>
      <c r="E107" s="73"/>
      <c r="F107" s="73"/>
      <c r="G107" s="73"/>
      <c r="H107" s="73"/>
      <c r="I107" s="73"/>
      <c r="J107" s="73"/>
      <c r="K107" s="73"/>
      <c r="L107" s="55">
        <f t="shared" si="17"/>
        <v>0</v>
      </c>
      <c r="M107" s="86" t="str">
        <f t="shared" si="18"/>
        <v/>
      </c>
    </row>
    <row r="108" spans="1:13" x14ac:dyDescent="0.2">
      <c r="A108" s="56" t="s">
        <v>97</v>
      </c>
      <c r="B108" s="57"/>
      <c r="C108" s="73"/>
      <c r="D108" s="73"/>
      <c r="E108" s="73"/>
      <c r="F108" s="73"/>
      <c r="G108" s="73"/>
      <c r="H108" s="73"/>
      <c r="I108" s="73"/>
      <c r="J108" s="73"/>
      <c r="K108" s="73"/>
      <c r="L108" s="55">
        <f t="shared" si="17"/>
        <v>0</v>
      </c>
      <c r="M108" s="86" t="str">
        <f t="shared" si="18"/>
        <v/>
      </c>
    </row>
    <row r="109" spans="1:13" x14ac:dyDescent="0.2">
      <c r="A109" s="56" t="s">
        <v>86</v>
      </c>
      <c r="B109" s="57"/>
      <c r="C109" s="73"/>
      <c r="D109" s="73"/>
      <c r="E109" s="73"/>
      <c r="F109" s="73"/>
      <c r="G109" s="73"/>
      <c r="H109" s="73"/>
      <c r="I109" s="73"/>
      <c r="J109" s="73"/>
      <c r="K109" s="73"/>
      <c r="L109" s="55">
        <f t="shared" si="17"/>
        <v>0</v>
      </c>
      <c r="M109" s="86" t="str">
        <f t="shared" si="18"/>
        <v/>
      </c>
    </row>
    <row r="110" spans="1:13" x14ac:dyDescent="0.2">
      <c r="A110" s="56" t="s">
        <v>87</v>
      </c>
      <c r="B110" s="57"/>
      <c r="C110" s="73"/>
      <c r="D110" s="73"/>
      <c r="E110" s="73"/>
      <c r="F110" s="73"/>
      <c r="G110" s="73"/>
      <c r="H110" s="73"/>
      <c r="I110" s="73"/>
      <c r="J110" s="73"/>
      <c r="K110" s="73"/>
      <c r="L110" s="55">
        <f t="shared" si="17"/>
        <v>0</v>
      </c>
      <c r="M110" s="86" t="str">
        <f t="shared" si="18"/>
        <v/>
      </c>
    </row>
    <row r="111" spans="1:13" ht="13.5" thickBot="1" x14ac:dyDescent="0.25">
      <c r="A111" s="58"/>
      <c r="B111" s="59"/>
      <c r="C111" s="77"/>
      <c r="D111" s="77"/>
      <c r="E111" s="77"/>
      <c r="F111" s="77"/>
      <c r="G111" s="77"/>
      <c r="H111" s="77"/>
      <c r="I111" s="77"/>
      <c r="J111" s="77"/>
      <c r="K111" s="77"/>
      <c r="L111" s="55">
        <f t="shared" si="17"/>
        <v>0</v>
      </c>
      <c r="M111" s="87" t="str">
        <f t="shared" si="18"/>
        <v/>
      </c>
    </row>
    <row r="112" spans="1:13" ht="13.5" thickBot="1" x14ac:dyDescent="0.25">
      <c r="A112" s="60" t="s">
        <v>89</v>
      </c>
      <c r="B112" s="61">
        <f t="shared" ref="B112:L112" si="19">B105+SUM(B107:B111)</f>
        <v>0</v>
      </c>
      <c r="C112" s="61">
        <f t="shared" si="19"/>
        <v>0</v>
      </c>
      <c r="D112" s="61">
        <f t="shared" si="19"/>
        <v>0</v>
      </c>
      <c r="E112" s="61">
        <f t="shared" si="19"/>
        <v>0</v>
      </c>
      <c r="F112" s="61">
        <f t="shared" si="19"/>
        <v>0</v>
      </c>
      <c r="G112" s="61">
        <f t="shared" si="19"/>
        <v>0</v>
      </c>
      <c r="H112" s="61">
        <f t="shared" si="19"/>
        <v>0</v>
      </c>
      <c r="I112" s="61">
        <f t="shared" si="19"/>
        <v>0</v>
      </c>
      <c r="J112" s="61">
        <f t="shared" si="19"/>
        <v>0</v>
      </c>
      <c r="K112" s="61">
        <f t="shared" si="19"/>
        <v>0</v>
      </c>
      <c r="L112" s="61">
        <f t="shared" si="19"/>
        <v>0</v>
      </c>
      <c r="M112" s="62" t="str">
        <f t="shared" si="18"/>
        <v/>
      </c>
    </row>
    <row r="113" spans="1:13" x14ac:dyDescent="0.2">
      <c r="A113" s="63"/>
      <c r="B113" s="64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</row>
    <row r="114" spans="1:13" ht="13.5" thickBot="1" x14ac:dyDescent="0.25">
      <c r="A114" s="66" t="s">
        <v>88</v>
      </c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</row>
    <row r="115" spans="1:13" x14ac:dyDescent="0.2">
      <c r="A115" s="69" t="s">
        <v>92</v>
      </c>
      <c r="B115" s="50"/>
      <c r="C115" s="70"/>
      <c r="D115" s="70"/>
      <c r="E115" s="81"/>
      <c r="F115" s="70"/>
      <c r="G115" s="70"/>
      <c r="H115" s="70"/>
      <c r="I115" s="70"/>
      <c r="J115" s="70"/>
      <c r="K115" s="70"/>
      <c r="L115" s="71">
        <f t="shared" ref="L115:L120" si="20">+J115+K115</f>
        <v>0</v>
      </c>
      <c r="M115" s="85" t="str">
        <f t="shared" ref="M115:M121" si="21">IF((C115&lt;&gt;0),ROUND((L115/C115)*100,1),"")</f>
        <v/>
      </c>
    </row>
    <row r="116" spans="1:13" x14ac:dyDescent="0.2">
      <c r="A116" s="72" t="s">
        <v>93</v>
      </c>
      <c r="B116" s="57">
        <v>91357516</v>
      </c>
      <c r="C116" s="73"/>
      <c r="D116" s="73"/>
      <c r="E116" s="73"/>
      <c r="F116" s="73"/>
      <c r="G116" s="73"/>
      <c r="H116" s="73"/>
      <c r="I116" s="73"/>
      <c r="J116" s="73"/>
      <c r="K116" s="73"/>
      <c r="L116" s="74">
        <f t="shared" si="20"/>
        <v>0</v>
      </c>
      <c r="M116" s="86" t="str">
        <f t="shared" si="21"/>
        <v/>
      </c>
    </row>
    <row r="117" spans="1:13" x14ac:dyDescent="0.2">
      <c r="A117" s="72" t="s">
        <v>94</v>
      </c>
      <c r="B117" s="57"/>
      <c r="C117" s="73"/>
      <c r="D117" s="73"/>
      <c r="E117" s="73"/>
      <c r="F117" s="73"/>
      <c r="G117" s="73"/>
      <c r="H117" s="73"/>
      <c r="I117" s="73"/>
      <c r="J117" s="73"/>
      <c r="K117" s="73"/>
      <c r="L117" s="74">
        <f t="shared" si="20"/>
        <v>0</v>
      </c>
      <c r="M117" s="86" t="str">
        <f t="shared" si="21"/>
        <v/>
      </c>
    </row>
    <row r="118" spans="1:13" x14ac:dyDescent="0.2">
      <c r="A118" s="72" t="s">
        <v>95</v>
      </c>
      <c r="B118" s="57"/>
      <c r="C118" s="73"/>
      <c r="D118" s="73"/>
      <c r="E118" s="73"/>
      <c r="F118" s="73"/>
      <c r="G118" s="73"/>
      <c r="H118" s="73"/>
      <c r="I118" s="73"/>
      <c r="J118" s="73"/>
      <c r="K118" s="73"/>
      <c r="L118" s="74">
        <f t="shared" si="20"/>
        <v>0</v>
      </c>
      <c r="M118" s="86" t="str">
        <f t="shared" si="21"/>
        <v/>
      </c>
    </row>
    <row r="119" spans="1:13" x14ac:dyDescent="0.2">
      <c r="A119" s="75"/>
      <c r="B119" s="57"/>
      <c r="C119" s="73"/>
      <c r="D119" s="73"/>
      <c r="E119" s="73"/>
      <c r="F119" s="73"/>
      <c r="G119" s="73"/>
      <c r="H119" s="73"/>
      <c r="I119" s="73"/>
      <c r="J119" s="73"/>
      <c r="K119" s="73"/>
      <c r="L119" s="74">
        <f t="shared" si="20"/>
        <v>0</v>
      </c>
      <c r="M119" s="86" t="str">
        <f t="shared" si="21"/>
        <v/>
      </c>
    </row>
    <row r="120" spans="1:13" ht="13.5" thickBot="1" x14ac:dyDescent="0.25">
      <c r="A120" s="76"/>
      <c r="B120" s="59"/>
      <c r="C120" s="77"/>
      <c r="D120" s="77"/>
      <c r="E120" s="77"/>
      <c r="F120" s="77"/>
      <c r="G120" s="77"/>
      <c r="H120" s="77"/>
      <c r="I120" s="77"/>
      <c r="J120" s="77"/>
      <c r="K120" s="77"/>
      <c r="L120" s="74">
        <f t="shared" si="20"/>
        <v>0</v>
      </c>
      <c r="M120" s="87" t="str">
        <f t="shared" si="21"/>
        <v/>
      </c>
    </row>
    <row r="121" spans="1:13" ht="13.5" thickBot="1" x14ac:dyDescent="0.25">
      <c r="A121" s="78" t="s">
        <v>73</v>
      </c>
      <c r="B121" s="61">
        <f t="shared" ref="B121:L121" si="22">SUM(B115:B120)</f>
        <v>91357516</v>
      </c>
      <c r="C121" s="61">
        <f t="shared" si="22"/>
        <v>0</v>
      </c>
      <c r="D121" s="61">
        <f t="shared" si="22"/>
        <v>0</v>
      </c>
      <c r="E121" s="61">
        <f t="shared" si="22"/>
        <v>0</v>
      </c>
      <c r="F121" s="61">
        <f t="shared" si="22"/>
        <v>0</v>
      </c>
      <c r="G121" s="61">
        <f t="shared" si="22"/>
        <v>0</v>
      </c>
      <c r="H121" s="61">
        <f t="shared" si="22"/>
        <v>0</v>
      </c>
      <c r="I121" s="61">
        <f t="shared" si="22"/>
        <v>0</v>
      </c>
      <c r="J121" s="61">
        <f t="shared" si="22"/>
        <v>0</v>
      </c>
      <c r="K121" s="61">
        <f t="shared" si="22"/>
        <v>0</v>
      </c>
      <c r="L121" s="61">
        <f t="shared" si="22"/>
        <v>0</v>
      </c>
      <c r="M121" s="62" t="str">
        <f t="shared" si="21"/>
        <v/>
      </c>
    </row>
    <row r="122" spans="1:13" x14ac:dyDescent="0.2">
      <c r="A122" s="519" t="s">
        <v>161</v>
      </c>
      <c r="B122" s="519"/>
      <c r="C122" s="519"/>
      <c r="D122" s="519"/>
      <c r="E122" s="519"/>
      <c r="F122" s="519"/>
      <c r="G122" s="519"/>
      <c r="H122" s="519"/>
      <c r="I122" s="519"/>
      <c r="J122" s="519"/>
      <c r="K122" s="519"/>
      <c r="L122" s="519"/>
      <c r="M122" s="519"/>
    </row>
    <row r="123" spans="1:13" x14ac:dyDescent="0.2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</row>
    <row r="124" spans="1:13" ht="14.25" thickBo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520" t="s">
        <v>42</v>
      </c>
      <c r="M124" s="520"/>
    </row>
    <row r="125" spans="1:13" ht="21.75" thickBot="1" x14ac:dyDescent="0.25">
      <c r="A125" s="509" t="s">
        <v>90</v>
      </c>
      <c r="B125" s="510"/>
      <c r="C125" s="510"/>
      <c r="D125" s="510"/>
      <c r="E125" s="510"/>
      <c r="F125" s="510"/>
      <c r="G125" s="510"/>
      <c r="H125" s="510"/>
      <c r="I125" s="510"/>
      <c r="J125" s="510"/>
      <c r="K125" s="80" t="s">
        <v>428</v>
      </c>
      <c r="L125" s="80" t="s">
        <v>427</v>
      </c>
      <c r="M125" s="80" t="s">
        <v>165</v>
      </c>
    </row>
    <row r="126" spans="1:13" x14ac:dyDescent="0.2">
      <c r="A126" s="513"/>
      <c r="B126" s="514"/>
      <c r="C126" s="514"/>
      <c r="D126" s="514"/>
      <c r="E126" s="514"/>
      <c r="F126" s="514"/>
      <c r="G126" s="514"/>
      <c r="H126" s="514"/>
      <c r="I126" s="514"/>
      <c r="J126" s="514"/>
      <c r="K126" s="81"/>
      <c r="L126" s="82"/>
      <c r="M126" s="82"/>
    </row>
    <row r="127" spans="1:13" ht="13.5" thickBot="1" x14ac:dyDescent="0.25">
      <c r="A127" s="515"/>
      <c r="B127" s="516"/>
      <c r="C127" s="516"/>
      <c r="D127" s="516"/>
      <c r="E127" s="516"/>
      <c r="F127" s="516"/>
      <c r="G127" s="516"/>
      <c r="H127" s="516"/>
      <c r="I127" s="516"/>
      <c r="J127" s="516"/>
      <c r="K127" s="83"/>
      <c r="L127" s="77"/>
      <c r="M127" s="77"/>
    </row>
    <row r="128" spans="1:13" ht="13.5" thickBot="1" x14ac:dyDescent="0.25">
      <c r="A128" s="517" t="s">
        <v>36</v>
      </c>
      <c r="B128" s="518"/>
      <c r="C128" s="518"/>
      <c r="D128" s="518"/>
      <c r="E128" s="518"/>
      <c r="F128" s="518"/>
      <c r="G128" s="518"/>
      <c r="H128" s="518"/>
      <c r="I128" s="518"/>
      <c r="J128" s="518"/>
      <c r="K128" s="84">
        <f>SUM(K126:K127)</f>
        <v>0</v>
      </c>
      <c r="L128" s="84">
        <f>SUM(L126:L127)</f>
        <v>0</v>
      </c>
      <c r="M128" s="84">
        <f>SUM(M126:M127)</f>
        <v>0</v>
      </c>
    </row>
    <row r="129" spans="1:13" x14ac:dyDescent="0.2">
      <c r="D129" s="521" t="s">
        <v>702</v>
      </c>
      <c r="E129" s="521"/>
      <c r="F129" s="521"/>
      <c r="G129" s="521"/>
      <c r="H129" s="521"/>
      <c r="I129" s="521"/>
      <c r="J129" s="521"/>
      <c r="K129" s="521"/>
      <c r="L129" s="521"/>
      <c r="M129" s="521"/>
    </row>
    <row r="130" spans="1:13" ht="15.75" x14ac:dyDescent="0.2">
      <c r="A130" s="522" t="s">
        <v>668</v>
      </c>
      <c r="B130" s="522"/>
      <c r="C130" s="522"/>
      <c r="D130" s="487"/>
      <c r="E130" s="487"/>
      <c r="F130" s="487"/>
      <c r="G130" s="487"/>
      <c r="H130" s="487"/>
      <c r="I130" s="487"/>
      <c r="J130" s="475"/>
      <c r="K130" s="475"/>
      <c r="L130" s="475"/>
      <c r="M130" s="475"/>
    </row>
    <row r="131" spans="1:13" ht="15.75" thickBo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520" t="s">
        <v>42</v>
      </c>
      <c r="M131" s="520"/>
    </row>
    <row r="132" spans="1:13" ht="13.5" thickBot="1" x14ac:dyDescent="0.25">
      <c r="A132" s="523" t="s">
        <v>83</v>
      </c>
      <c r="B132" s="526" t="s">
        <v>164</v>
      </c>
      <c r="C132" s="526"/>
      <c r="D132" s="526"/>
      <c r="E132" s="526"/>
      <c r="F132" s="526"/>
      <c r="G132" s="526"/>
      <c r="H132" s="526"/>
      <c r="I132" s="526"/>
      <c r="J132" s="527" t="s">
        <v>165</v>
      </c>
      <c r="K132" s="527"/>
      <c r="L132" s="527"/>
      <c r="M132" s="527"/>
    </row>
    <row r="133" spans="1:13" ht="13.5" thickBot="1" x14ac:dyDescent="0.25">
      <c r="A133" s="524"/>
      <c r="B133" s="529" t="s">
        <v>166</v>
      </c>
      <c r="C133" s="512" t="s">
        <v>167</v>
      </c>
      <c r="D133" s="511" t="s">
        <v>162</v>
      </c>
      <c r="E133" s="511"/>
      <c r="F133" s="511"/>
      <c r="G133" s="511"/>
      <c r="H133" s="511"/>
      <c r="I133" s="511"/>
      <c r="J133" s="528"/>
      <c r="K133" s="528"/>
      <c r="L133" s="528"/>
      <c r="M133" s="528"/>
    </row>
    <row r="134" spans="1:13" ht="21.75" thickBot="1" x14ac:dyDescent="0.25">
      <c r="A134" s="524"/>
      <c r="B134" s="529"/>
      <c r="C134" s="512"/>
      <c r="D134" s="45" t="s">
        <v>166</v>
      </c>
      <c r="E134" s="45" t="s">
        <v>167</v>
      </c>
      <c r="F134" s="45" t="s">
        <v>166</v>
      </c>
      <c r="G134" s="45" t="s">
        <v>167</v>
      </c>
      <c r="H134" s="45" t="s">
        <v>166</v>
      </c>
      <c r="I134" s="45" t="s">
        <v>167</v>
      </c>
      <c r="J134" s="528"/>
      <c r="K134" s="528"/>
      <c r="L134" s="528"/>
      <c r="M134" s="528"/>
    </row>
    <row r="135" spans="1:13" ht="23.25" customHeight="1" thickBot="1" x14ac:dyDescent="0.25">
      <c r="A135" s="525"/>
      <c r="B135" s="512" t="s">
        <v>163</v>
      </c>
      <c r="C135" s="512"/>
      <c r="D135" s="512" t="s">
        <v>520</v>
      </c>
      <c r="E135" s="512"/>
      <c r="F135" s="512" t="s">
        <v>521</v>
      </c>
      <c r="G135" s="512"/>
      <c r="H135" s="512" t="s">
        <v>522</v>
      </c>
      <c r="I135" s="512"/>
      <c r="J135" s="44"/>
      <c r="K135" s="45"/>
      <c r="L135" s="44"/>
      <c r="M135" s="45"/>
    </row>
    <row r="136" spans="1:13" ht="13.5" thickBot="1" x14ac:dyDescent="0.25">
      <c r="A136" s="46" t="s">
        <v>329</v>
      </c>
      <c r="B136" s="44" t="s">
        <v>330</v>
      </c>
      <c r="C136" s="44" t="s">
        <v>331</v>
      </c>
      <c r="D136" s="47" t="s">
        <v>332</v>
      </c>
      <c r="E136" s="45" t="s">
        <v>333</v>
      </c>
      <c r="F136" s="45" t="s">
        <v>403</v>
      </c>
      <c r="G136" s="45" t="s">
        <v>404</v>
      </c>
      <c r="H136" s="44" t="s">
        <v>405</v>
      </c>
      <c r="I136" s="47" t="s">
        <v>406</v>
      </c>
      <c r="J136" s="47" t="s">
        <v>413</v>
      </c>
      <c r="K136" s="47" t="s">
        <v>414</v>
      </c>
      <c r="L136" s="47" t="s">
        <v>415</v>
      </c>
      <c r="M136" s="48" t="s">
        <v>416</v>
      </c>
    </row>
    <row r="137" spans="1:13" x14ac:dyDescent="0.2">
      <c r="A137" s="49" t="s">
        <v>84</v>
      </c>
      <c r="B137" s="50"/>
      <c r="C137" s="70"/>
      <c r="D137" s="70"/>
      <c r="E137" s="81"/>
      <c r="F137" s="70"/>
      <c r="G137" s="70"/>
      <c r="H137" s="70"/>
      <c r="I137" s="70"/>
      <c r="J137" s="70"/>
      <c r="K137" s="70"/>
      <c r="L137" s="51">
        <f t="shared" ref="L137:L143" si="23">+J137+K137</f>
        <v>0</v>
      </c>
      <c r="M137" s="85" t="str">
        <f t="shared" ref="M137:M144" si="24">IF((C137&lt;&gt;0),ROUND((L137/C137)*100,1),"")</f>
        <v/>
      </c>
    </row>
    <row r="138" spans="1:13" x14ac:dyDescent="0.2">
      <c r="A138" s="52" t="s">
        <v>96</v>
      </c>
      <c r="B138" s="53"/>
      <c r="C138" s="54"/>
      <c r="D138" s="54"/>
      <c r="E138" s="54"/>
      <c r="F138" s="54"/>
      <c r="G138" s="54"/>
      <c r="H138" s="54"/>
      <c r="I138" s="54"/>
      <c r="J138" s="54"/>
      <c r="K138" s="54"/>
      <c r="L138" s="55">
        <f t="shared" si="23"/>
        <v>0</v>
      </c>
      <c r="M138" s="86" t="str">
        <f t="shared" si="24"/>
        <v/>
      </c>
    </row>
    <row r="139" spans="1:13" x14ac:dyDescent="0.2">
      <c r="A139" s="56" t="s">
        <v>85</v>
      </c>
      <c r="B139" s="57"/>
      <c r="C139" s="73"/>
      <c r="D139" s="73"/>
      <c r="E139" s="73"/>
      <c r="F139" s="73"/>
      <c r="G139" s="73"/>
      <c r="H139" s="73"/>
      <c r="I139" s="73"/>
      <c r="J139" s="73"/>
      <c r="K139" s="73"/>
      <c r="L139" s="55">
        <f t="shared" si="23"/>
        <v>0</v>
      </c>
      <c r="M139" s="86" t="str">
        <f t="shared" si="24"/>
        <v/>
      </c>
    </row>
    <row r="140" spans="1:13" x14ac:dyDescent="0.2">
      <c r="A140" s="56" t="s">
        <v>97</v>
      </c>
      <c r="B140" s="57"/>
      <c r="C140" s="73"/>
      <c r="D140" s="73"/>
      <c r="E140" s="73"/>
      <c r="F140" s="73"/>
      <c r="G140" s="73"/>
      <c r="H140" s="73"/>
      <c r="I140" s="73"/>
      <c r="J140" s="73"/>
      <c r="K140" s="73"/>
      <c r="L140" s="55">
        <f t="shared" si="23"/>
        <v>0</v>
      </c>
      <c r="M140" s="86" t="str">
        <f t="shared" si="24"/>
        <v/>
      </c>
    </row>
    <row r="141" spans="1:13" x14ac:dyDescent="0.2">
      <c r="A141" s="56" t="s">
        <v>86</v>
      </c>
      <c r="B141" s="57"/>
      <c r="C141" s="73"/>
      <c r="D141" s="73"/>
      <c r="E141" s="73"/>
      <c r="F141" s="73"/>
      <c r="G141" s="73"/>
      <c r="H141" s="73"/>
      <c r="I141" s="73"/>
      <c r="J141" s="73"/>
      <c r="K141" s="73"/>
      <c r="L141" s="55">
        <f t="shared" si="23"/>
        <v>0</v>
      </c>
      <c r="M141" s="86" t="str">
        <f t="shared" si="24"/>
        <v/>
      </c>
    </row>
    <row r="142" spans="1:13" x14ac:dyDescent="0.2">
      <c r="A142" s="56" t="s">
        <v>87</v>
      </c>
      <c r="B142" s="57"/>
      <c r="C142" s="73"/>
      <c r="D142" s="73"/>
      <c r="E142" s="73"/>
      <c r="F142" s="73"/>
      <c r="G142" s="73"/>
      <c r="H142" s="73"/>
      <c r="I142" s="73"/>
      <c r="J142" s="73"/>
      <c r="K142" s="73"/>
      <c r="L142" s="55">
        <f t="shared" si="23"/>
        <v>0</v>
      </c>
      <c r="M142" s="86" t="str">
        <f t="shared" si="24"/>
        <v/>
      </c>
    </row>
    <row r="143" spans="1:13" ht="13.5" thickBot="1" x14ac:dyDescent="0.25">
      <c r="A143" s="58"/>
      <c r="B143" s="59"/>
      <c r="C143" s="77"/>
      <c r="D143" s="77"/>
      <c r="E143" s="77"/>
      <c r="F143" s="77"/>
      <c r="G143" s="77"/>
      <c r="H143" s="77"/>
      <c r="I143" s="77"/>
      <c r="J143" s="77"/>
      <c r="K143" s="77"/>
      <c r="L143" s="55">
        <f t="shared" si="23"/>
        <v>0</v>
      </c>
      <c r="M143" s="87" t="str">
        <f t="shared" si="24"/>
        <v/>
      </c>
    </row>
    <row r="144" spans="1:13" ht="13.5" thickBot="1" x14ac:dyDescent="0.25">
      <c r="A144" s="60" t="s">
        <v>89</v>
      </c>
      <c r="B144" s="61">
        <f t="shared" ref="B144:L144" si="25">B137+SUM(B139:B143)</f>
        <v>0</v>
      </c>
      <c r="C144" s="61">
        <f t="shared" si="25"/>
        <v>0</v>
      </c>
      <c r="D144" s="61">
        <f t="shared" si="25"/>
        <v>0</v>
      </c>
      <c r="E144" s="61">
        <f t="shared" si="25"/>
        <v>0</v>
      </c>
      <c r="F144" s="61">
        <f t="shared" si="25"/>
        <v>0</v>
      </c>
      <c r="G144" s="61">
        <f t="shared" si="25"/>
        <v>0</v>
      </c>
      <c r="H144" s="61">
        <f t="shared" si="25"/>
        <v>0</v>
      </c>
      <c r="I144" s="61">
        <f t="shared" si="25"/>
        <v>0</v>
      </c>
      <c r="J144" s="61">
        <f t="shared" si="25"/>
        <v>0</v>
      </c>
      <c r="K144" s="61">
        <f t="shared" si="25"/>
        <v>0</v>
      </c>
      <c r="L144" s="61">
        <f t="shared" si="25"/>
        <v>0</v>
      </c>
      <c r="M144" s="62" t="str">
        <f t="shared" si="24"/>
        <v/>
      </c>
    </row>
    <row r="145" spans="1:13" x14ac:dyDescent="0.2">
      <c r="A145" s="63"/>
      <c r="B145" s="64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</row>
    <row r="146" spans="1:13" ht="13.5" thickBot="1" x14ac:dyDescent="0.25">
      <c r="A146" s="66" t="s">
        <v>88</v>
      </c>
      <c r="B146" s="67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</row>
    <row r="147" spans="1:13" x14ac:dyDescent="0.2">
      <c r="A147" s="69" t="s">
        <v>92</v>
      </c>
      <c r="B147" s="50"/>
      <c r="C147" s="70"/>
      <c r="D147" s="70"/>
      <c r="E147" s="81"/>
      <c r="F147" s="70"/>
      <c r="G147" s="70"/>
      <c r="H147" s="70"/>
      <c r="I147" s="70"/>
      <c r="J147" s="70"/>
      <c r="K147" s="70"/>
      <c r="L147" s="71">
        <f t="shared" ref="L147:L152" si="26">+J147+K147</f>
        <v>0</v>
      </c>
      <c r="M147" s="85" t="str">
        <f t="shared" ref="M147:M153" si="27">IF((C147&lt;&gt;0),ROUND((L147/C147)*100,1),"")</f>
        <v/>
      </c>
    </row>
    <row r="148" spans="1:13" x14ac:dyDescent="0.2">
      <c r="A148" s="72" t="s">
        <v>93</v>
      </c>
      <c r="B148" s="57"/>
      <c r="C148" s="73"/>
      <c r="D148" s="73"/>
      <c r="E148" s="73"/>
      <c r="F148" s="73"/>
      <c r="G148" s="73"/>
      <c r="H148" s="73"/>
      <c r="I148" s="73"/>
      <c r="J148" s="73"/>
      <c r="K148" s="73"/>
      <c r="L148" s="74">
        <f t="shared" si="26"/>
        <v>0</v>
      </c>
      <c r="M148" s="86" t="str">
        <f t="shared" si="27"/>
        <v/>
      </c>
    </row>
    <row r="149" spans="1:13" x14ac:dyDescent="0.2">
      <c r="A149" s="72" t="s">
        <v>94</v>
      </c>
      <c r="B149" s="57"/>
      <c r="C149" s="73"/>
      <c r="D149" s="73"/>
      <c r="E149" s="73"/>
      <c r="F149" s="73"/>
      <c r="G149" s="73"/>
      <c r="H149" s="73"/>
      <c r="I149" s="73"/>
      <c r="J149" s="73"/>
      <c r="K149" s="73"/>
      <c r="L149" s="74">
        <f t="shared" si="26"/>
        <v>0</v>
      </c>
      <c r="M149" s="86" t="str">
        <f t="shared" si="27"/>
        <v/>
      </c>
    </row>
    <row r="150" spans="1:13" x14ac:dyDescent="0.2">
      <c r="A150" s="72" t="s">
        <v>95</v>
      </c>
      <c r="B150" s="57"/>
      <c r="C150" s="73"/>
      <c r="D150" s="73"/>
      <c r="E150" s="73"/>
      <c r="F150" s="73"/>
      <c r="G150" s="73"/>
      <c r="H150" s="73"/>
      <c r="I150" s="73"/>
      <c r="J150" s="73"/>
      <c r="K150" s="73"/>
      <c r="L150" s="74">
        <f t="shared" si="26"/>
        <v>0</v>
      </c>
      <c r="M150" s="86" t="str">
        <f t="shared" si="27"/>
        <v/>
      </c>
    </row>
    <row r="151" spans="1:13" x14ac:dyDescent="0.2">
      <c r="A151" s="75"/>
      <c r="B151" s="57">
        <v>5062160</v>
      </c>
      <c r="C151" s="73"/>
      <c r="D151" s="73"/>
      <c r="E151" s="73"/>
      <c r="F151" s="73"/>
      <c r="G151" s="73"/>
      <c r="H151" s="73"/>
      <c r="I151" s="73"/>
      <c r="J151" s="73"/>
      <c r="K151" s="73"/>
      <c r="L151" s="74">
        <f t="shared" si="26"/>
        <v>0</v>
      </c>
      <c r="M151" s="86" t="str">
        <f t="shared" si="27"/>
        <v/>
      </c>
    </row>
    <row r="152" spans="1:13" ht="13.5" thickBot="1" x14ac:dyDescent="0.25">
      <c r="A152" s="76"/>
      <c r="B152" s="59"/>
      <c r="C152" s="77"/>
      <c r="D152" s="77"/>
      <c r="E152" s="77"/>
      <c r="F152" s="77"/>
      <c r="G152" s="77"/>
      <c r="H152" s="77"/>
      <c r="I152" s="77"/>
      <c r="J152" s="77"/>
      <c r="K152" s="77"/>
      <c r="L152" s="74">
        <f t="shared" si="26"/>
        <v>0</v>
      </c>
      <c r="M152" s="87" t="str">
        <f t="shared" si="27"/>
        <v/>
      </c>
    </row>
    <row r="153" spans="1:13" ht="13.5" thickBot="1" x14ac:dyDescent="0.25">
      <c r="A153" s="78" t="s">
        <v>73</v>
      </c>
      <c r="B153" s="61">
        <f t="shared" ref="B153:L153" si="28">SUM(B147:B152)</f>
        <v>5062160</v>
      </c>
      <c r="C153" s="61">
        <f t="shared" si="28"/>
        <v>0</v>
      </c>
      <c r="D153" s="61">
        <f t="shared" si="28"/>
        <v>0</v>
      </c>
      <c r="E153" s="61">
        <f t="shared" si="28"/>
        <v>0</v>
      </c>
      <c r="F153" s="61">
        <f t="shared" si="28"/>
        <v>0</v>
      </c>
      <c r="G153" s="61">
        <f t="shared" si="28"/>
        <v>0</v>
      </c>
      <c r="H153" s="61">
        <f t="shared" si="28"/>
        <v>0</v>
      </c>
      <c r="I153" s="61">
        <f t="shared" si="28"/>
        <v>0</v>
      </c>
      <c r="J153" s="61">
        <f t="shared" si="28"/>
        <v>0</v>
      </c>
      <c r="K153" s="61">
        <f t="shared" si="28"/>
        <v>0</v>
      </c>
      <c r="L153" s="61">
        <f t="shared" si="28"/>
        <v>0</v>
      </c>
      <c r="M153" s="62" t="str">
        <f t="shared" si="27"/>
        <v/>
      </c>
    </row>
    <row r="154" spans="1:13" x14ac:dyDescent="0.2">
      <c r="A154" s="519" t="s">
        <v>161</v>
      </c>
      <c r="B154" s="519"/>
      <c r="C154" s="519"/>
      <c r="D154" s="519"/>
      <c r="E154" s="519"/>
      <c r="F154" s="519"/>
      <c r="G154" s="519"/>
      <c r="H154" s="519"/>
      <c r="I154" s="519"/>
      <c r="J154" s="519"/>
      <c r="K154" s="519"/>
      <c r="L154" s="519"/>
      <c r="M154" s="519"/>
    </row>
    <row r="155" spans="1:13" x14ac:dyDescent="0.2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</row>
    <row r="156" spans="1:13" ht="14.25" thickBo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520" t="s">
        <v>42</v>
      </c>
      <c r="M156" s="520"/>
    </row>
    <row r="157" spans="1:13" ht="21.75" thickBot="1" x14ac:dyDescent="0.25">
      <c r="A157" s="509" t="s">
        <v>90</v>
      </c>
      <c r="B157" s="510"/>
      <c r="C157" s="510"/>
      <c r="D157" s="510"/>
      <c r="E157" s="510"/>
      <c r="F157" s="510"/>
      <c r="G157" s="510"/>
      <c r="H157" s="510"/>
      <c r="I157" s="510"/>
      <c r="J157" s="510"/>
      <c r="K157" s="80" t="s">
        <v>428</v>
      </c>
      <c r="L157" s="80" t="s">
        <v>427</v>
      </c>
      <c r="M157" s="80" t="s">
        <v>165</v>
      </c>
    </row>
    <row r="158" spans="1:13" x14ac:dyDescent="0.2">
      <c r="A158" s="513"/>
      <c r="B158" s="514"/>
      <c r="C158" s="514"/>
      <c r="D158" s="514"/>
      <c r="E158" s="514"/>
      <c r="F158" s="514"/>
      <c r="G158" s="514"/>
      <c r="H158" s="514"/>
      <c r="I158" s="514"/>
      <c r="J158" s="514"/>
      <c r="K158" s="81"/>
      <c r="L158" s="82"/>
      <c r="M158" s="82"/>
    </row>
    <row r="159" spans="1:13" ht="13.5" thickBot="1" x14ac:dyDescent="0.25">
      <c r="A159" s="515"/>
      <c r="B159" s="516"/>
      <c r="C159" s="516"/>
      <c r="D159" s="516"/>
      <c r="E159" s="516"/>
      <c r="F159" s="516"/>
      <c r="G159" s="516"/>
      <c r="H159" s="516"/>
      <c r="I159" s="516"/>
      <c r="J159" s="516"/>
      <c r="K159" s="83"/>
      <c r="L159" s="77"/>
      <c r="M159" s="77"/>
    </row>
    <row r="160" spans="1:13" ht="13.5" thickBot="1" x14ac:dyDescent="0.25">
      <c r="A160" s="517" t="s">
        <v>36</v>
      </c>
      <c r="B160" s="518"/>
      <c r="C160" s="518"/>
      <c r="D160" s="518"/>
      <c r="E160" s="518"/>
      <c r="F160" s="518"/>
      <c r="G160" s="518"/>
      <c r="H160" s="518"/>
      <c r="I160" s="518"/>
      <c r="J160" s="518"/>
      <c r="K160" s="84">
        <f>SUM(K158:K159)</f>
        <v>0</v>
      </c>
      <c r="L160" s="84">
        <f>SUM(L158:L159)</f>
        <v>0</v>
      </c>
      <c r="M160" s="84">
        <f>SUM(M158:M159)</f>
        <v>0</v>
      </c>
    </row>
  </sheetData>
  <mergeCells count="95">
    <mergeCell ref="D1:M1"/>
    <mergeCell ref="L3:M3"/>
    <mergeCell ref="A4:A7"/>
    <mergeCell ref="B4:I4"/>
    <mergeCell ref="J4:M6"/>
    <mergeCell ref="B5:B6"/>
    <mergeCell ref="C5:C6"/>
    <mergeCell ref="D5:I5"/>
    <mergeCell ref="B7:C7"/>
    <mergeCell ref="D7:E7"/>
    <mergeCell ref="F7:G7"/>
    <mergeCell ref="H7:I7"/>
    <mergeCell ref="A26:M26"/>
    <mergeCell ref="L28:M28"/>
    <mergeCell ref="A29:J29"/>
    <mergeCell ref="A30:J30"/>
    <mergeCell ref="A31:J31"/>
    <mergeCell ref="A32:J32"/>
    <mergeCell ref="A61:J61"/>
    <mergeCell ref="D33:M33"/>
    <mergeCell ref="L35:M35"/>
    <mergeCell ref="A36:A39"/>
    <mergeCell ref="B36:I36"/>
    <mergeCell ref="J36:M38"/>
    <mergeCell ref="B37:B38"/>
    <mergeCell ref="C37:C38"/>
    <mergeCell ref="D37:I37"/>
    <mergeCell ref="B39:C39"/>
    <mergeCell ref="A62:J62"/>
    <mergeCell ref="A63:J63"/>
    <mergeCell ref="A64:J64"/>
    <mergeCell ref="A2:H2"/>
    <mergeCell ref="A34:I34"/>
    <mergeCell ref="D39:E39"/>
    <mergeCell ref="F39:G39"/>
    <mergeCell ref="H39:I39"/>
    <mergeCell ref="A58:M58"/>
    <mergeCell ref="L60:M60"/>
    <mergeCell ref="D65:M65"/>
    <mergeCell ref="A66:I66"/>
    <mergeCell ref="L67:M67"/>
    <mergeCell ref="A68:A71"/>
    <mergeCell ref="B68:I68"/>
    <mergeCell ref="J68:M70"/>
    <mergeCell ref="B69:B70"/>
    <mergeCell ref="C69:C70"/>
    <mergeCell ref="D69:I69"/>
    <mergeCell ref="B71:C71"/>
    <mergeCell ref="D71:E71"/>
    <mergeCell ref="F71:G71"/>
    <mergeCell ref="H71:I71"/>
    <mergeCell ref="A90:M90"/>
    <mergeCell ref="L92:M92"/>
    <mergeCell ref="A93:J93"/>
    <mergeCell ref="A94:J94"/>
    <mergeCell ref="A95:J95"/>
    <mergeCell ref="A96:J96"/>
    <mergeCell ref="D97:M97"/>
    <mergeCell ref="A98:I98"/>
    <mergeCell ref="L99:M99"/>
    <mergeCell ref="A100:A103"/>
    <mergeCell ref="B100:I100"/>
    <mergeCell ref="J100:M102"/>
    <mergeCell ref="B101:B102"/>
    <mergeCell ref="C101:C102"/>
    <mergeCell ref="D101:I101"/>
    <mergeCell ref="B103:C103"/>
    <mergeCell ref="D103:E103"/>
    <mergeCell ref="C133:C134"/>
    <mergeCell ref="F103:G103"/>
    <mergeCell ref="H103:I103"/>
    <mergeCell ref="A122:M122"/>
    <mergeCell ref="L124:M124"/>
    <mergeCell ref="A125:J125"/>
    <mergeCell ref="A126:J126"/>
    <mergeCell ref="L156:M156"/>
    <mergeCell ref="A127:J127"/>
    <mergeCell ref="A128:J128"/>
    <mergeCell ref="D129:M129"/>
    <mergeCell ref="A130:I130"/>
    <mergeCell ref="L131:M131"/>
    <mergeCell ref="A132:A135"/>
    <mergeCell ref="B132:I132"/>
    <mergeCell ref="J132:M134"/>
    <mergeCell ref="B133:B134"/>
    <mergeCell ref="A157:J157"/>
    <mergeCell ref="D133:I133"/>
    <mergeCell ref="B135:C135"/>
    <mergeCell ref="A158:J158"/>
    <mergeCell ref="A159:J159"/>
    <mergeCell ref="A160:J160"/>
    <mergeCell ref="D135:E135"/>
    <mergeCell ref="F135:G135"/>
    <mergeCell ref="H135:I135"/>
    <mergeCell ref="A154:M154"/>
  </mergeCells>
  <phoneticPr fontId="0" type="noConversion"/>
  <printOptions horizontalCentered="1"/>
  <pageMargins left="0.78740157480314965" right="0.78740157480314965" top="1.39" bottom="0.78" header="0.5" footer="0.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  <rowBreaks count="3" manualBreakCount="3">
    <brk id="32" max="16383" man="1"/>
    <brk id="96" max="12" man="1"/>
    <brk id="12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M5" sqref="M5"/>
    </sheetView>
  </sheetViews>
  <sheetFormatPr defaultRowHeight="12.75" x14ac:dyDescent="0.2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6384" width="9.33203125" style="8"/>
  </cols>
  <sheetData>
    <row r="1" spans="1:9" ht="12.75" customHeight="1" x14ac:dyDescent="0.2">
      <c r="I1" s="303" t="s">
        <v>703</v>
      </c>
    </row>
    <row r="2" spans="1:9" ht="34.5" customHeight="1" x14ac:dyDescent="0.2">
      <c r="A2" s="543" t="s">
        <v>523</v>
      </c>
      <c r="B2" s="544"/>
      <c r="C2" s="544"/>
      <c r="D2" s="544"/>
      <c r="E2" s="544"/>
      <c r="F2" s="544"/>
      <c r="G2" s="544"/>
      <c r="H2" s="544"/>
      <c r="I2" s="544"/>
    </row>
    <row r="3" spans="1:9" ht="14.25" thickBot="1" x14ac:dyDescent="0.3">
      <c r="H3" s="532" t="s">
        <v>169</v>
      </c>
      <c r="I3" s="532"/>
    </row>
    <row r="4" spans="1:9" ht="13.5" thickBot="1" x14ac:dyDescent="0.25">
      <c r="A4" s="530" t="s">
        <v>2</v>
      </c>
      <c r="B4" s="551" t="s">
        <v>170</v>
      </c>
      <c r="C4" s="549" t="s">
        <v>171</v>
      </c>
      <c r="D4" s="547" t="s">
        <v>172</v>
      </c>
      <c r="E4" s="548"/>
      <c r="F4" s="548"/>
      <c r="G4" s="548"/>
      <c r="H4" s="548"/>
      <c r="I4" s="545" t="s">
        <v>173</v>
      </c>
    </row>
    <row r="5" spans="1:9" s="19" customFormat="1" ht="42" customHeight="1" thickBot="1" x14ac:dyDescent="0.25">
      <c r="A5" s="531"/>
      <c r="B5" s="552"/>
      <c r="C5" s="550"/>
      <c r="D5" s="97" t="s">
        <v>174</v>
      </c>
      <c r="E5" s="97" t="s">
        <v>175</v>
      </c>
      <c r="F5" s="97" t="s">
        <v>176</v>
      </c>
      <c r="G5" s="98" t="s">
        <v>177</v>
      </c>
      <c r="H5" s="98" t="s">
        <v>178</v>
      </c>
      <c r="I5" s="546"/>
    </row>
    <row r="6" spans="1:9" s="19" customFormat="1" ht="12" customHeight="1" thickBot="1" x14ac:dyDescent="0.25">
      <c r="A6" s="278" t="s">
        <v>329</v>
      </c>
      <c r="B6" s="99" t="s">
        <v>330</v>
      </c>
      <c r="C6" s="99" t="s">
        <v>331</v>
      </c>
      <c r="D6" s="99" t="s">
        <v>332</v>
      </c>
      <c r="E6" s="99" t="s">
        <v>333</v>
      </c>
      <c r="F6" s="99" t="s">
        <v>403</v>
      </c>
      <c r="G6" s="99" t="s">
        <v>404</v>
      </c>
      <c r="H6" s="99" t="s">
        <v>424</v>
      </c>
      <c r="I6" s="100" t="s">
        <v>425</v>
      </c>
    </row>
    <row r="7" spans="1:9" s="19" customFormat="1" ht="18" customHeight="1" x14ac:dyDescent="0.2">
      <c r="A7" s="538" t="s">
        <v>179</v>
      </c>
      <c r="B7" s="539"/>
      <c r="C7" s="539"/>
      <c r="D7" s="539"/>
      <c r="E7" s="539"/>
      <c r="F7" s="539"/>
      <c r="G7" s="539"/>
      <c r="H7" s="539"/>
      <c r="I7" s="540"/>
    </row>
    <row r="8" spans="1:9" ht="15.95" customHeight="1" x14ac:dyDescent="0.2">
      <c r="A8" s="30" t="s">
        <v>4</v>
      </c>
      <c r="B8" s="29" t="s">
        <v>180</v>
      </c>
      <c r="C8" s="22"/>
      <c r="D8" s="22"/>
      <c r="E8" s="22"/>
      <c r="F8" s="22"/>
      <c r="G8" s="102"/>
      <c r="H8" s="103">
        <f t="shared" ref="H8:H14" si="0">SUM(D8:G8)</f>
        <v>0</v>
      </c>
      <c r="I8" s="31">
        <f t="shared" ref="I8:I14" si="1">C8+H8</f>
        <v>0</v>
      </c>
    </row>
    <row r="9" spans="1:9" ht="22.5" x14ac:dyDescent="0.2">
      <c r="A9" s="30" t="s">
        <v>5</v>
      </c>
      <c r="B9" s="29" t="s">
        <v>132</v>
      </c>
      <c r="C9" s="22">
        <v>2408911</v>
      </c>
      <c r="D9" s="22"/>
      <c r="E9" s="22"/>
      <c r="F9" s="22"/>
      <c r="G9" s="102"/>
      <c r="H9" s="103">
        <f t="shared" si="0"/>
        <v>0</v>
      </c>
      <c r="I9" s="31">
        <f t="shared" si="1"/>
        <v>2408911</v>
      </c>
    </row>
    <row r="10" spans="1:9" ht="22.5" x14ac:dyDescent="0.2">
      <c r="A10" s="30" t="s">
        <v>6</v>
      </c>
      <c r="B10" s="29" t="s">
        <v>133</v>
      </c>
      <c r="C10" s="22"/>
      <c r="D10" s="22"/>
      <c r="E10" s="22"/>
      <c r="F10" s="22"/>
      <c r="G10" s="102"/>
      <c r="H10" s="103">
        <f t="shared" si="0"/>
        <v>0</v>
      </c>
      <c r="I10" s="31">
        <f t="shared" si="1"/>
        <v>0</v>
      </c>
    </row>
    <row r="11" spans="1:9" ht="15.95" customHeight="1" x14ac:dyDescent="0.2">
      <c r="A11" s="30" t="s">
        <v>7</v>
      </c>
      <c r="B11" s="29" t="s">
        <v>134</v>
      </c>
      <c r="C11" s="22"/>
      <c r="D11" s="22"/>
      <c r="E11" s="22"/>
      <c r="F11" s="22"/>
      <c r="G11" s="102"/>
      <c r="H11" s="103">
        <f t="shared" si="0"/>
        <v>0</v>
      </c>
      <c r="I11" s="31">
        <f t="shared" si="1"/>
        <v>0</v>
      </c>
    </row>
    <row r="12" spans="1:9" ht="22.5" x14ac:dyDescent="0.2">
      <c r="A12" s="30" t="s">
        <v>8</v>
      </c>
      <c r="B12" s="29" t="s">
        <v>135</v>
      </c>
      <c r="C12" s="22"/>
      <c r="D12" s="22"/>
      <c r="E12" s="22"/>
      <c r="F12" s="22"/>
      <c r="G12" s="102"/>
      <c r="H12" s="103">
        <f t="shared" si="0"/>
        <v>0</v>
      </c>
      <c r="I12" s="31">
        <f t="shared" si="1"/>
        <v>0</v>
      </c>
    </row>
    <row r="13" spans="1:9" ht="15.95" customHeight="1" x14ac:dyDescent="0.2">
      <c r="A13" s="32" t="s">
        <v>9</v>
      </c>
      <c r="B13" s="33" t="s">
        <v>181</v>
      </c>
      <c r="C13" s="23"/>
      <c r="D13" s="23"/>
      <c r="E13" s="23"/>
      <c r="F13" s="23"/>
      <c r="G13" s="104"/>
      <c r="H13" s="103">
        <f t="shared" si="0"/>
        <v>0</v>
      </c>
      <c r="I13" s="31">
        <f t="shared" si="1"/>
        <v>0</v>
      </c>
    </row>
    <row r="14" spans="1:9" ht="15.95" customHeight="1" thickBot="1" x14ac:dyDescent="0.25">
      <c r="A14" s="105" t="s">
        <v>10</v>
      </c>
      <c r="B14" s="106" t="s">
        <v>182</v>
      </c>
      <c r="C14" s="108"/>
      <c r="D14" s="108"/>
      <c r="E14" s="108"/>
      <c r="F14" s="108"/>
      <c r="G14" s="109"/>
      <c r="H14" s="103">
        <f t="shared" si="0"/>
        <v>0</v>
      </c>
      <c r="I14" s="31">
        <f t="shared" si="1"/>
        <v>0</v>
      </c>
    </row>
    <row r="15" spans="1:9" s="24" customFormat="1" ht="18" customHeight="1" thickBot="1" x14ac:dyDescent="0.25">
      <c r="A15" s="541" t="s">
        <v>183</v>
      </c>
      <c r="B15" s="542"/>
      <c r="C15" s="34">
        <f t="shared" ref="C15:I15" si="2">SUM(C8:C14)</f>
        <v>2408911</v>
      </c>
      <c r="D15" s="34">
        <f t="shared" si="2"/>
        <v>0</v>
      </c>
      <c r="E15" s="34">
        <f t="shared" si="2"/>
        <v>0</v>
      </c>
      <c r="F15" s="34">
        <f t="shared" si="2"/>
        <v>0</v>
      </c>
      <c r="G15" s="110">
        <f t="shared" si="2"/>
        <v>0</v>
      </c>
      <c r="H15" s="110">
        <f t="shared" si="2"/>
        <v>0</v>
      </c>
      <c r="I15" s="35">
        <f t="shared" si="2"/>
        <v>2408911</v>
      </c>
    </row>
    <row r="16" spans="1:9" s="21" customFormat="1" ht="18" customHeight="1" x14ac:dyDescent="0.2">
      <c r="A16" s="533" t="s">
        <v>184</v>
      </c>
      <c r="B16" s="534"/>
      <c r="C16" s="534"/>
      <c r="D16" s="534"/>
      <c r="E16" s="534"/>
      <c r="F16" s="534"/>
      <c r="G16" s="534"/>
      <c r="H16" s="534"/>
      <c r="I16" s="535"/>
    </row>
    <row r="17" spans="1:9" s="21" customFormat="1" x14ac:dyDescent="0.2">
      <c r="A17" s="30" t="s">
        <v>4</v>
      </c>
      <c r="B17" s="29" t="s">
        <v>185</v>
      </c>
      <c r="C17" s="22"/>
      <c r="D17" s="22"/>
      <c r="E17" s="22"/>
      <c r="F17" s="22"/>
      <c r="G17" s="102"/>
      <c r="H17" s="103">
        <f>SUM(D17:G17)</f>
        <v>0</v>
      </c>
      <c r="I17" s="31">
        <f>C17+H17</f>
        <v>0</v>
      </c>
    </row>
    <row r="18" spans="1:9" ht="13.5" thickBot="1" x14ac:dyDescent="0.25">
      <c r="A18" s="105" t="s">
        <v>5</v>
      </c>
      <c r="B18" s="106" t="s">
        <v>182</v>
      </c>
      <c r="C18" s="108"/>
      <c r="D18" s="108"/>
      <c r="E18" s="108"/>
      <c r="F18" s="108"/>
      <c r="G18" s="109"/>
      <c r="H18" s="103">
        <f>SUM(D18:G18)</f>
        <v>0</v>
      </c>
      <c r="I18" s="111">
        <f>C18+H18</f>
        <v>0</v>
      </c>
    </row>
    <row r="19" spans="1:9" ht="15.95" customHeight="1" thickBot="1" x14ac:dyDescent="0.25">
      <c r="A19" s="541" t="s">
        <v>186</v>
      </c>
      <c r="B19" s="542"/>
      <c r="C19" s="34">
        <f t="shared" ref="C19:I19" si="3">SUM(C17:C18)</f>
        <v>0</v>
      </c>
      <c r="D19" s="34">
        <f t="shared" si="3"/>
        <v>0</v>
      </c>
      <c r="E19" s="34">
        <f t="shared" si="3"/>
        <v>0</v>
      </c>
      <c r="F19" s="34">
        <f t="shared" si="3"/>
        <v>0</v>
      </c>
      <c r="G19" s="110">
        <f t="shared" si="3"/>
        <v>0</v>
      </c>
      <c r="H19" s="110">
        <f t="shared" si="3"/>
        <v>0</v>
      </c>
      <c r="I19" s="35">
        <f t="shared" si="3"/>
        <v>0</v>
      </c>
    </row>
    <row r="20" spans="1:9" ht="18" customHeight="1" thickBot="1" x14ac:dyDescent="0.25">
      <c r="A20" s="536" t="s">
        <v>187</v>
      </c>
      <c r="B20" s="537"/>
      <c r="C20" s="112">
        <f t="shared" ref="C20:I20" si="4">C15+C19</f>
        <v>2408911</v>
      </c>
      <c r="D20" s="112">
        <f t="shared" si="4"/>
        <v>0</v>
      </c>
      <c r="E20" s="112">
        <f t="shared" si="4"/>
        <v>0</v>
      </c>
      <c r="F20" s="112">
        <f t="shared" si="4"/>
        <v>0</v>
      </c>
      <c r="G20" s="112">
        <f t="shared" si="4"/>
        <v>0</v>
      </c>
      <c r="H20" s="112">
        <f t="shared" si="4"/>
        <v>0</v>
      </c>
      <c r="I20" s="35">
        <f t="shared" si="4"/>
        <v>2408911</v>
      </c>
    </row>
  </sheetData>
  <mergeCells count="12">
    <mergeCell ref="A2:I2"/>
    <mergeCell ref="I4:I5"/>
    <mergeCell ref="D4:H4"/>
    <mergeCell ref="C4:C5"/>
    <mergeCell ref="B4:B5"/>
    <mergeCell ref="A4:A5"/>
    <mergeCell ref="H3:I3"/>
    <mergeCell ref="A16:I16"/>
    <mergeCell ref="A20:B20"/>
    <mergeCell ref="A7:I7"/>
    <mergeCell ref="A15:B15"/>
    <mergeCell ref="A19:B19"/>
  </mergeCells>
  <phoneticPr fontId="0" type="noConversion"/>
  <printOptions horizontalCentered="1"/>
  <pageMargins left="0.78740157480314965" right="0.78740157480314965" top="1.18" bottom="0.98425196850393704" header="0.5" footer="0.5"/>
  <pageSetup paperSize="9" orientation="landscape" r:id="rId1"/>
  <headerFooter alignWithMargins="0">
    <oddHeader xml:space="preserve">&amp;C&amp;"Times New Roman CE,Félkövér dőlt"&amp;12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</vt:i4>
      </vt:variant>
    </vt:vector>
  </HeadingPairs>
  <TitlesOfParts>
    <vt:vector size="16" baseType="lpstr">
      <vt:lpstr>3.sz.mell.</vt:lpstr>
      <vt:lpstr>4.sz.mell.</vt:lpstr>
      <vt:lpstr>5.sz.mell  </vt:lpstr>
      <vt:lpstr>6.sz.mell  </vt:lpstr>
      <vt:lpstr>7. sz. mell.</vt:lpstr>
      <vt:lpstr>8.sz.mell.</vt:lpstr>
      <vt:lpstr>9.sz.mell.</vt:lpstr>
      <vt:lpstr>10. sz. mell. </vt:lpstr>
      <vt:lpstr>11. sz. mell.</vt:lpstr>
      <vt:lpstr>12. sz. mell</vt:lpstr>
      <vt:lpstr>13. sz. mell.</vt:lpstr>
      <vt:lpstr>14.sz.mell.</vt:lpstr>
      <vt:lpstr>15. sz. mell</vt:lpstr>
      <vt:lpstr>16. sz. mell</vt:lpstr>
      <vt:lpstr>Munka1</vt:lpstr>
      <vt:lpstr>'15. sz. mell'!Nyomtatási_terület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Fekete Orsolya</cp:lastModifiedBy>
  <cp:lastPrinted>2020-03-12T08:47:22Z</cp:lastPrinted>
  <dcterms:created xsi:type="dcterms:W3CDTF">2016-01-28T09:21:33Z</dcterms:created>
  <dcterms:modified xsi:type="dcterms:W3CDTF">2021-05-20T12:34:23Z</dcterms:modified>
</cp:coreProperties>
</file>