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Alaprendelet\"/>
    </mc:Choice>
  </mc:AlternateContent>
  <bookViews>
    <workbookView xWindow="0" yWindow="900" windowWidth="19440" windowHeight="7245" tabRatio="727" activeTab="3"/>
  </bookViews>
  <sheets>
    <sheet name="1.sz.mell." sheetId="2" r:id="rId1"/>
    <sheet name="2.sz.mell." sheetId="3" r:id="rId2"/>
    <sheet name="3.sz.mell." sheetId="4" r:id="rId3"/>
    <sheet name="4.sz.mell." sheetId="5" r:id="rId4"/>
    <sheet name="5.sz.mell  " sheetId="6" r:id="rId5"/>
    <sheet name="6.sz.mell  " sheetId="7" r:id="rId6"/>
    <sheet name="7. sz. mell." sheetId="8" r:id="rId7"/>
    <sheet name="8.sz.mell." sheetId="9" r:id="rId8"/>
    <sheet name="9.sz.mell." sheetId="10" r:id="rId9"/>
    <sheet name="10. sz. mell. " sheetId="11" r:id="rId10"/>
    <sheet name="11. sz. mell." sheetId="36" r:id="rId11"/>
    <sheet name="12. sz. mell" sheetId="37" r:id="rId12"/>
    <sheet name="13. sz. mell." sheetId="45" r:id="rId13"/>
    <sheet name="14.sz.mell." sheetId="46" r:id="rId14"/>
    <sheet name="15. sz. mell" sheetId="47" r:id="rId15"/>
    <sheet name="16. sz. mell" sheetId="48" r:id="rId16"/>
    <sheet name="Munka1" sheetId="49" r:id="rId17"/>
  </sheets>
  <externalReferences>
    <externalReference r:id="rId18"/>
  </externalReferences>
  <definedNames>
    <definedName name="_xlnm.Print_Area" localSheetId="0">'1.sz.mell.'!$A$1:$C$153</definedName>
    <definedName name="_xlnm.Print_Area" localSheetId="14">'15. sz. mell'!$A$1:$G$43</definedName>
    <definedName name="_xlnm.Print_Area" localSheetId="1">'2.sz.mell.'!$A$1:$E$154</definedName>
    <definedName name="_xlnm.Print_Area" localSheetId="3">'4.sz.mell.'!#REF!</definedName>
  </definedNames>
  <calcPr calcId="162913"/>
</workbook>
</file>

<file path=xl/calcChain.xml><?xml version="1.0" encoding="utf-8"?>
<calcChain xmlns="http://schemas.openxmlformats.org/spreadsheetml/2006/main">
  <c r="C14" i="8" l="1"/>
  <c r="C14" i="7" s="1"/>
  <c r="C12" i="2" s="1"/>
  <c r="C13" i="8"/>
  <c r="C13" i="7"/>
  <c r="C12" i="8"/>
  <c r="C11" i="8"/>
  <c r="C11" i="7"/>
  <c r="C10" i="8"/>
  <c r="C9" i="8"/>
  <c r="C9" i="7"/>
  <c r="B15" i="45"/>
  <c r="M15" i="45" s="1"/>
  <c r="B14" i="45"/>
  <c r="D144" i="5"/>
  <c r="C145" i="6"/>
  <c r="C147" i="3" s="1"/>
  <c r="D143" i="5"/>
  <c r="D142" i="5"/>
  <c r="C143" i="6"/>
  <c r="D141" i="5"/>
  <c r="D140" i="5" s="1"/>
  <c r="D139" i="5"/>
  <c r="D138" i="5"/>
  <c r="C139" i="6" s="1"/>
  <c r="C141" i="3" s="1"/>
  <c r="D135" i="5"/>
  <c r="D133" i="5"/>
  <c r="D132" i="5"/>
  <c r="D131" i="5"/>
  <c r="D130" i="5"/>
  <c r="D128" i="5"/>
  <c r="D127" i="5"/>
  <c r="D126" i="5"/>
  <c r="C127" i="6"/>
  <c r="C129" i="3" s="1"/>
  <c r="C128" i="3" s="1"/>
  <c r="D120" i="5"/>
  <c r="D119" i="5"/>
  <c r="D118" i="5"/>
  <c r="D117" i="5"/>
  <c r="D116" i="5"/>
  <c r="D115" i="5"/>
  <c r="D114" i="5"/>
  <c r="D112" i="5" s="1"/>
  <c r="C113" i="6" s="1"/>
  <c r="C115" i="3" s="1"/>
  <c r="D113" i="5"/>
  <c r="D106" i="5"/>
  <c r="C107" i="6" s="1"/>
  <c r="C109" i="3"/>
  <c r="D105" i="5"/>
  <c r="C107" i="2" s="1"/>
  <c r="D104" i="5"/>
  <c r="D103" i="5"/>
  <c r="D102" i="5"/>
  <c r="D100" i="5"/>
  <c r="D99" i="5"/>
  <c r="D98" i="5"/>
  <c r="D97" i="5"/>
  <c r="D85" i="5"/>
  <c r="D84" i="5"/>
  <c r="D83" i="5"/>
  <c r="D82" i="5"/>
  <c r="D81" i="5"/>
  <c r="D79" i="5"/>
  <c r="D78" i="5"/>
  <c r="D77" i="5"/>
  <c r="C78" i="6"/>
  <c r="C77" i="3"/>
  <c r="D76" i="5"/>
  <c r="D74" i="5"/>
  <c r="D71" i="5"/>
  <c r="C70" i="2"/>
  <c r="D70" i="5"/>
  <c r="C71" i="6" s="1"/>
  <c r="C70" i="3" s="1"/>
  <c r="D69" i="5"/>
  <c r="C70" i="6" s="1"/>
  <c r="C69" i="3" s="1"/>
  <c r="D68" i="5"/>
  <c r="D66" i="5"/>
  <c r="D65" i="5"/>
  <c r="D64" i="5"/>
  <c r="D60" i="5"/>
  <c r="D59" i="5"/>
  <c r="D53" i="5"/>
  <c r="D51" i="5"/>
  <c r="D50" i="5"/>
  <c r="D49" i="5"/>
  <c r="C48" i="2" s="1"/>
  <c r="D48" i="5"/>
  <c r="C49" i="6" s="1"/>
  <c r="C48" i="3" s="1"/>
  <c r="D47" i="5"/>
  <c r="D44" i="5"/>
  <c r="D43" i="5"/>
  <c r="D42" i="5"/>
  <c r="C41" i="2" s="1"/>
  <c r="D41" i="5"/>
  <c r="D40" i="5"/>
  <c r="D39" i="5"/>
  <c r="D38" i="5"/>
  <c r="D37" i="5"/>
  <c r="D34" i="5"/>
  <c r="C35" i="6"/>
  <c r="C34" i="3" s="1"/>
  <c r="D33" i="5"/>
  <c r="C34" i="6" s="1"/>
  <c r="D32" i="5"/>
  <c r="D31" i="5"/>
  <c r="D30" i="5"/>
  <c r="D29" i="5"/>
  <c r="D26" i="5"/>
  <c r="D24" i="5"/>
  <c r="D23" i="5"/>
  <c r="D22" i="5"/>
  <c r="D18" i="5"/>
  <c r="C19" i="6" s="1"/>
  <c r="C18" i="3" s="1"/>
  <c r="D17" i="5"/>
  <c r="D16" i="5"/>
  <c r="C17" i="6"/>
  <c r="C16" i="3" s="1"/>
  <c r="D15" i="5"/>
  <c r="D13" i="5"/>
  <c r="D12" i="5"/>
  <c r="D11" i="5"/>
  <c r="D10" i="5"/>
  <c r="D9" i="5"/>
  <c r="C10" i="6"/>
  <c r="C9" i="3" s="1"/>
  <c r="D8" i="5"/>
  <c r="C7" i="2"/>
  <c r="H14" i="48"/>
  <c r="I14" i="48" s="1"/>
  <c r="M160" i="11"/>
  <c r="L160" i="11"/>
  <c r="K160" i="11"/>
  <c r="K153" i="11"/>
  <c r="J153" i="11"/>
  <c r="I153" i="11"/>
  <c r="H153" i="11"/>
  <c r="G153" i="11"/>
  <c r="F153" i="11"/>
  <c r="E153" i="11"/>
  <c r="D153" i="11"/>
  <c r="C153" i="11"/>
  <c r="M153" i="11" s="1"/>
  <c r="B153" i="11"/>
  <c r="M152" i="11"/>
  <c r="L152" i="11"/>
  <c r="M151" i="11"/>
  <c r="L151" i="11"/>
  <c r="M150" i="11"/>
  <c r="L150" i="11"/>
  <c r="M149" i="11"/>
  <c r="L149" i="11"/>
  <c r="M148" i="11"/>
  <c r="L148" i="11"/>
  <c r="M147" i="11"/>
  <c r="L147" i="11"/>
  <c r="L153" i="11"/>
  <c r="K144" i="11"/>
  <c r="J144" i="11"/>
  <c r="I144" i="11"/>
  <c r="H144" i="11"/>
  <c r="G144" i="11"/>
  <c r="F144" i="11"/>
  <c r="E144" i="11"/>
  <c r="D144" i="11"/>
  <c r="C144" i="11"/>
  <c r="M144" i="11"/>
  <c r="B144" i="11"/>
  <c r="M143" i="11"/>
  <c r="L143" i="11"/>
  <c r="M142" i="11"/>
  <c r="L142" i="11"/>
  <c r="M141" i="11"/>
  <c r="L141" i="11"/>
  <c r="M140" i="11"/>
  <c r="L140" i="11"/>
  <c r="M139" i="11"/>
  <c r="L139" i="11"/>
  <c r="M138" i="11"/>
  <c r="L138" i="11"/>
  <c r="M137" i="11"/>
  <c r="L137" i="11"/>
  <c r="L144" i="11"/>
  <c r="C12" i="7"/>
  <c r="C10" i="2"/>
  <c r="C144" i="6"/>
  <c r="C146" i="3"/>
  <c r="C133" i="6"/>
  <c r="C135" i="3"/>
  <c r="C85" i="6"/>
  <c r="M128" i="11"/>
  <c r="L128" i="11"/>
  <c r="K128" i="11"/>
  <c r="K121" i="11"/>
  <c r="J121" i="11"/>
  <c r="I121" i="11"/>
  <c r="H121" i="11"/>
  <c r="G121" i="11"/>
  <c r="F121" i="11"/>
  <c r="E121" i="11"/>
  <c r="D121" i="11"/>
  <c r="C121" i="11"/>
  <c r="M121" i="11"/>
  <c r="B121" i="11"/>
  <c r="M120" i="11"/>
  <c r="L120" i="11"/>
  <c r="M119" i="11"/>
  <c r="L119" i="11"/>
  <c r="M118" i="11"/>
  <c r="L118" i="11"/>
  <c r="M117" i="11"/>
  <c r="L117" i="11"/>
  <c r="M116" i="11"/>
  <c r="L116" i="11"/>
  <c r="L121" i="11"/>
  <c r="M115" i="11"/>
  <c r="L115" i="11"/>
  <c r="K112" i="11"/>
  <c r="J112" i="11"/>
  <c r="I112" i="11"/>
  <c r="H112" i="11"/>
  <c r="G112" i="11"/>
  <c r="F112" i="11"/>
  <c r="E112" i="11"/>
  <c r="D112" i="11"/>
  <c r="C112" i="11"/>
  <c r="M112" i="11"/>
  <c r="B112" i="11"/>
  <c r="M111" i="11"/>
  <c r="L111" i="11"/>
  <c r="M110" i="11"/>
  <c r="L110" i="11"/>
  <c r="M109" i="11"/>
  <c r="L109" i="11"/>
  <c r="M108" i="11"/>
  <c r="L108" i="11"/>
  <c r="M107" i="11"/>
  <c r="L107" i="11"/>
  <c r="M106" i="11"/>
  <c r="L106" i="11"/>
  <c r="M105" i="11"/>
  <c r="L105" i="11"/>
  <c r="L112" i="11"/>
  <c r="M96" i="11"/>
  <c r="L96" i="11"/>
  <c r="K96" i="11"/>
  <c r="K89" i="11"/>
  <c r="J89" i="11"/>
  <c r="I89" i="11"/>
  <c r="H89" i="11"/>
  <c r="G89" i="11"/>
  <c r="F89" i="11"/>
  <c r="E89" i="11"/>
  <c r="D89" i="11"/>
  <c r="C89" i="11"/>
  <c r="M89" i="11" s="1"/>
  <c r="B89" i="11"/>
  <c r="L88" i="11"/>
  <c r="M88" i="11"/>
  <c r="M87" i="11"/>
  <c r="L87" i="11"/>
  <c r="M86" i="11"/>
  <c r="L86" i="11"/>
  <c r="M85" i="11"/>
  <c r="L85" i="11"/>
  <c r="M84" i="11"/>
  <c r="L84" i="11"/>
  <c r="L89" i="11"/>
  <c r="M83" i="11"/>
  <c r="L83" i="11"/>
  <c r="K80" i="11"/>
  <c r="J80" i="11"/>
  <c r="I80" i="11"/>
  <c r="H80" i="11"/>
  <c r="G80" i="11"/>
  <c r="F80" i="11"/>
  <c r="E80" i="11"/>
  <c r="D80" i="11"/>
  <c r="C80" i="11"/>
  <c r="M80" i="11" s="1"/>
  <c r="B80" i="11"/>
  <c r="M79" i="11"/>
  <c r="L79" i="11"/>
  <c r="M78" i="11"/>
  <c r="L78" i="11"/>
  <c r="M77" i="11"/>
  <c r="L77" i="11"/>
  <c r="M76" i="11"/>
  <c r="L76" i="11"/>
  <c r="M75" i="11"/>
  <c r="L75" i="11"/>
  <c r="M74" i="11"/>
  <c r="L74" i="11"/>
  <c r="M73" i="11"/>
  <c r="L73" i="11"/>
  <c r="L80" i="11"/>
  <c r="M64" i="11"/>
  <c r="L64" i="11"/>
  <c r="K64" i="11"/>
  <c r="K57" i="11"/>
  <c r="J57" i="11"/>
  <c r="I57" i="11"/>
  <c r="H57" i="11"/>
  <c r="G57" i="11"/>
  <c r="F57" i="11"/>
  <c r="E57" i="11"/>
  <c r="D57" i="11"/>
  <c r="C57" i="11"/>
  <c r="B57" i="11"/>
  <c r="M56" i="11"/>
  <c r="M55" i="11"/>
  <c r="L55" i="11"/>
  <c r="M54" i="11"/>
  <c r="L54" i="11"/>
  <c r="M53" i="11"/>
  <c r="L53" i="11"/>
  <c r="M52" i="11"/>
  <c r="L52" i="11"/>
  <c r="M51" i="11"/>
  <c r="L51" i="11"/>
  <c r="L57" i="11"/>
  <c r="M57" i="11"/>
  <c r="K48" i="11"/>
  <c r="J48" i="11"/>
  <c r="I48" i="11"/>
  <c r="H48" i="11"/>
  <c r="G48" i="11"/>
  <c r="F48" i="11"/>
  <c r="E48" i="11"/>
  <c r="D48" i="11"/>
  <c r="C48" i="11"/>
  <c r="M48" i="11" s="1"/>
  <c r="B48" i="11"/>
  <c r="M47" i="11"/>
  <c r="L47" i="11"/>
  <c r="M46" i="11"/>
  <c r="L46" i="11"/>
  <c r="M45" i="11"/>
  <c r="L45" i="11"/>
  <c r="M44" i="11"/>
  <c r="L44" i="11"/>
  <c r="M43" i="11"/>
  <c r="M42" i="11"/>
  <c r="L42" i="11"/>
  <c r="M41" i="11"/>
  <c r="L41" i="11"/>
  <c r="M32" i="11"/>
  <c r="L32" i="11"/>
  <c r="K32" i="11"/>
  <c r="K25" i="11"/>
  <c r="J25" i="11"/>
  <c r="I25" i="11"/>
  <c r="H25" i="11"/>
  <c r="G25" i="11"/>
  <c r="F25" i="11"/>
  <c r="E25" i="11"/>
  <c r="D25" i="11"/>
  <c r="C25" i="11"/>
  <c r="M25" i="11" s="1"/>
  <c r="B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L25" i="11" s="1"/>
  <c r="K16" i="11"/>
  <c r="J16" i="11"/>
  <c r="I16" i="11"/>
  <c r="H16" i="11"/>
  <c r="G16" i="11"/>
  <c r="F16" i="11"/>
  <c r="E16" i="11"/>
  <c r="D16" i="11"/>
  <c r="C16" i="11"/>
  <c r="B16" i="11"/>
  <c r="M15" i="11"/>
  <c r="L15" i="11"/>
  <c r="M14" i="11"/>
  <c r="L14" i="11"/>
  <c r="M13" i="11"/>
  <c r="L13" i="11"/>
  <c r="M12" i="11"/>
  <c r="L12" i="11"/>
  <c r="L11" i="11"/>
  <c r="L16" i="11" s="1"/>
  <c r="M11" i="11"/>
  <c r="M10" i="11"/>
  <c r="L10" i="11"/>
  <c r="M9" i="11"/>
  <c r="L9" i="11"/>
  <c r="C128" i="6"/>
  <c r="C130" i="3" s="1"/>
  <c r="E60" i="4"/>
  <c r="C143" i="7"/>
  <c r="C144" i="7"/>
  <c r="C145" i="7"/>
  <c r="C137" i="7"/>
  <c r="C138" i="7"/>
  <c r="C139" i="7"/>
  <c r="C140" i="7"/>
  <c r="C141" i="2"/>
  <c r="C132" i="7"/>
  <c r="C133" i="7"/>
  <c r="C134" i="7"/>
  <c r="C135" i="2"/>
  <c r="C128" i="7"/>
  <c r="C129" i="7"/>
  <c r="C124" i="7"/>
  <c r="C142" i="7"/>
  <c r="C143" i="2" s="1"/>
  <c r="C142" i="2" s="1"/>
  <c r="C136" i="7"/>
  <c r="C131" i="7"/>
  <c r="C127" i="7"/>
  <c r="C123" i="7"/>
  <c r="C110" i="7"/>
  <c r="C111" i="7"/>
  <c r="C112" i="7"/>
  <c r="C113" i="7"/>
  <c r="C114" i="7"/>
  <c r="C115" i="7"/>
  <c r="C116" i="7"/>
  <c r="C117" i="2" s="1"/>
  <c r="C117" i="7"/>
  <c r="C118" i="2"/>
  <c r="C118" i="7"/>
  <c r="C119" i="7"/>
  <c r="C120" i="7"/>
  <c r="C121" i="7"/>
  <c r="C109" i="7"/>
  <c r="C86" i="7"/>
  <c r="C83" i="7"/>
  <c r="C84" i="7"/>
  <c r="C85" i="7"/>
  <c r="C84" i="2"/>
  <c r="C78" i="7"/>
  <c r="C80" i="7"/>
  <c r="C75" i="7"/>
  <c r="C70" i="7"/>
  <c r="C68" i="7" s="1"/>
  <c r="C71" i="7"/>
  <c r="C72" i="7"/>
  <c r="C66" i="7"/>
  <c r="C67" i="7"/>
  <c r="C64" i="7" s="1"/>
  <c r="C82" i="7"/>
  <c r="C81" i="2" s="1"/>
  <c r="C77" i="7"/>
  <c r="C74" i="7"/>
  <c r="C69" i="7"/>
  <c r="C65" i="7"/>
  <c r="C60" i="7"/>
  <c r="C61" i="7"/>
  <c r="C62" i="7"/>
  <c r="C60" i="2" s="1"/>
  <c r="C55" i="7"/>
  <c r="C56" i="7"/>
  <c r="C57" i="7"/>
  <c r="C55" i="2"/>
  <c r="C49" i="7"/>
  <c r="C50" i="7"/>
  <c r="C51" i="7"/>
  <c r="C52" i="7"/>
  <c r="C47" i="7" s="1"/>
  <c r="C38" i="7"/>
  <c r="C39" i="7"/>
  <c r="C40" i="7"/>
  <c r="C41" i="7"/>
  <c r="C42" i="7"/>
  <c r="C43" i="7"/>
  <c r="C44" i="7"/>
  <c r="C45" i="7"/>
  <c r="C43" i="2"/>
  <c r="C46" i="7"/>
  <c r="C31" i="7"/>
  <c r="C29" i="2" s="1"/>
  <c r="C32" i="7"/>
  <c r="C33" i="7"/>
  <c r="C34" i="7"/>
  <c r="C32" i="2" s="1"/>
  <c r="C35" i="7"/>
  <c r="C59" i="7"/>
  <c r="C54" i="7"/>
  <c r="C53" i="7" s="1"/>
  <c r="C48" i="7"/>
  <c r="C37" i="7"/>
  <c r="C30" i="7"/>
  <c r="C24" i="7"/>
  <c r="C25" i="7"/>
  <c r="C23" i="2" s="1"/>
  <c r="C26" i="7"/>
  <c r="C24" i="2" s="1"/>
  <c r="C27" i="7"/>
  <c r="C28" i="7"/>
  <c r="C26" i="2" s="1"/>
  <c r="C23" i="7"/>
  <c r="C22" i="7" s="1"/>
  <c r="C17" i="7"/>
  <c r="C18" i="7"/>
  <c r="C16" i="2"/>
  <c r="C19" i="7"/>
  <c r="C20" i="7"/>
  <c r="C21" i="7"/>
  <c r="C16" i="7"/>
  <c r="C14" i="2" s="1"/>
  <c r="C73" i="8"/>
  <c r="D108" i="8"/>
  <c r="E108" i="8"/>
  <c r="D92" i="8"/>
  <c r="D125" i="8" s="1"/>
  <c r="D147" i="8" s="1"/>
  <c r="E92" i="8"/>
  <c r="E125" i="8"/>
  <c r="E147" i="8" s="1"/>
  <c r="E87" i="8"/>
  <c r="D76" i="8"/>
  <c r="D87" i="8" s="1"/>
  <c r="E76" i="8"/>
  <c r="D36" i="8"/>
  <c r="E36" i="8"/>
  <c r="D8" i="8"/>
  <c r="D63" i="8" s="1"/>
  <c r="D88" i="8" s="1"/>
  <c r="E8" i="8"/>
  <c r="E63" i="8"/>
  <c r="E88" i="8" s="1"/>
  <c r="C36" i="8"/>
  <c r="C108" i="8"/>
  <c r="C110" i="6"/>
  <c r="C112" i="3" s="1"/>
  <c r="C112" i="6"/>
  <c r="C66" i="6"/>
  <c r="C65" i="3"/>
  <c r="C61" i="6"/>
  <c r="C60" i="3"/>
  <c r="C62" i="6"/>
  <c r="C55" i="6"/>
  <c r="C54" i="3" s="1"/>
  <c r="C57" i="6"/>
  <c r="C59" i="6"/>
  <c r="C37" i="6"/>
  <c r="C26" i="6"/>
  <c r="C25" i="3"/>
  <c r="C28" i="6"/>
  <c r="C27" i="3"/>
  <c r="C21" i="6"/>
  <c r="C129" i="2"/>
  <c r="C127" i="2" s="1"/>
  <c r="C25" i="6"/>
  <c r="C24" i="3"/>
  <c r="C57" i="2"/>
  <c r="C53" i="2"/>
  <c r="C35" i="2"/>
  <c r="C7" i="45"/>
  <c r="D7" i="45"/>
  <c r="E7" i="45" s="1"/>
  <c r="D143" i="3"/>
  <c r="E143" i="3"/>
  <c r="D137" i="3"/>
  <c r="E137" i="3"/>
  <c r="E132" i="3"/>
  <c r="D128" i="3"/>
  <c r="E128" i="3"/>
  <c r="E148" i="3"/>
  <c r="D125" i="3"/>
  <c r="D124" i="3"/>
  <c r="E125" i="3"/>
  <c r="E124" i="3"/>
  <c r="C125" i="3"/>
  <c r="C124" i="3"/>
  <c r="D111" i="3"/>
  <c r="E111" i="3"/>
  <c r="D112" i="3"/>
  <c r="E112" i="3"/>
  <c r="D113" i="3"/>
  <c r="E113" i="3"/>
  <c r="D114" i="3"/>
  <c r="E114" i="3"/>
  <c r="D115" i="3"/>
  <c r="D110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C114" i="3"/>
  <c r="D96" i="3"/>
  <c r="E96" i="3"/>
  <c r="E94" i="3" s="1"/>
  <c r="D97" i="3"/>
  <c r="E97" i="3"/>
  <c r="D98" i="3"/>
  <c r="E98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95" i="3"/>
  <c r="E95" i="3"/>
  <c r="D78" i="3"/>
  <c r="E78" i="3"/>
  <c r="D81" i="3"/>
  <c r="E81" i="3"/>
  <c r="D82" i="3"/>
  <c r="E82" i="3"/>
  <c r="E80" i="3" s="1"/>
  <c r="D83" i="3"/>
  <c r="E83" i="3"/>
  <c r="D84" i="3"/>
  <c r="E84" i="3"/>
  <c r="D76" i="3"/>
  <c r="E76" i="3"/>
  <c r="D77" i="3"/>
  <c r="E77" i="3"/>
  <c r="E75" i="3" s="1"/>
  <c r="D79" i="3"/>
  <c r="E79" i="3"/>
  <c r="D73" i="3"/>
  <c r="E73" i="3"/>
  <c r="E72" i="3" s="1"/>
  <c r="D74" i="3"/>
  <c r="E74" i="3"/>
  <c r="D68" i="3"/>
  <c r="E68" i="3"/>
  <c r="D69" i="3"/>
  <c r="E69" i="3"/>
  <c r="D70" i="3"/>
  <c r="E70" i="3"/>
  <c r="D71" i="3"/>
  <c r="E71" i="3"/>
  <c r="D64" i="3"/>
  <c r="E64" i="3"/>
  <c r="D65" i="3"/>
  <c r="E65" i="3"/>
  <c r="D66" i="3"/>
  <c r="E66" i="3"/>
  <c r="D53" i="3"/>
  <c r="E53" i="3"/>
  <c r="D54" i="3"/>
  <c r="D52" i="3" s="1"/>
  <c r="E54" i="3"/>
  <c r="D55" i="3"/>
  <c r="E55" i="3"/>
  <c r="D56" i="3"/>
  <c r="E56" i="3"/>
  <c r="D58" i="3"/>
  <c r="E58" i="3"/>
  <c r="D59" i="3"/>
  <c r="E59" i="3"/>
  <c r="D60" i="3"/>
  <c r="E60" i="3"/>
  <c r="D61" i="3"/>
  <c r="E61" i="3"/>
  <c r="C61" i="3"/>
  <c r="C56" i="3"/>
  <c r="D47" i="3"/>
  <c r="E47" i="3"/>
  <c r="D48" i="3"/>
  <c r="E48" i="3"/>
  <c r="D49" i="3"/>
  <c r="E49" i="3"/>
  <c r="D50" i="3"/>
  <c r="E50" i="3"/>
  <c r="D51" i="3"/>
  <c r="E51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C36" i="3"/>
  <c r="D29" i="3"/>
  <c r="E29" i="3"/>
  <c r="D30" i="3"/>
  <c r="E30" i="3"/>
  <c r="D31" i="3"/>
  <c r="E31" i="3"/>
  <c r="D32" i="3"/>
  <c r="E32" i="3"/>
  <c r="D33" i="3"/>
  <c r="E33" i="3"/>
  <c r="D34" i="3"/>
  <c r="E34" i="3"/>
  <c r="D15" i="3"/>
  <c r="E15" i="3"/>
  <c r="E14" i="3" s="1"/>
  <c r="D16" i="3"/>
  <c r="E16" i="3"/>
  <c r="D17" i="3"/>
  <c r="E17" i="3"/>
  <c r="D18" i="3"/>
  <c r="D14" i="3" s="1"/>
  <c r="E18" i="3"/>
  <c r="D19" i="3"/>
  <c r="E19" i="3"/>
  <c r="D20" i="3"/>
  <c r="E20" i="3"/>
  <c r="D22" i="3"/>
  <c r="E22" i="3"/>
  <c r="D23" i="3"/>
  <c r="E23" i="3"/>
  <c r="D24" i="3"/>
  <c r="E24" i="3"/>
  <c r="D25" i="3"/>
  <c r="E25" i="3"/>
  <c r="D26" i="3"/>
  <c r="E26" i="3"/>
  <c r="D27" i="3"/>
  <c r="E27" i="3"/>
  <c r="C20" i="3"/>
  <c r="D8" i="3"/>
  <c r="E8" i="3"/>
  <c r="E7" i="3" s="1"/>
  <c r="D9" i="3"/>
  <c r="E9" i="3"/>
  <c r="D10" i="3"/>
  <c r="E10" i="3"/>
  <c r="D11" i="3"/>
  <c r="E11" i="3"/>
  <c r="D12" i="3"/>
  <c r="E12" i="3"/>
  <c r="D13" i="3"/>
  <c r="E13" i="3"/>
  <c r="D36" i="6"/>
  <c r="E36" i="6"/>
  <c r="D8" i="6"/>
  <c r="E8" i="6"/>
  <c r="D15" i="6"/>
  <c r="E15" i="6"/>
  <c r="D22" i="6"/>
  <c r="D21" i="3" s="1"/>
  <c r="E22" i="6"/>
  <c r="E21" i="3" s="1"/>
  <c r="D29" i="6"/>
  <c r="E29" i="6"/>
  <c r="D47" i="6"/>
  <c r="E47" i="6"/>
  <c r="D53" i="6"/>
  <c r="E53" i="6"/>
  <c r="D130" i="6"/>
  <c r="E130" i="6"/>
  <c r="D126" i="6"/>
  <c r="E126" i="6"/>
  <c r="C122" i="6"/>
  <c r="D108" i="6"/>
  <c r="E108" i="6"/>
  <c r="D92" i="6"/>
  <c r="D125" i="6" s="1"/>
  <c r="D147" i="6" s="1"/>
  <c r="E97" i="6"/>
  <c r="C54" i="4"/>
  <c r="C24" i="4"/>
  <c r="C125" i="2"/>
  <c r="C111" i="2"/>
  <c r="E37" i="4"/>
  <c r="C113" i="2"/>
  <c r="E39" i="4" s="1"/>
  <c r="C19" i="2"/>
  <c r="C68" i="2"/>
  <c r="C96" i="7"/>
  <c r="C97" i="7"/>
  <c r="C98" i="7"/>
  <c r="C99" i="2" s="1"/>
  <c r="C99" i="7"/>
  <c r="C100" i="2" s="1"/>
  <c r="C100" i="7"/>
  <c r="C101" i="7"/>
  <c r="C102" i="7"/>
  <c r="C103" i="7"/>
  <c r="C104" i="7"/>
  <c r="C105" i="7"/>
  <c r="C106" i="2" s="1"/>
  <c r="C106" i="7"/>
  <c r="C107" i="7"/>
  <c r="C73" i="7"/>
  <c r="C58" i="7"/>
  <c r="I60" i="48"/>
  <c r="I62" i="48"/>
  <c r="H60" i="48"/>
  <c r="G60" i="48"/>
  <c r="E60" i="48"/>
  <c r="D60" i="48"/>
  <c r="C60" i="48"/>
  <c r="I49" i="48"/>
  <c r="H49" i="48"/>
  <c r="H62" i="48"/>
  <c r="G49" i="48"/>
  <c r="G62" i="48" s="1"/>
  <c r="E49" i="48"/>
  <c r="E62" i="48"/>
  <c r="D49" i="48"/>
  <c r="C49" i="48"/>
  <c r="C62" i="48"/>
  <c r="I28" i="48"/>
  <c r="H28" i="48"/>
  <c r="G28" i="48"/>
  <c r="E28" i="48"/>
  <c r="D28" i="48"/>
  <c r="C28" i="48"/>
  <c r="G17" i="48"/>
  <c r="G30" i="48" s="1"/>
  <c r="C17" i="48"/>
  <c r="C30" i="48" s="1"/>
  <c r="H15" i="48"/>
  <c r="I15" i="48" s="1"/>
  <c r="H13" i="48"/>
  <c r="I13" i="48"/>
  <c r="H12" i="48"/>
  <c r="I12" i="48" s="1"/>
  <c r="D12" i="48"/>
  <c r="E12" i="48"/>
  <c r="H11" i="48"/>
  <c r="I11" i="48" s="1"/>
  <c r="D11" i="48"/>
  <c r="E11" i="48" s="1"/>
  <c r="E17" i="48" s="1"/>
  <c r="E30" i="48" s="1"/>
  <c r="H10" i="48"/>
  <c r="D10" i="48"/>
  <c r="K25" i="46"/>
  <c r="J25" i="46"/>
  <c r="I25" i="46"/>
  <c r="H25" i="46"/>
  <c r="G25" i="46"/>
  <c r="F25" i="46"/>
  <c r="E25" i="46"/>
  <c r="D25" i="46"/>
  <c r="C25" i="46"/>
  <c r="L21" i="45"/>
  <c r="K21" i="45"/>
  <c r="J21" i="45"/>
  <c r="I21" i="45"/>
  <c r="H21" i="45"/>
  <c r="G21" i="45"/>
  <c r="F21" i="45"/>
  <c r="E21" i="45"/>
  <c r="D21" i="45"/>
  <c r="C21" i="45"/>
  <c r="M20" i="45"/>
  <c r="L12" i="45"/>
  <c r="L13" i="45" s="1"/>
  <c r="L22" i="45"/>
  <c r="M11" i="45"/>
  <c r="M9" i="45"/>
  <c r="M8" i="45"/>
  <c r="E63" i="4"/>
  <c r="E91" i="3"/>
  <c r="D91" i="3"/>
  <c r="C90" i="2"/>
  <c r="D4" i="10"/>
  <c r="E4" i="10"/>
  <c r="G4" i="10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B25" i="9"/>
  <c r="D25" i="9"/>
  <c r="E25" i="9"/>
  <c r="F25" i="9"/>
  <c r="F4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B25" i="10"/>
  <c r="D25" i="10"/>
  <c r="E25" i="10"/>
  <c r="F25" i="10"/>
  <c r="H8" i="36"/>
  <c r="I8" i="36" s="1"/>
  <c r="H9" i="36"/>
  <c r="I9" i="36" s="1"/>
  <c r="H10" i="36"/>
  <c r="I10" i="36" s="1"/>
  <c r="H11" i="36"/>
  <c r="I11" i="36"/>
  <c r="H12" i="36"/>
  <c r="I12" i="36" s="1"/>
  <c r="H13" i="36"/>
  <c r="I13" i="36"/>
  <c r="H14" i="36"/>
  <c r="I14" i="36" s="1"/>
  <c r="C15" i="36"/>
  <c r="C20" i="36"/>
  <c r="D15" i="36"/>
  <c r="E15" i="36"/>
  <c r="F15" i="36"/>
  <c r="G15" i="36"/>
  <c r="G20" i="36" s="1"/>
  <c r="H17" i="36"/>
  <c r="I17" i="36"/>
  <c r="H18" i="36"/>
  <c r="H19" i="36" s="1"/>
  <c r="C19" i="36"/>
  <c r="D19" i="36"/>
  <c r="E19" i="36"/>
  <c r="E20" i="36" s="1"/>
  <c r="F19" i="36"/>
  <c r="G19" i="36"/>
  <c r="F20" i="36"/>
  <c r="C29" i="37"/>
  <c r="D29" i="37"/>
  <c r="E10" i="48"/>
  <c r="E4" i="4"/>
  <c r="C4" i="3"/>
  <c r="C134" i="2"/>
  <c r="D99" i="3"/>
  <c r="D94" i="3" s="1"/>
  <c r="D127" i="3" s="1"/>
  <c r="E35" i="3"/>
  <c r="D28" i="3"/>
  <c r="E46" i="3"/>
  <c r="D72" i="3"/>
  <c r="D75" i="3"/>
  <c r="D35" i="3"/>
  <c r="D17" i="48"/>
  <c r="D30" i="48" s="1"/>
  <c r="C10" i="7"/>
  <c r="C81" i="7"/>
  <c r="C134" i="6"/>
  <c r="C136" i="3" s="1"/>
  <c r="C145" i="2"/>
  <c r="C115" i="6"/>
  <c r="C117" i="3" s="1"/>
  <c r="C132" i="2"/>
  <c r="C131" i="2" s="1"/>
  <c r="C49" i="2"/>
  <c r="L48" i="11"/>
  <c r="C76" i="2"/>
  <c r="C31" i="6"/>
  <c r="C30" i="3" s="1"/>
  <c r="C100" i="6"/>
  <c r="C102" i="3" s="1"/>
  <c r="C101" i="2"/>
  <c r="C103" i="6"/>
  <c r="C105" i="3"/>
  <c r="C33" i="2"/>
  <c r="B10" i="45" s="1"/>
  <c r="C10" i="45" s="1"/>
  <c r="D10" i="45" s="1"/>
  <c r="C43" i="6"/>
  <c r="C42" i="3" s="1"/>
  <c r="C45" i="6"/>
  <c r="C44" i="3" s="1"/>
  <c r="C52" i="6"/>
  <c r="C51" i="3" s="1"/>
  <c r="C82" i="6"/>
  <c r="C82" i="3" s="1"/>
  <c r="C117" i="6"/>
  <c r="C119" i="3" s="1"/>
  <c r="C142" i="6"/>
  <c r="C144" i="3" s="1"/>
  <c r="C59" i="2"/>
  <c r="C77" i="6"/>
  <c r="C22" i="2"/>
  <c r="C108" i="2"/>
  <c r="C69" i="2"/>
  <c r="D45" i="5"/>
  <c r="D19" i="5"/>
  <c r="D95" i="5"/>
  <c r="C96" i="6" s="1"/>
  <c r="C98" i="3" s="1"/>
  <c r="D55" i="5"/>
  <c r="D137" i="5"/>
  <c r="D136" i="5"/>
  <c r="C138" i="2" s="1"/>
  <c r="D73" i="5"/>
  <c r="D72" i="5"/>
  <c r="C12" i="6"/>
  <c r="C11" i="3" s="1"/>
  <c r="C137" i="6"/>
  <c r="C138" i="3" s="1"/>
  <c r="C146" i="2"/>
  <c r="C17" i="2"/>
  <c r="C140" i="6"/>
  <c r="C142" i="3" s="1"/>
  <c r="C50" i="6"/>
  <c r="C49" i="3" s="1"/>
  <c r="C58" i="2"/>
  <c r="C56" i="2" s="1"/>
  <c r="C39" i="4" s="1"/>
  <c r="C105" i="6"/>
  <c r="C107" i="3" s="1"/>
  <c r="C15" i="2"/>
  <c r="C99" i="6"/>
  <c r="C101" i="3" s="1"/>
  <c r="C114" i="6"/>
  <c r="C116" i="3"/>
  <c r="C115" i="2"/>
  <c r="C118" i="6"/>
  <c r="C120" i="3" s="1"/>
  <c r="C119" i="2"/>
  <c r="C8" i="8"/>
  <c r="C63" i="8" s="1"/>
  <c r="D110" i="5"/>
  <c r="M16" i="11"/>
  <c r="D122" i="5"/>
  <c r="D121" i="5"/>
  <c r="D108" i="5"/>
  <c r="C6" i="45"/>
  <c r="C12" i="45" s="1"/>
  <c r="C13" i="45"/>
  <c r="C22" i="45" s="1"/>
  <c r="C109" i="6"/>
  <c r="D92" i="5"/>
  <c r="C79" i="8"/>
  <c r="C79" i="7" s="1"/>
  <c r="C46" i="6"/>
  <c r="C45" i="3"/>
  <c r="C44" i="2"/>
  <c r="C9" i="6"/>
  <c r="C40" i="2"/>
  <c r="C42" i="6"/>
  <c r="C41" i="3"/>
  <c r="C9" i="2"/>
  <c r="C144" i="2"/>
  <c r="C97" i="2"/>
  <c r="E9" i="4" s="1"/>
  <c r="C128" i="2"/>
  <c r="D67" i="5"/>
  <c r="C14" i="6"/>
  <c r="C13" i="3" s="1"/>
  <c r="C72" i="6"/>
  <c r="C71" i="3"/>
  <c r="C106" i="6"/>
  <c r="C108" i="3" s="1"/>
  <c r="C116" i="6"/>
  <c r="C118" i="3"/>
  <c r="C120" i="6"/>
  <c r="C122" i="3"/>
  <c r="C121" i="2"/>
  <c r="C93" i="6"/>
  <c r="C76" i="8"/>
  <c r="C87" i="8" s="1"/>
  <c r="C94" i="8"/>
  <c r="C8" i="3"/>
  <c r="C95" i="8"/>
  <c r="C94" i="7"/>
  <c r="C93" i="8"/>
  <c r="C93" i="7"/>
  <c r="D93" i="5"/>
  <c r="C95" i="2" s="1"/>
  <c r="E7" i="4" s="1"/>
  <c r="C95" i="3"/>
  <c r="D52" i="5"/>
  <c r="C54" i="2"/>
  <c r="C36" i="2"/>
  <c r="C38" i="6"/>
  <c r="C42" i="2"/>
  <c r="C44" i="6"/>
  <c r="C43" i="3" s="1"/>
  <c r="C46" i="2"/>
  <c r="C48" i="6"/>
  <c r="C47" i="3" s="1"/>
  <c r="C80" i="6"/>
  <c r="C78" i="2"/>
  <c r="C129" i="6"/>
  <c r="C131" i="3"/>
  <c r="C130" i="2"/>
  <c r="C132" i="6"/>
  <c r="C133" i="2"/>
  <c r="D125" i="5"/>
  <c r="C72" i="2"/>
  <c r="C74" i="6"/>
  <c r="C75" i="6"/>
  <c r="C74" i="3"/>
  <c r="C69" i="6"/>
  <c r="C68" i="3" s="1"/>
  <c r="C8" i="2"/>
  <c r="C140" i="2"/>
  <c r="C24" i="6"/>
  <c r="C23" i="3" s="1"/>
  <c r="C27" i="6"/>
  <c r="C26" i="3" s="1"/>
  <c r="C25" i="2"/>
  <c r="C37" i="2"/>
  <c r="C39" i="6"/>
  <c r="C41" i="6"/>
  <c r="C40" i="3"/>
  <c r="C39" i="2"/>
  <c r="C60" i="6"/>
  <c r="D57" i="5"/>
  <c r="C83" i="2"/>
  <c r="C84" i="6"/>
  <c r="C84" i="3" s="1"/>
  <c r="B21" i="45"/>
  <c r="M14" i="45"/>
  <c r="D107" i="5"/>
  <c r="C111" i="3"/>
  <c r="C33" i="3"/>
  <c r="C110" i="2"/>
  <c r="C56" i="6"/>
  <c r="C16" i="6"/>
  <c r="D94" i="5"/>
  <c r="D101" i="5"/>
  <c r="C103" i="2"/>
  <c r="C20" i="4"/>
  <c r="C134" i="3"/>
  <c r="C37" i="3"/>
  <c r="C59" i="3"/>
  <c r="C68" i="6"/>
  <c r="C73" i="6"/>
  <c r="C73" i="3"/>
  <c r="C72" i="3"/>
  <c r="C55" i="3"/>
  <c r="E36" i="4"/>
  <c r="C102" i="6"/>
  <c r="C104" i="3"/>
  <c r="D96" i="5"/>
  <c r="C97" i="6" s="1"/>
  <c r="C99" i="3" s="1"/>
  <c r="C94" i="2"/>
  <c r="C38" i="3"/>
  <c r="F7" i="45"/>
  <c r="G7" i="45"/>
  <c r="H7" i="45" s="1"/>
  <c r="I7" i="45" s="1"/>
  <c r="J7" i="45" s="1"/>
  <c r="K7" i="45" s="1"/>
  <c r="E28" i="3"/>
  <c r="D46" i="3"/>
  <c r="D67" i="3"/>
  <c r="D86" i="3" s="1"/>
  <c r="D80" i="3"/>
  <c r="C64" i="2"/>
  <c r="D28" i="5"/>
  <c r="D6" i="45"/>
  <c r="D62" i="48"/>
  <c r="D64" i="48" s="1"/>
  <c r="E99" i="3"/>
  <c r="E92" i="6"/>
  <c r="E125" i="6" s="1"/>
  <c r="E147" i="6" s="1"/>
  <c r="E63" i="6"/>
  <c r="E87" i="6" s="1"/>
  <c r="E88" i="6" s="1"/>
  <c r="D57" i="3"/>
  <c r="C33" i="6"/>
  <c r="C32" i="3"/>
  <c r="C31" i="2"/>
  <c r="C51" i="6"/>
  <c r="C50" i="3" s="1"/>
  <c r="C46" i="3" s="1"/>
  <c r="D46" i="5"/>
  <c r="C120" i="2"/>
  <c r="C119" i="6"/>
  <c r="C121" i="3"/>
  <c r="I18" i="36"/>
  <c r="I19" i="36" s="1"/>
  <c r="H15" i="36"/>
  <c r="H20" i="36" s="1"/>
  <c r="D20" i="36"/>
  <c r="D63" i="6"/>
  <c r="D87" i="6" s="1"/>
  <c r="D88" i="6" s="1"/>
  <c r="E57" i="3"/>
  <c r="E110" i="3"/>
  <c r="C47" i="2"/>
  <c r="C63" i="2"/>
  <c r="C65" i="6"/>
  <c r="C64" i="3"/>
  <c r="C67" i="2"/>
  <c r="C66" i="2" s="1"/>
  <c r="C52" i="4" s="1"/>
  <c r="C48" i="4"/>
  <c r="C60" i="4" s="1"/>
  <c r="C98" i="6"/>
  <c r="C100" i="3"/>
  <c r="C36" i="7"/>
  <c r="C21" i="2"/>
  <c r="C20" i="2" s="1"/>
  <c r="C36" i="4" s="1"/>
  <c r="C52" i="2"/>
  <c r="C51" i="2"/>
  <c r="C10" i="4" s="1"/>
  <c r="C54" i="6"/>
  <c r="C73" i="2"/>
  <c r="C21" i="4" s="1"/>
  <c r="C104" i="2"/>
  <c r="C121" i="6"/>
  <c r="C123" i="3" s="1"/>
  <c r="C122" i="2"/>
  <c r="C137" i="2"/>
  <c r="E6" i="4"/>
  <c r="C71" i="2"/>
  <c r="E6" i="45"/>
  <c r="C47" i="6"/>
  <c r="C53" i="3"/>
  <c r="C52" i="3" s="1"/>
  <c r="C53" i="6"/>
  <c r="C45" i="2" l="1"/>
  <c r="C96" i="2"/>
  <c r="C95" i="6"/>
  <c r="C97" i="3" s="1"/>
  <c r="D91" i="5"/>
  <c r="D124" i="5" s="1"/>
  <c r="C6" i="2"/>
  <c r="F6" i="45"/>
  <c r="E127" i="3"/>
  <c r="E149" i="3" s="1"/>
  <c r="C111" i="6"/>
  <c r="C112" i="2"/>
  <c r="E38" i="4" s="1"/>
  <c r="C139" i="2"/>
  <c r="C136" i="2" s="1"/>
  <c r="C138" i="6"/>
  <c r="C140" i="3" s="1"/>
  <c r="E10" i="45"/>
  <c r="F10" i="45" s="1"/>
  <c r="G10" i="45" s="1"/>
  <c r="H10" i="45" s="1"/>
  <c r="I10" i="45" s="1"/>
  <c r="J10" i="45" s="1"/>
  <c r="K10" i="45" s="1"/>
  <c r="D12" i="45"/>
  <c r="D13" i="45" s="1"/>
  <c r="D22" i="45" s="1"/>
  <c r="I15" i="36"/>
  <c r="I20" i="36" s="1"/>
  <c r="G25" i="10"/>
  <c r="G25" i="9"/>
  <c r="C64" i="48"/>
  <c r="C11" i="2"/>
  <c r="C13" i="6"/>
  <c r="C12" i="3" s="1"/>
  <c r="C38" i="2"/>
  <c r="C34" i="2" s="1"/>
  <c r="C12" i="4" s="1"/>
  <c r="C40" i="6"/>
  <c r="D35" i="5"/>
  <c r="C67" i="6"/>
  <c r="C66" i="3" s="1"/>
  <c r="C65" i="2"/>
  <c r="C62" i="2" s="1"/>
  <c r="C85" i="2" s="1"/>
  <c r="C136" i="6"/>
  <c r="C135" i="6" s="1"/>
  <c r="D134" i="5"/>
  <c r="C15" i="6"/>
  <c r="C88" i="8"/>
  <c r="D7" i="3"/>
  <c r="D62" i="3" s="1"/>
  <c r="E67" i="3"/>
  <c r="E86" i="3" s="1"/>
  <c r="E154" i="3" s="1"/>
  <c r="C75" i="2"/>
  <c r="C74" i="2" s="1"/>
  <c r="C23" i="4" s="1"/>
  <c r="C19" i="4" s="1"/>
  <c r="C27" i="4" s="1"/>
  <c r="C76" i="7"/>
  <c r="C87" i="7" s="1"/>
  <c r="C18" i="6"/>
  <c r="C17" i="3" s="1"/>
  <c r="D14" i="5"/>
  <c r="C32" i="6"/>
  <c r="C31" i="3" s="1"/>
  <c r="C30" i="2"/>
  <c r="C102" i="2"/>
  <c r="C101" i="6"/>
  <c r="C103" i="3" s="1"/>
  <c r="C126" i="6"/>
  <c r="M10" i="45"/>
  <c r="M21" i="45"/>
  <c r="C67" i="3"/>
  <c r="D145" i="5"/>
  <c r="C95" i="7"/>
  <c r="C92" i="8"/>
  <c r="C125" i="8" s="1"/>
  <c r="C147" i="8" s="1"/>
  <c r="B12" i="45"/>
  <c r="G64" i="48"/>
  <c r="C29" i="7"/>
  <c r="C122" i="7"/>
  <c r="C124" i="2"/>
  <c r="C11" i="6"/>
  <c r="D7" i="5"/>
  <c r="C50" i="2"/>
  <c r="C82" i="2"/>
  <c r="D80" i="5"/>
  <c r="C80" i="2" s="1"/>
  <c r="C79" i="2" s="1"/>
  <c r="C83" i="6"/>
  <c r="C8" i="7"/>
  <c r="C63" i="7" s="1"/>
  <c r="E64" i="48"/>
  <c r="C131" i="6"/>
  <c r="D129" i="5"/>
  <c r="C145" i="3"/>
  <c r="C143" i="3" s="1"/>
  <c r="C148" i="3" s="1"/>
  <c r="C141" i="6"/>
  <c r="D63" i="5"/>
  <c r="D86" i="5" s="1"/>
  <c r="C76" i="3"/>
  <c r="M7" i="45"/>
  <c r="C15" i="7"/>
  <c r="C15" i="3"/>
  <c r="C116" i="2"/>
  <c r="C114" i="2" s="1"/>
  <c r="C92" i="7"/>
  <c r="C125" i="7" s="1"/>
  <c r="C147" i="7" s="1"/>
  <c r="C137" i="3"/>
  <c r="C20" i="6"/>
  <c r="C19" i="3" s="1"/>
  <c r="C18" i="2"/>
  <c r="C13" i="2" s="1"/>
  <c r="C7" i="4" s="1"/>
  <c r="I10" i="48"/>
  <c r="I17" i="48" s="1"/>
  <c r="I30" i="48" s="1"/>
  <c r="I64" i="48" s="1"/>
  <c r="H17" i="48"/>
  <c r="H30" i="48" s="1"/>
  <c r="H64" i="48"/>
  <c r="E52" i="3"/>
  <c r="E62" i="3" s="1"/>
  <c r="C58" i="3"/>
  <c r="C57" i="3" s="1"/>
  <c r="C58" i="6"/>
  <c r="C108" i="7"/>
  <c r="C23" i="6"/>
  <c r="D21" i="5"/>
  <c r="C28" i="2"/>
  <c r="C30" i="6"/>
  <c r="C79" i="6"/>
  <c r="C78" i="3" s="1"/>
  <c r="D75" i="5"/>
  <c r="C77" i="2"/>
  <c r="C104" i="6"/>
  <c r="C106" i="3" s="1"/>
  <c r="C105" i="2"/>
  <c r="C98" i="2" s="1"/>
  <c r="E10" i="4" s="1"/>
  <c r="C94" i="6"/>
  <c r="E23" i="4" l="1"/>
  <c r="E27" i="4" s="1"/>
  <c r="C147" i="2"/>
  <c r="C153" i="2" s="1"/>
  <c r="E47" i="4"/>
  <c r="E61" i="4" s="1"/>
  <c r="C22" i="3"/>
  <c r="C22" i="6"/>
  <c r="C21" i="3" s="1"/>
  <c r="C133" i="3"/>
  <c r="D132" i="3" s="1"/>
  <c r="D148" i="3" s="1"/>
  <c r="C130" i="6"/>
  <c r="C146" i="6" s="1"/>
  <c r="G6" i="45"/>
  <c r="F12" i="45"/>
  <c r="F13" i="45" s="1"/>
  <c r="F22" i="45" s="1"/>
  <c r="E8" i="4"/>
  <c r="E18" i="4" s="1"/>
  <c r="E28" i="4" s="1"/>
  <c r="C93" i="2"/>
  <c r="C29" i="6"/>
  <c r="C29" i="3"/>
  <c r="C28" i="3" s="1"/>
  <c r="E40" i="4"/>
  <c r="C109" i="2"/>
  <c r="C88" i="7"/>
  <c r="C108" i="6"/>
  <c r="C113" i="3"/>
  <c r="C110" i="3" s="1"/>
  <c r="D146" i="5"/>
  <c r="C10" i="3"/>
  <c r="C7" i="3" s="1"/>
  <c r="C8" i="6"/>
  <c r="C63" i="6" s="1"/>
  <c r="C88" i="6" s="1"/>
  <c r="C39" i="3"/>
  <c r="C35" i="3" s="1"/>
  <c r="C36" i="6"/>
  <c r="C6" i="4"/>
  <c r="C18" i="4" s="1"/>
  <c r="E153" i="3"/>
  <c r="E87" i="3"/>
  <c r="C123" i="2"/>
  <c r="E11" i="4"/>
  <c r="B13" i="45"/>
  <c r="C41" i="4"/>
  <c r="C38" i="4"/>
  <c r="C27" i="2"/>
  <c r="C9" i="4" s="1"/>
  <c r="C14" i="3"/>
  <c r="C75" i="3"/>
  <c r="C96" i="3"/>
  <c r="C94" i="3" s="1"/>
  <c r="C92" i="6"/>
  <c r="C76" i="6"/>
  <c r="C87" i="6" s="1"/>
  <c r="C83" i="3"/>
  <c r="C81" i="6"/>
  <c r="C81" i="3" s="1"/>
  <c r="D62" i="5"/>
  <c r="D87" i="5" s="1"/>
  <c r="D153" i="3"/>
  <c r="D87" i="3"/>
  <c r="E12" i="45"/>
  <c r="E13" i="45" s="1"/>
  <c r="E22" i="45" s="1"/>
  <c r="C29" i="4" l="1"/>
  <c r="C28" i="4"/>
  <c r="E29" i="4"/>
  <c r="C126" i="2"/>
  <c r="C148" i="2" s="1"/>
  <c r="C62" i="3"/>
  <c r="D154" i="3"/>
  <c r="D149" i="3"/>
  <c r="C125" i="6"/>
  <c r="C147" i="6" s="1"/>
  <c r="B22" i="45"/>
  <c r="C80" i="3"/>
  <c r="C86" i="3" s="1"/>
  <c r="C154" i="3" s="1"/>
  <c r="C127" i="3"/>
  <c r="C149" i="3" s="1"/>
  <c r="C47" i="4"/>
  <c r="C61" i="2"/>
  <c r="H6" i="45"/>
  <c r="G12" i="45"/>
  <c r="C30" i="4" l="1"/>
  <c r="E30" i="4"/>
  <c r="C153" i="3"/>
  <c r="C87" i="3"/>
  <c r="I6" i="45"/>
  <c r="H12" i="45"/>
  <c r="H13" i="45" s="1"/>
  <c r="H22" i="45" s="1"/>
  <c r="C86" i="2"/>
  <c r="C152" i="2"/>
  <c r="E62" i="4"/>
  <c r="C62" i="4"/>
  <c r="C61" i="4"/>
  <c r="C63" i="4" s="1"/>
  <c r="G13" i="45"/>
  <c r="G22" i="45" l="1"/>
  <c r="I12" i="45"/>
  <c r="J6" i="45"/>
  <c r="K6" i="45" l="1"/>
  <c r="K12" i="45" s="1"/>
  <c r="K13" i="45" s="1"/>
  <c r="K22" i="45" s="1"/>
  <c r="J12" i="45"/>
  <c r="J13" i="45" s="1"/>
  <c r="J22" i="45" s="1"/>
  <c r="M6" i="45"/>
  <c r="I13" i="45"/>
  <c r="I22" i="45" l="1"/>
  <c r="M13" i="45"/>
  <c r="M22" i="45" s="1"/>
  <c r="M12" i="45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<sst xmlns="http://schemas.openxmlformats.org/spreadsheetml/2006/main" count="2884" uniqueCount="732">
  <si>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</si>
  <si>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</si>
  <si>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</si>
  <si>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</si>
  <si>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</si>
  <si>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</si>
  <si>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</si>
  <si>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</si>
  <si>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</si>
  <si>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</si>
  <si>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</si>
  <si>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</si>
  <si>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</si>
  <si>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</si>
  <si>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</si>
  <si>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</si>
  <si>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</si>
  <si>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</si>
  <si>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</si>
  <si>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</si>
  <si>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</si>
  <si>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</si>
  <si>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</si>
  <si>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</si>
  <si>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</si>
  <si>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</si>
  <si>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</si>
  <si>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</si>
  <si>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</si>
  <si>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</si>
  <si>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</si>
  <si>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</si>
  <si>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</si>
  <si>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</si>
  <si>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</si>
  <si>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</si>
  <si>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</si>
  <si>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</si>
  <si>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</si>
  <si>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Előirányzat-csoport, kiemelt előirányzat megnevezése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</si>
  <si>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</si>
  <si>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</si>
  <si>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</si>
  <si>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</si>
  <si>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</si>
  <si>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</si>
  <si>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</si>
  <si>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</si>
  <si>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</si>
  <si>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</si>
  <si>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</si>
  <si>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</si>
  <si>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</si>
  <si>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</si>
  <si>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</si>
  <si>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</si>
  <si>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</si>
  <si>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</si>
  <si>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</si>
  <si>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</si>
  <si>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</si>
  <si>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</si>
  <si>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</si>
  <si>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</si>
  <si>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</si>
  <si>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</si>
  <si>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</si>
  <si>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</si>
  <si>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</si>
  <si>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</si>
  <si>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</si>
  <si>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</si>
  <si>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</si>
  <si>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</si>
  <si>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</si>
  <si>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</si>
  <si>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</si>
  <si>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</si>
  <si>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</si>
  <si>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</si>
  <si>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</si>
  <si>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</si>
  <si>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</si>
  <si>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</si>
  <si>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</si>
  <si>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</si>
  <si>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</si>
  <si>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</si>
  <si>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</si>
  <si>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</si>
  <si>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</si>
  <si>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</si>
  <si>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</si>
  <si>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</si>
  <si>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</si>
  <si>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</si>
  <si>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</si>
  <si>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</si>
  <si>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</si>
  <si>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</si>
  <si>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</si>
  <si>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</si>
  <si>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</si>
  <si>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</si>
  <si>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</si>
  <si>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</si>
  <si>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</si>
  <si>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</si>
  <si>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</si>
  <si>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</si>
  <si>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</si>
  <si>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</si>
  <si>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</si>
  <si>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</si>
  <si>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</si>
  <si>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</si>
  <si>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</si>
  <si>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</si>
  <si>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</si>
  <si>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</si>
  <si>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</si>
  <si>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</si>
  <si>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</si>
  <si>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</si>
  <si>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</si>
  <si>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</si>
  <si>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</si>
  <si>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</si>
  <si>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</si>
  <si>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</si>
  <si>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</si>
  <si>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</si>
  <si>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</si>
  <si>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</si>
  <si>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</si>
  <si>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</si>
  <si>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</si>
  <si>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</si>
  <si>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</si>
  <si>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</si>
  <si>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</si>
  <si>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</si>
  <si>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</si>
  <si>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</si>
  <si>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</si>
  <si>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</si>
  <si>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</si>
  <si>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</si>
  <si>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</si>
  <si>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</si>
  <si>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</si>
  <si>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</si>
  <si>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</si>
  <si>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</si>
  <si>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</si>
  <si>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</si>
  <si>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</si>
  <si>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</si>
  <si>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</si>
  <si>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</si>
  <si>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</si>
  <si>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</si>
  <si>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</si>
  <si>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</si>
  <si>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</si>
  <si>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</si>
  <si>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</si>
  <si>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</si>
  <si>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</si>
  <si>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</si>
  <si>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</si>
  <si>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Teljesítés</t>
  </si>
  <si>
    <t>Eredeti</t>
  </si>
  <si>
    <t>Módosított</t>
  </si>
  <si>
    <t>31.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</si>
  <si>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</si>
  <si>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</si>
  <si>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</si>
  <si>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</si>
  <si>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</si>
  <si>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</si>
  <si>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</si>
  <si>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</si>
  <si>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</si>
  <si>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</si>
  <si>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</si>
  <si>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</si>
  <si>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</si>
  <si>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</si>
  <si>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</si>
  <si>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</si>
  <si>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</si>
  <si>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</si>
  <si>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</si>
  <si>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</si>
  <si>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</si>
  <si>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</si>
  <si>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</si>
  <si>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</si>
  <si>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</si>
  <si>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</si>
  <si>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</si>
  <si>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</si>
  <si>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</si>
  <si>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</si>
  <si>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</si>
  <si>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</si>
  <si>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</si>
  <si>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</si>
  <si>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</si>
  <si>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</si>
  <si>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</si>
  <si>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</si>
  <si>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</si>
  <si>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</si>
  <si>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</si>
  <si>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</si>
  <si>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</si>
  <si>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</si>
  <si>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</si>
  <si>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</si>
  <si>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</si>
  <si>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</si>
  <si>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</si>
  <si>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</si>
  <si>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</si>
  <si>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</si>
  <si>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</si>
  <si>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</si>
  <si>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</si>
  <si>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</si>
  <si>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</si>
  <si>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</si>
  <si>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</si>
  <si>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</si>
  <si>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</si>
  <si>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</si>
  <si>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</si>
  <si>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</si>
  <si>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</si>
  <si>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</si>
  <si>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</si>
  <si>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</si>
  <si>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</si>
  <si>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</si>
  <si>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</si>
  <si>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</si>
  <si>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</si>
  <si>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</si>
  <si>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</si>
  <si>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</si>
  <si>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</si>
  <si>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</si>
  <si>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</si>
  <si>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</si>
  <si>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</si>
  <si>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</si>
  <si>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</si>
  <si>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</si>
  <si>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</si>
  <si>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</si>
  <si>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</si>
  <si>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</si>
  <si>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</si>
  <si>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</si>
  <si>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</si>
  <si>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</si>
  <si>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</si>
  <si>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</si>
  <si>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</si>
  <si>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</si>
  <si>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</si>
  <si>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</si>
  <si>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</si>
  <si>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</si>
  <si>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</si>
  <si>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</si>
  <si>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</si>
  <si>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</si>
  <si>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</si>
  <si>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</si>
  <si>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</si>
  <si>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</si>
  <si>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</si>
  <si>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</si>
  <si>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</si>
  <si>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</si>
  <si>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</si>
  <si>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</si>
  <si>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</si>
  <si>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</si>
  <si>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</si>
  <si>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</si>
  <si>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</si>
  <si>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</si>
  <si>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</si>
  <si>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</si>
  <si>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</si>
  <si>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</si>
  <si>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</si>
  <si>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</si>
  <si>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</si>
  <si>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</si>
  <si>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</si>
  <si>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</si>
  <si>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</si>
  <si>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</si>
  <si>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</si>
  <si>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</si>
  <si>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</si>
  <si>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</si>
  <si>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</si>
  <si>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</si>
  <si>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</si>
  <si>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</si>
  <si>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</si>
  <si>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</si>
  <si>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</si>
  <si>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</si>
  <si>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</si>
  <si>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</si>
  <si>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</si>
  <si>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</si>
  <si>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</si>
  <si>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</si>
  <si>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</si>
  <si>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</si>
  <si>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</si>
  <si>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</si>
  <si>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</si>
  <si>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</si>
  <si>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</si>
  <si>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</si>
  <si>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</si>
  <si>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</si>
  <si>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</si>
  <si>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</si>
  <si>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</si>
  <si>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</si>
  <si>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</si>
  <si>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</si>
  <si>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</si>
  <si>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</si>
  <si>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</si>
  <si>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</si>
  <si>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</si>
  <si>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</si>
  <si>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</si>
  <si>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</si>
  <si>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</si>
  <si>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</si>
  <si>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</si>
  <si>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</si>
  <si>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</si>
  <si>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</si>
  <si>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</si>
  <si>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</si>
  <si>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</si>
  <si>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</si>
  <si>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</si>
  <si>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</si>
  <si>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</si>
  <si>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</si>
  <si>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</si>
  <si>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</si>
  <si>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</si>
  <si>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</si>
  <si>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</si>
  <si>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</si>
  <si>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</si>
  <si>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</si>
  <si>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</si>
  <si>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</si>
  <si>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</si>
  <si>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</si>
  <si>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</si>
  <si>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</si>
  <si>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</si>
  <si>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</si>
  <si>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</si>
  <si>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</si>
  <si>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</si>
  <si>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</si>
  <si>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</si>
  <si>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</si>
  <si>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</si>
  <si>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</si>
  <si>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</si>
  <si>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</si>
  <si>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</si>
  <si>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</si>
  <si>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</si>
  <si>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</si>
  <si>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</si>
  <si>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</si>
  <si>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</si>
  <si>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</si>
  <si>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</si>
  <si>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</si>
  <si>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</si>
  <si>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</si>
  <si>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</si>
  <si>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</si>
  <si>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</si>
  <si>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</si>
  <si>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</si>
  <si>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</si>
  <si>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</si>
  <si>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</si>
  <si>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</si>
  <si>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</si>
  <si>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</si>
  <si>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</si>
  <si>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</si>
  <si>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</si>
  <si>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</si>
  <si>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</si>
  <si>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</si>
  <si>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</si>
  <si>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</si>
  <si>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</si>
  <si>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</si>
  <si>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</si>
  <si>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</si>
  <si>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</si>
  <si>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</si>
  <si>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</si>
  <si>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</si>
  <si>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</si>
  <si>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</si>
  <si>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</si>
  <si>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</si>
  <si>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</si>
  <si>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</si>
  <si>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</si>
  <si>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</si>
  <si>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</si>
  <si>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</si>
  <si>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</si>
  <si>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</si>
  <si>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H=(D+…+G)</t>
  </si>
  <si>
    <t>I=(C+H)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</si>
  <si>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</si>
  <si>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</si>
  <si>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</si>
  <si>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</si>
  <si>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</si>
  <si>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</si>
  <si>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</si>
  <si>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Államigazgatási feladatok</t>
  </si>
  <si>
    <t>Kötelező feladatok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</si>
  <si>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</si>
  <si>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</si>
  <si>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</si>
  <si>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</si>
  <si>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</si>
  <si>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</si>
  <si>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</si>
  <si>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</si>
  <si>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</si>
  <si>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</si>
  <si>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</si>
  <si>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</si>
  <si>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</si>
  <si>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</si>
  <si>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</si>
  <si>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</si>
  <si>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</si>
  <si>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</si>
  <si>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</si>
  <si>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</si>
  <si>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</si>
  <si>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</si>
  <si>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</si>
  <si>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</si>
  <si>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</si>
  <si>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</si>
  <si>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</si>
  <si>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</si>
  <si>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</si>
  <si>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</si>
  <si>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</si>
  <si>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</si>
  <si>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</si>
  <si>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</si>
  <si>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</si>
  <si>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</si>
  <si>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</si>
  <si>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</si>
  <si>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</si>
  <si>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</si>
  <si>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</si>
  <si>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</si>
  <si>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</si>
  <si>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</si>
  <si>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</si>
  <si>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</si>
  <si>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</si>
  <si>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</si>
  <si>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</si>
  <si>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</si>
  <si>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</si>
  <si>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</si>
  <si>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</si>
  <si>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</si>
  <si>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</si>
  <si>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</si>
  <si>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</si>
  <si>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</si>
  <si>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</si>
  <si>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</si>
  <si>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</si>
  <si>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</si>
  <si>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</si>
  <si>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</si>
  <si>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</si>
  <si>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</si>
  <si>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</si>
  <si>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</si>
  <si>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</si>
  <si>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</si>
  <si>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</si>
  <si>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</si>
  <si>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</si>
  <si>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</si>
  <si>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</si>
  <si>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</si>
  <si>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</si>
  <si>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</si>
  <si>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</si>
  <si>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</si>
  <si>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Működési bevételek</t>
  </si>
  <si>
    <t>Működési kiadások</t>
  </si>
  <si>
    <t>Felhalmozási kiadások</t>
  </si>
  <si>
    <t>Kiemelt előirányzatonként</t>
  </si>
  <si>
    <t>Kötelező feladatok eredeti előirányzat</t>
  </si>
  <si>
    <t>Önkéntvállalt feladatok eredeti előirányzat</t>
  </si>
  <si>
    <t>Államigazgatási feladatok eredeti előirányzat</t>
  </si>
  <si>
    <t>Önként vállalt feladaatok</t>
  </si>
  <si>
    <t>eredeti előirányzat</t>
  </si>
  <si>
    <t>2017. évi előirányzat</t>
  </si>
  <si>
    <t>2018. évi előirányzat</t>
  </si>
  <si>
    <t>2019. évi előirányzat</t>
  </si>
  <si>
    <t xml:space="preserve">Adósság állomány alakulása lejárat, eszközök, bel- és külföldi hitelezők szerinti bontásban </t>
  </si>
  <si>
    <t xml:space="preserve">A Önkormányzat saját bevételeinek és az adósságot keletkeztető ügyleteiből eredő fizetési kötelezettségének bemutatása*  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</si>
  <si>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</si>
  <si>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</si>
  <si>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</si>
  <si>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</si>
  <si>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</si>
  <si>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</si>
  <si>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</si>
  <si>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</si>
  <si>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</si>
  <si>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</si>
  <si>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</si>
  <si>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</si>
  <si>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</si>
  <si>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</si>
  <si>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</si>
  <si>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</si>
  <si>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</si>
  <si>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</si>
  <si>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   ELŐIRÁNYZAT-FELHASZNÁLÁSI ÜTEMTERV</t>
  </si>
  <si>
    <t>Ezer Ft-ban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</si>
  <si>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</si>
  <si>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</si>
  <si>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</si>
  <si>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</si>
  <si>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</si>
  <si>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>Pénzmaradvány igénybevétel</t>
  </si>
  <si>
    <t xml:space="preserve">Bevétel </t>
  </si>
  <si>
    <t>Kiadás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</si>
  <si>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</si>
  <si>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</si>
  <si>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</si>
  <si>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</si>
  <si>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</si>
  <si>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</si>
  <si>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</si>
  <si>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</si>
  <si>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</si>
  <si>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</si>
  <si>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</si>
  <si>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</si>
  <si>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</si>
  <si>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</si>
  <si>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</si>
  <si>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</si>
  <si>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</si>
  <si>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</si>
  <si>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</si>
  <si>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</si>
  <si>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</si>
  <si>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</si>
  <si>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</si>
  <si>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</si>
  <si>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</si>
  <si>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</si>
  <si>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</si>
  <si>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</si>
  <si>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</si>
  <si>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</si>
  <si>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</si>
  <si>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</si>
  <si>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</si>
  <si>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</si>
  <si>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</si>
  <si>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</si>
  <si>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..........................................</t>
  </si>
  <si>
    <t xml:space="preserve">költségvetési szerv vezetője </t>
  </si>
  <si>
    <t>A költségvetési évet követő három év tervezett előirányzatainak keretszámai főbb csoportokban</t>
  </si>
  <si>
    <t>Működési bevételek és kiadások keretszámai</t>
  </si>
  <si>
    <t>B e v é t e l</t>
  </si>
  <si>
    <t>K i a d á s</t>
  </si>
  <si>
    <t>M e g n e v e z é s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</si>
  <si>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</si>
  <si>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</si>
  <si>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</si>
  <si>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</si>
  <si>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</si>
  <si>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</si>
  <si>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</si>
  <si>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</si>
  <si>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</si>
  <si>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</si>
  <si>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</si>
  <si>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</si>
  <si>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</si>
  <si>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</si>
  <si>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</si>
  <si>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</si>
  <si>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</si>
  <si>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</si>
  <si>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</si>
  <si>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</si>
  <si>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</si>
  <si>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</si>
  <si>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</si>
  <si>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</si>
  <si>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</si>
  <si>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</si>
  <si>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</si>
  <si>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</si>
  <si>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</si>
  <si>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</si>
  <si>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</si>
  <si>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</si>
  <si>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</si>
  <si>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</si>
  <si>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</si>
  <si>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</si>
  <si>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</si>
  <si>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</si>
  <si>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</si>
  <si>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</si>
  <si>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</si>
  <si>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</si>
  <si>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</si>
  <si>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</si>
  <si>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</si>
  <si>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</si>
  <si>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</si>
  <si>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</si>
  <si>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Központi irányító szervi támogatás</t>
  </si>
  <si>
    <t>13.4.</t>
  </si>
  <si>
    <t>Központi Irányító szervi támogatás</t>
  </si>
  <si>
    <t>Forintban</t>
  </si>
  <si>
    <t xml:space="preserve"> Vagyoni típusú adók</t>
  </si>
  <si>
    <t xml:space="preserve"> Termékek és szolgáltatások adói</t>
  </si>
  <si>
    <t>Jövedelemadók</t>
  </si>
  <si>
    <t>4.5.</t>
  </si>
  <si>
    <t>4.6.</t>
  </si>
  <si>
    <t>Közhatalmi bevételek (4.1.+……..+4.6.)</t>
  </si>
  <si>
    <t>Vagyoni típusú adók</t>
  </si>
  <si>
    <t>Termékek és szolgáltatások adói</t>
  </si>
  <si>
    <t>Közhatalmi bevételek (4.1.+…....+4.6.)</t>
  </si>
  <si>
    <t xml:space="preserve">   13.3.</t>
  </si>
  <si>
    <t xml:space="preserve">   7.3.</t>
  </si>
  <si>
    <t>Önként vállalt feladatok</t>
  </si>
  <si>
    <t>egyéb belső finanszírozási kiadások</t>
  </si>
  <si>
    <t xml:space="preserve"> Ft-ban</t>
  </si>
  <si>
    <t>jövedelem adók</t>
  </si>
  <si>
    <t>Csapadékvíz elvezetés</t>
  </si>
  <si>
    <r>
      <t>EU-s projekt neve, azonosítója:</t>
    </r>
    <r>
      <rPr>
        <sz val="12"/>
        <rFont val="Times New Roman"/>
        <family val="1"/>
        <charset val="238"/>
      </rPr>
      <t>* Belterületi vízrendezés</t>
    </r>
  </si>
  <si>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</si>
  <si>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t>2021.évi előir.</t>
  </si>
  <si>
    <t>Betétek megszűnése</t>
  </si>
  <si>
    <t>Kerékpárút</t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</si>
  <si>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</si>
  <si>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t>2020. évi előirányzat</t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</si>
  <si>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</si>
  <si>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</si>
  <si>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2022.évi előir.</t>
  </si>
  <si>
    <t>kamera rendszer hivatal</t>
  </si>
  <si>
    <t>kamera rendszer konyha, kazánház</t>
  </si>
  <si>
    <t>Széchenyi út felújítás</t>
  </si>
  <si>
    <t>járda felújítás</t>
  </si>
  <si>
    <t>egyéb felújítás</t>
  </si>
  <si>
    <t>óvodai eszközök</t>
  </si>
  <si>
    <t>településrendezési terv</t>
  </si>
  <si>
    <t>egyéb eszköz beszerzés</t>
  </si>
  <si>
    <t>2021. évi előirányzat</t>
  </si>
  <si>
    <t>2020. évi Működési  és  Felhalmozási célú bevételek és kiadások mérlege 
(Önkormányzati szinten)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</si>
  <si>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</si>
  <si>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</si>
  <si>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</si>
  <si>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</si>
  <si>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</si>
  <si>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</si>
  <si>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</si>
  <si>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</si>
  <si>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</si>
  <si>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</si>
  <si>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 és azt követő években</t>
  </si>
  <si>
    <t>2023.évi előir.</t>
  </si>
  <si>
    <t>Forintban !</t>
  </si>
  <si>
    <t>2022. évi és az követő előirányzatok</t>
  </si>
  <si>
    <t>2020. ......................... hó</t>
  </si>
  <si>
    <t xml:space="preserve">........................ 2020. ............ hó .... nap </t>
  </si>
  <si>
    <t>Bükk Kincsei Napköziotthonos Óvoda és Konyha</t>
  </si>
  <si>
    <t xml:space="preserve"> 5. melléklet az 1/2020. (III.13.) önkormányzati rendelethez</t>
  </si>
  <si>
    <t xml:space="preserve"> 6. melléklet az 1/2020. (III.13.) önkormányzati rendelethez</t>
  </si>
  <si>
    <t xml:space="preserve"> 7. melléklet az 1/2020. (III.13.) önkormányzati rendelethez</t>
  </si>
  <si>
    <t xml:space="preserve"> 8. melléklet az 1/2020. (III.13.) önkormányzati rendelethez</t>
  </si>
  <si>
    <t>9. melléklet az 1/2020. (III.13.) önkormányzati rendelethez</t>
  </si>
  <si>
    <t>10. melléklet az 1/2020. (III.13.) önkormányzati rendelethez</t>
  </si>
  <si>
    <t>11. sz. mellélklet az 1/2020.(III.13.) önkormányzati rendelethez</t>
  </si>
  <si>
    <t xml:space="preserve"> 13. melléklet az 1/2020.(III.13.) önkormányzati rendelethez</t>
  </si>
  <si>
    <t>14. melléklet az 1/2020. (III.13.) önkormányzati rendelethez</t>
  </si>
  <si>
    <t>15. melléklet az 1/2020. (III.13.) önkormányzati rendelethez</t>
  </si>
  <si>
    <t>16. melléklet az 1/2020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</si>
</sst>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71" formatCode="#,##0.0"/>
  </numFmts>
  <fonts count="6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8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4" borderId="0" applyNumberFormat="0" applyBorder="0" applyAlignment="0" applyProtection="0"/>
    <xf numFmtId="0" fontId="34" fillId="7" borderId="0" applyNumberFormat="0" applyBorder="0" applyAlignment="0" applyProtection="0"/>
    <xf numFmtId="0" fontId="34" fillId="6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2" borderId="0" applyNumberFormat="0" applyBorder="0" applyAlignment="0" applyProtection="0"/>
    <xf numFmtId="0" fontId="34" fillId="11" borderId="0" applyNumberFormat="0" applyBorder="0" applyAlignment="0" applyProtection="0"/>
    <xf numFmtId="0" fontId="35" fillId="2" borderId="0" applyNumberFormat="0" applyBorder="0" applyAlignment="0" applyProtection="0"/>
    <xf numFmtId="0" fontId="35" fillId="13" borderId="0" applyNumberFormat="0" applyBorder="0" applyAlignment="0" applyProtection="0"/>
    <xf numFmtId="0" fontId="35" fillId="2" borderId="0" applyNumberFormat="0" applyBorder="0" applyAlignment="0" applyProtection="0"/>
    <xf numFmtId="0" fontId="35" fillId="5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2" borderId="0" applyNumberFormat="0" applyBorder="0" applyAlignment="0" applyProtection="0"/>
    <xf numFmtId="0" fontId="35" fillId="5" borderId="0" applyNumberFormat="0" applyBorder="0" applyAlignment="0" applyProtection="0"/>
    <xf numFmtId="0" fontId="36" fillId="11" borderId="1" applyNumberFormat="0" applyAlignment="0" applyProtection="0"/>
    <xf numFmtId="0" fontId="37" fillId="0" borderId="0" applyNumberFormat="0" applyFill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14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3" fillId="0" borderId="6" applyNumberFormat="0" applyFill="0" applyAlignment="0" applyProtection="0"/>
    <xf numFmtId="0" fontId="11" fillId="6" borderId="7" applyNumberFormat="0" applyFont="0" applyAlignment="0" applyProtection="0"/>
    <xf numFmtId="0" fontId="44" fillId="15" borderId="0" applyNumberFormat="0" applyBorder="0" applyAlignment="0" applyProtection="0"/>
    <xf numFmtId="0" fontId="45" fillId="16" borderId="8" applyNumberFormat="0" applyAlignment="0" applyProtection="0"/>
    <xf numFmtId="0" fontId="46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Protection="0"/>
    <xf numFmtId="0" fontId="7" fillId="0" borderId="0"/>
    <xf numFmtId="0" fontId="47" fillId="0" borderId="9" applyNumberFormat="0" applyFill="0" applyAlignment="0" applyProtection="0"/>
    <xf numFmtId="0" fontId="48" fillId="17" borderId="0" applyNumberFormat="0" applyBorder="0" applyAlignment="0" applyProtection="0"/>
    <xf numFmtId="0" fontId="49" fillId="11" borderId="0" applyNumberFormat="0" applyBorder="0" applyAlignment="0" applyProtection="0"/>
    <xf numFmtId="0" fontId="50" fillId="16" borderId="1" applyNumberFormat="0" applyAlignment="0" applyProtection="0"/>
  </cellStyleXfs>
  <cellXfs count="627">
    <xf numFmtId="0" fontId="0" fillId="0" borderId="0" xfId="0"/>
    <xf numFmtId="0" fontId="0" fillId="0" borderId="0" xfId="0" applyFill="1" applyAlignment="1">
      <alignment vertical="center" wrapText="1"/>
    </xf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11" xfId="0" applyNumberFormat="1" applyFont="1" applyFill="1" applyBorder="1" applyAlignment="1" applyProtection="1">
      <alignment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14" fillId="18" borderId="14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1" fillId="0" borderId="10" xfId="0" applyNumberFormat="1" applyFont="1" applyFill="1" applyBorder="1" applyAlignment="1" applyProtection="1">
      <alignment vertical="center"/>
      <protection locked="0"/>
    </xf>
    <xf numFmtId="164" fontId="21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/>
    </xf>
    <xf numFmtId="0" fontId="21" fillId="0" borderId="10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center" vertical="center"/>
    </xf>
    <xf numFmtId="164" fontId="20" fillId="0" borderId="17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/>
    </xf>
    <xf numFmtId="164" fontId="20" fillId="0" borderId="15" xfId="0" applyNumberFormat="1" applyFont="1" applyFill="1" applyBorder="1" applyAlignment="1" applyProtection="1">
      <alignment vertical="center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164" fontId="25" fillId="0" borderId="19" xfId="43" applyNumberFormat="1" applyFont="1" applyFill="1" applyBorder="1" applyAlignment="1" applyProtection="1">
      <alignment vertical="center"/>
    </xf>
    <xf numFmtId="164" fontId="25" fillId="0" borderId="19" xfId="43" applyNumberFormat="1" applyFont="1" applyFill="1" applyBorder="1" applyAlignment="1" applyProtection="1"/>
    <xf numFmtId="0" fontId="5" fillId="0" borderId="20" xfId="43" applyFont="1" applyFill="1" applyBorder="1" applyAlignment="1" applyProtection="1">
      <alignment horizontal="center" vertical="center" wrapText="1"/>
    </xf>
    <xf numFmtId="164" fontId="1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vertical="center" wrapText="1"/>
      <protection locked="0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vertical="center" wrapText="1"/>
      <protection locked="0"/>
    </xf>
    <xf numFmtId="164" fontId="14" fillId="0" borderId="24" xfId="0" applyNumberFormat="1" applyFont="1" applyFill="1" applyBorder="1" applyAlignment="1">
      <alignment horizontal="center" vertical="center"/>
    </xf>
    <xf numFmtId="164" fontId="14" fillId="0" borderId="24" xfId="0" applyNumberFormat="1" applyFont="1" applyFill="1" applyBorder="1" applyAlignment="1">
      <alignment horizontal="center" vertical="center" wrapText="1"/>
    </xf>
    <xf numFmtId="164" fontId="14" fillId="0" borderId="25" xfId="0" applyNumberFormat="1" applyFont="1" applyFill="1" applyBorder="1" applyAlignment="1">
      <alignment horizontal="center" vertical="center"/>
    </xf>
    <xf numFmtId="164" fontId="14" fillId="0" borderId="26" xfId="0" applyNumberFormat="1" applyFont="1" applyFill="1" applyBorder="1" applyAlignment="1">
      <alignment horizontal="center" vertical="center"/>
    </xf>
    <xf numFmtId="164" fontId="14" fillId="0" borderId="26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left" vertical="center"/>
    </xf>
    <xf numFmtId="3" fontId="21" fillId="0" borderId="28" xfId="0" applyNumberFormat="1" applyFont="1" applyFill="1" applyBorder="1" applyAlignment="1" applyProtection="1">
      <alignment horizontal="right" vertical="center"/>
      <protection locked="0"/>
    </xf>
    <xf numFmtId="164" fontId="20" fillId="0" borderId="29" xfId="0" applyNumberFormat="1" applyFont="1" applyFill="1" applyBorder="1" applyAlignment="1">
      <alignment horizontal="right" vertical="center" wrapText="1"/>
    </xf>
    <xf numFmtId="49" fontId="24" fillId="0" borderId="30" xfId="0" quotePrefix="1" applyNumberFormat="1" applyFont="1" applyFill="1" applyBorder="1" applyAlignment="1">
      <alignment horizontal="left" vertical="center" indent="1"/>
    </xf>
    <xf numFmtId="3" fontId="24" fillId="0" borderId="31" xfId="0" applyNumberFormat="1" applyFont="1" applyFill="1" applyBorder="1" applyAlignment="1" applyProtection="1">
      <alignment horizontal="right" vertical="center"/>
      <protection locked="0"/>
    </xf>
    <xf numFmtId="3" fontId="24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1" xfId="0" applyNumberFormat="1" applyFont="1" applyFill="1" applyBorder="1" applyAlignment="1">
      <alignment horizontal="right" vertical="center" wrapText="1"/>
    </xf>
    <xf numFmtId="49" fontId="21" fillId="0" borderId="30" xfId="0" applyNumberFormat="1" applyFont="1" applyFill="1" applyBorder="1" applyAlignment="1">
      <alignment horizontal="left" vertical="center"/>
    </xf>
    <xf numFmtId="3" fontId="21" fillId="0" borderId="31" xfId="0" applyNumberFormat="1" applyFont="1" applyFill="1" applyBorder="1" applyAlignment="1" applyProtection="1">
      <alignment horizontal="right" vertical="center"/>
      <protection locked="0"/>
    </xf>
    <xf numFmtId="49" fontId="21" fillId="0" borderId="32" xfId="0" applyNumberFormat="1" applyFont="1" applyFill="1" applyBorder="1" applyAlignment="1" applyProtection="1">
      <alignment horizontal="left" vertical="center"/>
      <protection locked="0"/>
    </xf>
    <xf numFmtId="3" fontId="21" fillId="0" borderId="33" xfId="0" applyNumberFormat="1" applyFont="1" applyFill="1" applyBorder="1" applyAlignment="1" applyProtection="1">
      <alignment horizontal="right" vertical="center"/>
      <protection locked="0"/>
    </xf>
    <xf numFmtId="49" fontId="20" fillId="0" borderId="34" xfId="0" applyNumberFormat="1" applyFont="1" applyFill="1" applyBorder="1" applyAlignment="1" applyProtection="1">
      <alignment horizontal="left" vertical="center" indent="1"/>
      <protection locked="0"/>
    </xf>
    <xf numFmtId="164" fontId="20" fillId="0" borderId="24" xfId="0" applyNumberFormat="1" applyFont="1" applyFill="1" applyBorder="1" applyAlignment="1">
      <alignment vertical="center"/>
    </xf>
    <xf numFmtId="4" fontId="15" fillId="0" borderId="24" xfId="0" applyNumberFormat="1" applyFont="1" applyFill="1" applyBorder="1" applyAlignment="1" applyProtection="1">
      <alignment vertical="center" wrapText="1"/>
      <protection locked="0"/>
    </xf>
    <xf numFmtId="49" fontId="20" fillId="0" borderId="35" xfId="0" applyNumberFormat="1" applyFont="1" applyFill="1" applyBorder="1" applyAlignment="1" applyProtection="1">
      <alignment vertical="center"/>
      <protection locked="0"/>
    </xf>
    <xf numFmtId="49" fontId="20" fillId="0" borderId="35" xfId="0" applyNumberFormat="1" applyFont="1" applyFill="1" applyBorder="1" applyAlignment="1" applyProtection="1">
      <alignment horizontal="right" vertical="center"/>
      <protection locked="0"/>
    </xf>
    <xf numFmtId="3" fontId="15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9" xfId="0" applyNumberFormat="1" applyFont="1" applyFill="1" applyBorder="1" applyAlignment="1" applyProtection="1">
      <alignment vertical="center"/>
      <protection locked="0"/>
    </xf>
    <xf numFmtId="49" fontId="20" fillId="0" borderId="19" xfId="0" applyNumberFormat="1" applyFont="1" applyFill="1" applyBorder="1" applyAlignment="1" applyProtection="1">
      <alignment horizontal="right" vertical="center"/>
      <protection locked="0"/>
    </xf>
    <xf numFmtId="3" fontId="15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36" xfId="0" applyNumberFormat="1" applyFont="1" applyFill="1" applyBorder="1" applyAlignment="1">
      <alignment horizontal="left" vertical="center"/>
    </xf>
    <xf numFmtId="3" fontId="2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/>
    </xf>
    <xf numFmtId="49" fontId="21" fillId="0" borderId="12" xfId="0" applyNumberFormat="1" applyFont="1" applyFill="1" applyBorder="1" applyAlignment="1">
      <alignment horizontal="left" vertical="center"/>
    </xf>
    <xf numFmtId="3" fontId="21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31" xfId="0" applyNumberFormat="1" applyFont="1" applyFill="1" applyBorder="1" applyAlignment="1" applyProtection="1">
      <alignment horizontal="right" vertical="center" wrapText="1"/>
    </xf>
    <xf numFmtId="49" fontId="21" fillId="0" borderId="12" xfId="0" applyNumberFormat="1" applyFont="1" applyFill="1" applyBorder="1" applyAlignment="1" applyProtection="1">
      <alignment horizontal="left" vertical="center"/>
      <protection locked="0"/>
    </xf>
    <xf numFmtId="49" fontId="21" fillId="0" borderId="13" xfId="0" applyNumberFormat="1" applyFont="1" applyFill="1" applyBorder="1" applyAlignment="1" applyProtection="1">
      <alignment horizontal="left" vertical="center"/>
      <protection locked="0"/>
    </xf>
    <xf numFmtId="3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171" fontId="14" fillId="0" borderId="24" xfId="0" applyNumberFormat="1" applyFont="1" applyFill="1" applyBorder="1" applyAlignment="1">
      <alignment horizontal="left" vertical="center" wrapText="1" indent="1"/>
    </xf>
    <xf numFmtId="171" fontId="27" fillId="0" borderId="0" xfId="0" applyNumberFormat="1" applyFont="1" applyFill="1" applyBorder="1" applyAlignment="1">
      <alignment horizontal="left" vertical="center" wrapText="1"/>
    </xf>
    <xf numFmtId="164" fontId="20" fillId="0" borderId="24" xfId="0" applyNumberFormat="1" applyFont="1" applyFill="1" applyBorder="1" applyAlignment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24" xfId="0" applyNumberFormat="1" applyFont="1" applyFill="1" applyBorder="1" applyAlignment="1">
      <alignment horizontal="right" vertical="center" wrapText="1"/>
    </xf>
    <xf numFmtId="4" fontId="14" fillId="0" borderId="29" xfId="0" applyNumberFormat="1" applyFont="1" applyFill="1" applyBorder="1" applyAlignment="1">
      <alignment horizontal="right" vertical="center" wrapText="1"/>
    </xf>
    <xf numFmtId="4" fontId="14" fillId="0" borderId="31" xfId="0" applyNumberFormat="1" applyFont="1" applyFill="1" applyBorder="1" applyAlignment="1">
      <alignment horizontal="right" vertical="center" wrapText="1"/>
    </xf>
    <xf numFmtId="4" fontId="14" fillId="0" borderId="38" xfId="0" applyNumberFormat="1" applyFont="1" applyFill="1" applyBorder="1" applyAlignment="1">
      <alignment horizontal="right"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164" fontId="15" fillId="0" borderId="4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vertical="center" wrapText="1"/>
      <protection locked="0"/>
    </xf>
    <xf numFmtId="164" fontId="21" fillId="0" borderId="22" xfId="0" applyNumberFormat="1" applyFont="1" applyFill="1" applyBorder="1" applyAlignment="1" applyProtection="1">
      <alignment vertical="center"/>
      <protection locked="0"/>
    </xf>
    <xf numFmtId="164" fontId="20" fillId="0" borderId="22" xfId="0" applyNumberFormat="1" applyFont="1" applyFill="1" applyBorder="1" applyAlignment="1" applyProtection="1">
      <alignment vertical="center"/>
    </xf>
    <xf numFmtId="164" fontId="21" fillId="0" borderId="23" xfId="0" applyNumberFormat="1" applyFont="1" applyFill="1" applyBorder="1" applyAlignment="1" applyProtection="1">
      <alignment vertical="center"/>
      <protection locked="0"/>
    </xf>
    <xf numFmtId="0" fontId="21" fillId="0" borderId="44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vertical="center" wrapText="1"/>
    </xf>
    <xf numFmtId="0" fontId="21" fillId="0" borderId="20" xfId="0" applyFont="1" applyFill="1" applyBorder="1" applyAlignment="1" applyProtection="1">
      <alignment vertical="center" wrapText="1"/>
      <protection locked="0"/>
    </xf>
    <xf numFmtId="164" fontId="21" fillId="0" borderId="20" xfId="0" applyNumberFormat="1" applyFont="1" applyFill="1" applyBorder="1" applyAlignment="1" applyProtection="1">
      <alignment vertical="center"/>
      <protection locked="0"/>
    </xf>
    <xf numFmtId="164" fontId="21" fillId="0" borderId="45" xfId="0" applyNumberFormat="1" applyFont="1" applyFill="1" applyBorder="1" applyAlignment="1" applyProtection="1">
      <alignment vertical="center"/>
      <protection locked="0"/>
    </xf>
    <xf numFmtId="164" fontId="20" fillId="0" borderId="43" xfId="0" applyNumberFormat="1" applyFont="1" applyFill="1" applyBorder="1" applyAlignment="1" applyProtection="1">
      <alignment vertical="center"/>
    </xf>
    <xf numFmtId="164" fontId="20" fillId="0" borderId="46" xfId="0" applyNumberFormat="1" applyFont="1" applyFill="1" applyBorder="1" applyAlignment="1" applyProtection="1">
      <alignment vertical="center"/>
    </xf>
    <xf numFmtId="164" fontId="22" fillId="0" borderId="14" xfId="0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 applyProtection="1">
      <alignment horizontal="right" vertical="center" wrapText="1" indent="1"/>
    </xf>
    <xf numFmtId="0" fontId="18" fillId="0" borderId="47" xfId="0" applyFont="1" applyFill="1" applyBorder="1" applyAlignment="1" applyProtection="1">
      <alignment horizontal="lef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2"/>
      <protection locked="0"/>
    </xf>
    <xf numFmtId="164" fontId="21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21" fillId="0" borderId="12" xfId="0" applyFont="1" applyFill="1" applyBorder="1" applyAlignment="1" applyProtection="1">
      <alignment horizontal="right" vertical="center" wrapText="1" indent="1"/>
    </xf>
    <xf numFmtId="0" fontId="18" fillId="0" borderId="49" xfId="0" applyFont="1" applyFill="1" applyBorder="1" applyAlignment="1" applyProtection="1">
      <alignment horizontal="left" vertical="center" wrapText="1" indent="1"/>
      <protection locked="0"/>
    </xf>
    <xf numFmtId="164" fontId="21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0" fontId="21" fillId="0" borderId="12" xfId="0" applyFont="1" applyFill="1" applyBorder="1" applyAlignment="1">
      <alignment horizontal="right" vertical="center" wrapText="1" indent="1"/>
    </xf>
    <xf numFmtId="0" fontId="18" fillId="0" borderId="49" xfId="0" applyFont="1" applyFill="1" applyBorder="1" applyAlignment="1" applyProtection="1">
      <alignment horizontal="left" vertical="center" wrapText="1" indent="8"/>
      <protection locked="0"/>
    </xf>
    <xf numFmtId="0" fontId="21" fillId="0" borderId="44" xfId="0" applyFont="1" applyFill="1" applyBorder="1" applyAlignment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6" xfId="0" applyFont="1" applyFill="1" applyBorder="1" applyAlignment="1">
      <alignment horizontal="right" vertical="center" wrapText="1" indent="1"/>
    </xf>
    <xf numFmtId="0" fontId="20" fillId="0" borderId="14" xfId="0" applyFont="1" applyFill="1" applyBorder="1" applyAlignment="1">
      <alignment vertical="center" wrapText="1"/>
    </xf>
    <xf numFmtId="164" fontId="20" fillId="0" borderId="14" xfId="0" applyNumberFormat="1" applyFont="1" applyFill="1" applyBorder="1" applyAlignment="1">
      <alignment horizontal="right" vertical="center" wrapText="1" indent="2"/>
    </xf>
    <xf numFmtId="164" fontId="20" fillId="0" borderId="15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 indent="1"/>
    </xf>
    <xf numFmtId="164" fontId="22" fillId="0" borderId="0" xfId="43" applyNumberFormat="1" applyFont="1" applyFill="1" applyBorder="1" applyAlignment="1" applyProtection="1">
      <alignment horizontal="right" vertical="center" wrapText="1" indent="1"/>
    </xf>
    <xf numFmtId="0" fontId="19" fillId="0" borderId="14" xfId="0" applyFont="1" applyBorder="1" applyAlignment="1" applyProtection="1">
      <alignment vertical="center" wrapText="1"/>
    </xf>
    <xf numFmtId="0" fontId="18" fillId="0" borderId="11" xfId="0" applyFont="1" applyBorder="1" applyAlignment="1" applyProtection="1">
      <alignment vertical="center" wrapText="1"/>
    </xf>
    <xf numFmtId="0" fontId="19" fillId="0" borderId="50" xfId="0" applyFont="1" applyBorder="1" applyAlignment="1" applyProtection="1">
      <alignment vertical="center" wrapText="1"/>
    </xf>
    <xf numFmtId="164" fontId="17" fillId="0" borderId="14" xfId="0" quotePrefix="1" applyNumberFormat="1" applyFont="1" applyBorder="1" applyAlignment="1" applyProtection="1">
      <alignment horizontal="right" vertical="center" wrapText="1" indent="1"/>
    </xf>
    <xf numFmtId="0" fontId="15" fillId="0" borderId="18" xfId="43" applyFont="1" applyFill="1" applyBorder="1" applyAlignment="1" applyProtection="1">
      <alignment horizontal="left" vertical="center" wrapText="1" indent="1"/>
    </xf>
    <xf numFmtId="0" fontId="15" fillId="0" borderId="10" xfId="43" applyFont="1" applyFill="1" applyBorder="1" applyAlignment="1" applyProtection="1">
      <alignment horizontal="left" vertical="center" wrapText="1" indent="1"/>
    </xf>
    <xf numFmtId="0" fontId="15" fillId="0" borderId="41" xfId="43" applyFont="1" applyFill="1" applyBorder="1" applyAlignment="1" applyProtection="1">
      <alignment horizontal="left" vertical="center" wrapText="1" indent="1"/>
    </xf>
    <xf numFmtId="0" fontId="15" fillId="0" borderId="40" xfId="43" applyFont="1" applyFill="1" applyBorder="1" applyAlignment="1" applyProtection="1">
      <alignment horizontal="left" vertical="center" wrapText="1" indent="1"/>
    </xf>
    <xf numFmtId="0" fontId="15" fillId="0" borderId="49" xfId="43" applyFont="1" applyFill="1" applyBorder="1" applyAlignment="1" applyProtection="1">
      <alignment horizontal="left" vertical="center" wrapText="1" indent="1"/>
    </xf>
    <xf numFmtId="0" fontId="15" fillId="0" borderId="11" xfId="43" applyFont="1" applyFill="1" applyBorder="1" applyAlignment="1" applyProtection="1">
      <alignment horizontal="left" vertical="center" wrapText="1" indent="1"/>
    </xf>
    <xf numFmtId="49" fontId="15" fillId="0" borderId="51" xfId="43" applyNumberFormat="1" applyFont="1" applyFill="1" applyBorder="1" applyAlignment="1" applyProtection="1">
      <alignment horizontal="left" vertical="center" wrapText="1" indent="1"/>
    </xf>
    <xf numFmtId="49" fontId="15" fillId="0" borderId="12" xfId="43" applyNumberFormat="1" applyFont="1" applyFill="1" applyBorder="1" applyAlignment="1" applyProtection="1">
      <alignment horizontal="left" vertical="center" wrapText="1" indent="1"/>
    </xf>
    <xf numFmtId="49" fontId="15" fillId="0" borderId="36" xfId="43" applyNumberFormat="1" applyFont="1" applyFill="1" applyBorder="1" applyAlignment="1" applyProtection="1">
      <alignment horizontal="left" vertical="center" wrapText="1" indent="1"/>
    </xf>
    <xf numFmtId="49" fontId="15" fillId="0" borderId="13" xfId="43" applyNumberFormat="1" applyFont="1" applyFill="1" applyBorder="1" applyAlignment="1" applyProtection="1">
      <alignment horizontal="left" vertical="center" wrapText="1" indent="1"/>
    </xf>
    <xf numFmtId="49" fontId="15" fillId="0" borderId="52" xfId="43" applyNumberFormat="1" applyFont="1" applyFill="1" applyBorder="1" applyAlignment="1" applyProtection="1">
      <alignment horizontal="left" vertical="center" wrapText="1" indent="1"/>
    </xf>
    <xf numFmtId="49" fontId="15" fillId="0" borderId="44" xfId="43" applyNumberFormat="1" applyFont="1" applyFill="1" applyBorder="1" applyAlignment="1" applyProtection="1">
      <alignment horizontal="left" vertical="center" wrapText="1" indent="1"/>
    </xf>
    <xf numFmtId="0" fontId="15" fillId="0" borderId="0" xfId="43" applyFont="1" applyFill="1" applyBorder="1" applyAlignment="1" applyProtection="1">
      <alignment horizontal="left" vertical="center" wrapText="1" indent="1"/>
    </xf>
    <xf numFmtId="0" fontId="14" fillId="0" borderId="16" xfId="43" applyFont="1" applyFill="1" applyBorder="1" applyAlignment="1" applyProtection="1">
      <alignment horizontal="left" vertical="center" wrapText="1" indent="1"/>
    </xf>
    <xf numFmtId="0" fontId="14" fillId="0" borderId="14" xfId="43" applyFont="1" applyFill="1" applyBorder="1" applyAlignment="1" applyProtection="1">
      <alignment horizontal="left" vertical="center" wrapText="1" indent="1"/>
    </xf>
    <xf numFmtId="0" fontId="14" fillId="0" borderId="53" xfId="43" applyFont="1" applyFill="1" applyBorder="1" applyAlignment="1" applyProtection="1">
      <alignment horizontal="left" vertical="center" wrapText="1" indent="1"/>
    </xf>
    <xf numFmtId="0" fontId="14" fillId="0" borderId="14" xfId="43" applyFont="1" applyFill="1" applyBorder="1" applyAlignment="1" applyProtection="1">
      <alignment vertical="center" wrapText="1"/>
    </xf>
    <xf numFmtId="0" fontId="14" fillId="0" borderId="54" xfId="43" applyFont="1" applyFill="1" applyBorder="1" applyAlignment="1" applyProtection="1">
      <alignment vertical="center" wrapText="1"/>
    </xf>
    <xf numFmtId="0" fontId="14" fillId="0" borderId="16" xfId="43" applyFont="1" applyFill="1" applyBorder="1" applyAlignment="1" applyProtection="1">
      <alignment horizontal="center" vertical="center" wrapText="1"/>
    </xf>
    <xf numFmtId="0" fontId="14" fillId="0" borderId="14" xfId="43" applyFont="1" applyFill="1" applyBorder="1" applyAlignment="1" applyProtection="1">
      <alignment horizontal="center" vertical="center" wrapText="1"/>
    </xf>
    <xf numFmtId="0" fontId="20" fillId="0" borderId="14" xfId="43" applyFont="1" applyFill="1" applyBorder="1" applyAlignment="1" applyProtection="1">
      <alignment horizontal="left" vertical="center" wrapText="1" indent="1"/>
    </xf>
    <xf numFmtId="0" fontId="3" fillId="0" borderId="19" xfId="0" applyFont="1" applyFill="1" applyBorder="1" applyAlignment="1" applyProtection="1">
      <alignment horizontal="right"/>
    </xf>
    <xf numFmtId="164" fontId="25" fillId="0" borderId="19" xfId="43" applyNumberFormat="1" applyFont="1" applyFill="1" applyBorder="1" applyAlignment="1" applyProtection="1">
      <alignment horizontal="left" vertical="center"/>
    </xf>
    <xf numFmtId="0" fontId="15" fillId="0" borderId="10" xfId="43" applyFont="1" applyFill="1" applyBorder="1" applyAlignment="1" applyProtection="1">
      <alignment horizontal="left" indent="6"/>
    </xf>
    <xf numFmtId="0" fontId="15" fillId="0" borderId="10" xfId="43" applyFont="1" applyFill="1" applyBorder="1" applyAlignment="1" applyProtection="1">
      <alignment horizontal="left" vertical="center" wrapText="1" indent="6"/>
    </xf>
    <xf numFmtId="0" fontId="15" fillId="0" borderId="11" xfId="43" applyFont="1" applyFill="1" applyBorder="1" applyAlignment="1" applyProtection="1">
      <alignment horizontal="left" vertical="center" wrapText="1" indent="6"/>
    </xf>
    <xf numFmtId="0" fontId="15" fillId="0" borderId="20" xfId="43" applyFont="1" applyFill="1" applyBorder="1" applyAlignment="1" applyProtection="1">
      <alignment horizontal="left" vertical="center" wrapText="1" indent="6"/>
    </xf>
    <xf numFmtId="164" fontId="15" fillId="0" borderId="55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4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4" xfId="0" applyFont="1" applyBorder="1" applyAlignment="1" applyProtection="1">
      <alignment horizontal="left" vertical="center" wrapText="1" indent="1"/>
    </xf>
    <xf numFmtId="0" fontId="18" fillId="0" borderId="10" xfId="0" applyFont="1" applyBorder="1" applyAlignment="1" applyProtection="1">
      <alignment horizontal="left" vertical="center" wrapText="1" indent="1"/>
    </xf>
    <xf numFmtId="0" fontId="18" fillId="0" borderId="11" xfId="0" applyFont="1" applyBorder="1" applyAlignment="1" applyProtection="1">
      <alignment horizontal="left" vertical="center" wrapText="1" indent="1"/>
    </xf>
    <xf numFmtId="0" fontId="19" fillId="0" borderId="57" xfId="0" applyFont="1" applyBorder="1" applyAlignment="1" applyProtection="1">
      <alignment horizontal="left" vertical="center" wrapText="1" indent="1"/>
    </xf>
    <xf numFmtId="164" fontId="14" fillId="0" borderId="15" xfId="43" applyNumberFormat="1" applyFont="1" applyFill="1" applyBorder="1" applyAlignment="1" applyProtection="1">
      <alignment horizontal="right" vertical="center" wrapText="1" indent="1"/>
    </xf>
    <xf numFmtId="0" fontId="3" fillId="0" borderId="19" xfId="0" applyFont="1" applyFill="1" applyBorder="1" applyAlignment="1" applyProtection="1">
      <alignment horizontal="right" vertical="center"/>
    </xf>
    <xf numFmtId="0" fontId="17" fillId="0" borderId="50" xfId="0" applyFont="1" applyBorder="1" applyAlignment="1" applyProtection="1">
      <alignment horizontal="left" vertical="center" wrapText="1" indent="1"/>
    </xf>
    <xf numFmtId="0" fontId="7" fillId="0" borderId="0" xfId="43" applyFont="1" applyFill="1" applyProtection="1"/>
    <xf numFmtId="0" fontId="7" fillId="0" borderId="0" xfId="43" applyFont="1" applyFill="1" applyAlignment="1" applyProtection="1">
      <alignment horizontal="right" vertical="center" indent="1"/>
    </xf>
    <xf numFmtId="164" fontId="14" fillId="0" borderId="54" xfId="43" applyNumberFormat="1" applyFont="1" applyFill="1" applyBorder="1" applyAlignment="1" applyProtection="1">
      <alignment horizontal="right" vertical="center" wrapText="1" indent="1"/>
    </xf>
    <xf numFmtId="164" fontId="14" fillId="0" borderId="14" xfId="43" applyNumberFormat="1" applyFont="1" applyFill="1" applyBorder="1" applyAlignment="1" applyProtection="1">
      <alignment horizontal="right" vertical="center" wrapText="1" indent="1"/>
    </xf>
    <xf numFmtId="164" fontId="15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1" xfId="4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43" applyNumberFormat="1" applyFont="1" applyFill="1" applyBorder="1" applyAlignment="1" applyProtection="1">
      <alignment horizontal="right" vertical="center" wrapText="1" indent="1"/>
    </xf>
    <xf numFmtId="0" fontId="15" fillId="0" borderId="41" xfId="43" applyFont="1" applyFill="1" applyBorder="1" applyAlignment="1" applyProtection="1">
      <alignment horizontal="left" vertical="center" wrapText="1" indent="6"/>
    </xf>
    <xf numFmtId="0" fontId="7" fillId="0" borderId="0" xfId="43" applyFill="1" applyProtection="1"/>
    <xf numFmtId="0" fontId="15" fillId="0" borderId="0" xfId="43" applyFont="1" applyFill="1" applyProtection="1"/>
    <xf numFmtId="0" fontId="10" fillId="0" borderId="0" xfId="43" applyFont="1" applyFill="1" applyProtection="1"/>
    <xf numFmtId="0" fontId="18" fillId="0" borderId="41" xfId="0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left" wrapText="1" indent="1"/>
    </xf>
    <xf numFmtId="0" fontId="18" fillId="0" borderId="11" xfId="0" applyFont="1" applyBorder="1" applyAlignment="1" applyProtection="1">
      <alignment horizontal="left" wrapText="1" indent="1"/>
    </xf>
    <xf numFmtId="0" fontId="18" fillId="0" borderId="36" xfId="0" applyFont="1" applyBorder="1" applyAlignment="1" applyProtection="1">
      <alignment wrapText="1"/>
    </xf>
    <xf numFmtId="0" fontId="18" fillId="0" borderId="12" xfId="0" applyFont="1" applyBorder="1" applyAlignment="1" applyProtection="1">
      <alignment wrapText="1"/>
    </xf>
    <xf numFmtId="0" fontId="7" fillId="0" borderId="0" xfId="43" applyFill="1" applyAlignment="1" applyProtection="1"/>
    <xf numFmtId="0" fontId="16" fillId="0" borderId="0" xfId="43" applyFont="1" applyFill="1" applyProtection="1"/>
    <xf numFmtId="164" fontId="15" fillId="0" borderId="41" xfId="43" applyNumberFormat="1" applyFont="1" applyFill="1" applyBorder="1" applyAlignment="1" applyProtection="1">
      <alignment horizontal="right" vertical="center" wrapText="1" indent="1"/>
    </xf>
    <xf numFmtId="164" fontId="21" fillId="0" borderId="41" xfId="4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6" xfId="0" applyFont="1" applyBorder="1" applyAlignment="1" applyProtection="1">
      <alignment vertical="center" wrapText="1"/>
    </xf>
    <xf numFmtId="0" fontId="18" fillId="0" borderId="13" xfId="0" applyFont="1" applyBorder="1" applyAlignment="1" applyProtection="1">
      <alignment vertical="center" wrapText="1"/>
    </xf>
    <xf numFmtId="0" fontId="19" fillId="0" borderId="57" xfId="0" applyFont="1" applyBorder="1" applyAlignment="1" applyProtection="1">
      <alignment vertical="center" wrapText="1"/>
    </xf>
    <xf numFmtId="164" fontId="14" fillId="0" borderId="14" xfId="4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3" applyFill="1" applyAlignment="1" applyProtection="1">
      <alignment horizontal="left" vertical="center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5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left" vertical="center" wrapText="1" indent="1"/>
    </xf>
    <xf numFmtId="164" fontId="15" fillId="0" borderId="58" xfId="0" applyNumberFormat="1" applyFont="1" applyFill="1" applyBorder="1" applyAlignment="1" applyProtection="1">
      <alignment horizontal="left" vertical="center" wrapText="1" indent="1"/>
    </xf>
    <xf numFmtId="164" fontId="23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59" xfId="0" applyNumberFormat="1" applyFont="1" applyFill="1" applyBorder="1" applyAlignment="1" applyProtection="1">
      <alignment horizontal="left" vertical="center" wrapText="1" indent="1"/>
    </xf>
    <xf numFmtId="164" fontId="21" fillId="0" borderId="51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1" xfId="0" applyNumberFormat="1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57" xfId="0" applyNumberFormat="1" applyFont="1" applyFill="1" applyBorder="1" applyAlignment="1" applyProtection="1">
      <alignment horizontal="center" vertical="center" wrapText="1"/>
    </xf>
    <xf numFmtId="164" fontId="14" fillId="0" borderId="50" xfId="0" applyNumberFormat="1" applyFont="1" applyFill="1" applyBorder="1" applyAlignment="1" applyProtection="1">
      <alignment horizontal="center" vertical="center" wrapText="1"/>
    </xf>
    <xf numFmtId="164" fontId="14" fillId="0" borderId="60" xfId="0" applyNumberFormat="1" applyFont="1" applyFill="1" applyBorder="1" applyAlignment="1" applyProtection="1">
      <alignment horizontal="center" vertical="center" wrapText="1"/>
    </xf>
    <xf numFmtId="164" fontId="15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164" fontId="21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64" fontId="21" fillId="0" borderId="36" xfId="0" applyNumberFormat="1" applyFont="1" applyFill="1" applyBorder="1" applyAlignment="1" applyProtection="1">
      <alignment horizontal="left" vertical="center" wrapText="1" indent="1"/>
    </xf>
    <xf numFmtId="164" fontId="15" fillId="0" borderId="36" xfId="0" applyNumberFormat="1" applyFont="1" applyFill="1" applyBorder="1" applyAlignment="1" applyProtection="1">
      <alignment horizontal="left" vertical="center" wrapText="1" indent="2"/>
    </xf>
    <xf numFmtId="164" fontId="15" fillId="0" borderId="13" xfId="0" applyNumberFormat="1" applyFont="1" applyFill="1" applyBorder="1" applyAlignment="1" applyProtection="1">
      <alignment horizontal="left" vertical="center" wrapText="1" indent="2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5" fillId="0" borderId="51" xfId="0" applyNumberFormat="1" applyFont="1" applyFill="1" applyBorder="1" applyAlignment="1" applyProtection="1">
      <alignment horizontal="left" vertical="center" wrapText="1" indent="1"/>
    </xf>
    <xf numFmtId="164" fontId="1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4" fillId="0" borderId="16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left" vertical="center"/>
    </xf>
    <xf numFmtId="0" fontId="2" fillId="0" borderId="62" xfId="0" applyFont="1" applyFill="1" applyBorder="1" applyAlignment="1" applyProtection="1">
      <alignment vertical="center" wrapText="1"/>
    </xf>
    <xf numFmtId="164" fontId="14" fillId="0" borderId="63" xfId="43" applyNumberFormat="1" applyFont="1" applyFill="1" applyBorder="1" applyAlignment="1" applyProtection="1">
      <alignment horizontal="right" vertical="center" wrapText="1" indent="1"/>
    </xf>
    <xf numFmtId="164" fontId="15" fillId="0" borderId="64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8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5" xfId="43" applyNumberFormat="1" applyFont="1" applyFill="1" applyBorder="1" applyAlignment="1" applyProtection="1">
      <alignment horizontal="right" vertical="center" wrapText="1" indent="1"/>
    </xf>
    <xf numFmtId="164" fontId="15" fillId="0" borderId="46" xfId="4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0" fontId="5" fillId="0" borderId="27" xfId="0" applyFont="1" applyFill="1" applyBorder="1" applyAlignment="1" applyProtection="1">
      <alignment horizontal="center" vertical="center" wrapText="1"/>
    </xf>
    <xf numFmtId="0" fontId="14" fillId="0" borderId="53" xfId="43" applyFont="1" applyFill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wrapText="1"/>
    </xf>
    <xf numFmtId="0" fontId="19" fillId="0" borderId="14" xfId="0" applyFont="1" applyBorder="1" applyAlignment="1" applyProtection="1">
      <alignment wrapText="1"/>
    </xf>
    <xf numFmtId="0" fontId="19" fillId="0" borderId="50" xfId="0" applyFont="1" applyBorder="1" applyAlignment="1" applyProtection="1">
      <alignment wrapText="1"/>
    </xf>
    <xf numFmtId="164" fontId="17" fillId="0" borderId="15" xfId="0" quotePrefix="1" applyNumberFormat="1" applyFont="1" applyBorder="1" applyAlignment="1" applyProtection="1">
      <alignment horizontal="right" vertical="center" wrapText="1" indent="1"/>
    </xf>
    <xf numFmtId="49" fontId="15" fillId="0" borderId="36" xfId="43" applyNumberFormat="1" applyFont="1" applyFill="1" applyBorder="1" applyAlignment="1" applyProtection="1">
      <alignment horizontal="center" vertical="center" wrapText="1"/>
    </xf>
    <xf numFmtId="49" fontId="15" fillId="0" borderId="12" xfId="43" applyNumberFormat="1" applyFont="1" applyFill="1" applyBorder="1" applyAlignment="1" applyProtection="1">
      <alignment horizontal="center" vertical="center" wrapText="1"/>
    </xf>
    <xf numFmtId="49" fontId="15" fillId="0" borderId="13" xfId="43" applyNumberFormat="1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wrapText="1"/>
    </xf>
    <xf numFmtId="0" fontId="18" fillId="0" borderId="36" xfId="0" applyFont="1" applyBorder="1" applyAlignment="1" applyProtection="1">
      <alignment horizontal="center" wrapText="1"/>
    </xf>
    <xf numFmtId="0" fontId="18" fillId="0" borderId="12" xfId="0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wrapText="1"/>
    </xf>
    <xf numFmtId="0" fontId="19" fillId="0" borderId="57" xfId="0" applyFont="1" applyBorder="1" applyAlignment="1" applyProtection="1">
      <alignment horizontal="center" wrapText="1"/>
    </xf>
    <xf numFmtId="49" fontId="15" fillId="0" borderId="52" xfId="43" applyNumberFormat="1" applyFont="1" applyFill="1" applyBorder="1" applyAlignment="1" applyProtection="1">
      <alignment horizontal="center" vertical="center" wrapText="1"/>
    </xf>
    <xf numFmtId="49" fontId="15" fillId="0" borderId="51" xfId="43" applyNumberFormat="1" applyFont="1" applyFill="1" applyBorder="1" applyAlignment="1" applyProtection="1">
      <alignment horizontal="center" vertical="center" wrapText="1"/>
    </xf>
    <xf numFmtId="49" fontId="15" fillId="0" borderId="44" xfId="43" applyNumberFormat="1" applyFont="1" applyFill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5" fillId="0" borderId="66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right" vertical="top"/>
    </xf>
    <xf numFmtId="0" fontId="14" fillId="0" borderId="16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textRotation="180" wrapText="1"/>
      <protection locked="0"/>
    </xf>
    <xf numFmtId="164" fontId="4" fillId="0" borderId="0" xfId="43" applyNumberFormat="1" applyFont="1" applyFill="1" applyBorder="1" applyAlignment="1" applyProtection="1">
      <alignment horizontal="center" vertical="center"/>
    </xf>
    <xf numFmtId="164" fontId="22" fillId="0" borderId="40" xfId="43" applyNumberFormat="1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 wrapText="1"/>
    </xf>
    <xf numFmtId="49" fontId="7" fillId="0" borderId="0" xfId="43" applyNumberFormat="1" applyFill="1" applyProtection="1"/>
    <xf numFmtId="49" fontId="15" fillId="0" borderId="0" xfId="43" applyNumberFormat="1" applyFont="1" applyFill="1" applyProtection="1"/>
    <xf numFmtId="49" fontId="10" fillId="0" borderId="0" xfId="43" applyNumberFormat="1" applyFont="1" applyFill="1" applyProtection="1"/>
    <xf numFmtId="49" fontId="7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0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/>
    <xf numFmtId="0" fontId="14" fillId="0" borderId="4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24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left" vertical="center" wrapText="1" indent="1"/>
    </xf>
    <xf numFmtId="164" fontId="23" fillId="0" borderId="53" xfId="0" applyNumberFormat="1" applyFont="1" applyFill="1" applyBorder="1" applyAlignment="1" applyProtection="1">
      <alignment horizontal="left" vertical="center" wrapText="1" indent="1"/>
    </xf>
    <xf numFmtId="164" fontId="23" fillId="0" borderId="54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164" fontId="5" fillId="0" borderId="24" xfId="0" applyNumberFormat="1" applyFont="1" applyFill="1" applyBorder="1" applyAlignment="1" applyProtection="1">
      <alignment horizontal="centerContinuous" vertical="center" wrapText="1"/>
    </xf>
    <xf numFmtId="164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right" vertical="center"/>
    </xf>
    <xf numFmtId="164" fontId="21" fillId="0" borderId="10" xfId="4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right"/>
    </xf>
    <xf numFmtId="0" fontId="51" fillId="0" borderId="0" xfId="0" applyFont="1"/>
    <xf numFmtId="0" fontId="51" fillId="0" borderId="52" xfId="0" applyFont="1" applyBorder="1"/>
    <xf numFmtId="0" fontId="51" fillId="0" borderId="40" xfId="0" applyFont="1" applyBorder="1" applyAlignment="1">
      <alignment horizontal="center"/>
    </xf>
    <xf numFmtId="0" fontId="51" fillId="0" borderId="40" xfId="0" applyFont="1" applyBorder="1" applyAlignment="1">
      <alignment wrapText="1"/>
    </xf>
    <xf numFmtId="0" fontId="51" fillId="0" borderId="64" xfId="0" applyFont="1" applyBorder="1"/>
    <xf numFmtId="0" fontId="26" fillId="0" borderId="12" xfId="0" applyFont="1" applyBorder="1" applyAlignment="1">
      <alignment wrapText="1"/>
    </xf>
    <xf numFmtId="3" fontId="51" fillId="0" borderId="10" xfId="0" applyNumberFormat="1" applyFont="1" applyBorder="1"/>
    <xf numFmtId="3" fontId="18" fillId="0" borderId="17" xfId="0" applyNumberFormat="1" applyFont="1" applyBorder="1"/>
    <xf numFmtId="0" fontId="17" fillId="0" borderId="16" xfId="0" applyFont="1" applyBorder="1" applyAlignment="1">
      <alignment wrapText="1"/>
    </xf>
    <xf numFmtId="3" fontId="33" fillId="0" borderId="14" xfId="0" applyNumberFormat="1" applyFont="1" applyBorder="1"/>
    <xf numFmtId="3" fontId="19" fillId="0" borderId="15" xfId="0" applyNumberFormat="1" applyFont="1" applyBorder="1"/>
    <xf numFmtId="0" fontId="17" fillId="0" borderId="52" xfId="0" applyFont="1" applyBorder="1" applyAlignment="1">
      <alignment wrapText="1"/>
    </xf>
    <xf numFmtId="3" fontId="33" fillId="0" borderId="40" xfId="0" applyNumberFormat="1" applyFont="1" applyBorder="1"/>
    <xf numFmtId="3" fontId="19" fillId="0" borderId="64" xfId="0" applyNumberFormat="1" applyFont="1" applyBorder="1"/>
    <xf numFmtId="0" fontId="26" fillId="0" borderId="36" xfId="0" applyFont="1" applyBorder="1" applyAlignment="1">
      <alignment wrapText="1"/>
    </xf>
    <xf numFmtId="3" fontId="51" fillId="0" borderId="41" xfId="0" applyNumberFormat="1" applyFont="1" applyBorder="1"/>
    <xf numFmtId="3" fontId="51" fillId="0" borderId="48" xfId="0" applyNumberFormat="1" applyFont="1" applyBorder="1"/>
    <xf numFmtId="3" fontId="51" fillId="0" borderId="17" xfId="0" applyNumberFormat="1" applyFont="1" applyBorder="1"/>
    <xf numFmtId="0" fontId="26" fillId="0" borderId="13" xfId="0" applyFont="1" applyBorder="1" applyAlignment="1">
      <alignment wrapText="1"/>
    </xf>
    <xf numFmtId="3" fontId="51" fillId="0" borderId="11" xfId="0" applyNumberFormat="1" applyFont="1" applyBorder="1"/>
    <xf numFmtId="3" fontId="51" fillId="0" borderId="65" xfId="0" applyNumberFormat="1" applyFont="1" applyBorder="1"/>
    <xf numFmtId="0" fontId="17" fillId="0" borderId="53" xfId="0" applyFont="1" applyBorder="1" applyAlignment="1">
      <alignment wrapText="1"/>
    </xf>
    <xf numFmtId="3" fontId="33" fillId="0" borderId="54" xfId="0" applyNumberFormat="1" applyFont="1" applyBorder="1"/>
    <xf numFmtId="3" fontId="33" fillId="0" borderId="63" xfId="0" applyNumberFormat="1" applyFont="1" applyBorder="1"/>
    <xf numFmtId="0" fontId="0" fillId="0" borderId="0" xfId="0" applyAlignment="1">
      <alignment horizontal="right"/>
    </xf>
    <xf numFmtId="0" fontId="51" fillId="0" borderId="0" xfId="0" applyFont="1" applyAlignment="1">
      <alignment horizontal="left"/>
    </xf>
    <xf numFmtId="0" fontId="52" fillId="0" borderId="0" xfId="0" applyFont="1"/>
    <xf numFmtId="0" fontId="33" fillId="0" borderId="0" xfId="0" applyFont="1"/>
    <xf numFmtId="0" fontId="51" fillId="0" borderId="0" xfId="0" applyFont="1" applyAlignment="1">
      <alignment horizontal="right"/>
    </xf>
    <xf numFmtId="0" fontId="51" fillId="0" borderId="28" xfId="0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51" fillId="0" borderId="26" xfId="0" applyFont="1" applyBorder="1" applyAlignment="1">
      <alignment horizontal="center"/>
    </xf>
    <xf numFmtId="0" fontId="51" fillId="0" borderId="24" xfId="0" applyFont="1" applyBorder="1" applyAlignment="1">
      <alignment horizontal="center"/>
    </xf>
    <xf numFmtId="0" fontId="51" fillId="0" borderId="24" xfId="0" applyFont="1" applyFill="1" applyBorder="1" applyAlignment="1">
      <alignment horizontal="center"/>
    </xf>
    <xf numFmtId="0" fontId="51" fillId="0" borderId="28" xfId="0" applyFont="1" applyBorder="1" applyAlignment="1">
      <alignment horizontal="center" wrapText="1"/>
    </xf>
    <xf numFmtId="0" fontId="51" fillId="0" borderId="24" xfId="0" applyFont="1" applyBorder="1" applyAlignment="1">
      <alignment horizontal="center" wrapText="1"/>
    </xf>
    <xf numFmtId="0" fontId="18" fillId="0" borderId="68" xfId="0" applyFont="1" applyBorder="1" applyAlignment="1">
      <alignment horizontal="right"/>
    </xf>
    <xf numFmtId="0" fontId="51" fillId="0" borderId="37" xfId="0" applyFont="1" applyBorder="1"/>
    <xf numFmtId="3" fontId="51" fillId="0" borderId="69" xfId="0" applyNumberFormat="1" applyFont="1" applyBorder="1"/>
    <xf numFmtId="3" fontId="51" fillId="0" borderId="37" xfId="0" applyNumberFormat="1" applyFont="1" applyBorder="1"/>
    <xf numFmtId="3" fontId="51" fillId="0" borderId="59" xfId="0" applyNumberFormat="1" applyFont="1" applyBorder="1"/>
    <xf numFmtId="3" fontId="51" fillId="0" borderId="0" xfId="0" applyNumberFormat="1" applyFont="1" applyBorder="1"/>
    <xf numFmtId="3" fontId="51" fillId="0" borderId="70" xfId="0" applyNumberFormat="1" applyFont="1" applyBorder="1"/>
    <xf numFmtId="0" fontId="18" fillId="0" borderId="36" xfId="0" applyFont="1" applyBorder="1" applyAlignment="1">
      <alignment horizontal="right"/>
    </xf>
    <xf numFmtId="3" fontId="51" fillId="0" borderId="31" xfId="0" applyNumberFormat="1" applyFont="1" applyBorder="1"/>
    <xf numFmtId="3" fontId="51" fillId="0" borderId="71" xfId="0" applyNumberFormat="1" applyFont="1" applyBorder="1"/>
    <xf numFmtId="3" fontId="51" fillId="0" borderId="30" xfId="0" applyNumberFormat="1" applyFont="1" applyBorder="1"/>
    <xf numFmtId="0" fontId="18" fillId="0" borderId="31" xfId="0" applyFont="1" applyBorder="1" applyAlignment="1">
      <alignment horizontal="right"/>
    </xf>
    <xf numFmtId="3" fontId="51" fillId="0" borderId="58" xfId="0" applyNumberFormat="1" applyFont="1" applyBorder="1"/>
    <xf numFmtId="3" fontId="51" fillId="0" borderId="71" xfId="0" applyNumberFormat="1" applyFont="1" applyBorder="1" applyAlignment="1">
      <alignment horizontal="right"/>
    </xf>
    <xf numFmtId="3" fontId="51" fillId="0" borderId="30" xfId="0" applyNumberFormat="1" applyFont="1" applyBorder="1" applyAlignment="1">
      <alignment horizontal="right"/>
    </xf>
    <xf numFmtId="0" fontId="18" fillId="0" borderId="33" xfId="0" applyFont="1" applyBorder="1" applyAlignment="1">
      <alignment horizontal="right"/>
    </xf>
    <xf numFmtId="0" fontId="51" fillId="0" borderId="26" xfId="0" applyFont="1" applyBorder="1"/>
    <xf numFmtId="3" fontId="51" fillId="0" borderId="26" xfId="0" applyNumberFormat="1" applyFont="1" applyBorder="1"/>
    <xf numFmtId="3" fontId="51" fillId="0" borderId="33" xfId="0" applyNumberFormat="1" applyFont="1" applyBorder="1"/>
    <xf numFmtId="0" fontId="18" fillId="0" borderId="24" xfId="0" applyFont="1" applyBorder="1" applyAlignment="1">
      <alignment horizontal="right"/>
    </xf>
    <xf numFmtId="0" fontId="33" fillId="0" borderId="24" xfId="0" applyFont="1" applyBorder="1"/>
    <xf numFmtId="3" fontId="33" fillId="0" borderId="67" xfId="0" applyNumberFormat="1" applyFont="1" applyBorder="1"/>
    <xf numFmtId="3" fontId="33" fillId="0" borderId="24" xfId="0" applyNumberFormat="1" applyFont="1" applyBorder="1"/>
    <xf numFmtId="3" fontId="33" fillId="0" borderId="34" xfId="0" applyNumberFormat="1" applyFont="1" applyBorder="1"/>
    <xf numFmtId="0" fontId="32" fillId="0" borderId="0" xfId="0" applyFont="1"/>
    <xf numFmtId="0" fontId="29" fillId="0" borderId="0" xfId="0" applyFont="1"/>
    <xf numFmtId="0" fontId="54" fillId="0" borderId="0" xfId="0" applyFont="1"/>
    <xf numFmtId="0" fontId="55" fillId="0" borderId="0" xfId="0" applyFont="1"/>
    <xf numFmtId="0" fontId="51" fillId="0" borderId="72" xfId="0" applyFont="1" applyBorder="1"/>
    <xf numFmtId="0" fontId="51" fillId="0" borderId="73" xfId="0" applyFont="1" applyBorder="1"/>
    <xf numFmtId="0" fontId="51" fillId="0" borderId="74" xfId="0" applyFont="1" applyBorder="1"/>
    <xf numFmtId="0" fontId="51" fillId="0" borderId="75" xfId="0" applyFont="1" applyBorder="1"/>
    <xf numFmtId="0" fontId="33" fillId="0" borderId="72" xfId="0" applyFont="1" applyBorder="1" applyAlignment="1">
      <alignment horizontal="center"/>
    </xf>
    <xf numFmtId="0" fontId="33" fillId="0" borderId="76" xfId="0" applyFont="1" applyBorder="1" applyAlignment="1">
      <alignment horizontal="center"/>
    </xf>
    <xf numFmtId="0" fontId="51" fillId="0" borderId="77" xfId="0" applyFont="1" applyBorder="1"/>
    <xf numFmtId="0" fontId="51" fillId="0" borderId="78" xfId="0" applyFont="1" applyBorder="1"/>
    <xf numFmtId="0" fontId="51" fillId="0" borderId="79" xfId="0" applyFont="1" applyBorder="1"/>
    <xf numFmtId="0" fontId="51" fillId="0" borderId="80" xfId="0" applyFont="1" applyBorder="1"/>
    <xf numFmtId="0" fontId="33" fillId="0" borderId="77" xfId="0" applyFont="1" applyBorder="1" applyAlignment="1">
      <alignment horizontal="center"/>
    </xf>
    <xf numFmtId="0" fontId="51" fillId="0" borderId="0" xfId="0" applyFont="1" applyBorder="1"/>
    <xf numFmtId="0" fontId="51" fillId="0" borderId="81" xfId="0" applyFont="1" applyBorder="1" applyAlignment="1">
      <alignment horizontal="center"/>
    </xf>
    <xf numFmtId="0" fontId="51" fillId="0" borderId="82" xfId="0" applyFont="1" applyBorder="1"/>
    <xf numFmtId="0" fontId="51" fillId="0" borderId="81" xfId="0" applyFont="1" applyBorder="1"/>
    <xf numFmtId="0" fontId="51" fillId="0" borderId="76" xfId="0" applyFont="1" applyBorder="1" applyAlignment="1">
      <alignment horizontal="center"/>
    </xf>
    <xf numFmtId="0" fontId="51" fillId="0" borderId="83" xfId="0" applyFont="1" applyBorder="1"/>
    <xf numFmtId="0" fontId="51" fillId="0" borderId="76" xfId="0" applyFont="1" applyBorder="1"/>
    <xf numFmtId="0" fontId="51" fillId="0" borderId="84" xfId="0" applyFont="1" applyBorder="1"/>
    <xf numFmtId="0" fontId="51" fillId="0" borderId="85" xfId="0" applyFont="1" applyBorder="1" applyAlignment="1">
      <alignment horizontal="center"/>
    </xf>
    <xf numFmtId="0" fontId="51" fillId="0" borderId="86" xfId="0" applyFont="1" applyBorder="1"/>
    <xf numFmtId="0" fontId="51" fillId="0" borderId="87" xfId="0" applyFont="1" applyBorder="1"/>
    <xf numFmtId="0" fontId="51" fillId="0" borderId="88" xfId="0" applyFont="1" applyBorder="1"/>
    <xf numFmtId="0" fontId="51" fillId="0" borderId="85" xfId="0" applyFont="1" applyBorder="1"/>
    <xf numFmtId="0" fontId="51" fillId="0" borderId="77" xfId="0" applyFont="1" applyBorder="1" applyAlignment="1">
      <alignment horizontal="center"/>
    </xf>
    <xf numFmtId="0" fontId="51" fillId="0" borderId="89" xfId="0" applyFont="1" applyBorder="1"/>
    <xf numFmtId="0" fontId="32" fillId="0" borderId="90" xfId="0" applyFont="1" applyBorder="1"/>
    <xf numFmtId="0" fontId="51" fillId="0" borderId="91" xfId="0" applyFont="1" applyBorder="1"/>
    <xf numFmtId="0" fontId="51" fillId="0" borderId="92" xfId="0" applyFont="1" applyBorder="1"/>
    <xf numFmtId="0" fontId="51" fillId="0" borderId="93" xfId="0" applyFont="1" applyBorder="1"/>
    <xf numFmtId="0" fontId="33" fillId="0" borderId="94" xfId="0" applyFont="1" applyBorder="1" applyAlignment="1">
      <alignment horizontal="center"/>
    </xf>
    <xf numFmtId="0" fontId="33" fillId="0" borderId="83" xfId="0" applyFont="1" applyBorder="1" applyAlignment="1">
      <alignment horizontal="center"/>
    </xf>
    <xf numFmtId="0" fontId="55" fillId="0" borderId="0" xfId="0" applyFont="1" applyAlignment="1"/>
    <xf numFmtId="0" fontId="56" fillId="0" borderId="0" xfId="0" applyFont="1" applyAlignment="1">
      <alignment horizontal="center"/>
    </xf>
    <xf numFmtId="0" fontId="51" fillId="0" borderId="0" xfId="42" applyFont="1" applyProtection="1"/>
    <xf numFmtId="0" fontId="33" fillId="0" borderId="0" xfId="42" applyFont="1" applyBorder="1" applyAlignment="1" applyProtection="1">
      <alignment horizontal="center"/>
    </xf>
    <xf numFmtId="0" fontId="33" fillId="0" borderId="72" xfId="42" applyFont="1" applyBorder="1" applyAlignment="1" applyProtection="1">
      <alignment vertical="center"/>
    </xf>
    <xf numFmtId="0" fontId="33" fillId="0" borderId="72" xfId="42" applyFont="1" applyBorder="1" applyAlignment="1" applyProtection="1">
      <alignment horizontal="center" vertical="center" wrapText="1"/>
    </xf>
    <xf numFmtId="0" fontId="33" fillId="0" borderId="95" xfId="42" applyFont="1" applyBorder="1" applyAlignment="1" applyProtection="1">
      <alignment vertical="center"/>
    </xf>
    <xf numFmtId="0" fontId="51" fillId="0" borderId="34" xfId="0" applyFont="1" applyBorder="1" applyAlignment="1">
      <alignment horizontal="center" wrapText="1"/>
    </xf>
    <xf numFmtId="0" fontId="19" fillId="0" borderId="34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33" fillId="0" borderId="42" xfId="0" applyFont="1" applyBorder="1" applyAlignment="1">
      <alignment horizontal="center" vertical="center"/>
    </xf>
    <xf numFmtId="0" fontId="56" fillId="0" borderId="67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51" fillId="0" borderId="96" xfId="0" applyFont="1" applyBorder="1" applyAlignment="1">
      <alignment horizontal="right"/>
    </xf>
    <xf numFmtId="0" fontId="51" fillId="0" borderId="96" xfId="0" applyFont="1" applyBorder="1"/>
    <xf numFmtId="3" fontId="51" fillId="0" borderId="27" xfId="0" applyNumberFormat="1" applyFont="1" applyBorder="1"/>
    <xf numFmtId="3" fontId="51" fillId="0" borderId="29" xfId="0" applyNumberFormat="1" applyFont="1" applyBorder="1"/>
    <xf numFmtId="3" fontId="51" fillId="0" borderId="97" xfId="0" applyNumberFormat="1" applyFont="1" applyBorder="1"/>
    <xf numFmtId="0" fontId="51" fillId="0" borderId="69" xfId="0" applyFont="1" applyBorder="1"/>
    <xf numFmtId="3" fontId="51" fillId="0" borderId="98" xfId="0" applyNumberFormat="1" applyFont="1" applyBorder="1"/>
    <xf numFmtId="0" fontId="51" fillId="0" borderId="30" xfId="0" applyFont="1" applyBorder="1" applyAlignment="1">
      <alignment horizontal="right"/>
    </xf>
    <xf numFmtId="0" fontId="51" fillId="0" borderId="30" xfId="0" applyFont="1" applyBorder="1"/>
    <xf numFmtId="3" fontId="51" fillId="0" borderId="55" xfId="0" applyNumberFormat="1" applyFont="1" applyBorder="1"/>
    <xf numFmtId="0" fontId="51" fillId="0" borderId="71" xfId="0" applyFont="1" applyBorder="1" applyAlignment="1">
      <alignment wrapText="1"/>
    </xf>
    <xf numFmtId="0" fontId="51" fillId="0" borderId="71" xfId="0" applyFont="1" applyBorder="1"/>
    <xf numFmtId="0" fontId="33" fillId="0" borderId="30" xfId="0" applyFont="1" applyBorder="1" applyAlignment="1">
      <alignment wrapText="1"/>
    </xf>
    <xf numFmtId="3" fontId="33" fillId="0" borderId="30" xfId="0" applyNumberFormat="1" applyFont="1" applyBorder="1"/>
    <xf numFmtId="3" fontId="33" fillId="0" borderId="31" xfId="0" applyNumberFormat="1" applyFont="1" applyBorder="1"/>
    <xf numFmtId="3" fontId="33" fillId="0" borderId="55" xfId="0" applyNumberFormat="1" applyFont="1" applyBorder="1"/>
    <xf numFmtId="0" fontId="33" fillId="0" borderId="71" xfId="0" applyFont="1" applyBorder="1" applyAlignment="1">
      <alignment wrapText="1"/>
    </xf>
    <xf numFmtId="0" fontId="51" fillId="0" borderId="30" xfId="0" applyFont="1" applyBorder="1" applyAlignment="1">
      <alignment wrapText="1"/>
    </xf>
    <xf numFmtId="0" fontId="33" fillId="0" borderId="30" xfId="0" applyFont="1" applyBorder="1"/>
    <xf numFmtId="0" fontId="33" fillId="0" borderId="71" xfId="0" applyFont="1" applyBorder="1"/>
    <xf numFmtId="0" fontId="51" fillId="0" borderId="66" xfId="0" applyFont="1" applyBorder="1" applyAlignment="1">
      <alignment horizontal="right"/>
    </xf>
    <xf numFmtId="0" fontId="33" fillId="0" borderId="66" xfId="0" applyFont="1" applyBorder="1"/>
    <xf numFmtId="3" fontId="33" fillId="0" borderId="66" xfId="0" applyNumberFormat="1" applyFont="1" applyBorder="1"/>
    <xf numFmtId="3" fontId="33" fillId="0" borderId="38" xfId="0" applyNumberFormat="1" applyFont="1" applyBorder="1"/>
    <xf numFmtId="3" fontId="33" fillId="0" borderId="99" xfId="0" applyNumberFormat="1" applyFont="1" applyBorder="1"/>
    <xf numFmtId="0" fontId="33" fillId="0" borderId="100" xfId="0" applyFont="1" applyBorder="1"/>
    <xf numFmtId="0" fontId="51" fillId="0" borderId="27" xfId="0" applyFont="1" applyBorder="1" applyAlignment="1">
      <alignment horizontal="right"/>
    </xf>
    <xf numFmtId="0" fontId="51" fillId="0" borderId="27" xfId="0" applyFont="1" applyBorder="1"/>
    <xf numFmtId="0" fontId="51" fillId="0" borderId="98" xfId="0" applyFont="1" applyBorder="1"/>
    <xf numFmtId="0" fontId="51" fillId="0" borderId="55" xfId="0" applyFont="1" applyBorder="1"/>
    <xf numFmtId="0" fontId="33" fillId="0" borderId="55" xfId="0" applyFont="1" applyBorder="1" applyAlignment="1">
      <alignment wrapText="1"/>
    </xf>
    <xf numFmtId="0" fontId="51" fillId="0" borderId="55" xfId="0" applyFont="1" applyBorder="1" applyAlignment="1">
      <alignment wrapText="1"/>
    </xf>
    <xf numFmtId="0" fontId="33" fillId="0" borderId="55" xfId="0" applyFont="1" applyBorder="1"/>
    <xf numFmtId="0" fontId="19" fillId="0" borderId="30" xfId="0" applyFont="1" applyBorder="1"/>
    <xf numFmtId="0" fontId="19" fillId="0" borderId="55" xfId="0" applyFont="1" applyBorder="1"/>
    <xf numFmtId="0" fontId="51" fillId="0" borderId="58" xfId="0" applyFont="1" applyBorder="1" applyAlignment="1">
      <alignment horizontal="right"/>
    </xf>
    <xf numFmtId="0" fontId="51" fillId="0" borderId="32" xfId="0" applyFont="1" applyBorder="1"/>
    <xf numFmtId="3" fontId="51" fillId="0" borderId="32" xfId="0" applyNumberFormat="1" applyFont="1" applyBorder="1"/>
    <xf numFmtId="0" fontId="51" fillId="0" borderId="56" xfId="0" applyFont="1" applyBorder="1"/>
    <xf numFmtId="3" fontId="33" fillId="0" borderId="56" xfId="0" applyNumberFormat="1" applyFont="1" applyBorder="1"/>
    <xf numFmtId="0" fontId="51" fillId="0" borderId="34" xfId="0" applyFont="1" applyBorder="1" applyAlignment="1">
      <alignment horizontal="right"/>
    </xf>
    <xf numFmtId="0" fontId="33" fillId="0" borderId="34" xfId="0" applyFont="1" applyBorder="1"/>
    <xf numFmtId="0" fontId="33" fillId="0" borderId="42" xfId="0" applyFont="1" applyBorder="1"/>
    <xf numFmtId="3" fontId="33" fillId="0" borderId="42" xfId="0" applyNumberFormat="1" applyFont="1" applyBorder="1"/>
    <xf numFmtId="164" fontId="23" fillId="0" borderId="24" xfId="0" applyNumberFormat="1" applyFont="1" applyBorder="1" applyAlignment="1">
      <alignment horizontal="center" vertical="center" wrapText="1"/>
    </xf>
    <xf numFmtId="164" fontId="21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4" xfId="0" applyFont="1" applyFill="1" applyBorder="1" applyAlignment="1" applyProtection="1">
      <alignment horizontal="left" vertical="center"/>
    </xf>
    <xf numFmtId="164" fontId="0" fillId="0" borderId="24" xfId="0" applyNumberForma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49" fontId="15" fillId="0" borderId="13" xfId="43" applyNumberFormat="1" applyFont="1" applyFill="1" applyBorder="1" applyAlignment="1" applyProtection="1">
      <alignment horizontal="left" vertical="center" wrapText="1"/>
    </xf>
    <xf numFmtId="49" fontId="15" fillId="0" borderId="36" xfId="43" applyNumberFormat="1" applyFont="1" applyFill="1" applyBorder="1" applyAlignment="1" applyProtection="1">
      <alignment horizontal="left" vertical="center" wrapText="1"/>
    </xf>
    <xf numFmtId="164" fontId="14" fillId="0" borderId="60" xfId="43" applyNumberFormat="1" applyFont="1" applyFill="1" applyBorder="1" applyAlignment="1" applyProtection="1">
      <alignment horizontal="right" vertical="center" wrapText="1" indent="1"/>
    </xf>
    <xf numFmtId="164" fontId="15" fillId="0" borderId="17" xfId="43" applyNumberFormat="1" applyFont="1" applyFill="1" applyBorder="1" applyAlignment="1" applyProtection="1">
      <alignment horizontal="right" vertical="center" wrapText="1" indent="1"/>
    </xf>
    <xf numFmtId="164" fontId="15" fillId="0" borderId="48" xfId="43" applyNumberFormat="1" applyFont="1" applyFill="1" applyBorder="1" applyAlignment="1" applyProtection="1">
      <alignment horizontal="right" vertical="center" wrapText="1" indent="1"/>
    </xf>
    <xf numFmtId="0" fontId="14" fillId="0" borderId="39" xfId="43" applyFont="1" applyFill="1" applyBorder="1" applyAlignment="1" applyProtection="1">
      <alignment vertical="center" wrapText="1"/>
    </xf>
    <xf numFmtId="164" fontId="15" fillId="0" borderId="101" xfId="4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3" applyNumberFormat="1" applyFont="1" applyFill="1" applyBorder="1" applyAlignment="1" applyProtection="1">
      <alignment horizontal="right" vertical="center" wrapText="1" indent="1"/>
    </xf>
    <xf numFmtId="0" fontId="14" fillId="0" borderId="43" xfId="43" applyFont="1" applyFill="1" applyBorder="1" applyAlignment="1" applyProtection="1">
      <alignment vertical="center" wrapText="1"/>
    </xf>
    <xf numFmtId="164" fontId="14" fillId="0" borderId="28" xfId="43" applyNumberFormat="1" applyFont="1" applyFill="1" applyBorder="1" applyAlignment="1" applyProtection="1">
      <alignment horizontal="right" vertical="center" wrapText="1" indent="1"/>
    </xf>
    <xf numFmtId="164" fontId="15" fillId="0" borderId="6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4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9" xfId="43" applyFont="1" applyFill="1" applyBorder="1" applyProtection="1"/>
    <xf numFmtId="164" fontId="21" fillId="0" borderId="0" xfId="0" applyNumberFormat="1" applyFont="1" applyFill="1" applyAlignment="1" applyProtection="1">
      <alignment horizontal="right" vertical="center" wrapText="1"/>
      <protection locked="0"/>
    </xf>
    <xf numFmtId="0" fontId="18" fillId="0" borderId="18" xfId="0" applyFont="1" applyFill="1" applyBorder="1" applyAlignment="1" applyProtection="1">
      <alignment horizontal="left" wrapText="1" indent="1"/>
    </xf>
    <xf numFmtId="164" fontId="0" fillId="0" borderId="10" xfId="0" applyNumberFormat="1" applyFont="1" applyFill="1" applyBorder="1" applyAlignment="1">
      <alignment horizontal="left" vertical="center" wrapText="1"/>
    </xf>
    <xf numFmtId="164" fontId="0" fillId="0" borderId="51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>
      <alignment vertical="center" wrapText="1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1" fontId="10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4" fillId="0" borderId="0" xfId="43" applyNumberFormat="1" applyFont="1" applyFill="1" applyBorder="1" applyAlignment="1" applyProtection="1">
      <alignment horizontal="center" vertical="center"/>
    </xf>
    <xf numFmtId="0" fontId="5" fillId="0" borderId="40" xfId="43" applyFont="1" applyFill="1" applyBorder="1" applyAlignment="1" applyProtection="1">
      <alignment horizontal="center" vertical="center" wrapText="1"/>
    </xf>
    <xf numFmtId="0" fontId="5" fillId="0" borderId="20" xfId="43" applyFont="1" applyFill="1" applyBorder="1" applyAlignment="1" applyProtection="1">
      <alignment horizontal="center" vertical="center" wrapText="1"/>
    </xf>
    <xf numFmtId="0" fontId="23" fillId="0" borderId="0" xfId="43" applyFont="1" applyFill="1" applyAlignment="1" applyProtection="1">
      <alignment horizontal="center"/>
    </xf>
    <xf numFmtId="0" fontId="5" fillId="0" borderId="52" xfId="43" applyFont="1" applyFill="1" applyBorder="1" applyAlignment="1" applyProtection="1">
      <alignment horizontal="center" vertical="center" wrapText="1"/>
    </xf>
    <xf numFmtId="0" fontId="5" fillId="0" borderId="44" xfId="43" applyFont="1" applyFill="1" applyBorder="1" applyAlignment="1" applyProtection="1">
      <alignment horizontal="center" vertical="center" wrapText="1"/>
    </xf>
    <xf numFmtId="0" fontId="16" fillId="0" borderId="0" xfId="43" applyFont="1" applyFill="1" applyAlignment="1" applyProtection="1">
      <alignment horizontal="center"/>
    </xf>
    <xf numFmtId="0" fontId="23" fillId="0" borderId="0" xfId="0" applyFont="1" applyAlignment="1">
      <alignment horizontal="center"/>
    </xf>
    <xf numFmtId="0" fontId="58" fillId="0" borderId="0" xfId="43" applyFont="1" applyFill="1" applyAlignment="1" applyProtection="1">
      <alignment horizontal="center"/>
    </xf>
    <xf numFmtId="0" fontId="59" fillId="0" borderId="0" xfId="0" applyFont="1" applyAlignment="1">
      <alignment horizontal="center"/>
    </xf>
    <xf numFmtId="164" fontId="22" fillId="0" borderId="102" xfId="43" applyNumberFormat="1" applyFont="1" applyFill="1" applyBorder="1" applyAlignment="1" applyProtection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4" fontId="22" fillId="0" borderId="24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22" fillId="0" borderId="2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71" xfId="0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vertical="center" wrapText="1"/>
    </xf>
    <xf numFmtId="0" fontId="20" fillId="0" borderId="24" xfId="0" applyFont="1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right" wrapText="1"/>
    </xf>
    <xf numFmtId="164" fontId="23" fillId="0" borderId="34" xfId="0" applyNumberFormat="1" applyFont="1" applyFill="1" applyBorder="1" applyAlignment="1">
      <alignment horizontal="center" vertical="center" wrapText="1"/>
    </xf>
    <xf numFmtId="164" fontId="23" fillId="0" borderId="67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14" fillId="0" borderId="24" xfId="0" applyNumberFormat="1" applyFont="1" applyFill="1" applyBorder="1" applyAlignment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/>
      <protection locked="0"/>
    </xf>
    <xf numFmtId="164" fontId="0" fillId="0" borderId="103" xfId="0" applyNumberFormat="1" applyFill="1" applyBorder="1" applyAlignment="1" applyProtection="1">
      <alignment horizontal="left" vertical="center" wrapText="1"/>
      <protection locked="0"/>
    </xf>
    <xf numFmtId="164" fontId="0" fillId="0" borderId="66" xfId="0" applyNumberFormat="1" applyFill="1" applyBorder="1" applyAlignment="1" applyProtection="1">
      <alignment horizontal="left" vertical="center" wrapText="1"/>
      <protection locked="0"/>
    </xf>
    <xf numFmtId="164" fontId="0" fillId="0" borderId="100" xfId="0" applyNumberFormat="1" applyFill="1" applyBorder="1" applyAlignment="1" applyProtection="1">
      <alignment horizontal="left" vertical="center" wrapText="1"/>
      <protection locked="0"/>
    </xf>
    <xf numFmtId="164" fontId="23" fillId="0" borderId="34" xfId="0" applyNumberFormat="1" applyFont="1" applyFill="1" applyBorder="1" applyAlignment="1">
      <alignment horizontal="left" vertical="center" wrapText="1" indent="2"/>
    </xf>
    <xf numFmtId="164" fontId="23" fillId="0" borderId="67" xfId="0" applyNumberFormat="1" applyFont="1" applyFill="1" applyBorder="1" applyAlignment="1">
      <alignment horizontal="left" vertical="center" wrapText="1" indent="2"/>
    </xf>
    <xf numFmtId="171" fontId="27" fillId="0" borderId="35" xfId="0" applyNumberFormat="1" applyFont="1" applyFill="1" applyBorder="1" applyAlignment="1">
      <alignment horizontal="left" vertical="center" wrapText="1"/>
    </xf>
    <xf numFmtId="164" fontId="3" fillId="0" borderId="19" xfId="0" applyNumberFormat="1" applyFont="1" applyFill="1" applyBorder="1" applyAlignment="1">
      <alignment horizontal="right" vertical="center"/>
    </xf>
    <xf numFmtId="164" fontId="21" fillId="0" borderId="0" xfId="0" applyNumberFormat="1" applyFont="1" applyFill="1" applyAlignment="1" applyProtection="1">
      <alignment horizontal="right" vertical="center" wrapText="1"/>
      <protection locked="0"/>
    </xf>
    <xf numFmtId="164" fontId="16" fillId="0" borderId="0" xfId="0" applyNumberFormat="1" applyFont="1" applyFill="1" applyAlignment="1">
      <alignment horizontal="left" vertical="center" wrapText="1"/>
    </xf>
    <xf numFmtId="164" fontId="5" fillId="0" borderId="70" xfId="0" applyNumberFormat="1" applyFont="1" applyFill="1" applyBorder="1" applyAlignment="1">
      <alignment horizontal="center" vertical="center"/>
    </xf>
    <xf numFmtId="164" fontId="5" fillId="0" borderId="58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22" fillId="0" borderId="24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164" fontId="5" fillId="0" borderId="59" xfId="0" applyNumberFormat="1" applyFont="1" applyFill="1" applyBorder="1" applyAlignment="1">
      <alignment horizontal="center" vertical="center" wrapText="1"/>
    </xf>
    <xf numFmtId="164" fontId="14" fillId="0" borderId="24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right"/>
    </xf>
    <xf numFmtId="0" fontId="5" fillId="0" borderId="70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5" fillId="0" borderId="105" xfId="0" applyFont="1" applyFill="1" applyBorder="1" applyAlignment="1" applyProtection="1">
      <alignment horizontal="left" vertical="center" wrapText="1"/>
    </xf>
    <xf numFmtId="0" fontId="23" fillId="0" borderId="34" xfId="0" applyFont="1" applyFill="1" applyBorder="1" applyAlignment="1" applyProtection="1">
      <alignment horizontal="left" vertical="center"/>
    </xf>
    <xf numFmtId="0" fontId="23" fillId="0" borderId="62" xfId="0" applyFont="1" applyFill="1" applyBorder="1" applyAlignment="1" applyProtection="1">
      <alignment horizontal="left" vertical="center"/>
    </xf>
    <xf numFmtId="0" fontId="5" fillId="0" borderId="70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105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 applyProtection="1">
      <alignment horizontal="left" vertical="center"/>
    </xf>
    <xf numFmtId="0" fontId="20" fillId="0" borderId="62" xfId="0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/>
    </xf>
    <xf numFmtId="0" fontId="22" fillId="0" borderId="67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justify" vertical="center" wrapText="1"/>
    </xf>
    <xf numFmtId="0" fontId="32" fillId="0" borderId="0" xfId="0" applyFont="1" applyAlignment="1">
      <alignment horizontal="center"/>
    </xf>
    <xf numFmtId="0" fontId="33" fillId="0" borderId="0" xfId="0" applyFont="1" applyBorder="1" applyAlignment="1">
      <alignment horizontal="right"/>
    </xf>
    <xf numFmtId="0" fontId="0" fillId="0" borderId="0" xfId="0" applyFont="1" applyAlignment="1"/>
    <xf numFmtId="0" fontId="26" fillId="0" borderId="28" xfId="0" applyFont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51" fillId="0" borderId="0" xfId="0" applyFont="1" applyAlignment="1">
      <alignment horizontal="left"/>
    </xf>
    <xf numFmtId="0" fontId="0" fillId="0" borderId="0" xfId="0" applyAlignment="1"/>
    <xf numFmtId="0" fontId="53" fillId="0" borderId="0" xfId="0" applyFont="1" applyAlignment="1">
      <alignment horizontal="center"/>
    </xf>
    <xf numFmtId="0" fontId="51" fillId="0" borderId="28" xfId="0" applyFont="1" applyBorder="1" applyAlignment="1">
      <alignment wrapText="1"/>
    </xf>
    <xf numFmtId="0" fontId="0" fillId="0" borderId="59" xfId="0" applyBorder="1" applyAlignment="1">
      <alignment wrapText="1"/>
    </xf>
    <xf numFmtId="0" fontId="51" fillId="0" borderId="67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106" xfId="0" applyFont="1" applyBorder="1" applyAlignment="1">
      <alignment wrapText="1"/>
    </xf>
    <xf numFmtId="0" fontId="0" fillId="0" borderId="95" xfId="0" applyBorder="1" applyAlignment="1">
      <alignment wrapText="1"/>
    </xf>
    <xf numFmtId="0" fontId="33" fillId="0" borderId="107" xfId="42" applyFont="1" applyBorder="1" applyAlignment="1" applyProtection="1">
      <alignment horizontal="center"/>
    </xf>
    <xf numFmtId="0" fontId="33" fillId="0" borderId="108" xfId="42" applyFont="1" applyBorder="1" applyAlignment="1" applyProtection="1">
      <alignment horizontal="center"/>
    </xf>
    <xf numFmtId="0" fontId="0" fillId="0" borderId="108" xfId="0" applyBorder="1" applyAlignment="1">
      <alignment horizontal="center"/>
    </xf>
    <xf numFmtId="0" fontId="33" fillId="0" borderId="34" xfId="42" applyFont="1" applyBorder="1" applyAlignment="1" applyProtection="1">
      <alignment horizontal="center"/>
    </xf>
    <xf numFmtId="0" fontId="33" fillId="0" borderId="67" xfId="42" applyFont="1" applyBorder="1" applyAlignment="1" applyProtection="1">
      <alignment horizontal="center"/>
    </xf>
    <xf numFmtId="0" fontId="0" fillId="0" borderId="67" xfId="0" applyBorder="1" applyAlignment="1"/>
    <xf numFmtId="0" fontId="0" fillId="0" borderId="42" xfId="0" applyBorder="1" applyAlignment="1"/>
    <xf numFmtId="0" fontId="5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8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eimÓd7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&#233;szeltez&#33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  <cell r="S23">
            <v>27691200</v>
          </cell>
        </row>
        <row r="24">
          <cell r="R24">
            <v>5125781.0080000004</v>
          </cell>
          <cell r="S24">
            <v>4526760</v>
          </cell>
        </row>
        <row r="61">
          <cell r="E61">
            <v>0</v>
          </cell>
          <cell r="H61">
            <v>0</v>
          </cell>
          <cell r="I61">
            <v>0</v>
          </cell>
        </row>
        <row r="74">
          <cell r="R74">
            <v>69762260</v>
          </cell>
          <cell r="S74">
            <v>25264816</v>
          </cell>
        </row>
        <row r="83">
          <cell r="R83">
            <v>8500000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5340000</v>
          </cell>
        </row>
        <row r="95">
          <cell r="R95">
            <v>2500000</v>
          </cell>
        </row>
        <row r="104">
          <cell r="R104">
            <v>100108260</v>
          </cell>
        </row>
        <row r="109">
          <cell r="R109">
            <v>27901369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2">
          <cell r="R122">
            <v>26941694</v>
          </cell>
        </row>
        <row r="123">
          <cell r="R123">
            <v>16362350</v>
          </cell>
        </row>
        <row r="124">
          <cell r="R124">
            <v>15118747</v>
          </cell>
        </row>
        <row r="125">
          <cell r="R125">
            <v>1800000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3">
          <cell r="R133">
            <v>28772294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47">
          <cell r="R147">
            <v>20674124</v>
          </cell>
        </row>
        <row r="150">
          <cell r="R150">
            <v>3000000</v>
          </cell>
        </row>
        <row r="151">
          <cell r="R151">
            <v>0</v>
          </cell>
        </row>
        <row r="154">
          <cell r="R154">
            <v>500000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205000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79">
          <cell r="R179">
            <v>0</v>
          </cell>
        </row>
        <row r="180">
          <cell r="R180">
            <v>565110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0">
          <cell r="R220">
            <v>160392516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  <cell r="S225">
            <v>29400275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view="pageLayout" zoomScaleNormal="100" zoomScaleSheetLayoutView="100" workbookViewId="0">
      <selection activeCell="B9" sqref="B9"/>
    </sheetView>
  </sheetViews>
  <sheetFormatPr defaultRowHeight="15.75" x14ac:dyDescent="0.25"/>
  <cols>
    <col min="1" max="1" width="9.5" style="189" customWidth="1"/>
    <col min="2" max="2" width="60.83203125" style="189" customWidth="1"/>
    <col min="3" max="3" width="15.83203125" style="190" customWidth="1"/>
    <col min="4" max="4" width="9.33203125" style="200" hidden="1" customWidth="1"/>
    <col min="5" max="16384" width="9.33203125" style="200"/>
  </cols>
  <sheetData>
    <row r="1" spans="1:4" ht="15.95" customHeight="1" x14ac:dyDescent="0.25">
      <c r="A1" s="520" t="s">
        <v>2</v>
      </c>
      <c r="B1" s="520"/>
      <c r="C1" s="520"/>
    </row>
    <row r="2" spans="1:4" ht="15.95" customHeight="1" thickBot="1" x14ac:dyDescent="0.3">
      <c r="A2" s="40" t="s">
        <v>103</v>
      </c>
      <c r="B2" s="40"/>
      <c r="C2" s="187"/>
    </row>
    <row r="3" spans="1:4" ht="15.95" customHeight="1" x14ac:dyDescent="0.25">
      <c r="A3" s="524" t="s">
        <v>52</v>
      </c>
      <c r="B3" s="521" t="s">
        <v>4</v>
      </c>
      <c r="C3" s="311"/>
      <c r="D3" s="313"/>
    </row>
    <row r="4" spans="1:4" ht="38.1" customHeight="1" thickBot="1" x14ac:dyDescent="0.3">
      <c r="A4" s="525"/>
      <c r="B4" s="522"/>
      <c r="C4" s="42" t="s">
        <v>166</v>
      </c>
      <c r="D4" s="313"/>
    </row>
    <row r="5" spans="1:4" s="201" customFormat="1" ht="12" customHeight="1" thickBot="1" x14ac:dyDescent="0.25">
      <c r="A5" s="171" t="s">
        <v>338</v>
      </c>
      <c r="B5" s="172" t="s">
        <v>339</v>
      </c>
      <c r="C5" s="172" t="s">
        <v>340</v>
      </c>
      <c r="D5" s="314"/>
    </row>
    <row r="6" spans="1:4" s="202" customFormat="1" ht="12" customHeight="1" thickBot="1" x14ac:dyDescent="0.25">
      <c r="A6" s="166" t="s">
        <v>5</v>
      </c>
      <c r="B6" s="167" t="s">
        <v>222</v>
      </c>
      <c r="C6" s="192">
        <f>SUM(C7:C12)</f>
        <v>60222791</v>
      </c>
      <c r="D6" s="315" t="s">
        <v>451</v>
      </c>
    </row>
    <row r="7" spans="1:4" s="202" customFormat="1" ht="12" customHeight="1" x14ac:dyDescent="0.2">
      <c r="A7" s="161" t="s">
        <v>64</v>
      </c>
      <c r="B7" s="203" t="s">
        <v>223</v>
      </c>
      <c r="C7" s="194">
        <f>SUM('4.sz.mell.'!D8+'6.sz.mell  '!C9)</f>
        <v>26941694</v>
      </c>
      <c r="D7" s="315" t="s">
        <v>452</v>
      </c>
    </row>
    <row r="8" spans="1:4" s="202" customFormat="1" ht="12" customHeight="1" x14ac:dyDescent="0.2">
      <c r="A8" s="160" t="s">
        <v>65</v>
      </c>
      <c r="B8" s="204" t="s">
        <v>224</v>
      </c>
      <c r="C8" s="194">
        <f>SUM('4.sz.mell.'!D9+'6.sz.mell  '!C10)</f>
        <v>16362350</v>
      </c>
      <c r="D8" s="315" t="s">
        <v>453</v>
      </c>
    </row>
    <row r="9" spans="1:4" s="202" customFormat="1" ht="12" customHeight="1" x14ac:dyDescent="0.2">
      <c r="A9" s="160" t="s">
        <v>66</v>
      </c>
      <c r="B9" s="204" t="s">
        <v>225</v>
      </c>
      <c r="C9" s="194">
        <f>SUM('4.sz.mell.'!D10+'6.sz.mell  '!C11)</f>
        <v>15118747</v>
      </c>
      <c r="D9" s="315" t="s">
        <v>454</v>
      </c>
    </row>
    <row r="10" spans="1:4" s="202" customFormat="1" ht="12" customHeight="1" x14ac:dyDescent="0.2">
      <c r="A10" s="160" t="s">
        <v>67</v>
      </c>
      <c r="B10" s="204" t="s">
        <v>226</v>
      </c>
      <c r="C10" s="194">
        <f>SUM('4.sz.mell.'!D11+'6.sz.mell  '!C12)</f>
        <v>1800000</v>
      </c>
      <c r="D10" s="315" t="s">
        <v>455</v>
      </c>
    </row>
    <row r="11" spans="1:4" s="202" customFormat="1" ht="12" customHeight="1" x14ac:dyDescent="0.2">
      <c r="A11" s="160" t="s">
        <v>100</v>
      </c>
      <c r="B11" s="204" t="s">
        <v>227</v>
      </c>
      <c r="C11" s="194">
        <f>SUM('4.sz.mell.'!D12+'6.sz.mell  '!C13)</f>
        <v>0</v>
      </c>
      <c r="D11" s="315" t="s">
        <v>456</v>
      </c>
    </row>
    <row r="12" spans="1:4" s="202" customFormat="1" ht="12" customHeight="1" thickBot="1" x14ac:dyDescent="0.25">
      <c r="A12" s="162" t="s">
        <v>68</v>
      </c>
      <c r="B12" s="205" t="s">
        <v>228</v>
      </c>
      <c r="C12" s="194">
        <f>SUM('4.sz.mell.'!D13+'6.sz.mell  '!C14)</f>
        <v>0</v>
      </c>
      <c r="D12" s="315" t="s">
        <v>457</v>
      </c>
    </row>
    <row r="13" spans="1:4" s="202" customFormat="1" ht="21" customHeight="1" thickBot="1" x14ac:dyDescent="0.25">
      <c r="A13" s="166" t="s">
        <v>6</v>
      </c>
      <c r="B13" s="182" t="s">
        <v>229</v>
      </c>
      <c r="C13" s="192">
        <f>SUM(C14:C18)</f>
        <v>31168274</v>
      </c>
      <c r="D13" s="315" t="s">
        <v>458</v>
      </c>
    </row>
    <row r="14" spans="1:4" s="202" customFormat="1" ht="12" customHeight="1" x14ac:dyDescent="0.2">
      <c r="A14" s="161" t="s">
        <v>70</v>
      </c>
      <c r="B14" s="203" t="s">
        <v>230</v>
      </c>
      <c r="C14" s="194">
        <f>SUM('4.sz.mell.'!D15+'6.sz.mell  '!C16)</f>
        <v>0</v>
      </c>
      <c r="D14" s="315" t="s">
        <v>459</v>
      </c>
    </row>
    <row r="15" spans="1:4" s="202" customFormat="1" ht="12" customHeight="1" x14ac:dyDescent="0.2">
      <c r="A15" s="160" t="s">
        <v>71</v>
      </c>
      <c r="B15" s="204" t="s">
        <v>231</v>
      </c>
      <c r="C15" s="194">
        <f>SUM('4.sz.mell.'!D16+'6.sz.mell  '!C17)</f>
        <v>0</v>
      </c>
      <c r="D15" s="315" t="s">
        <v>460</v>
      </c>
    </row>
    <row r="16" spans="1:4" s="202" customFormat="1" ht="12" customHeight="1" x14ac:dyDescent="0.2">
      <c r="A16" s="160" t="s">
        <v>72</v>
      </c>
      <c r="B16" s="204" t="s">
        <v>232</v>
      </c>
      <c r="C16" s="194">
        <f>SUM('4.sz.mell.'!D17+'6.sz.mell  '!C18)</f>
        <v>0</v>
      </c>
      <c r="D16" s="315" t="s">
        <v>461</v>
      </c>
    </row>
    <row r="17" spans="1:4" s="202" customFormat="1" ht="12" customHeight="1" x14ac:dyDescent="0.2">
      <c r="A17" s="160" t="s">
        <v>73</v>
      </c>
      <c r="B17" s="204" t="s">
        <v>233</v>
      </c>
      <c r="C17" s="194">
        <f>SUM('4.sz.mell.'!D18+'6.sz.mell  '!C19)</f>
        <v>0</v>
      </c>
      <c r="D17" s="315" t="s">
        <v>462</v>
      </c>
    </row>
    <row r="18" spans="1:4" s="202" customFormat="1" ht="12" customHeight="1" x14ac:dyDescent="0.2">
      <c r="A18" s="160" t="s">
        <v>74</v>
      </c>
      <c r="B18" s="204" t="s">
        <v>234</v>
      </c>
      <c r="C18" s="194">
        <f>SUM('4.sz.mell.'!D19+'6.sz.mell  '!C20)</f>
        <v>31168274</v>
      </c>
      <c r="D18" s="315" t="s">
        <v>463</v>
      </c>
    </row>
    <row r="19" spans="1:4" s="202" customFormat="1" ht="12" customHeight="1" thickBot="1" x14ac:dyDescent="0.25">
      <c r="A19" s="162" t="s">
        <v>81</v>
      </c>
      <c r="B19" s="205" t="s">
        <v>235</v>
      </c>
      <c r="C19" s="194">
        <f>SUM('4.sz.mell.'!D20+'6.sz.mell  '!C21)</f>
        <v>0</v>
      </c>
      <c r="D19" s="315" t="s">
        <v>464</v>
      </c>
    </row>
    <row r="20" spans="1:4" s="202" customFormat="1" ht="21.75" customHeight="1" thickBot="1" x14ac:dyDescent="0.25">
      <c r="A20" s="166" t="s">
        <v>7</v>
      </c>
      <c r="B20" s="167" t="s">
        <v>236</v>
      </c>
      <c r="C20" s="192">
        <f>SUM(C21:C25)</f>
        <v>0</v>
      </c>
      <c r="D20" s="315" t="s">
        <v>465</v>
      </c>
    </row>
    <row r="21" spans="1:4" s="202" customFormat="1" ht="12" customHeight="1" x14ac:dyDescent="0.2">
      <c r="A21" s="161" t="s">
        <v>53</v>
      </c>
      <c r="B21" s="203" t="s">
        <v>237</v>
      </c>
      <c r="C21" s="194">
        <f>SUM('4.sz.mell.'!D22+'6.sz.mell  '!C23)</f>
        <v>0</v>
      </c>
      <c r="D21" s="315" t="s">
        <v>466</v>
      </c>
    </row>
    <row r="22" spans="1:4" s="202" customFormat="1" ht="12" customHeight="1" x14ac:dyDescent="0.2">
      <c r="A22" s="160" t="s">
        <v>54</v>
      </c>
      <c r="B22" s="204" t="s">
        <v>238</v>
      </c>
      <c r="C22" s="194">
        <f>SUM('4.sz.mell.'!D23+'6.sz.mell  '!C24)</f>
        <v>0</v>
      </c>
      <c r="D22" s="315" t="s">
        <v>467</v>
      </c>
    </row>
    <row r="23" spans="1:4" s="202" customFormat="1" ht="12" customHeight="1" x14ac:dyDescent="0.2">
      <c r="A23" s="160" t="s">
        <v>55</v>
      </c>
      <c r="B23" s="204" t="s">
        <v>239</v>
      </c>
      <c r="C23" s="194">
        <f>SUM('4.sz.mell.'!D24+'6.sz.mell  '!C25)</f>
        <v>0</v>
      </c>
      <c r="D23" s="315" t="s">
        <v>468</v>
      </c>
    </row>
    <row r="24" spans="1:4" s="202" customFormat="1" ht="12" customHeight="1" x14ac:dyDescent="0.2">
      <c r="A24" s="160" t="s">
        <v>56</v>
      </c>
      <c r="B24" s="204" t="s">
        <v>240</v>
      </c>
      <c r="C24" s="194">
        <f>SUM('4.sz.mell.'!D25+'6.sz.mell  '!C26)</f>
        <v>0</v>
      </c>
      <c r="D24" s="315" t="s">
        <v>469</v>
      </c>
    </row>
    <row r="25" spans="1:4" s="202" customFormat="1" ht="12" customHeight="1" x14ac:dyDescent="0.2">
      <c r="A25" s="160" t="s">
        <v>110</v>
      </c>
      <c r="B25" s="204" t="s">
        <v>241</v>
      </c>
      <c r="C25" s="194">
        <f>SUM('4.sz.mell.'!D26+'6.sz.mell  '!C27)</f>
        <v>0</v>
      </c>
      <c r="D25" s="315" t="s">
        <v>470</v>
      </c>
    </row>
    <row r="26" spans="1:4" s="202" customFormat="1" ht="12" customHeight="1" thickBot="1" x14ac:dyDescent="0.25">
      <c r="A26" s="162" t="s">
        <v>111</v>
      </c>
      <c r="B26" s="184" t="s">
        <v>242</v>
      </c>
      <c r="C26" s="194">
        <f>SUM('4.sz.mell.'!D27+'6.sz.mell  '!C28)</f>
        <v>0</v>
      </c>
      <c r="D26" s="315" t="s">
        <v>471</v>
      </c>
    </row>
    <row r="27" spans="1:4" s="202" customFormat="1" ht="12" customHeight="1" thickBot="1" x14ac:dyDescent="0.25">
      <c r="A27" s="166" t="s">
        <v>112</v>
      </c>
      <c r="B27" s="167" t="s">
        <v>676</v>
      </c>
      <c r="C27" s="198">
        <f>SUM(C28:C33)</f>
        <v>27194381</v>
      </c>
      <c r="D27" s="315" t="s">
        <v>472</v>
      </c>
    </row>
    <row r="28" spans="1:4" s="202" customFormat="1" ht="12" customHeight="1" x14ac:dyDescent="0.2">
      <c r="A28" s="161" t="s">
        <v>244</v>
      </c>
      <c r="B28" s="203" t="s">
        <v>670</v>
      </c>
      <c r="C28" s="194">
        <f>SUM('4.sz.mell.'!D29+'6.sz.mell  '!C30)</f>
        <v>20257</v>
      </c>
      <c r="D28" s="315" t="s">
        <v>473</v>
      </c>
    </row>
    <row r="29" spans="1:4" s="202" customFormat="1" ht="12" customHeight="1" x14ac:dyDescent="0.2">
      <c r="A29" s="160" t="s">
        <v>250</v>
      </c>
      <c r="B29" s="204" t="s">
        <v>674</v>
      </c>
      <c r="C29" s="194">
        <f>SUM('4.sz.mell.'!D30+'6.sz.mell  '!C31)</f>
        <v>3000000</v>
      </c>
      <c r="D29" s="315" t="s">
        <v>474</v>
      </c>
    </row>
    <row r="30" spans="1:4" s="202" customFormat="1" ht="12" customHeight="1" x14ac:dyDescent="0.2">
      <c r="A30" s="160" t="s">
        <v>252</v>
      </c>
      <c r="B30" s="204" t="s">
        <v>675</v>
      </c>
      <c r="C30" s="194">
        <f>SUM('4.sz.mell.'!D31+'6.sz.mell  '!C32)</f>
        <v>20674124</v>
      </c>
      <c r="D30" s="315" t="s">
        <v>475</v>
      </c>
    </row>
    <row r="31" spans="1:4" s="202" customFormat="1" ht="12" customHeight="1" x14ac:dyDescent="0.2">
      <c r="A31" s="160" t="s">
        <v>254</v>
      </c>
      <c r="B31" s="204" t="s">
        <v>251</v>
      </c>
      <c r="C31" s="194">
        <f>SUM('4.sz.mell.'!D32+'6.sz.mell  '!C33)</f>
        <v>3000000</v>
      </c>
      <c r="D31" s="315" t="s">
        <v>476</v>
      </c>
    </row>
    <row r="32" spans="1:4" s="202" customFormat="1" ht="12" customHeight="1" x14ac:dyDescent="0.2">
      <c r="A32" s="160" t="s">
        <v>671</v>
      </c>
      <c r="B32" s="204" t="s">
        <v>253</v>
      </c>
      <c r="C32" s="194">
        <f>SUM('4.sz.mell.'!D33+'6.sz.mell  '!C34)</f>
        <v>0</v>
      </c>
      <c r="D32" s="315" t="s">
        <v>477</v>
      </c>
    </row>
    <row r="33" spans="1:4" s="202" customFormat="1" ht="12" customHeight="1" thickBot="1" x14ac:dyDescent="0.25">
      <c r="A33" s="162" t="s">
        <v>672</v>
      </c>
      <c r="B33" s="184" t="s">
        <v>255</v>
      </c>
      <c r="C33" s="194">
        <f>SUM('4.sz.mell.'!D34+'6.sz.mell  '!C35)</f>
        <v>500000</v>
      </c>
      <c r="D33" s="315" t="s">
        <v>478</v>
      </c>
    </row>
    <row r="34" spans="1:4" s="202" customFormat="1" ht="12" customHeight="1" thickBot="1" x14ac:dyDescent="0.25">
      <c r="A34" s="166" t="s">
        <v>9</v>
      </c>
      <c r="B34" s="167" t="s">
        <v>256</v>
      </c>
      <c r="C34" s="192">
        <f>SUM(C35:C44)</f>
        <v>43862961</v>
      </c>
      <c r="D34" s="315" t="s">
        <v>479</v>
      </c>
    </row>
    <row r="35" spans="1:4" s="202" customFormat="1" ht="12" customHeight="1" x14ac:dyDescent="0.2">
      <c r="A35" s="161" t="s">
        <v>57</v>
      </c>
      <c r="B35" s="203" t="s">
        <v>257</v>
      </c>
      <c r="C35" s="194">
        <f>SUM('4.sz.mell.'!D36+'6.sz.mell  '!C37)</f>
        <v>0</v>
      </c>
      <c r="D35" s="315" t="s">
        <v>480</v>
      </c>
    </row>
    <row r="36" spans="1:4" s="202" customFormat="1" ht="12" customHeight="1" x14ac:dyDescent="0.2">
      <c r="A36" s="160" t="s">
        <v>58</v>
      </c>
      <c r="B36" s="204" t="s">
        <v>258</v>
      </c>
      <c r="C36" s="194">
        <f>SUM('4.sz.mell.'!D37+'6.sz.mell  '!C38)</f>
        <v>26670233</v>
      </c>
      <c r="D36" s="315" t="s">
        <v>481</v>
      </c>
    </row>
    <row r="37" spans="1:4" s="202" customFormat="1" ht="12" customHeight="1" x14ac:dyDescent="0.2">
      <c r="A37" s="160" t="s">
        <v>59</v>
      </c>
      <c r="B37" s="204" t="s">
        <v>259</v>
      </c>
      <c r="C37" s="194">
        <f>SUM('4.sz.mell.'!D38+'6.sz.mell  '!C39)</f>
        <v>3259541</v>
      </c>
      <c r="D37" s="315" t="s">
        <v>482</v>
      </c>
    </row>
    <row r="38" spans="1:4" s="202" customFormat="1" ht="12" customHeight="1" x14ac:dyDescent="0.2">
      <c r="A38" s="160" t="s">
        <v>114</v>
      </c>
      <c r="B38" s="204" t="s">
        <v>260</v>
      </c>
      <c r="C38" s="194">
        <f>SUM('4.sz.mell.'!D39+'6.sz.mell  '!C40)</f>
        <v>0</v>
      </c>
      <c r="D38" s="315" t="s">
        <v>483</v>
      </c>
    </row>
    <row r="39" spans="1:4" s="202" customFormat="1" ht="12" customHeight="1" x14ac:dyDescent="0.2">
      <c r="A39" s="160" t="s">
        <v>115</v>
      </c>
      <c r="B39" s="204" t="s">
        <v>261</v>
      </c>
      <c r="C39" s="194">
        <f>SUM('4.sz.mell.'!D40+'6.sz.mell  '!C41)</f>
        <v>4678537</v>
      </c>
      <c r="D39" s="315" t="s">
        <v>484</v>
      </c>
    </row>
    <row r="40" spans="1:4" s="202" customFormat="1" ht="12" customHeight="1" x14ac:dyDescent="0.2">
      <c r="A40" s="160" t="s">
        <v>116</v>
      </c>
      <c r="B40" s="204" t="s">
        <v>262</v>
      </c>
      <c r="C40" s="194">
        <f>SUM('4.sz.mell.'!D41+'6.sz.mell  '!C42)</f>
        <v>9048650</v>
      </c>
      <c r="D40" s="315" t="s">
        <v>485</v>
      </c>
    </row>
    <row r="41" spans="1:4" s="202" customFormat="1" ht="12" customHeight="1" x14ac:dyDescent="0.2">
      <c r="A41" s="160" t="s">
        <v>117</v>
      </c>
      <c r="B41" s="204" t="s">
        <v>263</v>
      </c>
      <c r="C41" s="194">
        <f>SUM('4.sz.mell.'!D42+'6.sz.mell  '!C43)</f>
        <v>0</v>
      </c>
      <c r="D41" s="315" t="s">
        <v>486</v>
      </c>
    </row>
    <row r="42" spans="1:4" s="202" customFormat="1" ht="12" customHeight="1" x14ac:dyDescent="0.2">
      <c r="A42" s="160" t="s">
        <v>118</v>
      </c>
      <c r="B42" s="204" t="s">
        <v>264</v>
      </c>
      <c r="C42" s="194">
        <f>SUM('4.sz.mell.'!D43+'6.sz.mell  '!C44)</f>
        <v>0</v>
      </c>
      <c r="D42" s="315" t="s">
        <v>487</v>
      </c>
    </row>
    <row r="43" spans="1:4" s="202" customFormat="1" ht="12" customHeight="1" x14ac:dyDescent="0.2">
      <c r="A43" s="160" t="s">
        <v>265</v>
      </c>
      <c r="B43" s="204" t="s">
        <v>266</v>
      </c>
      <c r="C43" s="194">
        <f>SUM('4.sz.mell.'!D44+'6.sz.mell  '!C45)</f>
        <v>0</v>
      </c>
      <c r="D43" s="315" t="s">
        <v>488</v>
      </c>
    </row>
    <row r="44" spans="1:4" s="202" customFormat="1" ht="12" customHeight="1" thickBot="1" x14ac:dyDescent="0.25">
      <c r="A44" s="162" t="s">
        <v>267</v>
      </c>
      <c r="B44" s="205" t="s">
        <v>268</v>
      </c>
      <c r="C44" s="194">
        <f>SUM('4.sz.mell.'!D45+'6.sz.mell  '!C46)</f>
        <v>206000</v>
      </c>
      <c r="D44" s="315" t="s">
        <v>489</v>
      </c>
    </row>
    <row r="45" spans="1:4" s="202" customFormat="1" ht="12" customHeight="1" thickBot="1" x14ac:dyDescent="0.25">
      <c r="A45" s="166" t="s">
        <v>10</v>
      </c>
      <c r="B45" s="167" t="s">
        <v>269</v>
      </c>
      <c r="C45" s="192">
        <f>SUM(C46:C50)</f>
        <v>0</v>
      </c>
      <c r="D45" s="315" t="s">
        <v>490</v>
      </c>
    </row>
    <row r="46" spans="1:4" s="202" customFormat="1" ht="12" customHeight="1" x14ac:dyDescent="0.2">
      <c r="A46" s="161" t="s">
        <v>60</v>
      </c>
      <c r="B46" s="203" t="s">
        <v>270</v>
      </c>
      <c r="C46" s="194">
        <f>SUM('4.sz.mell.'!D47+'6.sz.mell  '!C48)</f>
        <v>0</v>
      </c>
      <c r="D46" s="315" t="s">
        <v>491</v>
      </c>
    </row>
    <row r="47" spans="1:4" s="202" customFormat="1" ht="12" customHeight="1" x14ac:dyDescent="0.2">
      <c r="A47" s="160" t="s">
        <v>61</v>
      </c>
      <c r="B47" s="204" t="s">
        <v>271</v>
      </c>
      <c r="C47" s="194">
        <f>SUM('4.sz.mell.'!D48+'6.sz.mell  '!C49)</f>
        <v>0</v>
      </c>
      <c r="D47" s="315" t="s">
        <v>492</v>
      </c>
    </row>
    <row r="48" spans="1:4" s="202" customFormat="1" ht="12" customHeight="1" x14ac:dyDescent="0.2">
      <c r="A48" s="160" t="s">
        <v>272</v>
      </c>
      <c r="B48" s="204" t="s">
        <v>273</v>
      </c>
      <c r="C48" s="194">
        <f>SUM('4.sz.mell.'!D49+'6.sz.mell  '!C50)</f>
        <v>0</v>
      </c>
      <c r="D48" s="315" t="s">
        <v>493</v>
      </c>
    </row>
    <row r="49" spans="1:4" s="202" customFormat="1" ht="12" customHeight="1" x14ac:dyDescent="0.2">
      <c r="A49" s="160" t="s">
        <v>274</v>
      </c>
      <c r="B49" s="204" t="s">
        <v>275</v>
      </c>
      <c r="C49" s="194">
        <f>SUM('4.sz.mell.'!D50+'6.sz.mell  '!C51)</f>
        <v>0</v>
      </c>
      <c r="D49" s="315" t="s">
        <v>494</v>
      </c>
    </row>
    <row r="50" spans="1:4" s="202" customFormat="1" ht="12" customHeight="1" thickBot="1" x14ac:dyDescent="0.25">
      <c r="A50" s="162" t="s">
        <v>276</v>
      </c>
      <c r="B50" s="205" t="s">
        <v>277</v>
      </c>
      <c r="C50" s="194">
        <f>SUM('4.sz.mell.'!D51+'6.sz.mell  '!C52)</f>
        <v>0</v>
      </c>
      <c r="D50" s="315" t="s">
        <v>495</v>
      </c>
    </row>
    <row r="51" spans="1:4" s="202" customFormat="1" ht="17.25" customHeight="1" thickBot="1" x14ac:dyDescent="0.25">
      <c r="A51" s="166" t="s">
        <v>119</v>
      </c>
      <c r="B51" s="167" t="s">
        <v>278</v>
      </c>
      <c r="C51" s="192">
        <f>SUM(C52:C54)</f>
        <v>0</v>
      </c>
      <c r="D51" s="315" t="s">
        <v>496</v>
      </c>
    </row>
    <row r="52" spans="1:4" s="202" customFormat="1" ht="12" customHeight="1" x14ac:dyDescent="0.2">
      <c r="A52" s="161" t="s">
        <v>62</v>
      </c>
      <c r="B52" s="203" t="s">
        <v>279</v>
      </c>
      <c r="C52" s="194">
        <f>SUM('4.sz.mell.'!D53+'6.sz.mell  '!C54)</f>
        <v>0</v>
      </c>
      <c r="D52" s="315" t="s">
        <v>497</v>
      </c>
    </row>
    <row r="53" spans="1:4" s="202" customFormat="1" ht="12" customHeight="1" x14ac:dyDescent="0.2">
      <c r="A53" s="160" t="s">
        <v>63</v>
      </c>
      <c r="B53" s="204" t="s">
        <v>280</v>
      </c>
      <c r="C53" s="194">
        <f>SUM('4.sz.mell.'!D54+'6.sz.mell  '!C55)</f>
        <v>0</v>
      </c>
      <c r="D53" s="315" t="s">
        <v>498</v>
      </c>
    </row>
    <row r="54" spans="1:4" s="202" customFormat="1" ht="12" customHeight="1" x14ac:dyDescent="0.2">
      <c r="A54" s="160" t="s">
        <v>281</v>
      </c>
      <c r="B54" s="204" t="s">
        <v>282</v>
      </c>
      <c r="C54" s="194">
        <f>SUM('4.sz.mell.'!D55+'6.sz.mell  '!C56)</f>
        <v>0</v>
      </c>
      <c r="D54" s="315" t="s">
        <v>499</v>
      </c>
    </row>
    <row r="55" spans="1:4" s="202" customFormat="1" ht="12" customHeight="1" thickBot="1" x14ac:dyDescent="0.25">
      <c r="A55" s="162" t="s">
        <v>283</v>
      </c>
      <c r="B55" s="205" t="s">
        <v>284</v>
      </c>
      <c r="C55" s="194">
        <f>SUM('4.sz.mell.'!D56+'6.sz.mell  '!C57)</f>
        <v>0</v>
      </c>
      <c r="D55" s="315" t="s">
        <v>500</v>
      </c>
    </row>
    <row r="56" spans="1:4" s="202" customFormat="1" ht="12" customHeight="1" thickBot="1" x14ac:dyDescent="0.25">
      <c r="A56" s="166" t="s">
        <v>12</v>
      </c>
      <c r="B56" s="182" t="s">
        <v>285</v>
      </c>
      <c r="C56" s="192">
        <f>SUM(C57:C59)</f>
        <v>565110</v>
      </c>
      <c r="D56" s="315" t="s">
        <v>501</v>
      </c>
    </row>
    <row r="57" spans="1:4" s="202" customFormat="1" ht="12" customHeight="1" x14ac:dyDescent="0.2">
      <c r="A57" s="161" t="s">
        <v>120</v>
      </c>
      <c r="B57" s="203" t="s">
        <v>286</v>
      </c>
      <c r="C57" s="194">
        <f>SUM('4.sz.mell.'!D58+'6.sz.mell  '!C59)</f>
        <v>0</v>
      </c>
      <c r="D57" s="315" t="s">
        <v>502</v>
      </c>
    </row>
    <row r="58" spans="1:4" s="202" customFormat="1" ht="19.5" customHeight="1" x14ac:dyDescent="0.2">
      <c r="A58" s="160" t="s">
        <v>121</v>
      </c>
      <c r="B58" s="204" t="s">
        <v>287</v>
      </c>
      <c r="C58" s="194">
        <f>SUM('4.sz.mell.'!D59+'6.sz.mell  '!C60)</f>
        <v>0</v>
      </c>
      <c r="D58" s="315" t="s">
        <v>503</v>
      </c>
    </row>
    <row r="59" spans="1:4" s="202" customFormat="1" ht="12" customHeight="1" x14ac:dyDescent="0.2">
      <c r="A59" s="160" t="s">
        <v>145</v>
      </c>
      <c r="B59" s="204" t="s">
        <v>288</v>
      </c>
      <c r="C59" s="194">
        <f>SUM('4.sz.mell.'!D60+'6.sz.mell  '!C61)</f>
        <v>565110</v>
      </c>
      <c r="D59" s="315" t="s">
        <v>504</v>
      </c>
    </row>
    <row r="60" spans="1:4" s="202" customFormat="1" ht="12" customHeight="1" thickBot="1" x14ac:dyDescent="0.25">
      <c r="A60" s="162" t="s">
        <v>289</v>
      </c>
      <c r="B60" s="205" t="s">
        <v>290</v>
      </c>
      <c r="C60" s="194">
        <f>SUM('4.sz.mell.'!D61+'6.sz.mell  '!C62)</f>
        <v>0</v>
      </c>
      <c r="D60" s="315" t="s">
        <v>505</v>
      </c>
    </row>
    <row r="61" spans="1:4" s="202" customFormat="1" ht="12" customHeight="1" thickBot="1" x14ac:dyDescent="0.25">
      <c r="A61" s="166" t="s">
        <v>13</v>
      </c>
      <c r="B61" s="167" t="s">
        <v>291</v>
      </c>
      <c r="C61" s="198">
        <f>SUM(C6+C13+C20+C27+C34+C45+C51+C56)</f>
        <v>163013517</v>
      </c>
      <c r="D61" s="315" t="s">
        <v>506</v>
      </c>
    </row>
    <row r="62" spans="1:4" s="202" customFormat="1" ht="12" customHeight="1" thickBot="1" x14ac:dyDescent="0.25">
      <c r="A62" s="212" t="s">
        <v>292</v>
      </c>
      <c r="B62" s="182" t="s">
        <v>293</v>
      </c>
      <c r="C62" s="192">
        <f>SUM(C63:C65)</f>
        <v>0</v>
      </c>
      <c r="D62" s="315" t="s">
        <v>507</v>
      </c>
    </row>
    <row r="63" spans="1:4" s="202" customFormat="1" ht="12" customHeight="1" x14ac:dyDescent="0.2">
      <c r="A63" s="161" t="s">
        <v>294</v>
      </c>
      <c r="B63" s="203" t="s">
        <v>295</v>
      </c>
      <c r="C63" s="194">
        <f>SUM('4.sz.mell.'!D64+'6.sz.mell  '!C65)</f>
        <v>0</v>
      </c>
      <c r="D63" s="315" t="s">
        <v>508</v>
      </c>
    </row>
    <row r="64" spans="1:4" s="202" customFormat="1" ht="12" customHeight="1" x14ac:dyDescent="0.2">
      <c r="A64" s="160" t="s">
        <v>296</v>
      </c>
      <c r="B64" s="204" t="s">
        <v>297</v>
      </c>
      <c r="C64" s="194">
        <f>SUM('4.sz.mell.'!D65+'6.sz.mell  '!C66)</f>
        <v>0</v>
      </c>
      <c r="D64" s="315" t="s">
        <v>509</v>
      </c>
    </row>
    <row r="65" spans="1:4" s="202" customFormat="1" ht="12" customHeight="1" thickBot="1" x14ac:dyDescent="0.25">
      <c r="A65" s="162" t="s">
        <v>298</v>
      </c>
      <c r="B65" s="150" t="s">
        <v>343</v>
      </c>
      <c r="C65" s="194">
        <f>SUM('4.sz.mell.'!D66+'6.sz.mell  '!C67)</f>
        <v>0</v>
      </c>
      <c r="D65" s="315" t="s">
        <v>510</v>
      </c>
    </row>
    <row r="66" spans="1:4" s="202" customFormat="1" ht="12" customHeight="1" thickBot="1" x14ac:dyDescent="0.25">
      <c r="A66" s="212" t="s">
        <v>300</v>
      </c>
      <c r="B66" s="182" t="s">
        <v>301</v>
      </c>
      <c r="C66" s="192">
        <f>SUM(C67:C70)</f>
        <v>0</v>
      </c>
      <c r="D66" s="315" t="s">
        <v>511</v>
      </c>
    </row>
    <row r="67" spans="1:4" s="202" customFormat="1" ht="13.5" customHeight="1" x14ac:dyDescent="0.2">
      <c r="A67" s="161" t="s">
        <v>101</v>
      </c>
      <c r="B67" s="203" t="s">
        <v>302</v>
      </c>
      <c r="C67" s="194">
        <f>SUM('4.sz.mell.'!D68+'6.sz.mell  '!C69)</f>
        <v>0</v>
      </c>
      <c r="D67" s="315" t="s">
        <v>512</v>
      </c>
    </row>
    <row r="68" spans="1:4" s="202" customFormat="1" ht="12" customHeight="1" x14ac:dyDescent="0.2">
      <c r="A68" s="160" t="s">
        <v>102</v>
      </c>
      <c r="B68" s="204" t="s">
        <v>303</v>
      </c>
      <c r="C68" s="194">
        <f>SUM('4.sz.mell.'!D69+'6.sz.mell  '!C70)</f>
        <v>0</v>
      </c>
      <c r="D68" s="315" t="s">
        <v>513</v>
      </c>
    </row>
    <row r="69" spans="1:4" s="202" customFormat="1" ht="12" customHeight="1" x14ac:dyDescent="0.2">
      <c r="A69" s="160" t="s">
        <v>304</v>
      </c>
      <c r="B69" s="204" t="s">
        <v>305</v>
      </c>
      <c r="C69" s="194">
        <f>SUM('4.sz.mell.'!D70+'6.sz.mell  '!C71)</f>
        <v>0</v>
      </c>
      <c r="D69" s="315" t="s">
        <v>514</v>
      </c>
    </row>
    <row r="70" spans="1:4" s="202" customFormat="1" ht="12" customHeight="1" thickBot="1" x14ac:dyDescent="0.25">
      <c r="A70" s="162" t="s">
        <v>306</v>
      </c>
      <c r="B70" s="205" t="s">
        <v>307</v>
      </c>
      <c r="C70" s="194">
        <f>SUM('4.sz.mell.'!D71+'6.sz.mell  '!C72)</f>
        <v>0</v>
      </c>
      <c r="D70" s="315" t="s">
        <v>515</v>
      </c>
    </row>
    <row r="71" spans="1:4" s="202" customFormat="1" ht="12" customHeight="1" thickBot="1" x14ac:dyDescent="0.25">
      <c r="A71" s="212" t="s">
        <v>308</v>
      </c>
      <c r="B71" s="182" t="s">
        <v>309</v>
      </c>
      <c r="C71" s="192">
        <f>SUM(C72:C73)</f>
        <v>160460350</v>
      </c>
      <c r="D71" s="315" t="s">
        <v>516</v>
      </c>
    </row>
    <row r="72" spans="1:4" s="202" customFormat="1" ht="12" customHeight="1" x14ac:dyDescent="0.2">
      <c r="A72" s="161" t="s">
        <v>310</v>
      </c>
      <c r="B72" s="203" t="s">
        <v>311</v>
      </c>
      <c r="C72" s="194">
        <f>SUM('4.sz.mell.'!D73+'6.sz.mell  '!C74)</f>
        <v>160460350</v>
      </c>
      <c r="D72" s="315" t="s">
        <v>517</v>
      </c>
    </row>
    <row r="73" spans="1:4" s="202" customFormat="1" ht="12" customHeight="1" thickBot="1" x14ac:dyDescent="0.25">
      <c r="A73" s="162" t="s">
        <v>312</v>
      </c>
      <c r="B73" s="205" t="s">
        <v>313</v>
      </c>
      <c r="C73" s="194">
        <f>SUM('4.sz.mell.'!D74+'6.sz.mell  '!C75)</f>
        <v>0</v>
      </c>
      <c r="D73" s="315" t="s">
        <v>518</v>
      </c>
    </row>
    <row r="74" spans="1:4" s="202" customFormat="1" ht="12" customHeight="1" thickBot="1" x14ac:dyDescent="0.25">
      <c r="A74" s="212" t="s">
        <v>314</v>
      </c>
      <c r="B74" s="182" t="s">
        <v>315</v>
      </c>
      <c r="C74" s="192">
        <f>SUM(C75:C78)</f>
        <v>29400275</v>
      </c>
      <c r="D74" s="315" t="s">
        <v>519</v>
      </c>
    </row>
    <row r="75" spans="1:4" s="202" customFormat="1" ht="12" customHeight="1" x14ac:dyDescent="0.2">
      <c r="A75" s="161" t="s">
        <v>316</v>
      </c>
      <c r="B75" s="203" t="s">
        <v>317</v>
      </c>
      <c r="C75" s="194">
        <f>SUM('4.sz.mell.'!D76+'6.sz.mell  '!C77)</f>
        <v>0</v>
      </c>
      <c r="D75" s="315" t="s">
        <v>520</v>
      </c>
    </row>
    <row r="76" spans="1:4" s="202" customFormat="1" ht="12" customHeight="1" x14ac:dyDescent="0.2">
      <c r="A76" s="160" t="s">
        <v>318</v>
      </c>
      <c r="B76" s="204" t="s">
        <v>319</v>
      </c>
      <c r="C76" s="194">
        <f>SUM('4.sz.mell.'!D77+'6.sz.mell  '!C78)</f>
        <v>0</v>
      </c>
      <c r="D76" s="315" t="s">
        <v>521</v>
      </c>
    </row>
    <row r="77" spans="1:4" s="202" customFormat="1" ht="12" customHeight="1" x14ac:dyDescent="0.2">
      <c r="A77" s="496" t="s">
        <v>677</v>
      </c>
      <c r="B77" s="205" t="s">
        <v>664</v>
      </c>
      <c r="C77" s="194">
        <f>SUM('4.sz.mell.'!D78+'6.sz.mell  '!C79)</f>
        <v>29400275</v>
      </c>
      <c r="D77" s="315"/>
    </row>
    <row r="78" spans="1:4" s="202" customFormat="1" ht="12" customHeight="1" thickBot="1" x14ac:dyDescent="0.25">
      <c r="A78" s="162" t="s">
        <v>665</v>
      </c>
      <c r="B78" s="184" t="s">
        <v>321</v>
      </c>
      <c r="C78" s="194">
        <f>SUM('4.sz.mell.'!D79+'6.sz.mell  '!C80)</f>
        <v>0</v>
      </c>
      <c r="D78" s="315" t="s">
        <v>522</v>
      </c>
    </row>
    <row r="79" spans="1:4" s="202" customFormat="1" ht="12" customHeight="1" thickBot="1" x14ac:dyDescent="0.25">
      <c r="A79" s="212" t="s">
        <v>322</v>
      </c>
      <c r="B79" s="182" t="s">
        <v>323</v>
      </c>
      <c r="C79" s="192">
        <f>SUM(C80:C83)</f>
        <v>0</v>
      </c>
      <c r="D79" s="315" t="s">
        <v>523</v>
      </c>
    </row>
    <row r="80" spans="1:4" s="202" customFormat="1" ht="12" customHeight="1" x14ac:dyDescent="0.2">
      <c r="A80" s="206" t="s">
        <v>324</v>
      </c>
      <c r="B80" s="203" t="s">
        <v>325</v>
      </c>
      <c r="C80" s="194">
        <f>SUM('4.sz.mell.'!D80+'6.sz.mell  '!C81)</f>
        <v>0</v>
      </c>
      <c r="D80" s="315" t="s">
        <v>524</v>
      </c>
    </row>
    <row r="81" spans="1:4" s="202" customFormat="1" ht="12" customHeight="1" x14ac:dyDescent="0.2">
      <c r="A81" s="207" t="s">
        <v>326</v>
      </c>
      <c r="B81" s="204" t="s">
        <v>327</v>
      </c>
      <c r="C81" s="194">
        <f>SUM('4.sz.mell.'!D81+'6.sz.mell  '!C82)</f>
        <v>0</v>
      </c>
      <c r="D81" s="315" t="s">
        <v>525</v>
      </c>
    </row>
    <row r="82" spans="1:4" s="202" customFormat="1" ht="12" customHeight="1" x14ac:dyDescent="0.2">
      <c r="A82" s="207" t="s">
        <v>328</v>
      </c>
      <c r="B82" s="204" t="s">
        <v>329</v>
      </c>
      <c r="C82" s="194">
        <f>SUM('4.sz.mell.'!D82+'6.sz.mell  '!C83)</f>
        <v>0</v>
      </c>
      <c r="D82" s="315" t="s">
        <v>526</v>
      </c>
    </row>
    <row r="83" spans="1:4" s="202" customFormat="1" ht="12" customHeight="1" thickBot="1" x14ac:dyDescent="0.25">
      <c r="A83" s="213" t="s">
        <v>330</v>
      </c>
      <c r="B83" s="184" t="s">
        <v>331</v>
      </c>
      <c r="C83" s="194">
        <f>SUM('4.sz.mell.'!D83+'6.sz.mell  '!C84)</f>
        <v>0</v>
      </c>
      <c r="D83" s="315" t="s">
        <v>527</v>
      </c>
    </row>
    <row r="84" spans="1:4" s="202" customFormat="1" ht="12" customHeight="1" thickBot="1" x14ac:dyDescent="0.25">
      <c r="A84" s="212" t="s">
        <v>332</v>
      </c>
      <c r="B84" s="182" t="s">
        <v>333</v>
      </c>
      <c r="C84" s="194">
        <f>SUM('4.sz.mell.'!D84+'6.sz.mell  '!C85)</f>
        <v>0</v>
      </c>
      <c r="D84" s="315" t="s">
        <v>528</v>
      </c>
    </row>
    <row r="85" spans="1:4" s="202" customFormat="1" ht="12" customHeight="1" thickBot="1" x14ac:dyDescent="0.25">
      <c r="A85" s="212" t="s">
        <v>334</v>
      </c>
      <c r="B85" s="149" t="s">
        <v>335</v>
      </c>
      <c r="C85" s="198">
        <f>SUM(C62+C66+C71+C74+C79+C84)</f>
        <v>189860625</v>
      </c>
      <c r="D85" s="315" t="s">
        <v>529</v>
      </c>
    </row>
    <row r="86" spans="1:4" s="202" customFormat="1" ht="20.25" customHeight="1" thickBot="1" x14ac:dyDescent="0.25">
      <c r="A86" s="214" t="s">
        <v>336</v>
      </c>
      <c r="B86" s="151" t="s">
        <v>337</v>
      </c>
      <c r="C86" s="198">
        <f>SUM(C61+C85)</f>
        <v>352874142</v>
      </c>
      <c r="D86" s="315" t="s">
        <v>530</v>
      </c>
    </row>
    <row r="87" spans="1:4" s="202" customFormat="1" ht="12" customHeight="1" x14ac:dyDescent="0.2">
      <c r="A87" s="147"/>
      <c r="B87" s="147"/>
      <c r="C87" s="148"/>
      <c r="D87" s="315"/>
    </row>
    <row r="88" spans="1:4" ht="16.5" customHeight="1" x14ac:dyDescent="0.25">
      <c r="A88" s="520" t="s">
        <v>34</v>
      </c>
      <c r="B88" s="520"/>
      <c r="C88" s="520"/>
      <c r="D88" s="313"/>
    </row>
    <row r="89" spans="1:4" s="208" customFormat="1" ht="16.5" customHeight="1" thickBot="1" x14ac:dyDescent="0.3">
      <c r="A89" s="41" t="s">
        <v>104</v>
      </c>
      <c r="B89" s="41"/>
      <c r="C89" s="174"/>
      <c r="D89" s="316"/>
    </row>
    <row r="90" spans="1:4" s="208" customFormat="1" ht="16.5" customHeight="1" x14ac:dyDescent="0.25">
      <c r="A90" s="524" t="s">
        <v>52</v>
      </c>
      <c r="B90" s="521" t="s">
        <v>165</v>
      </c>
      <c r="C90" s="311">
        <f>+C3</f>
        <v>0</v>
      </c>
      <c r="D90" s="316"/>
    </row>
    <row r="91" spans="1:4" ht="38.1" customHeight="1" thickBot="1" x14ac:dyDescent="0.3">
      <c r="A91" s="525"/>
      <c r="B91" s="522"/>
      <c r="C91" s="42" t="s">
        <v>166</v>
      </c>
      <c r="D91" s="313"/>
    </row>
    <row r="92" spans="1:4" s="201" customFormat="1" ht="12" customHeight="1" thickBot="1" x14ac:dyDescent="0.25">
      <c r="A92" s="171" t="s">
        <v>338</v>
      </c>
      <c r="B92" s="172" t="s">
        <v>339</v>
      </c>
      <c r="C92" s="172" t="s">
        <v>340</v>
      </c>
      <c r="D92" s="314"/>
    </row>
    <row r="93" spans="1:4" ht="12" customHeight="1" thickBot="1" x14ac:dyDescent="0.3">
      <c r="A93" s="168" t="s">
        <v>5</v>
      </c>
      <c r="B93" s="170" t="s">
        <v>344</v>
      </c>
      <c r="C93" s="191">
        <f>SUM(C94:C98)</f>
        <v>189805327.00800002</v>
      </c>
      <c r="D93" s="313" t="s">
        <v>451</v>
      </c>
    </row>
    <row r="94" spans="1:4" ht="12" customHeight="1" x14ac:dyDescent="0.25">
      <c r="A94" s="163" t="s">
        <v>64</v>
      </c>
      <c r="B94" s="156" t="s">
        <v>35</v>
      </c>
      <c r="C94" s="92">
        <f>SUM('4.sz.mell.'!D92+'6.sz.mell  '!C93)</f>
        <v>59130103</v>
      </c>
      <c r="D94" s="313" t="s">
        <v>452</v>
      </c>
    </row>
    <row r="95" spans="1:4" ht="12" customHeight="1" x14ac:dyDescent="0.25">
      <c r="A95" s="160" t="s">
        <v>65</v>
      </c>
      <c r="B95" s="154" t="s">
        <v>122</v>
      </c>
      <c r="C95" s="193">
        <f>SUM('4.sz.mell.'!D93+'6.sz.mell  '!C94)</f>
        <v>9652541.0080000013</v>
      </c>
      <c r="D95" s="313" t="s">
        <v>453</v>
      </c>
    </row>
    <row r="96" spans="1:4" ht="12" customHeight="1" x14ac:dyDescent="0.25">
      <c r="A96" s="160" t="s">
        <v>66</v>
      </c>
      <c r="B96" s="154" t="s">
        <v>93</v>
      </c>
      <c r="C96" s="193">
        <f>SUM('4.sz.mell.'!D94+'6.sz.mell  '!C95)</f>
        <v>95027076</v>
      </c>
      <c r="D96" s="313" t="s">
        <v>454</v>
      </c>
    </row>
    <row r="97" spans="1:4" ht="12" customHeight="1" x14ac:dyDescent="0.25">
      <c r="A97" s="160" t="s">
        <v>67</v>
      </c>
      <c r="B97" s="157" t="s">
        <v>123</v>
      </c>
      <c r="C97" s="193">
        <f>SUM('4.sz.mell.'!D95+'6.sz.mell  '!C96)</f>
        <v>8500000</v>
      </c>
      <c r="D97" s="313" t="s">
        <v>455</v>
      </c>
    </row>
    <row r="98" spans="1:4" ht="12" customHeight="1" x14ac:dyDescent="0.25">
      <c r="A98" s="160" t="s">
        <v>76</v>
      </c>
      <c r="B98" s="165" t="s">
        <v>124</v>
      </c>
      <c r="C98" s="195">
        <f>SUM(C99:C108)</f>
        <v>17495607</v>
      </c>
      <c r="D98" s="313" t="s">
        <v>456</v>
      </c>
    </row>
    <row r="99" spans="1:4" ht="12" customHeight="1" x14ac:dyDescent="0.25">
      <c r="A99" s="160" t="s">
        <v>68</v>
      </c>
      <c r="B99" s="154" t="s">
        <v>345</v>
      </c>
      <c r="C99" s="193">
        <f>SUM('4.sz.mell.'!D97+'6.sz.mell  '!C98)</f>
        <v>0</v>
      </c>
      <c r="D99" s="313" t="s">
        <v>457</v>
      </c>
    </row>
    <row r="100" spans="1:4" ht="12" customHeight="1" x14ac:dyDescent="0.25">
      <c r="A100" s="160" t="s">
        <v>69</v>
      </c>
      <c r="B100" s="176" t="s">
        <v>346</v>
      </c>
      <c r="C100" s="193">
        <f>SUM('4.sz.mell.'!D98+'6.sz.mell  '!C99)</f>
        <v>0</v>
      </c>
      <c r="D100" s="313" t="s">
        <v>458</v>
      </c>
    </row>
    <row r="101" spans="1:4" ht="12" customHeight="1" x14ac:dyDescent="0.25">
      <c r="A101" s="160" t="s">
        <v>77</v>
      </c>
      <c r="B101" s="177" t="s">
        <v>347</v>
      </c>
      <c r="C101" s="193">
        <f>SUM('4.sz.mell.'!D99+'6.sz.mell  '!C100)</f>
        <v>0</v>
      </c>
      <c r="D101" s="313" t="s">
        <v>459</v>
      </c>
    </row>
    <row r="102" spans="1:4" ht="22.5" x14ac:dyDescent="0.25">
      <c r="A102" s="160" t="s">
        <v>78</v>
      </c>
      <c r="B102" s="177" t="s">
        <v>348</v>
      </c>
      <c r="C102" s="193">
        <f>SUM('4.sz.mell.'!D100+'6.sz.mell  '!C101)</f>
        <v>0</v>
      </c>
      <c r="D102" s="313" t="s">
        <v>460</v>
      </c>
    </row>
    <row r="103" spans="1:4" ht="12" customHeight="1" x14ac:dyDescent="0.25">
      <c r="A103" s="160" t="s">
        <v>79</v>
      </c>
      <c r="B103" s="176" t="s">
        <v>349</v>
      </c>
      <c r="C103" s="193">
        <f>SUM('4.sz.mell.'!D101+'6.sz.mell  '!C102)</f>
        <v>12155607</v>
      </c>
      <c r="D103" s="313" t="s">
        <v>461</v>
      </c>
    </row>
    <row r="104" spans="1:4" ht="12" customHeight="1" x14ac:dyDescent="0.25">
      <c r="A104" s="160" t="s">
        <v>80</v>
      </c>
      <c r="B104" s="176" t="s">
        <v>350</v>
      </c>
      <c r="C104" s="193">
        <f>SUM('4.sz.mell.'!D102+'6.sz.mell  '!C103)</f>
        <v>0</v>
      </c>
      <c r="D104" s="313" t="s">
        <v>462</v>
      </c>
    </row>
    <row r="105" spans="1:4" ht="22.5" x14ac:dyDescent="0.25">
      <c r="A105" s="160" t="s">
        <v>82</v>
      </c>
      <c r="B105" s="177" t="s">
        <v>351</v>
      </c>
      <c r="C105" s="193">
        <f>SUM('4.sz.mell.'!D103+'6.sz.mell  '!C104)</f>
        <v>0</v>
      </c>
      <c r="D105" s="313" t="s">
        <v>463</v>
      </c>
    </row>
    <row r="106" spans="1:4" ht="12" customHeight="1" x14ac:dyDescent="0.25">
      <c r="A106" s="159" t="s">
        <v>125</v>
      </c>
      <c r="B106" s="178" t="s">
        <v>352</v>
      </c>
      <c r="C106" s="193">
        <f>SUM('4.sz.mell.'!D104+'6.sz.mell  '!C105)</f>
        <v>0</v>
      </c>
      <c r="D106" s="313" t="s">
        <v>464</v>
      </c>
    </row>
    <row r="107" spans="1:4" ht="12" customHeight="1" x14ac:dyDescent="0.25">
      <c r="A107" s="160" t="s">
        <v>353</v>
      </c>
      <c r="B107" s="178" t="s">
        <v>354</v>
      </c>
      <c r="C107" s="193">
        <f>SUM('4.sz.mell.'!D105+'6.sz.mell  '!C106)</f>
        <v>0</v>
      </c>
      <c r="D107" s="313" t="s">
        <v>465</v>
      </c>
    </row>
    <row r="108" spans="1:4" ht="12" customHeight="1" thickBot="1" x14ac:dyDescent="0.3">
      <c r="A108" s="164" t="s">
        <v>355</v>
      </c>
      <c r="B108" s="179" t="s">
        <v>356</v>
      </c>
      <c r="C108" s="193">
        <f>SUM('4.sz.mell.'!D106+'6.sz.mell  '!C107)</f>
        <v>5340000</v>
      </c>
      <c r="D108" s="313" t="s">
        <v>466</v>
      </c>
    </row>
    <row r="109" spans="1:4" ht="12" customHeight="1" thickBot="1" x14ac:dyDescent="0.3">
      <c r="A109" s="166" t="s">
        <v>6</v>
      </c>
      <c r="B109" s="169" t="s">
        <v>357</v>
      </c>
      <c r="C109" s="192">
        <f>SUM(C114+C110+C112)</f>
        <v>128759629</v>
      </c>
      <c r="D109" s="313" t="s">
        <v>467</v>
      </c>
    </row>
    <row r="110" spans="1:4" ht="12" customHeight="1" x14ac:dyDescent="0.25">
      <c r="A110" s="161" t="s">
        <v>70</v>
      </c>
      <c r="B110" s="154" t="s">
        <v>144</v>
      </c>
      <c r="C110" s="193">
        <f>SUM('4.sz.mell.'!D108+'6.sz.mell  '!C109)</f>
        <v>100108260</v>
      </c>
      <c r="D110" s="313" t="s">
        <v>468</v>
      </c>
    </row>
    <row r="111" spans="1:4" ht="12" customHeight="1" x14ac:dyDescent="0.25">
      <c r="A111" s="161" t="s">
        <v>71</v>
      </c>
      <c r="B111" s="158" t="s">
        <v>358</v>
      </c>
      <c r="C111" s="193">
        <f>SUM('4.sz.mell.'!D109+'6.sz.mell  '!C110)</f>
        <v>0</v>
      </c>
      <c r="D111" s="313" t="s">
        <v>469</v>
      </c>
    </row>
    <row r="112" spans="1:4" x14ac:dyDescent="0.25">
      <c r="A112" s="161" t="s">
        <v>72</v>
      </c>
      <c r="B112" s="158" t="s">
        <v>126</v>
      </c>
      <c r="C112" s="193">
        <f>SUM('4.sz.mell.'!D110+'6.sz.mell  '!C111)</f>
        <v>27901369</v>
      </c>
      <c r="D112" s="313" t="s">
        <v>470</v>
      </c>
    </row>
    <row r="113" spans="1:4" ht="12" customHeight="1" x14ac:dyDescent="0.25">
      <c r="A113" s="161" t="s">
        <v>73</v>
      </c>
      <c r="B113" s="158" t="s">
        <v>359</v>
      </c>
      <c r="C113" s="193">
        <f>SUM('4.sz.mell.'!D111+'6.sz.mell  '!C112)</f>
        <v>0</v>
      </c>
      <c r="D113" s="313" t="s">
        <v>471</v>
      </c>
    </row>
    <row r="114" spans="1:4" ht="12" customHeight="1" x14ac:dyDescent="0.25">
      <c r="A114" s="161" t="s">
        <v>74</v>
      </c>
      <c r="B114" s="184" t="s">
        <v>146</v>
      </c>
      <c r="C114" s="193">
        <f>SUM(C115:C122)</f>
        <v>750000</v>
      </c>
      <c r="D114" s="313" t="s">
        <v>472</v>
      </c>
    </row>
    <row r="115" spans="1:4" ht="21.75" customHeight="1" x14ac:dyDescent="0.25">
      <c r="A115" s="161" t="s">
        <v>81</v>
      </c>
      <c r="B115" s="183" t="s">
        <v>360</v>
      </c>
      <c r="C115" s="193">
        <f>SUM('4.sz.mell.'!D113+'6.sz.mell  '!C114)</f>
        <v>0</v>
      </c>
      <c r="D115" s="313" t="s">
        <v>473</v>
      </c>
    </row>
    <row r="116" spans="1:4" ht="24" customHeight="1" x14ac:dyDescent="0.25">
      <c r="A116" s="161" t="s">
        <v>83</v>
      </c>
      <c r="B116" s="199" t="s">
        <v>361</v>
      </c>
      <c r="C116" s="193">
        <f>SUM('4.sz.mell.'!D114+'6.sz.mell  '!C115)</f>
        <v>0</v>
      </c>
      <c r="D116" s="313" t="s">
        <v>474</v>
      </c>
    </row>
    <row r="117" spans="1:4" ht="22.5" x14ac:dyDescent="0.25">
      <c r="A117" s="161" t="s">
        <v>127</v>
      </c>
      <c r="B117" s="177" t="s">
        <v>348</v>
      </c>
      <c r="C117" s="193">
        <f>SUM('4.sz.mell.'!D115+'6.sz.mell  '!C116)</f>
        <v>0</v>
      </c>
      <c r="D117" s="313" t="s">
        <v>475</v>
      </c>
    </row>
    <row r="118" spans="1:4" ht="12" customHeight="1" x14ac:dyDescent="0.25">
      <c r="A118" s="161" t="s">
        <v>128</v>
      </c>
      <c r="B118" s="177" t="s">
        <v>362</v>
      </c>
      <c r="C118" s="193">
        <f>SUM('4.sz.mell.'!D116+'6.sz.mell  '!C117)</f>
        <v>0</v>
      </c>
      <c r="D118" s="313" t="s">
        <v>476</v>
      </c>
    </row>
    <row r="119" spans="1:4" ht="12" customHeight="1" x14ac:dyDescent="0.25">
      <c r="A119" s="161" t="s">
        <v>129</v>
      </c>
      <c r="B119" s="177" t="s">
        <v>363</v>
      </c>
      <c r="C119" s="193">
        <f>SUM('4.sz.mell.'!D117+'6.sz.mell  '!C118)</f>
        <v>0</v>
      </c>
      <c r="D119" s="313" t="s">
        <v>477</v>
      </c>
    </row>
    <row r="120" spans="1:4" s="216" customFormat="1" ht="22.5" x14ac:dyDescent="0.25">
      <c r="A120" s="161" t="s">
        <v>364</v>
      </c>
      <c r="B120" s="177" t="s">
        <v>351</v>
      </c>
      <c r="C120" s="193">
        <f>SUM('4.sz.mell.'!D118+'6.sz.mell  '!C119)</f>
        <v>0</v>
      </c>
      <c r="D120" s="313" t="s">
        <v>478</v>
      </c>
    </row>
    <row r="121" spans="1:4" ht="12" customHeight="1" x14ac:dyDescent="0.25">
      <c r="A121" s="161" t="s">
        <v>365</v>
      </c>
      <c r="B121" s="177" t="s">
        <v>366</v>
      </c>
      <c r="C121" s="193">
        <f>SUM('4.sz.mell.'!D119+'6.sz.mell  '!C120)</f>
        <v>750000</v>
      </c>
      <c r="D121" s="313" t="s">
        <v>479</v>
      </c>
    </row>
    <row r="122" spans="1:4" ht="12" customHeight="1" thickBot="1" x14ac:dyDescent="0.3">
      <c r="A122" s="159" t="s">
        <v>367</v>
      </c>
      <c r="B122" s="177" t="s">
        <v>368</v>
      </c>
      <c r="C122" s="193">
        <f>SUM('4.sz.mell.'!D120+'6.sz.mell  '!C121)</f>
        <v>0</v>
      </c>
      <c r="D122" s="313" t="s">
        <v>480</v>
      </c>
    </row>
    <row r="123" spans="1:4" ht="12" customHeight="1" thickBot="1" x14ac:dyDescent="0.3">
      <c r="A123" s="166" t="s">
        <v>7</v>
      </c>
      <c r="B123" s="173" t="s">
        <v>369</v>
      </c>
      <c r="C123" s="192">
        <f>SUM(C124:C125)</f>
        <v>2500000</v>
      </c>
      <c r="D123" s="313" t="s">
        <v>481</v>
      </c>
    </row>
    <row r="124" spans="1:4" ht="12" customHeight="1" x14ac:dyDescent="0.25">
      <c r="A124" s="161" t="s">
        <v>53</v>
      </c>
      <c r="B124" s="155" t="s">
        <v>42</v>
      </c>
      <c r="C124" s="193">
        <f>SUM('4.sz.mell.'!D122+'6.sz.mell  '!C123)</f>
        <v>2500000</v>
      </c>
      <c r="D124" s="313" t="s">
        <v>482</v>
      </c>
    </row>
    <row r="125" spans="1:4" ht="12" customHeight="1" thickBot="1" x14ac:dyDescent="0.3">
      <c r="A125" s="162" t="s">
        <v>54</v>
      </c>
      <c r="B125" s="158" t="s">
        <v>43</v>
      </c>
      <c r="C125" s="193">
        <f>SUM('4.sz.mell.'!D123+'6.sz.mell  '!C124)</f>
        <v>0</v>
      </c>
      <c r="D125" s="313" t="s">
        <v>483</v>
      </c>
    </row>
    <row r="126" spans="1:4" ht="12" customHeight="1" thickBot="1" x14ac:dyDescent="0.3">
      <c r="A126" s="166" t="s">
        <v>8</v>
      </c>
      <c r="B126" s="173" t="s">
        <v>370</v>
      </c>
      <c r="C126" s="192">
        <f>SUM(C93+C109+C123)</f>
        <v>321064956.00800002</v>
      </c>
      <c r="D126" s="313" t="s">
        <v>484</v>
      </c>
    </row>
    <row r="127" spans="1:4" ht="12" customHeight="1" thickBot="1" x14ac:dyDescent="0.3">
      <c r="A127" s="166" t="s">
        <v>9</v>
      </c>
      <c r="B127" s="173" t="s">
        <v>371</v>
      </c>
      <c r="C127" s="192">
        <f>SUM(C128:C130)</f>
        <v>0</v>
      </c>
      <c r="D127" s="313" t="s">
        <v>485</v>
      </c>
    </row>
    <row r="128" spans="1:4" ht="12" customHeight="1" x14ac:dyDescent="0.25">
      <c r="A128" s="161" t="s">
        <v>57</v>
      </c>
      <c r="B128" s="155" t="s">
        <v>372</v>
      </c>
      <c r="C128" s="193">
        <f>SUM('4.sz.mell.'!D126+'6.sz.mell  '!C127)</f>
        <v>0</v>
      </c>
      <c r="D128" s="313" t="s">
        <v>486</v>
      </c>
    </row>
    <row r="129" spans="1:7" ht="12" customHeight="1" x14ac:dyDescent="0.25">
      <c r="A129" s="161" t="s">
        <v>58</v>
      </c>
      <c r="B129" s="155" t="s">
        <v>373</v>
      </c>
      <c r="C129" s="193">
        <f>SUM('4.sz.mell.'!D127+'6.sz.mell  '!C128)</f>
        <v>0</v>
      </c>
      <c r="D129" s="313" t="s">
        <v>487</v>
      </c>
    </row>
    <row r="130" spans="1:7" ht="12" customHeight="1" thickBot="1" x14ac:dyDescent="0.3">
      <c r="A130" s="159" t="s">
        <v>59</v>
      </c>
      <c r="B130" s="153" t="s">
        <v>374</v>
      </c>
      <c r="C130" s="193">
        <f>SUM('4.sz.mell.'!D128+'6.sz.mell  '!C129)</f>
        <v>0</v>
      </c>
      <c r="D130" s="313" t="s">
        <v>488</v>
      </c>
    </row>
    <row r="131" spans="1:7" ht="12" customHeight="1" thickBot="1" x14ac:dyDescent="0.3">
      <c r="A131" s="166" t="s">
        <v>10</v>
      </c>
      <c r="B131" s="173" t="s">
        <v>375</v>
      </c>
      <c r="C131" s="192">
        <f>SUM(C132:C135)</f>
        <v>0</v>
      </c>
      <c r="D131" s="313" t="s">
        <v>489</v>
      </c>
    </row>
    <row r="132" spans="1:7" ht="12" customHeight="1" x14ac:dyDescent="0.25">
      <c r="A132" s="161" t="s">
        <v>60</v>
      </c>
      <c r="B132" s="155" t="s">
        <v>376</v>
      </c>
      <c r="C132" s="193">
        <f>SUM('4.sz.mell.'!D130+'6.sz.mell  '!C131)</f>
        <v>0</v>
      </c>
      <c r="D132" s="313" t="s">
        <v>490</v>
      </c>
    </row>
    <row r="133" spans="1:7" ht="12" customHeight="1" x14ac:dyDescent="0.25">
      <c r="A133" s="161" t="s">
        <v>61</v>
      </c>
      <c r="B133" s="155" t="s">
        <v>377</v>
      </c>
      <c r="C133" s="193">
        <f>SUM('4.sz.mell.'!D131+'6.sz.mell  '!C132)</f>
        <v>0</v>
      </c>
      <c r="D133" s="313" t="s">
        <v>491</v>
      </c>
    </row>
    <row r="134" spans="1:7" ht="12" customHeight="1" x14ac:dyDescent="0.25">
      <c r="A134" s="161" t="s">
        <v>272</v>
      </c>
      <c r="B134" s="155" t="s">
        <v>378</v>
      </c>
      <c r="C134" s="193">
        <f>SUM('4.sz.mell.'!D132+'6.sz.mell  '!C133)</f>
        <v>0</v>
      </c>
      <c r="D134" s="313" t="s">
        <v>492</v>
      </c>
    </row>
    <row r="135" spans="1:7" ht="12" customHeight="1" thickBot="1" x14ac:dyDescent="0.3">
      <c r="A135" s="159" t="s">
        <v>274</v>
      </c>
      <c r="B135" s="153" t="s">
        <v>379</v>
      </c>
      <c r="C135" s="193">
        <f>SUM('4.sz.mell.'!D133+'6.sz.mell  '!C134)</f>
        <v>0</v>
      </c>
      <c r="D135" s="313" t="s">
        <v>493</v>
      </c>
    </row>
    <row r="136" spans="1:7" ht="12" customHeight="1" thickBot="1" x14ac:dyDescent="0.3">
      <c r="A136" s="166" t="s">
        <v>11</v>
      </c>
      <c r="B136" s="173" t="s">
        <v>447</v>
      </c>
      <c r="C136" s="198">
        <f>SUM(C137:C141)</f>
        <v>31809186</v>
      </c>
      <c r="D136" s="313" t="s">
        <v>494</v>
      </c>
    </row>
    <row r="137" spans="1:7" ht="12" customHeight="1" x14ac:dyDescent="0.25">
      <c r="A137" s="161" t="s">
        <v>62</v>
      </c>
      <c r="B137" s="155" t="s">
        <v>381</v>
      </c>
      <c r="C137" s="193">
        <f>SUM('4.sz.mell.'!D135+'6.sz.mell  '!C136)</f>
        <v>0</v>
      </c>
      <c r="D137" s="313" t="s">
        <v>495</v>
      </c>
    </row>
    <row r="138" spans="1:7" ht="12" customHeight="1" x14ac:dyDescent="0.25">
      <c r="A138" s="161" t="s">
        <v>63</v>
      </c>
      <c r="B138" s="155" t="s">
        <v>382</v>
      </c>
      <c r="C138" s="193">
        <f>SUM('4.sz.mell.'!D136+'6.sz.mell  '!C137)</f>
        <v>2408911</v>
      </c>
      <c r="D138" s="313" t="s">
        <v>496</v>
      </c>
    </row>
    <row r="139" spans="1:7" ht="12" customHeight="1" x14ac:dyDescent="0.25">
      <c r="A139" s="497" t="s">
        <v>678</v>
      </c>
      <c r="B139" s="155" t="s">
        <v>446</v>
      </c>
      <c r="C139" s="193">
        <f>SUM('4.sz.mell.'!D137+'6.sz.mell  '!C138)</f>
        <v>29400275</v>
      </c>
      <c r="D139" s="313"/>
    </row>
    <row r="140" spans="1:7" ht="12" customHeight="1" x14ac:dyDescent="0.25">
      <c r="A140" s="161" t="s">
        <v>283</v>
      </c>
      <c r="B140" s="155" t="s">
        <v>383</v>
      </c>
      <c r="C140" s="193">
        <f>SUM('4.sz.mell.'!D138+'6.sz.mell  '!C139)</f>
        <v>0</v>
      </c>
      <c r="D140" s="313" t="s">
        <v>497</v>
      </c>
    </row>
    <row r="141" spans="1:7" ht="12" customHeight="1" thickBot="1" x14ac:dyDescent="0.3">
      <c r="A141" s="159" t="s">
        <v>445</v>
      </c>
      <c r="B141" s="153" t="s">
        <v>384</v>
      </c>
      <c r="C141" s="193">
        <f>SUM('4.sz.mell.'!D139+'6.sz.mell  '!C140)</f>
        <v>0</v>
      </c>
      <c r="D141" s="313" t="s">
        <v>498</v>
      </c>
    </row>
    <row r="142" spans="1:7" ht="15" customHeight="1" thickBot="1" x14ac:dyDescent="0.3">
      <c r="A142" s="166" t="s">
        <v>12</v>
      </c>
      <c r="B142" s="173" t="s">
        <v>385</v>
      </c>
      <c r="C142" s="94">
        <f>SUM(C143:C146)</f>
        <v>0</v>
      </c>
      <c r="D142" s="313" t="s">
        <v>499</v>
      </c>
      <c r="E142" s="209"/>
      <c r="F142" s="209"/>
      <c r="G142" s="209"/>
    </row>
    <row r="143" spans="1:7" s="202" customFormat="1" ht="12.95" customHeight="1" x14ac:dyDescent="0.25">
      <c r="A143" s="161" t="s">
        <v>120</v>
      </c>
      <c r="B143" s="155" t="s">
        <v>386</v>
      </c>
      <c r="C143" s="193">
        <f>SUM('4.sz.mell.'!D141+'6.sz.mell  '!C142)</f>
        <v>0</v>
      </c>
      <c r="D143" s="313" t="s">
        <v>500</v>
      </c>
    </row>
    <row r="144" spans="1:7" ht="12.75" customHeight="1" x14ac:dyDescent="0.25">
      <c r="A144" s="161" t="s">
        <v>121</v>
      </c>
      <c r="B144" s="155" t="s">
        <v>387</v>
      </c>
      <c r="C144" s="193">
        <f>SUM('4.sz.mell.'!D142+'6.sz.mell  '!C143)</f>
        <v>0</v>
      </c>
      <c r="D144" s="313" t="s">
        <v>501</v>
      </c>
    </row>
    <row r="145" spans="1:4" ht="12.75" customHeight="1" x14ac:dyDescent="0.25">
      <c r="A145" s="161" t="s">
        <v>145</v>
      </c>
      <c r="B145" s="155" t="s">
        <v>388</v>
      </c>
      <c r="C145" s="193">
        <f>SUM('4.sz.mell.'!D143+'6.sz.mell  '!C144)</f>
        <v>0</v>
      </c>
      <c r="D145" s="313" t="s">
        <v>502</v>
      </c>
    </row>
    <row r="146" spans="1:4" ht="12.75" customHeight="1" thickBot="1" x14ac:dyDescent="0.3">
      <c r="A146" s="161" t="s">
        <v>289</v>
      </c>
      <c r="B146" s="155" t="s">
        <v>389</v>
      </c>
      <c r="C146" s="193">
        <f>SUM('4.sz.mell.'!D144+'6.sz.mell  '!C145)</f>
        <v>0</v>
      </c>
      <c r="D146" s="313" t="s">
        <v>503</v>
      </c>
    </row>
    <row r="147" spans="1:4" ht="16.5" thickBot="1" x14ac:dyDescent="0.3">
      <c r="A147" s="166" t="s">
        <v>13</v>
      </c>
      <c r="B147" s="173" t="s">
        <v>390</v>
      </c>
      <c r="C147" s="152">
        <f>SUM(C127+C131+C136+C142)</f>
        <v>31809186</v>
      </c>
      <c r="D147" s="313" t="s">
        <v>504</v>
      </c>
    </row>
    <row r="148" spans="1:4" ht="16.5" thickBot="1" x14ac:dyDescent="0.3">
      <c r="A148" s="185" t="s">
        <v>14</v>
      </c>
      <c r="B148" s="188" t="s">
        <v>391</v>
      </c>
      <c r="C148" s="152">
        <f>SUM(C126+C147)</f>
        <v>352874142.00800002</v>
      </c>
      <c r="D148" s="313" t="s">
        <v>505</v>
      </c>
    </row>
    <row r="150" spans="1:4" ht="18.75" customHeight="1" x14ac:dyDescent="0.25">
      <c r="A150" s="523" t="s">
        <v>392</v>
      </c>
      <c r="B150" s="523"/>
      <c r="C150" s="523"/>
    </row>
    <row r="151" spans="1:4" ht="13.5" customHeight="1" thickBot="1" x14ac:dyDescent="0.3">
      <c r="A151" s="175" t="s">
        <v>105</v>
      </c>
      <c r="B151" s="175"/>
      <c r="C151" s="200"/>
    </row>
    <row r="152" spans="1:4" ht="21.75" thickBot="1" x14ac:dyDescent="0.3">
      <c r="A152" s="166">
        <v>1</v>
      </c>
      <c r="B152" s="169" t="s">
        <v>393</v>
      </c>
      <c r="C152" s="186">
        <f>+C61-C126</f>
        <v>-158051439.00800002</v>
      </c>
    </row>
    <row r="153" spans="1:4" ht="21.75" thickBot="1" x14ac:dyDescent="0.3">
      <c r="A153" s="166" t="s">
        <v>6</v>
      </c>
      <c r="B153" s="169" t="s">
        <v>394</v>
      </c>
      <c r="C153" s="186">
        <f>+C85-C147</f>
        <v>158051439</v>
      </c>
    </row>
    <row r="154" spans="1:4" ht="7.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7">
    <mergeCell ref="A1:C1"/>
    <mergeCell ref="B3:B4"/>
    <mergeCell ref="A150:C150"/>
    <mergeCell ref="B90:B91"/>
    <mergeCell ref="A90:A91"/>
    <mergeCell ref="A3:A4"/>
    <mergeCell ref="A88:C88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9" orientation="portrait" r:id="rId1"/>
  <headerFooter alignWithMargins="0">
    <oddHeader>&amp;C&amp;"Times New Roman CE,Félkövér"&amp;12
 Tard Község Önkormányzat
2020. ÉVI KÖLTSÉGVETÉSÉNEK PÉNZÜGYI MÉRLEGE&amp;10
Kiemelt előirányzatonként
&amp;R&amp;"Times New Roman CE,Félkövér dőlt"&amp;11 1. melléklet az 1/2020. (III.13.) önkormányzati rendelethez</oddHeader>
  </headerFooter>
  <rowBreaks count="3" manualBreakCount="3">
    <brk id="50" max="2" man="1"/>
    <brk id="87" max="2" man="1"/>
    <brk id="130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zoomScaleNormal="100" zoomScaleSheetLayoutView="100" workbookViewId="0">
      <selection activeCell="L130" sqref="L130"/>
    </sheetView>
  </sheetViews>
  <sheetFormatPr defaultRowHeight="12.75" x14ac:dyDescent="0.2"/>
  <cols>
    <col min="1" max="1" width="28.5" style="8" customWidth="1"/>
    <col min="2" max="13" width="10" style="8" customWidth="1"/>
    <col min="14" max="16384" width="9.33203125" style="8"/>
  </cols>
  <sheetData>
    <row r="1" spans="1:13" ht="12.75" customHeight="1" x14ac:dyDescent="0.2">
      <c r="D1" s="569" t="s">
        <v>726</v>
      </c>
      <c r="E1" s="569"/>
      <c r="F1" s="569"/>
      <c r="G1" s="569"/>
      <c r="H1" s="569"/>
      <c r="I1" s="569"/>
      <c r="J1" s="569"/>
      <c r="K1" s="569"/>
      <c r="L1" s="569"/>
      <c r="M1" s="569"/>
    </row>
    <row r="2" spans="1:13" ht="15.75" x14ac:dyDescent="0.2">
      <c r="A2" s="570" t="s">
        <v>684</v>
      </c>
      <c r="B2" s="570"/>
      <c r="C2" s="570"/>
      <c r="D2" s="535"/>
      <c r="E2" s="535"/>
      <c r="F2" s="535"/>
      <c r="G2" s="535"/>
      <c r="H2" s="535"/>
      <c r="I2" s="510"/>
      <c r="J2" s="510"/>
      <c r="K2" s="510"/>
      <c r="L2" s="510"/>
      <c r="M2" s="510"/>
    </row>
    <row r="3" spans="1:13" ht="15.75" thickBo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568" t="s">
        <v>44</v>
      </c>
      <c r="M3" s="568"/>
    </row>
    <row r="4" spans="1:13" ht="13.5" thickBot="1" x14ac:dyDescent="0.25">
      <c r="A4" s="571" t="s">
        <v>85</v>
      </c>
      <c r="B4" s="574" t="s">
        <v>170</v>
      </c>
      <c r="C4" s="574"/>
      <c r="D4" s="574"/>
      <c r="E4" s="574"/>
      <c r="F4" s="574"/>
      <c r="G4" s="574"/>
      <c r="H4" s="574"/>
      <c r="I4" s="574"/>
      <c r="J4" s="575" t="s">
        <v>171</v>
      </c>
      <c r="K4" s="575"/>
      <c r="L4" s="575"/>
      <c r="M4" s="575"/>
    </row>
    <row r="5" spans="1:13" ht="13.5" thickBot="1" x14ac:dyDescent="0.25">
      <c r="A5" s="572"/>
      <c r="B5" s="577" t="s">
        <v>172</v>
      </c>
      <c r="C5" s="560" t="s">
        <v>173</v>
      </c>
      <c r="D5" s="559" t="s">
        <v>168</v>
      </c>
      <c r="E5" s="559"/>
      <c r="F5" s="559"/>
      <c r="G5" s="559"/>
      <c r="H5" s="559"/>
      <c r="I5" s="559"/>
      <c r="J5" s="576"/>
      <c r="K5" s="576"/>
      <c r="L5" s="576"/>
      <c r="M5" s="576"/>
    </row>
    <row r="6" spans="1:13" ht="21.75" thickBot="1" x14ac:dyDescent="0.25">
      <c r="A6" s="572"/>
      <c r="B6" s="577"/>
      <c r="C6" s="560"/>
      <c r="D6" s="48" t="s">
        <v>172</v>
      </c>
      <c r="E6" s="48" t="s">
        <v>173</v>
      </c>
      <c r="F6" s="48" t="s">
        <v>172</v>
      </c>
      <c r="G6" s="48" t="s">
        <v>173</v>
      </c>
      <c r="H6" s="48" t="s">
        <v>172</v>
      </c>
      <c r="I6" s="48" t="s">
        <v>173</v>
      </c>
      <c r="J6" s="576"/>
      <c r="K6" s="576"/>
      <c r="L6" s="576"/>
      <c r="M6" s="576"/>
    </row>
    <row r="7" spans="1:13" ht="25.5" customHeight="1" thickBot="1" x14ac:dyDescent="0.25">
      <c r="A7" s="573"/>
      <c r="B7" s="560" t="s">
        <v>169</v>
      </c>
      <c r="C7" s="560"/>
      <c r="D7" s="560" t="s">
        <v>542</v>
      </c>
      <c r="E7" s="560"/>
      <c r="F7" s="560" t="s">
        <v>690</v>
      </c>
      <c r="G7" s="560"/>
      <c r="H7" s="560" t="s">
        <v>702</v>
      </c>
      <c r="I7" s="560"/>
      <c r="J7" s="47"/>
      <c r="K7" s="48"/>
      <c r="L7" s="47"/>
      <c r="M7" s="48"/>
    </row>
    <row r="8" spans="1:13" ht="13.5" thickBot="1" x14ac:dyDescent="0.25">
      <c r="A8" s="49" t="s">
        <v>338</v>
      </c>
      <c r="B8" s="47" t="s">
        <v>339</v>
      </c>
      <c r="C8" s="47" t="s">
        <v>340</v>
      </c>
      <c r="D8" s="50" t="s">
        <v>341</v>
      </c>
      <c r="E8" s="48" t="s">
        <v>342</v>
      </c>
      <c r="F8" s="48" t="s">
        <v>419</v>
      </c>
      <c r="G8" s="48" t="s">
        <v>420</v>
      </c>
      <c r="H8" s="47" t="s">
        <v>421</v>
      </c>
      <c r="I8" s="50" t="s">
        <v>422</v>
      </c>
      <c r="J8" s="50" t="s">
        <v>429</v>
      </c>
      <c r="K8" s="50" t="s">
        <v>430</v>
      </c>
      <c r="L8" s="50" t="s">
        <v>431</v>
      </c>
      <c r="M8" s="51" t="s">
        <v>432</v>
      </c>
    </row>
    <row r="9" spans="1:13" x14ac:dyDescent="0.2">
      <c r="A9" s="52" t="s">
        <v>86</v>
      </c>
      <c r="B9" s="53"/>
      <c r="C9" s="73"/>
      <c r="D9" s="73"/>
      <c r="E9" s="84"/>
      <c r="F9" s="73"/>
      <c r="G9" s="73"/>
      <c r="H9" s="73"/>
      <c r="I9" s="73"/>
      <c r="J9" s="73"/>
      <c r="K9" s="73"/>
      <c r="L9" s="54">
        <f t="shared" ref="L9:L15" si="0">+J9+K9</f>
        <v>0</v>
      </c>
      <c r="M9" s="88" t="str">
        <f t="shared" ref="M9:M16" si="1">IF((C9&lt;&gt;0),ROUND((L9/C9)*100,1),"")</f>
        <v/>
      </c>
    </row>
    <row r="10" spans="1:13" x14ac:dyDescent="0.2">
      <c r="A10" s="55" t="s">
        <v>98</v>
      </c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8">
        <f t="shared" si="0"/>
        <v>0</v>
      </c>
      <c r="M10" s="89" t="str">
        <f t="shared" si="1"/>
        <v/>
      </c>
    </row>
    <row r="11" spans="1:13" x14ac:dyDescent="0.2">
      <c r="A11" s="59" t="s">
        <v>87</v>
      </c>
      <c r="B11" s="60"/>
      <c r="C11" s="76"/>
      <c r="D11" s="76"/>
      <c r="E11" s="76"/>
      <c r="F11" s="76"/>
      <c r="G11" s="76"/>
      <c r="H11" s="76"/>
      <c r="I11" s="76"/>
      <c r="J11" s="76"/>
      <c r="K11" s="76"/>
      <c r="L11" s="58">
        <f t="shared" si="0"/>
        <v>0</v>
      </c>
      <c r="M11" s="89" t="str">
        <f t="shared" si="1"/>
        <v/>
      </c>
    </row>
    <row r="12" spans="1:13" x14ac:dyDescent="0.2">
      <c r="A12" s="59" t="s">
        <v>99</v>
      </c>
      <c r="B12" s="60"/>
      <c r="C12" s="76"/>
      <c r="D12" s="76"/>
      <c r="E12" s="76"/>
      <c r="F12" s="76"/>
      <c r="G12" s="76"/>
      <c r="H12" s="76"/>
      <c r="I12" s="76"/>
      <c r="J12" s="76"/>
      <c r="K12" s="76"/>
      <c r="L12" s="58">
        <f t="shared" si="0"/>
        <v>0</v>
      </c>
      <c r="M12" s="89" t="str">
        <f t="shared" si="1"/>
        <v/>
      </c>
    </row>
    <row r="13" spans="1:13" x14ac:dyDescent="0.2">
      <c r="A13" s="59" t="s">
        <v>88</v>
      </c>
      <c r="B13" s="60"/>
      <c r="C13" s="76"/>
      <c r="D13" s="76"/>
      <c r="E13" s="76"/>
      <c r="F13" s="76"/>
      <c r="G13" s="76"/>
      <c r="H13" s="76"/>
      <c r="I13" s="76"/>
      <c r="J13" s="76"/>
      <c r="K13" s="76"/>
      <c r="L13" s="58">
        <f t="shared" si="0"/>
        <v>0</v>
      </c>
      <c r="M13" s="89" t="str">
        <f t="shared" si="1"/>
        <v/>
      </c>
    </row>
    <row r="14" spans="1:13" x14ac:dyDescent="0.2">
      <c r="A14" s="59" t="s">
        <v>89</v>
      </c>
      <c r="B14" s="60"/>
      <c r="C14" s="76"/>
      <c r="D14" s="76"/>
      <c r="E14" s="76"/>
      <c r="F14" s="76"/>
      <c r="G14" s="76"/>
      <c r="H14" s="76"/>
      <c r="I14" s="76"/>
      <c r="J14" s="76"/>
      <c r="K14" s="76"/>
      <c r="L14" s="58">
        <f t="shared" si="0"/>
        <v>0</v>
      </c>
      <c r="M14" s="89" t="str">
        <f t="shared" si="1"/>
        <v/>
      </c>
    </row>
    <row r="15" spans="1:13" ht="13.5" thickBot="1" x14ac:dyDescent="0.25">
      <c r="A15" s="61"/>
      <c r="B15" s="62"/>
      <c r="C15" s="80"/>
      <c r="D15" s="80"/>
      <c r="E15" s="80"/>
      <c r="F15" s="80"/>
      <c r="G15" s="80"/>
      <c r="H15" s="80"/>
      <c r="I15" s="80"/>
      <c r="J15" s="80"/>
      <c r="K15" s="80"/>
      <c r="L15" s="58">
        <f t="shared" si="0"/>
        <v>0</v>
      </c>
      <c r="M15" s="90" t="str">
        <f t="shared" si="1"/>
        <v/>
      </c>
    </row>
    <row r="16" spans="1:13" ht="13.5" thickBot="1" x14ac:dyDescent="0.25">
      <c r="A16" s="63" t="s">
        <v>91</v>
      </c>
      <c r="B16" s="64">
        <f t="shared" ref="B16:L16" si="2">B9+SUM(B11:B15)</f>
        <v>0</v>
      </c>
      <c r="C16" s="64">
        <f t="shared" si="2"/>
        <v>0</v>
      </c>
      <c r="D16" s="64">
        <f t="shared" si="2"/>
        <v>0</v>
      </c>
      <c r="E16" s="64">
        <f t="shared" si="2"/>
        <v>0</v>
      </c>
      <c r="F16" s="64">
        <f t="shared" si="2"/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64">
        <f t="shared" si="2"/>
        <v>0</v>
      </c>
      <c r="K16" s="64">
        <f t="shared" si="2"/>
        <v>0</v>
      </c>
      <c r="L16" s="64">
        <f t="shared" si="2"/>
        <v>0</v>
      </c>
      <c r="M16" s="65" t="str">
        <f t="shared" si="1"/>
        <v/>
      </c>
    </row>
    <row r="17" spans="1:13" x14ac:dyDescent="0.2">
      <c r="A17" s="66"/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13.5" thickBot="1" x14ac:dyDescent="0.25">
      <c r="A18" s="69" t="s">
        <v>90</v>
      </c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x14ac:dyDescent="0.2">
      <c r="A19" s="72" t="s">
        <v>94</v>
      </c>
      <c r="B19" s="53"/>
      <c r="C19" s="73"/>
      <c r="D19" s="73"/>
      <c r="E19" s="84"/>
      <c r="F19" s="73"/>
      <c r="G19" s="73"/>
      <c r="H19" s="73"/>
      <c r="I19" s="73"/>
      <c r="J19" s="73"/>
      <c r="K19" s="73"/>
      <c r="L19" s="74">
        <f t="shared" ref="L19:L24" si="3">+J19+K19</f>
        <v>0</v>
      </c>
      <c r="M19" s="88" t="str">
        <f t="shared" ref="M19:M25" si="4">IF((C19&lt;&gt;0),ROUND((L19/C19)*100,1),"")</f>
        <v/>
      </c>
    </row>
    <row r="20" spans="1:13" x14ac:dyDescent="0.2">
      <c r="A20" s="75" t="s">
        <v>95</v>
      </c>
      <c r="B20" s="60">
        <v>55846299</v>
      </c>
      <c r="C20" s="76"/>
      <c r="D20" s="76">
        <v>42764103</v>
      </c>
      <c r="E20" s="76"/>
      <c r="F20" s="76">
        <v>13082196</v>
      </c>
      <c r="G20" s="76"/>
      <c r="H20" s="76"/>
      <c r="I20" s="76"/>
      <c r="J20" s="76"/>
      <c r="K20" s="76"/>
      <c r="L20" s="77">
        <f t="shared" si="3"/>
        <v>0</v>
      </c>
      <c r="M20" s="89" t="str">
        <f t="shared" si="4"/>
        <v/>
      </c>
    </row>
    <row r="21" spans="1:13" x14ac:dyDescent="0.2">
      <c r="A21" s="75" t="s">
        <v>96</v>
      </c>
      <c r="B21" s="60"/>
      <c r="C21" s="76"/>
      <c r="D21" s="76"/>
      <c r="E21" s="76"/>
      <c r="F21" s="76"/>
      <c r="G21" s="76"/>
      <c r="H21" s="76"/>
      <c r="I21" s="76"/>
      <c r="J21" s="76"/>
      <c r="K21" s="76"/>
      <c r="L21" s="77">
        <f t="shared" si="3"/>
        <v>0</v>
      </c>
      <c r="M21" s="89" t="str">
        <f t="shared" si="4"/>
        <v/>
      </c>
    </row>
    <row r="22" spans="1:13" x14ac:dyDescent="0.2">
      <c r="A22" s="75" t="s">
        <v>97</v>
      </c>
      <c r="B22" s="60"/>
      <c r="C22" s="76"/>
      <c r="D22" s="76"/>
      <c r="E22" s="76"/>
      <c r="F22" s="76"/>
      <c r="G22" s="76"/>
      <c r="H22" s="76"/>
      <c r="I22" s="76"/>
      <c r="J22" s="76"/>
      <c r="K22" s="76"/>
      <c r="L22" s="77">
        <f t="shared" si="3"/>
        <v>0</v>
      </c>
      <c r="M22" s="89" t="str">
        <f t="shared" si="4"/>
        <v/>
      </c>
    </row>
    <row r="23" spans="1:13" x14ac:dyDescent="0.2">
      <c r="A23" s="78"/>
      <c r="B23" s="60"/>
      <c r="C23" s="76"/>
      <c r="D23" s="76"/>
      <c r="E23" s="76"/>
      <c r="F23" s="76"/>
      <c r="G23" s="76"/>
      <c r="H23" s="76"/>
      <c r="I23" s="76"/>
      <c r="J23" s="76"/>
      <c r="K23" s="76"/>
      <c r="L23" s="77">
        <f t="shared" si="3"/>
        <v>0</v>
      </c>
      <c r="M23" s="89" t="str">
        <f t="shared" si="4"/>
        <v/>
      </c>
    </row>
    <row r="24" spans="1:13" ht="13.5" thickBot="1" x14ac:dyDescent="0.25">
      <c r="A24" s="79"/>
      <c r="B24" s="62"/>
      <c r="C24" s="80"/>
      <c r="D24" s="80"/>
      <c r="E24" s="80"/>
      <c r="F24" s="80"/>
      <c r="G24" s="80"/>
      <c r="H24" s="80"/>
      <c r="I24" s="80"/>
      <c r="J24" s="80"/>
      <c r="K24" s="80"/>
      <c r="L24" s="77">
        <f t="shared" si="3"/>
        <v>0</v>
      </c>
      <c r="M24" s="90" t="str">
        <f t="shared" si="4"/>
        <v/>
      </c>
    </row>
    <row r="25" spans="1:13" ht="13.5" thickBot="1" x14ac:dyDescent="0.25">
      <c r="A25" s="81" t="s">
        <v>75</v>
      </c>
      <c r="B25" s="64">
        <f t="shared" ref="B25:L25" si="5">SUM(B19:B24)</f>
        <v>55846299</v>
      </c>
      <c r="C25" s="64">
        <f t="shared" si="5"/>
        <v>0</v>
      </c>
      <c r="D25" s="64">
        <f t="shared" si="5"/>
        <v>42764103</v>
      </c>
      <c r="E25" s="64">
        <f t="shared" si="5"/>
        <v>0</v>
      </c>
      <c r="F25" s="64">
        <f t="shared" si="5"/>
        <v>13082196</v>
      </c>
      <c r="G25" s="64">
        <f t="shared" si="5"/>
        <v>0</v>
      </c>
      <c r="H25" s="64">
        <f t="shared" si="5"/>
        <v>0</v>
      </c>
      <c r="I25" s="64">
        <f t="shared" si="5"/>
        <v>0</v>
      </c>
      <c r="J25" s="64">
        <f t="shared" si="5"/>
        <v>0</v>
      </c>
      <c r="K25" s="64">
        <f t="shared" si="5"/>
        <v>0</v>
      </c>
      <c r="L25" s="64">
        <f t="shared" si="5"/>
        <v>0</v>
      </c>
      <c r="M25" s="65" t="str">
        <f t="shared" si="4"/>
        <v/>
      </c>
    </row>
    <row r="26" spans="1:13" x14ac:dyDescent="0.2">
      <c r="A26" s="567" t="s">
        <v>167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</row>
    <row r="27" spans="1:13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1:13" ht="14.25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68" t="s">
        <v>44</v>
      </c>
      <c r="M28" s="568"/>
    </row>
    <row r="29" spans="1:13" ht="21.75" thickBot="1" x14ac:dyDescent="0.25">
      <c r="A29" s="557" t="s">
        <v>92</v>
      </c>
      <c r="B29" s="558"/>
      <c r="C29" s="558"/>
      <c r="D29" s="558"/>
      <c r="E29" s="558"/>
      <c r="F29" s="558"/>
      <c r="G29" s="558"/>
      <c r="H29" s="558"/>
      <c r="I29" s="558"/>
      <c r="J29" s="558"/>
      <c r="K29" s="83" t="s">
        <v>444</v>
      </c>
      <c r="L29" s="83" t="s">
        <v>443</v>
      </c>
      <c r="M29" s="83" t="s">
        <v>171</v>
      </c>
    </row>
    <row r="30" spans="1:13" x14ac:dyDescent="0.2">
      <c r="A30" s="561"/>
      <c r="B30" s="562"/>
      <c r="C30" s="562"/>
      <c r="D30" s="562"/>
      <c r="E30" s="562"/>
      <c r="F30" s="562"/>
      <c r="G30" s="562"/>
      <c r="H30" s="562"/>
      <c r="I30" s="562"/>
      <c r="J30" s="562"/>
      <c r="K30" s="84"/>
      <c r="L30" s="85"/>
      <c r="M30" s="85"/>
    </row>
    <row r="31" spans="1:13" ht="13.5" thickBot="1" x14ac:dyDescent="0.25">
      <c r="A31" s="563"/>
      <c r="B31" s="564"/>
      <c r="C31" s="564"/>
      <c r="D31" s="564"/>
      <c r="E31" s="564"/>
      <c r="F31" s="564"/>
      <c r="G31" s="564"/>
      <c r="H31" s="564"/>
      <c r="I31" s="564"/>
      <c r="J31" s="564"/>
      <c r="K31" s="86"/>
      <c r="L31" s="80"/>
      <c r="M31" s="80"/>
    </row>
    <row r="32" spans="1:13" ht="13.5" thickBot="1" x14ac:dyDescent="0.25">
      <c r="A32" s="565" t="s">
        <v>38</v>
      </c>
      <c r="B32" s="566"/>
      <c r="C32" s="566"/>
      <c r="D32" s="566"/>
      <c r="E32" s="566"/>
      <c r="F32" s="566"/>
      <c r="G32" s="566"/>
      <c r="H32" s="566"/>
      <c r="I32" s="566"/>
      <c r="J32" s="566"/>
      <c r="K32" s="87">
        <f>SUM(K30:K31)</f>
        <v>0</v>
      </c>
      <c r="L32" s="87">
        <f>SUM(L30:L31)</f>
        <v>0</v>
      </c>
      <c r="M32" s="87">
        <f>SUM(M30:M31)</f>
        <v>0</v>
      </c>
    </row>
    <row r="33" spans="1:13" ht="12.75" customHeight="1" x14ac:dyDescent="0.2">
      <c r="D33" s="569" t="s">
        <v>726</v>
      </c>
      <c r="E33" s="569"/>
      <c r="F33" s="569"/>
      <c r="G33" s="569"/>
      <c r="H33" s="569"/>
      <c r="I33" s="569"/>
      <c r="J33" s="569"/>
      <c r="K33" s="569"/>
      <c r="L33" s="569"/>
      <c r="M33" s="569"/>
    </row>
    <row r="34" spans="1:13" ht="15.75" x14ac:dyDescent="0.2">
      <c r="A34" s="570" t="s">
        <v>685</v>
      </c>
      <c r="B34" s="570"/>
      <c r="C34" s="570"/>
      <c r="D34" s="535"/>
      <c r="E34" s="535"/>
      <c r="F34" s="535"/>
      <c r="G34" s="535"/>
      <c r="H34" s="535"/>
      <c r="I34" s="535"/>
      <c r="J34" s="510"/>
      <c r="K34" s="510"/>
      <c r="L34" s="510"/>
      <c r="M34" s="510"/>
    </row>
    <row r="35" spans="1:13" ht="15.75" thickBo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568" t="s">
        <v>44</v>
      </c>
      <c r="M35" s="568"/>
    </row>
    <row r="36" spans="1:13" ht="13.5" thickBot="1" x14ac:dyDescent="0.25">
      <c r="A36" s="571" t="s">
        <v>85</v>
      </c>
      <c r="B36" s="574" t="s">
        <v>170</v>
      </c>
      <c r="C36" s="574"/>
      <c r="D36" s="574"/>
      <c r="E36" s="574"/>
      <c r="F36" s="574"/>
      <c r="G36" s="574"/>
      <c r="H36" s="574"/>
      <c r="I36" s="574"/>
      <c r="J36" s="575" t="s">
        <v>171</v>
      </c>
      <c r="K36" s="575"/>
      <c r="L36" s="575"/>
      <c r="M36" s="575"/>
    </row>
    <row r="37" spans="1:13" ht="13.5" thickBot="1" x14ac:dyDescent="0.25">
      <c r="A37" s="572"/>
      <c r="B37" s="577" t="s">
        <v>172</v>
      </c>
      <c r="C37" s="560" t="s">
        <v>173</v>
      </c>
      <c r="D37" s="559" t="s">
        <v>168</v>
      </c>
      <c r="E37" s="559"/>
      <c r="F37" s="559"/>
      <c r="G37" s="559"/>
      <c r="H37" s="559"/>
      <c r="I37" s="559"/>
      <c r="J37" s="576"/>
      <c r="K37" s="576"/>
      <c r="L37" s="576"/>
      <c r="M37" s="576"/>
    </row>
    <row r="38" spans="1:13" ht="21.75" thickBot="1" x14ac:dyDescent="0.25">
      <c r="A38" s="572"/>
      <c r="B38" s="577"/>
      <c r="C38" s="560"/>
      <c r="D38" s="48" t="s">
        <v>172</v>
      </c>
      <c r="E38" s="48" t="s">
        <v>173</v>
      </c>
      <c r="F38" s="48" t="s">
        <v>172</v>
      </c>
      <c r="G38" s="48" t="s">
        <v>173</v>
      </c>
      <c r="H38" s="48" t="s">
        <v>172</v>
      </c>
      <c r="I38" s="48" t="s">
        <v>173</v>
      </c>
      <c r="J38" s="576"/>
      <c r="K38" s="576"/>
      <c r="L38" s="576"/>
      <c r="M38" s="576"/>
    </row>
    <row r="39" spans="1:13" ht="27" customHeight="1" thickBot="1" x14ac:dyDescent="0.25">
      <c r="A39" s="573"/>
      <c r="B39" s="560" t="s">
        <v>169</v>
      </c>
      <c r="C39" s="560"/>
      <c r="D39" s="560" t="s">
        <v>542</v>
      </c>
      <c r="E39" s="560"/>
      <c r="F39" s="560" t="s">
        <v>690</v>
      </c>
      <c r="G39" s="560"/>
      <c r="H39" s="560" t="s">
        <v>702</v>
      </c>
      <c r="I39" s="560"/>
      <c r="J39" s="47"/>
      <c r="K39" s="48"/>
      <c r="L39" s="47"/>
      <c r="M39" s="48"/>
    </row>
    <row r="40" spans="1:13" ht="13.5" thickBot="1" x14ac:dyDescent="0.25">
      <c r="A40" s="49" t="s">
        <v>338</v>
      </c>
      <c r="B40" s="47" t="s">
        <v>339</v>
      </c>
      <c r="C40" s="47" t="s">
        <v>340</v>
      </c>
      <c r="D40" s="50" t="s">
        <v>341</v>
      </c>
      <c r="E40" s="48" t="s">
        <v>342</v>
      </c>
      <c r="F40" s="48" t="s">
        <v>419</v>
      </c>
      <c r="G40" s="48" t="s">
        <v>420</v>
      </c>
      <c r="H40" s="47" t="s">
        <v>421</v>
      </c>
      <c r="I40" s="50" t="s">
        <v>422</v>
      </c>
      <c r="J40" s="50" t="s">
        <v>429</v>
      </c>
      <c r="K40" s="50" t="s">
        <v>430</v>
      </c>
      <c r="L40" s="50" t="s">
        <v>431</v>
      </c>
      <c r="M40" s="51" t="s">
        <v>432</v>
      </c>
    </row>
    <row r="41" spans="1:13" x14ac:dyDescent="0.2">
      <c r="A41" s="52" t="s">
        <v>86</v>
      </c>
      <c r="B41" s="53"/>
      <c r="C41" s="73"/>
      <c r="D41" s="73"/>
      <c r="E41" s="84"/>
      <c r="F41" s="73"/>
      <c r="G41" s="73"/>
      <c r="H41" s="73"/>
      <c r="I41" s="73"/>
      <c r="J41" s="73"/>
      <c r="K41" s="73"/>
      <c r="L41" s="54">
        <f t="shared" ref="L41:L47" si="6">+J41+K41</f>
        <v>0</v>
      </c>
      <c r="M41" s="88" t="str">
        <f t="shared" ref="M41:M48" si="7">IF((C41&lt;&gt;0),ROUND((L41/C41)*100,1),"")</f>
        <v/>
      </c>
    </row>
    <row r="42" spans="1:13" x14ac:dyDescent="0.2">
      <c r="A42" s="55" t="s">
        <v>98</v>
      </c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8">
        <f t="shared" si="6"/>
        <v>0</v>
      </c>
      <c r="M42" s="89" t="str">
        <f t="shared" si="7"/>
        <v/>
      </c>
    </row>
    <row r="43" spans="1:13" x14ac:dyDescent="0.2">
      <c r="A43" s="59" t="s">
        <v>87</v>
      </c>
      <c r="B43" s="60"/>
      <c r="C43" s="76"/>
      <c r="D43" s="76"/>
      <c r="E43" s="76"/>
      <c r="F43" s="76"/>
      <c r="G43" s="76"/>
      <c r="H43" s="76"/>
      <c r="I43" s="76"/>
      <c r="J43" s="76"/>
      <c r="K43" s="76"/>
      <c r="L43" s="58"/>
      <c r="M43" s="89" t="str">
        <f t="shared" si="7"/>
        <v/>
      </c>
    </row>
    <row r="44" spans="1:13" x14ac:dyDescent="0.2">
      <c r="A44" s="59" t="s">
        <v>99</v>
      </c>
      <c r="B44" s="60"/>
      <c r="C44" s="76"/>
      <c r="D44" s="76"/>
      <c r="E44" s="76"/>
      <c r="F44" s="76"/>
      <c r="G44" s="76"/>
      <c r="H44" s="76"/>
      <c r="I44" s="76"/>
      <c r="J44" s="76"/>
      <c r="K44" s="76"/>
      <c r="L44" s="58">
        <f t="shared" si="6"/>
        <v>0</v>
      </c>
      <c r="M44" s="89" t="str">
        <f t="shared" si="7"/>
        <v/>
      </c>
    </row>
    <row r="45" spans="1:13" x14ac:dyDescent="0.2">
      <c r="A45" s="59" t="s">
        <v>88</v>
      </c>
      <c r="B45" s="60"/>
      <c r="C45" s="76"/>
      <c r="D45" s="76"/>
      <c r="E45" s="76"/>
      <c r="F45" s="76"/>
      <c r="G45" s="76"/>
      <c r="H45" s="76"/>
      <c r="I45" s="76"/>
      <c r="J45" s="76"/>
      <c r="K45" s="76"/>
      <c r="L45" s="58">
        <f t="shared" si="6"/>
        <v>0</v>
      </c>
      <c r="M45" s="89" t="str">
        <f t="shared" si="7"/>
        <v/>
      </c>
    </row>
    <row r="46" spans="1:13" x14ac:dyDescent="0.2">
      <c r="A46" s="59" t="s">
        <v>89</v>
      </c>
      <c r="B46" s="60"/>
      <c r="C46" s="76"/>
      <c r="D46" s="76"/>
      <c r="E46" s="76"/>
      <c r="F46" s="76"/>
      <c r="G46" s="76"/>
      <c r="H46" s="76"/>
      <c r="I46" s="76"/>
      <c r="J46" s="76"/>
      <c r="K46" s="76"/>
      <c r="L46" s="58">
        <f t="shared" si="6"/>
        <v>0</v>
      </c>
      <c r="M46" s="89" t="str">
        <f t="shared" si="7"/>
        <v/>
      </c>
    </row>
    <row r="47" spans="1:13" ht="13.5" thickBot="1" x14ac:dyDescent="0.25">
      <c r="A47" s="61"/>
      <c r="B47" s="62"/>
      <c r="C47" s="80"/>
      <c r="D47" s="80"/>
      <c r="E47" s="80"/>
      <c r="F47" s="80"/>
      <c r="G47" s="80"/>
      <c r="H47" s="80"/>
      <c r="I47" s="80"/>
      <c r="J47" s="80"/>
      <c r="K47" s="80"/>
      <c r="L47" s="58">
        <f t="shared" si="6"/>
        <v>0</v>
      </c>
      <c r="M47" s="90" t="str">
        <f t="shared" si="7"/>
        <v/>
      </c>
    </row>
    <row r="48" spans="1:13" ht="13.5" thickBot="1" x14ac:dyDescent="0.25">
      <c r="A48" s="63" t="s">
        <v>91</v>
      </c>
      <c r="B48" s="64">
        <f t="shared" ref="B48:L48" si="8">B41+SUM(B43:B47)</f>
        <v>0</v>
      </c>
      <c r="C48" s="64">
        <f t="shared" si="8"/>
        <v>0</v>
      </c>
      <c r="D48" s="64">
        <f t="shared" si="8"/>
        <v>0</v>
      </c>
      <c r="E48" s="64">
        <f t="shared" si="8"/>
        <v>0</v>
      </c>
      <c r="F48" s="64">
        <f t="shared" si="8"/>
        <v>0</v>
      </c>
      <c r="G48" s="64">
        <f t="shared" si="8"/>
        <v>0</v>
      </c>
      <c r="H48" s="64">
        <f t="shared" si="8"/>
        <v>0</v>
      </c>
      <c r="I48" s="64">
        <f t="shared" si="8"/>
        <v>0</v>
      </c>
      <c r="J48" s="64">
        <f t="shared" si="8"/>
        <v>0</v>
      </c>
      <c r="K48" s="64">
        <f t="shared" si="8"/>
        <v>0</v>
      </c>
      <c r="L48" s="64">
        <f t="shared" si="8"/>
        <v>0</v>
      </c>
      <c r="M48" s="65" t="str">
        <f t="shared" si="7"/>
        <v/>
      </c>
    </row>
    <row r="49" spans="1:13" x14ac:dyDescent="0.2">
      <c r="A49" s="66"/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 ht="13.5" thickBot="1" x14ac:dyDescent="0.25">
      <c r="A50" s="69" t="s">
        <v>90</v>
      </c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x14ac:dyDescent="0.2">
      <c r="A51" s="72" t="s">
        <v>94</v>
      </c>
      <c r="B51" s="53"/>
      <c r="C51" s="73"/>
      <c r="D51" s="73"/>
      <c r="E51" s="84"/>
      <c r="F51" s="73"/>
      <c r="G51" s="73"/>
      <c r="H51" s="73"/>
      <c r="I51" s="73"/>
      <c r="J51" s="73"/>
      <c r="K51" s="73"/>
      <c r="L51" s="74">
        <f>+J51+K51</f>
        <v>0</v>
      </c>
      <c r="M51" s="88" t="str">
        <f t="shared" ref="M51:M57" si="9">IF((C51&lt;&gt;0),ROUND((L51/C51)*100,1),"")</f>
        <v/>
      </c>
    </row>
    <row r="52" spans="1:13" x14ac:dyDescent="0.2">
      <c r="A52" s="75" t="s">
        <v>95</v>
      </c>
      <c r="B52" s="56"/>
      <c r="C52" s="76"/>
      <c r="D52" s="76"/>
      <c r="E52" s="76"/>
      <c r="F52" s="76"/>
      <c r="G52" s="76"/>
      <c r="H52" s="76"/>
      <c r="I52" s="76"/>
      <c r="J52" s="76"/>
      <c r="K52" s="76"/>
      <c r="L52" s="77">
        <f>+J52+K52</f>
        <v>0</v>
      </c>
      <c r="M52" s="89" t="str">
        <f t="shared" si="9"/>
        <v/>
      </c>
    </row>
    <row r="53" spans="1:13" x14ac:dyDescent="0.2">
      <c r="A53" s="75" t="s">
        <v>96</v>
      </c>
      <c r="B53" s="60"/>
      <c r="C53" s="76"/>
      <c r="D53" s="76"/>
      <c r="E53" s="76"/>
      <c r="F53" s="76"/>
      <c r="G53" s="76"/>
      <c r="H53" s="76"/>
      <c r="I53" s="76"/>
      <c r="J53" s="76"/>
      <c r="K53" s="76"/>
      <c r="L53" s="77">
        <f>+J53+K53</f>
        <v>0</v>
      </c>
      <c r="M53" s="89" t="str">
        <f t="shared" si="9"/>
        <v/>
      </c>
    </row>
    <row r="54" spans="1:13" x14ac:dyDescent="0.2">
      <c r="A54" s="75" t="s">
        <v>97</v>
      </c>
      <c r="B54" s="60"/>
      <c r="C54" s="76"/>
      <c r="D54" s="76"/>
      <c r="E54" s="76"/>
      <c r="F54" s="76"/>
      <c r="G54" s="76"/>
      <c r="H54" s="76"/>
      <c r="I54" s="76"/>
      <c r="J54" s="76"/>
      <c r="K54" s="76"/>
      <c r="L54" s="77">
        <f>+J54+K54</f>
        <v>0</v>
      </c>
      <c r="M54" s="89" t="str">
        <f t="shared" si="9"/>
        <v/>
      </c>
    </row>
    <row r="55" spans="1:13" x14ac:dyDescent="0.2">
      <c r="A55" s="78"/>
      <c r="B55" s="60"/>
      <c r="C55" s="76"/>
      <c r="D55" s="76"/>
      <c r="E55" s="76"/>
      <c r="F55" s="76"/>
      <c r="G55" s="76"/>
      <c r="H55" s="76"/>
      <c r="I55" s="76"/>
      <c r="J55" s="76"/>
      <c r="K55" s="76"/>
      <c r="L55" s="77">
        <f>+J55+K55</f>
        <v>0</v>
      </c>
      <c r="M55" s="89" t="str">
        <f t="shared" si="9"/>
        <v/>
      </c>
    </row>
    <row r="56" spans="1:13" ht="13.5" thickBot="1" x14ac:dyDescent="0.25">
      <c r="A56" s="79"/>
      <c r="B56" s="62"/>
      <c r="C56" s="80"/>
      <c r="D56" s="80"/>
      <c r="E56" s="80"/>
      <c r="F56" s="80"/>
      <c r="G56" s="80"/>
      <c r="H56" s="80"/>
      <c r="I56" s="80"/>
      <c r="J56" s="80"/>
      <c r="K56" s="80"/>
      <c r="L56" s="77"/>
      <c r="M56" s="90" t="str">
        <f t="shared" si="9"/>
        <v/>
      </c>
    </row>
    <row r="57" spans="1:13" ht="13.5" thickBot="1" x14ac:dyDescent="0.25">
      <c r="A57" s="81" t="s">
        <v>75</v>
      </c>
      <c r="B57" s="64">
        <f t="shared" ref="B57:L57" si="10">SUM(B51:B56)</f>
        <v>0</v>
      </c>
      <c r="C57" s="64">
        <f t="shared" si="10"/>
        <v>0</v>
      </c>
      <c r="D57" s="64">
        <f t="shared" si="10"/>
        <v>0</v>
      </c>
      <c r="E57" s="64">
        <f t="shared" si="10"/>
        <v>0</v>
      </c>
      <c r="F57" s="64">
        <f t="shared" si="10"/>
        <v>0</v>
      </c>
      <c r="G57" s="64">
        <f t="shared" si="10"/>
        <v>0</v>
      </c>
      <c r="H57" s="64">
        <f t="shared" si="10"/>
        <v>0</v>
      </c>
      <c r="I57" s="64">
        <f t="shared" si="10"/>
        <v>0</v>
      </c>
      <c r="J57" s="64">
        <f t="shared" si="10"/>
        <v>0</v>
      </c>
      <c r="K57" s="64">
        <f t="shared" si="10"/>
        <v>0</v>
      </c>
      <c r="L57" s="64">
        <f t="shared" si="10"/>
        <v>0</v>
      </c>
      <c r="M57" s="65" t="str">
        <f t="shared" si="9"/>
        <v/>
      </c>
    </row>
    <row r="58" spans="1:13" x14ac:dyDescent="0.2">
      <c r="A58" s="567" t="s">
        <v>167</v>
      </c>
      <c r="B58" s="567"/>
      <c r="C58" s="567"/>
      <c r="D58" s="567"/>
      <c r="E58" s="567"/>
      <c r="F58" s="567"/>
      <c r="G58" s="567"/>
      <c r="H58" s="567"/>
      <c r="I58" s="567"/>
      <c r="J58" s="567"/>
      <c r="K58" s="567"/>
      <c r="L58" s="567"/>
      <c r="M58" s="567"/>
    </row>
    <row r="59" spans="1:13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</row>
    <row r="60" spans="1:13" ht="14.2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568" t="s">
        <v>44</v>
      </c>
      <c r="M60" s="568"/>
    </row>
    <row r="61" spans="1:13" ht="21.75" thickBot="1" x14ac:dyDescent="0.25">
      <c r="A61" s="557" t="s">
        <v>92</v>
      </c>
      <c r="B61" s="558"/>
      <c r="C61" s="558"/>
      <c r="D61" s="558"/>
      <c r="E61" s="558"/>
      <c r="F61" s="558"/>
      <c r="G61" s="558"/>
      <c r="H61" s="558"/>
      <c r="I61" s="558"/>
      <c r="J61" s="558"/>
      <c r="K61" s="83" t="s">
        <v>444</v>
      </c>
      <c r="L61" s="83" t="s">
        <v>443</v>
      </c>
      <c r="M61" s="83" t="s">
        <v>171</v>
      </c>
    </row>
    <row r="62" spans="1:13" x14ac:dyDescent="0.2">
      <c r="A62" s="561"/>
      <c r="B62" s="562"/>
      <c r="C62" s="562"/>
      <c r="D62" s="562"/>
      <c r="E62" s="562"/>
      <c r="F62" s="562"/>
      <c r="G62" s="562"/>
      <c r="H62" s="562"/>
      <c r="I62" s="562"/>
      <c r="J62" s="562"/>
      <c r="K62" s="84"/>
      <c r="L62" s="85"/>
      <c r="M62" s="85"/>
    </row>
    <row r="63" spans="1:13" ht="13.5" thickBot="1" x14ac:dyDescent="0.25">
      <c r="A63" s="563"/>
      <c r="B63" s="564"/>
      <c r="C63" s="564"/>
      <c r="D63" s="564"/>
      <c r="E63" s="564"/>
      <c r="F63" s="564"/>
      <c r="G63" s="564"/>
      <c r="H63" s="564"/>
      <c r="I63" s="564"/>
      <c r="J63" s="564"/>
      <c r="K63" s="86"/>
      <c r="L63" s="80"/>
      <c r="M63" s="80"/>
    </row>
    <row r="64" spans="1:13" ht="13.5" thickBot="1" x14ac:dyDescent="0.25">
      <c r="A64" s="565" t="s">
        <v>38</v>
      </c>
      <c r="B64" s="566"/>
      <c r="C64" s="566"/>
      <c r="D64" s="566"/>
      <c r="E64" s="566"/>
      <c r="F64" s="566"/>
      <c r="G64" s="566"/>
      <c r="H64" s="566"/>
      <c r="I64" s="566"/>
      <c r="J64" s="566"/>
      <c r="K64" s="87">
        <f>SUM(K62:K63)</f>
        <v>0</v>
      </c>
      <c r="L64" s="87">
        <f>SUM(L62:L63)</f>
        <v>0</v>
      </c>
      <c r="M64" s="87">
        <f>SUM(M62:M63)</f>
        <v>0</v>
      </c>
    </row>
    <row r="65" spans="1:13" ht="12.75" customHeight="1" x14ac:dyDescent="0.2">
      <c r="D65" s="569" t="s">
        <v>726</v>
      </c>
      <c r="E65" s="569"/>
      <c r="F65" s="569"/>
      <c r="G65" s="569"/>
      <c r="H65" s="569"/>
      <c r="I65" s="569"/>
      <c r="J65" s="569"/>
      <c r="K65" s="569"/>
      <c r="L65" s="569"/>
      <c r="M65" s="569"/>
    </row>
    <row r="66" spans="1:13" ht="15.75" x14ac:dyDescent="0.2">
      <c r="A66" s="570" t="s">
        <v>691</v>
      </c>
      <c r="B66" s="570"/>
      <c r="C66" s="570"/>
      <c r="D66" s="535"/>
      <c r="E66" s="535"/>
      <c r="F66" s="535"/>
      <c r="G66" s="535"/>
      <c r="H66" s="535"/>
      <c r="I66" s="535"/>
      <c r="J66" s="510"/>
      <c r="K66" s="510"/>
      <c r="L66" s="510"/>
      <c r="M66" s="510"/>
    </row>
    <row r="67" spans="1:13" ht="15.75" thickBo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568" t="s">
        <v>44</v>
      </c>
      <c r="M67" s="568"/>
    </row>
    <row r="68" spans="1:13" ht="13.5" thickBot="1" x14ac:dyDescent="0.25">
      <c r="A68" s="571" t="s">
        <v>85</v>
      </c>
      <c r="B68" s="574" t="s">
        <v>170</v>
      </c>
      <c r="C68" s="574"/>
      <c r="D68" s="574"/>
      <c r="E68" s="574"/>
      <c r="F68" s="574"/>
      <c r="G68" s="574"/>
      <c r="H68" s="574"/>
      <c r="I68" s="574"/>
      <c r="J68" s="575" t="s">
        <v>171</v>
      </c>
      <c r="K68" s="575"/>
      <c r="L68" s="575"/>
      <c r="M68" s="575"/>
    </row>
    <row r="69" spans="1:13" ht="13.5" thickBot="1" x14ac:dyDescent="0.25">
      <c r="A69" s="572"/>
      <c r="B69" s="577" t="s">
        <v>172</v>
      </c>
      <c r="C69" s="560" t="s">
        <v>173</v>
      </c>
      <c r="D69" s="559" t="s">
        <v>168</v>
      </c>
      <c r="E69" s="559"/>
      <c r="F69" s="559"/>
      <c r="G69" s="559"/>
      <c r="H69" s="559"/>
      <c r="I69" s="559"/>
      <c r="J69" s="576"/>
      <c r="K69" s="576"/>
      <c r="L69" s="576"/>
      <c r="M69" s="576"/>
    </row>
    <row r="70" spans="1:13" ht="21.75" thickBot="1" x14ac:dyDescent="0.25">
      <c r="A70" s="572"/>
      <c r="B70" s="577"/>
      <c r="C70" s="560"/>
      <c r="D70" s="48" t="s">
        <v>172</v>
      </c>
      <c r="E70" s="48" t="s">
        <v>173</v>
      </c>
      <c r="F70" s="48" t="s">
        <v>172</v>
      </c>
      <c r="G70" s="48" t="s">
        <v>173</v>
      </c>
      <c r="H70" s="48" t="s">
        <v>172</v>
      </c>
      <c r="I70" s="48" t="s">
        <v>173</v>
      </c>
      <c r="J70" s="576"/>
      <c r="K70" s="576"/>
      <c r="L70" s="576"/>
      <c r="M70" s="576"/>
    </row>
    <row r="71" spans="1:13" ht="24" customHeight="1" thickBot="1" x14ac:dyDescent="0.25">
      <c r="A71" s="573"/>
      <c r="B71" s="560" t="s">
        <v>169</v>
      </c>
      <c r="C71" s="560"/>
      <c r="D71" s="560" t="s">
        <v>542</v>
      </c>
      <c r="E71" s="560"/>
      <c r="F71" s="560" t="s">
        <v>690</v>
      </c>
      <c r="G71" s="560"/>
      <c r="H71" s="560" t="s">
        <v>702</v>
      </c>
      <c r="I71" s="560"/>
      <c r="J71" s="47"/>
      <c r="K71" s="48"/>
      <c r="L71" s="47"/>
      <c r="M71" s="48"/>
    </row>
    <row r="72" spans="1:13" ht="13.5" thickBot="1" x14ac:dyDescent="0.25">
      <c r="A72" s="49" t="s">
        <v>338</v>
      </c>
      <c r="B72" s="47" t="s">
        <v>339</v>
      </c>
      <c r="C72" s="47" t="s">
        <v>340</v>
      </c>
      <c r="D72" s="50" t="s">
        <v>341</v>
      </c>
      <c r="E72" s="48" t="s">
        <v>342</v>
      </c>
      <c r="F72" s="48" t="s">
        <v>419</v>
      </c>
      <c r="G72" s="48" t="s">
        <v>420</v>
      </c>
      <c r="H72" s="47" t="s">
        <v>421</v>
      </c>
      <c r="I72" s="50" t="s">
        <v>422</v>
      </c>
      <c r="J72" s="50" t="s">
        <v>429</v>
      </c>
      <c r="K72" s="50" t="s">
        <v>430</v>
      </c>
      <c r="L72" s="50" t="s">
        <v>431</v>
      </c>
      <c r="M72" s="51" t="s">
        <v>432</v>
      </c>
    </row>
    <row r="73" spans="1:13" x14ac:dyDescent="0.2">
      <c r="A73" s="52" t="s">
        <v>86</v>
      </c>
      <c r="B73" s="53"/>
      <c r="C73" s="73"/>
      <c r="D73" s="73"/>
      <c r="E73" s="84"/>
      <c r="F73" s="73"/>
      <c r="G73" s="73"/>
      <c r="H73" s="73"/>
      <c r="I73" s="73"/>
      <c r="J73" s="73"/>
      <c r="K73" s="73"/>
      <c r="L73" s="54">
        <f t="shared" ref="L73:L79" si="11">+J73+K73</f>
        <v>0</v>
      </c>
      <c r="M73" s="88" t="str">
        <f t="shared" ref="M73:M80" si="12">IF((C73&lt;&gt;0),ROUND((L73/C73)*100,1),"")</f>
        <v/>
      </c>
    </row>
    <row r="74" spans="1:13" x14ac:dyDescent="0.2">
      <c r="A74" s="55" t="s">
        <v>98</v>
      </c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8">
        <f t="shared" si="11"/>
        <v>0</v>
      </c>
      <c r="M74" s="89" t="str">
        <f t="shared" si="12"/>
        <v/>
      </c>
    </row>
    <row r="75" spans="1:13" x14ac:dyDescent="0.2">
      <c r="A75" s="59" t="s">
        <v>87</v>
      </c>
      <c r="B75" s="60"/>
      <c r="C75" s="76"/>
      <c r="D75" s="76"/>
      <c r="E75" s="76"/>
      <c r="F75" s="76"/>
      <c r="G75" s="76"/>
      <c r="H75" s="76"/>
      <c r="I75" s="76"/>
      <c r="J75" s="76"/>
      <c r="K75" s="76"/>
      <c r="L75" s="58">
        <f t="shared" si="11"/>
        <v>0</v>
      </c>
      <c r="M75" s="89" t="str">
        <f t="shared" si="12"/>
        <v/>
      </c>
    </row>
    <row r="76" spans="1:13" x14ac:dyDescent="0.2">
      <c r="A76" s="59" t="s">
        <v>99</v>
      </c>
      <c r="B76" s="60"/>
      <c r="C76" s="76"/>
      <c r="D76" s="76"/>
      <c r="E76" s="76"/>
      <c r="F76" s="76"/>
      <c r="G76" s="76"/>
      <c r="H76" s="76"/>
      <c r="I76" s="76"/>
      <c r="J76" s="76"/>
      <c r="K76" s="76"/>
      <c r="L76" s="58">
        <f t="shared" si="11"/>
        <v>0</v>
      </c>
      <c r="M76" s="89" t="str">
        <f t="shared" si="12"/>
        <v/>
      </c>
    </row>
    <row r="77" spans="1:13" x14ac:dyDescent="0.2">
      <c r="A77" s="59" t="s">
        <v>88</v>
      </c>
      <c r="B77" s="60"/>
      <c r="C77" s="76"/>
      <c r="D77" s="76"/>
      <c r="E77" s="76"/>
      <c r="F77" s="76"/>
      <c r="G77" s="76"/>
      <c r="H77" s="76"/>
      <c r="I77" s="76"/>
      <c r="J77" s="76"/>
      <c r="K77" s="76"/>
      <c r="L77" s="58">
        <f t="shared" si="11"/>
        <v>0</v>
      </c>
      <c r="M77" s="89" t="str">
        <f t="shared" si="12"/>
        <v/>
      </c>
    </row>
    <row r="78" spans="1:13" x14ac:dyDescent="0.2">
      <c r="A78" s="59" t="s">
        <v>89</v>
      </c>
      <c r="B78" s="60"/>
      <c r="C78" s="76"/>
      <c r="D78" s="76"/>
      <c r="E78" s="76"/>
      <c r="F78" s="76"/>
      <c r="G78" s="76"/>
      <c r="H78" s="76"/>
      <c r="I78" s="76"/>
      <c r="J78" s="76"/>
      <c r="K78" s="76"/>
      <c r="L78" s="58">
        <f t="shared" si="11"/>
        <v>0</v>
      </c>
      <c r="M78" s="89" t="str">
        <f t="shared" si="12"/>
        <v/>
      </c>
    </row>
    <row r="79" spans="1:13" ht="13.5" thickBot="1" x14ac:dyDescent="0.25">
      <c r="A79" s="61"/>
      <c r="B79" s="62"/>
      <c r="C79" s="80"/>
      <c r="D79" s="80"/>
      <c r="E79" s="80"/>
      <c r="F79" s="80"/>
      <c r="G79" s="80"/>
      <c r="H79" s="80"/>
      <c r="I79" s="80"/>
      <c r="J79" s="80"/>
      <c r="K79" s="80"/>
      <c r="L79" s="58">
        <f t="shared" si="11"/>
        <v>0</v>
      </c>
      <c r="M79" s="90" t="str">
        <f t="shared" si="12"/>
        <v/>
      </c>
    </row>
    <row r="80" spans="1:13" ht="13.5" thickBot="1" x14ac:dyDescent="0.25">
      <c r="A80" s="63" t="s">
        <v>91</v>
      </c>
      <c r="B80" s="64">
        <f t="shared" ref="B80:L80" si="13">B73+SUM(B75:B79)</f>
        <v>0</v>
      </c>
      <c r="C80" s="64">
        <f t="shared" si="13"/>
        <v>0</v>
      </c>
      <c r="D80" s="64">
        <f t="shared" si="13"/>
        <v>0</v>
      </c>
      <c r="E80" s="64">
        <f t="shared" si="13"/>
        <v>0</v>
      </c>
      <c r="F80" s="64">
        <f t="shared" si="13"/>
        <v>0</v>
      </c>
      <c r="G80" s="64">
        <f t="shared" si="13"/>
        <v>0</v>
      </c>
      <c r="H80" s="64">
        <f t="shared" si="13"/>
        <v>0</v>
      </c>
      <c r="I80" s="64">
        <f t="shared" si="13"/>
        <v>0</v>
      </c>
      <c r="J80" s="64">
        <f t="shared" si="13"/>
        <v>0</v>
      </c>
      <c r="K80" s="64">
        <f t="shared" si="13"/>
        <v>0</v>
      </c>
      <c r="L80" s="64">
        <f t="shared" si="13"/>
        <v>0</v>
      </c>
      <c r="M80" s="65" t="str">
        <f t="shared" si="12"/>
        <v/>
      </c>
    </row>
    <row r="81" spans="1:13" x14ac:dyDescent="0.2">
      <c r="A81" s="66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  <row r="82" spans="1:13" ht="13.5" thickBot="1" x14ac:dyDescent="0.25">
      <c r="A82" s="69" t="s">
        <v>90</v>
      </c>
      <c r="B82" s="70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</row>
    <row r="83" spans="1:13" x14ac:dyDescent="0.2">
      <c r="A83" s="72" t="s">
        <v>94</v>
      </c>
      <c r="B83" s="53"/>
      <c r="C83" s="73"/>
      <c r="D83" s="73"/>
      <c r="E83" s="84"/>
      <c r="F83" s="73"/>
      <c r="G83" s="73"/>
      <c r="H83" s="73"/>
      <c r="I83" s="73"/>
      <c r="J83" s="73"/>
      <c r="K83" s="73"/>
      <c r="L83" s="74">
        <f t="shared" ref="L83:L88" si="14">+J83+K83</f>
        <v>0</v>
      </c>
      <c r="M83" s="88" t="str">
        <f t="shared" ref="M83:M89" si="15">IF((C83&lt;&gt;0),ROUND((L83/C83)*100,1),"")</f>
        <v/>
      </c>
    </row>
    <row r="84" spans="1:13" x14ac:dyDescent="0.2">
      <c r="A84" s="75" t="s">
        <v>95</v>
      </c>
      <c r="B84" s="56"/>
      <c r="C84" s="76"/>
      <c r="D84" s="76"/>
      <c r="E84" s="76"/>
      <c r="F84" s="76"/>
      <c r="G84" s="76"/>
      <c r="H84" s="76"/>
      <c r="I84" s="76"/>
      <c r="J84" s="76"/>
      <c r="K84" s="76"/>
      <c r="L84" s="77">
        <f t="shared" si="14"/>
        <v>0</v>
      </c>
      <c r="M84" s="89" t="str">
        <f t="shared" si="15"/>
        <v/>
      </c>
    </row>
    <row r="85" spans="1:13" x14ac:dyDescent="0.2">
      <c r="A85" s="75" t="s">
        <v>96</v>
      </c>
      <c r="B85" s="60"/>
      <c r="C85" s="76"/>
      <c r="D85" s="76"/>
      <c r="E85" s="76"/>
      <c r="F85" s="76"/>
      <c r="G85" s="76"/>
      <c r="H85" s="76"/>
      <c r="I85" s="76"/>
      <c r="J85" s="76"/>
      <c r="K85" s="76"/>
      <c r="L85" s="77">
        <f t="shared" si="14"/>
        <v>0</v>
      </c>
      <c r="M85" s="89" t="str">
        <f t="shared" si="15"/>
        <v/>
      </c>
    </row>
    <row r="86" spans="1:13" x14ac:dyDescent="0.2">
      <c r="A86" s="75" t="s">
        <v>97</v>
      </c>
      <c r="B86" s="60"/>
      <c r="C86" s="76"/>
      <c r="D86" s="76"/>
      <c r="E86" s="76"/>
      <c r="F86" s="76"/>
      <c r="G86" s="76"/>
      <c r="H86" s="76"/>
      <c r="I86" s="76"/>
      <c r="J86" s="76"/>
      <c r="K86" s="76"/>
      <c r="L86" s="77">
        <f t="shared" si="14"/>
        <v>0</v>
      </c>
      <c r="M86" s="89" t="str">
        <f t="shared" si="15"/>
        <v/>
      </c>
    </row>
    <row r="87" spans="1:13" x14ac:dyDescent="0.2">
      <c r="A87" s="78"/>
      <c r="B87" s="60"/>
      <c r="C87" s="76"/>
      <c r="D87" s="76"/>
      <c r="E87" s="76"/>
      <c r="F87" s="76"/>
      <c r="G87" s="76"/>
      <c r="H87" s="76"/>
      <c r="I87" s="76"/>
      <c r="J87" s="76"/>
      <c r="K87" s="76"/>
      <c r="L87" s="77">
        <f t="shared" si="14"/>
        <v>0</v>
      </c>
      <c r="M87" s="89" t="str">
        <f t="shared" si="15"/>
        <v/>
      </c>
    </row>
    <row r="88" spans="1:13" ht="13.5" thickBot="1" x14ac:dyDescent="0.25">
      <c r="A88" s="79"/>
      <c r="B88" s="62"/>
      <c r="C88" s="80"/>
      <c r="D88" s="80"/>
      <c r="E88" s="80"/>
      <c r="F88" s="80"/>
      <c r="G88" s="80"/>
      <c r="H88" s="80"/>
      <c r="I88" s="80"/>
      <c r="J88" s="80"/>
      <c r="K88" s="80"/>
      <c r="L88" s="77">
        <f t="shared" si="14"/>
        <v>0</v>
      </c>
      <c r="M88" s="90" t="str">
        <f t="shared" si="15"/>
        <v/>
      </c>
    </row>
    <row r="89" spans="1:13" ht="13.5" thickBot="1" x14ac:dyDescent="0.25">
      <c r="A89" s="81" t="s">
        <v>75</v>
      </c>
      <c r="B89" s="64">
        <f t="shared" ref="B89:L89" si="16">SUM(B83:B88)</f>
        <v>0</v>
      </c>
      <c r="C89" s="64">
        <f t="shared" si="16"/>
        <v>0</v>
      </c>
      <c r="D89" s="64">
        <f t="shared" si="16"/>
        <v>0</v>
      </c>
      <c r="E89" s="64">
        <f t="shared" si="16"/>
        <v>0</v>
      </c>
      <c r="F89" s="64">
        <f t="shared" si="16"/>
        <v>0</v>
      </c>
      <c r="G89" s="64">
        <f t="shared" si="16"/>
        <v>0</v>
      </c>
      <c r="H89" s="64">
        <f t="shared" si="16"/>
        <v>0</v>
      </c>
      <c r="I89" s="64">
        <f t="shared" si="16"/>
        <v>0</v>
      </c>
      <c r="J89" s="64">
        <f t="shared" si="16"/>
        <v>0</v>
      </c>
      <c r="K89" s="64">
        <f t="shared" si="16"/>
        <v>0</v>
      </c>
      <c r="L89" s="64">
        <f t="shared" si="16"/>
        <v>0</v>
      </c>
      <c r="M89" s="65" t="str">
        <f t="shared" si="15"/>
        <v/>
      </c>
    </row>
    <row r="90" spans="1:13" x14ac:dyDescent="0.2">
      <c r="A90" s="567" t="s">
        <v>167</v>
      </c>
      <c r="B90" s="567"/>
      <c r="C90" s="567"/>
      <c r="D90" s="567"/>
      <c r="E90" s="567"/>
      <c r="F90" s="567"/>
      <c r="G90" s="567"/>
      <c r="H90" s="567"/>
      <c r="I90" s="567"/>
      <c r="J90" s="567"/>
      <c r="K90" s="567"/>
      <c r="L90" s="567"/>
      <c r="M90" s="567"/>
    </row>
    <row r="91" spans="1:13" x14ac:dyDescent="0.2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</row>
    <row r="92" spans="1:13" ht="14.2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68" t="s">
        <v>44</v>
      </c>
      <c r="M92" s="568"/>
    </row>
    <row r="93" spans="1:13" ht="21.75" thickBot="1" x14ac:dyDescent="0.25">
      <c r="A93" s="557" t="s">
        <v>92</v>
      </c>
      <c r="B93" s="558"/>
      <c r="C93" s="558"/>
      <c r="D93" s="558"/>
      <c r="E93" s="558"/>
      <c r="F93" s="558"/>
      <c r="G93" s="558"/>
      <c r="H93" s="558"/>
      <c r="I93" s="558"/>
      <c r="J93" s="558"/>
      <c r="K93" s="83" t="s">
        <v>444</v>
      </c>
      <c r="L93" s="83" t="s">
        <v>443</v>
      </c>
      <c r="M93" s="83" t="s">
        <v>171</v>
      </c>
    </row>
    <row r="94" spans="1:13" x14ac:dyDescent="0.2">
      <c r="A94" s="561"/>
      <c r="B94" s="562"/>
      <c r="C94" s="562"/>
      <c r="D94" s="562"/>
      <c r="E94" s="562"/>
      <c r="F94" s="562"/>
      <c r="G94" s="562"/>
      <c r="H94" s="562"/>
      <c r="I94" s="562"/>
      <c r="J94" s="562"/>
      <c r="K94" s="84"/>
      <c r="L94" s="85"/>
      <c r="M94" s="85"/>
    </row>
    <row r="95" spans="1:13" ht="13.5" thickBot="1" x14ac:dyDescent="0.25">
      <c r="A95" s="563"/>
      <c r="B95" s="564"/>
      <c r="C95" s="564"/>
      <c r="D95" s="564"/>
      <c r="E95" s="564"/>
      <c r="F95" s="564"/>
      <c r="G95" s="564"/>
      <c r="H95" s="564"/>
      <c r="I95" s="564"/>
      <c r="J95" s="564"/>
      <c r="K95" s="86"/>
      <c r="L95" s="80"/>
      <c r="M95" s="80"/>
    </row>
    <row r="96" spans="1:13" ht="13.5" thickBot="1" x14ac:dyDescent="0.25">
      <c r="A96" s="565" t="s">
        <v>38</v>
      </c>
      <c r="B96" s="566"/>
      <c r="C96" s="566"/>
      <c r="D96" s="566"/>
      <c r="E96" s="566"/>
      <c r="F96" s="566"/>
      <c r="G96" s="566"/>
      <c r="H96" s="566"/>
      <c r="I96" s="566"/>
      <c r="J96" s="566"/>
      <c r="K96" s="87">
        <f>SUM(K94:K95)</f>
        <v>0</v>
      </c>
      <c r="L96" s="87">
        <f>SUM(L94:L95)</f>
        <v>0</v>
      </c>
      <c r="M96" s="87">
        <f>SUM(M94:M95)</f>
        <v>0</v>
      </c>
    </row>
    <row r="97" spans="1:13" ht="12.75" customHeight="1" x14ac:dyDescent="0.2">
      <c r="D97" s="569" t="s">
        <v>726</v>
      </c>
      <c r="E97" s="569"/>
      <c r="F97" s="569"/>
      <c r="G97" s="569"/>
      <c r="H97" s="569"/>
      <c r="I97" s="569"/>
      <c r="J97" s="569"/>
      <c r="K97" s="569"/>
      <c r="L97" s="569"/>
      <c r="M97" s="569"/>
    </row>
    <row r="98" spans="1:13" ht="15.75" x14ac:dyDescent="0.2">
      <c r="A98" s="570" t="s">
        <v>689</v>
      </c>
      <c r="B98" s="570"/>
      <c r="C98" s="570"/>
      <c r="D98" s="535"/>
      <c r="E98" s="535"/>
      <c r="F98" s="535"/>
      <c r="G98" s="535"/>
      <c r="H98" s="535"/>
      <c r="I98" s="535"/>
      <c r="J98" s="510"/>
      <c r="K98" s="510"/>
      <c r="L98" s="510"/>
      <c r="M98" s="510"/>
    </row>
    <row r="99" spans="1:13" ht="15.75" thickBo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568" t="s">
        <v>44</v>
      </c>
      <c r="M99" s="568"/>
    </row>
    <row r="100" spans="1:13" ht="13.5" thickBot="1" x14ac:dyDescent="0.25">
      <c r="A100" s="571" t="s">
        <v>85</v>
      </c>
      <c r="B100" s="574" t="s">
        <v>170</v>
      </c>
      <c r="C100" s="574"/>
      <c r="D100" s="574"/>
      <c r="E100" s="574"/>
      <c r="F100" s="574"/>
      <c r="G100" s="574"/>
      <c r="H100" s="574"/>
      <c r="I100" s="574"/>
      <c r="J100" s="575" t="s">
        <v>171</v>
      </c>
      <c r="K100" s="575"/>
      <c r="L100" s="575"/>
      <c r="M100" s="575"/>
    </row>
    <row r="101" spans="1:13" ht="13.5" thickBot="1" x14ac:dyDescent="0.25">
      <c r="A101" s="572"/>
      <c r="B101" s="577" t="s">
        <v>172</v>
      </c>
      <c r="C101" s="560" t="s">
        <v>173</v>
      </c>
      <c r="D101" s="559" t="s">
        <v>168</v>
      </c>
      <c r="E101" s="559"/>
      <c r="F101" s="559"/>
      <c r="G101" s="559"/>
      <c r="H101" s="559"/>
      <c r="I101" s="559"/>
      <c r="J101" s="576"/>
      <c r="K101" s="576"/>
      <c r="L101" s="576"/>
      <c r="M101" s="576"/>
    </row>
    <row r="102" spans="1:13" ht="21.75" thickBot="1" x14ac:dyDescent="0.25">
      <c r="A102" s="572"/>
      <c r="B102" s="577"/>
      <c r="C102" s="560"/>
      <c r="D102" s="48" t="s">
        <v>172</v>
      </c>
      <c r="E102" s="48" t="s">
        <v>173</v>
      </c>
      <c r="F102" s="48" t="s">
        <v>172</v>
      </c>
      <c r="G102" s="48" t="s">
        <v>173</v>
      </c>
      <c r="H102" s="48" t="s">
        <v>172</v>
      </c>
      <c r="I102" s="48" t="s">
        <v>173</v>
      </c>
      <c r="J102" s="576"/>
      <c r="K102" s="576"/>
      <c r="L102" s="576"/>
      <c r="M102" s="576"/>
    </row>
    <row r="103" spans="1:13" ht="26.25" customHeight="1" thickBot="1" x14ac:dyDescent="0.25">
      <c r="A103" s="573"/>
      <c r="B103" s="560" t="s">
        <v>169</v>
      </c>
      <c r="C103" s="560"/>
      <c r="D103" s="560" t="s">
        <v>542</v>
      </c>
      <c r="E103" s="560"/>
      <c r="F103" s="560" t="s">
        <v>690</v>
      </c>
      <c r="G103" s="560"/>
      <c r="H103" s="560" t="s">
        <v>702</v>
      </c>
      <c r="I103" s="560"/>
      <c r="J103" s="47"/>
      <c r="K103" s="48"/>
      <c r="L103" s="47"/>
      <c r="M103" s="48"/>
    </row>
    <row r="104" spans="1:13" ht="13.5" thickBot="1" x14ac:dyDescent="0.25">
      <c r="A104" s="49" t="s">
        <v>338</v>
      </c>
      <c r="B104" s="47" t="s">
        <v>339</v>
      </c>
      <c r="C104" s="47" t="s">
        <v>340</v>
      </c>
      <c r="D104" s="50" t="s">
        <v>341</v>
      </c>
      <c r="E104" s="48" t="s">
        <v>342</v>
      </c>
      <c r="F104" s="48" t="s">
        <v>419</v>
      </c>
      <c r="G104" s="48" t="s">
        <v>420</v>
      </c>
      <c r="H104" s="47" t="s">
        <v>421</v>
      </c>
      <c r="I104" s="50" t="s">
        <v>422</v>
      </c>
      <c r="J104" s="50" t="s">
        <v>429</v>
      </c>
      <c r="K104" s="50" t="s">
        <v>430</v>
      </c>
      <c r="L104" s="50" t="s">
        <v>431</v>
      </c>
      <c r="M104" s="51" t="s">
        <v>432</v>
      </c>
    </row>
    <row r="105" spans="1:13" x14ac:dyDescent="0.2">
      <c r="A105" s="52" t="s">
        <v>86</v>
      </c>
      <c r="B105" s="53"/>
      <c r="C105" s="73"/>
      <c r="D105" s="73"/>
      <c r="E105" s="84"/>
      <c r="F105" s="73"/>
      <c r="G105" s="73"/>
      <c r="H105" s="73"/>
      <c r="I105" s="73"/>
      <c r="J105" s="73"/>
      <c r="K105" s="73"/>
      <c r="L105" s="54">
        <f t="shared" ref="L105:L111" si="17">+J105+K105</f>
        <v>0</v>
      </c>
      <c r="M105" s="88" t="str">
        <f t="shared" ref="M105:M112" si="18">IF((C105&lt;&gt;0),ROUND((L105/C105)*100,1),"")</f>
        <v/>
      </c>
    </row>
    <row r="106" spans="1:13" x14ac:dyDescent="0.2">
      <c r="A106" s="55" t="s">
        <v>98</v>
      </c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8">
        <f t="shared" si="17"/>
        <v>0</v>
      </c>
      <c r="M106" s="89" t="str">
        <f t="shared" si="18"/>
        <v/>
      </c>
    </row>
    <row r="107" spans="1:13" x14ac:dyDescent="0.2">
      <c r="A107" s="59" t="s">
        <v>87</v>
      </c>
      <c r="B107" s="60"/>
      <c r="C107" s="76"/>
      <c r="D107" s="76"/>
      <c r="E107" s="76"/>
      <c r="F107" s="76"/>
      <c r="G107" s="76"/>
      <c r="H107" s="76"/>
      <c r="I107" s="76"/>
      <c r="J107" s="76"/>
      <c r="K107" s="76"/>
      <c r="L107" s="58">
        <f t="shared" si="17"/>
        <v>0</v>
      </c>
      <c r="M107" s="89" t="str">
        <f t="shared" si="18"/>
        <v/>
      </c>
    </row>
    <row r="108" spans="1:13" x14ac:dyDescent="0.2">
      <c r="A108" s="59" t="s">
        <v>99</v>
      </c>
      <c r="B108" s="60"/>
      <c r="C108" s="76"/>
      <c r="D108" s="76"/>
      <c r="E108" s="76"/>
      <c r="F108" s="76"/>
      <c r="G108" s="76"/>
      <c r="H108" s="76"/>
      <c r="I108" s="76"/>
      <c r="J108" s="76"/>
      <c r="K108" s="76"/>
      <c r="L108" s="58">
        <f t="shared" si="17"/>
        <v>0</v>
      </c>
      <c r="M108" s="89" t="str">
        <f t="shared" si="18"/>
        <v/>
      </c>
    </row>
    <row r="109" spans="1:13" x14ac:dyDescent="0.2">
      <c r="A109" s="59" t="s">
        <v>88</v>
      </c>
      <c r="B109" s="60"/>
      <c r="C109" s="76"/>
      <c r="D109" s="76"/>
      <c r="E109" s="76"/>
      <c r="F109" s="76"/>
      <c r="G109" s="76"/>
      <c r="H109" s="76"/>
      <c r="I109" s="76"/>
      <c r="J109" s="76"/>
      <c r="K109" s="76"/>
      <c r="L109" s="58">
        <f t="shared" si="17"/>
        <v>0</v>
      </c>
      <c r="M109" s="89" t="str">
        <f t="shared" si="18"/>
        <v/>
      </c>
    </row>
    <row r="110" spans="1:13" x14ac:dyDescent="0.2">
      <c r="A110" s="59" t="s">
        <v>89</v>
      </c>
      <c r="B110" s="60"/>
      <c r="C110" s="76"/>
      <c r="D110" s="76"/>
      <c r="E110" s="76"/>
      <c r="F110" s="76"/>
      <c r="G110" s="76"/>
      <c r="H110" s="76"/>
      <c r="I110" s="76"/>
      <c r="J110" s="76"/>
      <c r="K110" s="76"/>
      <c r="L110" s="58">
        <f t="shared" si="17"/>
        <v>0</v>
      </c>
      <c r="M110" s="89" t="str">
        <f t="shared" si="18"/>
        <v/>
      </c>
    </row>
    <row r="111" spans="1:13" ht="13.5" thickBot="1" x14ac:dyDescent="0.25">
      <c r="A111" s="61"/>
      <c r="B111" s="62"/>
      <c r="C111" s="80"/>
      <c r="D111" s="80"/>
      <c r="E111" s="80"/>
      <c r="F111" s="80"/>
      <c r="G111" s="80"/>
      <c r="H111" s="80"/>
      <c r="I111" s="80"/>
      <c r="J111" s="80"/>
      <c r="K111" s="80"/>
      <c r="L111" s="58">
        <f t="shared" si="17"/>
        <v>0</v>
      </c>
      <c r="M111" s="90" t="str">
        <f t="shared" si="18"/>
        <v/>
      </c>
    </row>
    <row r="112" spans="1:13" ht="13.5" thickBot="1" x14ac:dyDescent="0.25">
      <c r="A112" s="63" t="s">
        <v>91</v>
      </c>
      <c r="B112" s="64">
        <f t="shared" ref="B112:L112" si="19">B105+SUM(B107:B111)</f>
        <v>0</v>
      </c>
      <c r="C112" s="64">
        <f t="shared" si="19"/>
        <v>0</v>
      </c>
      <c r="D112" s="64">
        <f t="shared" si="19"/>
        <v>0</v>
      </c>
      <c r="E112" s="64">
        <f t="shared" si="19"/>
        <v>0</v>
      </c>
      <c r="F112" s="64">
        <f t="shared" si="19"/>
        <v>0</v>
      </c>
      <c r="G112" s="64">
        <f t="shared" si="19"/>
        <v>0</v>
      </c>
      <c r="H112" s="64">
        <f t="shared" si="19"/>
        <v>0</v>
      </c>
      <c r="I112" s="64">
        <f t="shared" si="19"/>
        <v>0</v>
      </c>
      <c r="J112" s="64">
        <f t="shared" si="19"/>
        <v>0</v>
      </c>
      <c r="K112" s="64">
        <f t="shared" si="19"/>
        <v>0</v>
      </c>
      <c r="L112" s="64">
        <f t="shared" si="19"/>
        <v>0</v>
      </c>
      <c r="M112" s="65" t="str">
        <f t="shared" si="18"/>
        <v/>
      </c>
    </row>
    <row r="113" spans="1:13" x14ac:dyDescent="0.2">
      <c r="A113" s="66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</row>
    <row r="114" spans="1:13" ht="13.5" thickBot="1" x14ac:dyDescent="0.25">
      <c r="A114" s="69" t="s">
        <v>90</v>
      </c>
      <c r="B114" s="70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</row>
    <row r="115" spans="1:13" x14ac:dyDescent="0.2">
      <c r="A115" s="72" t="s">
        <v>94</v>
      </c>
      <c r="B115" s="53"/>
      <c r="C115" s="73"/>
      <c r="D115" s="73"/>
      <c r="E115" s="84"/>
      <c r="F115" s="73"/>
      <c r="G115" s="73"/>
      <c r="H115" s="73"/>
      <c r="I115" s="73"/>
      <c r="J115" s="73"/>
      <c r="K115" s="73"/>
      <c r="L115" s="74">
        <f t="shared" ref="L115:L120" si="20">+J115+K115</f>
        <v>0</v>
      </c>
      <c r="M115" s="88" t="str">
        <f t="shared" ref="M115:M121" si="21">IF((C115&lt;&gt;0),ROUND((L115/C115)*100,1),"")</f>
        <v/>
      </c>
    </row>
    <row r="116" spans="1:13" x14ac:dyDescent="0.2">
      <c r="A116" s="75" t="s">
        <v>95</v>
      </c>
      <c r="B116" s="60">
        <v>91357516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7">
        <f t="shared" si="20"/>
        <v>0</v>
      </c>
      <c r="M116" s="89" t="str">
        <f t="shared" si="21"/>
        <v/>
      </c>
    </row>
    <row r="117" spans="1:13" x14ac:dyDescent="0.2">
      <c r="A117" s="75" t="s">
        <v>96</v>
      </c>
      <c r="B117" s="60"/>
      <c r="C117" s="76"/>
      <c r="D117" s="76"/>
      <c r="E117" s="76"/>
      <c r="F117" s="76"/>
      <c r="G117" s="76"/>
      <c r="H117" s="76"/>
      <c r="I117" s="76"/>
      <c r="J117" s="76"/>
      <c r="K117" s="76"/>
      <c r="L117" s="77">
        <f t="shared" si="20"/>
        <v>0</v>
      </c>
      <c r="M117" s="89" t="str">
        <f t="shared" si="21"/>
        <v/>
      </c>
    </row>
    <row r="118" spans="1:13" x14ac:dyDescent="0.2">
      <c r="A118" s="75" t="s">
        <v>97</v>
      </c>
      <c r="B118" s="60"/>
      <c r="C118" s="76"/>
      <c r="D118" s="76"/>
      <c r="E118" s="76"/>
      <c r="F118" s="76"/>
      <c r="G118" s="76"/>
      <c r="H118" s="76"/>
      <c r="I118" s="76"/>
      <c r="J118" s="76"/>
      <c r="K118" s="76"/>
      <c r="L118" s="77">
        <f t="shared" si="20"/>
        <v>0</v>
      </c>
      <c r="M118" s="89" t="str">
        <f t="shared" si="21"/>
        <v/>
      </c>
    </row>
    <row r="119" spans="1:13" x14ac:dyDescent="0.2">
      <c r="A119" s="78"/>
      <c r="B119" s="60"/>
      <c r="C119" s="76"/>
      <c r="D119" s="76"/>
      <c r="E119" s="76"/>
      <c r="F119" s="76"/>
      <c r="G119" s="76"/>
      <c r="H119" s="76"/>
      <c r="I119" s="76"/>
      <c r="J119" s="76"/>
      <c r="K119" s="76"/>
      <c r="L119" s="77">
        <f t="shared" si="20"/>
        <v>0</v>
      </c>
      <c r="M119" s="89" t="str">
        <f t="shared" si="21"/>
        <v/>
      </c>
    </row>
    <row r="120" spans="1:13" ht="13.5" thickBot="1" x14ac:dyDescent="0.25">
      <c r="A120" s="79"/>
      <c r="B120" s="62"/>
      <c r="C120" s="80"/>
      <c r="D120" s="80"/>
      <c r="E120" s="80"/>
      <c r="F120" s="80"/>
      <c r="G120" s="80"/>
      <c r="H120" s="80"/>
      <c r="I120" s="80"/>
      <c r="J120" s="80"/>
      <c r="K120" s="80"/>
      <c r="L120" s="77">
        <f t="shared" si="20"/>
        <v>0</v>
      </c>
      <c r="M120" s="90" t="str">
        <f t="shared" si="21"/>
        <v/>
      </c>
    </row>
    <row r="121" spans="1:13" ht="13.5" thickBot="1" x14ac:dyDescent="0.25">
      <c r="A121" s="81" t="s">
        <v>75</v>
      </c>
      <c r="B121" s="64">
        <f t="shared" ref="B121:L121" si="22">SUM(B115:B120)</f>
        <v>91357516</v>
      </c>
      <c r="C121" s="64">
        <f t="shared" si="22"/>
        <v>0</v>
      </c>
      <c r="D121" s="64">
        <f t="shared" si="22"/>
        <v>0</v>
      </c>
      <c r="E121" s="64">
        <f t="shared" si="22"/>
        <v>0</v>
      </c>
      <c r="F121" s="64">
        <f t="shared" si="22"/>
        <v>0</v>
      </c>
      <c r="G121" s="64">
        <f t="shared" si="22"/>
        <v>0</v>
      </c>
      <c r="H121" s="64">
        <f t="shared" si="22"/>
        <v>0</v>
      </c>
      <c r="I121" s="64">
        <f t="shared" si="22"/>
        <v>0</v>
      </c>
      <c r="J121" s="64">
        <f t="shared" si="22"/>
        <v>0</v>
      </c>
      <c r="K121" s="64">
        <f t="shared" si="22"/>
        <v>0</v>
      </c>
      <c r="L121" s="64">
        <f t="shared" si="22"/>
        <v>0</v>
      </c>
      <c r="M121" s="65" t="str">
        <f t="shared" si="21"/>
        <v/>
      </c>
    </row>
    <row r="122" spans="1:13" x14ac:dyDescent="0.2">
      <c r="A122" s="567" t="s">
        <v>167</v>
      </c>
      <c r="B122" s="567"/>
      <c r="C122" s="567"/>
      <c r="D122" s="567"/>
      <c r="E122" s="567"/>
      <c r="F122" s="567"/>
      <c r="G122" s="567"/>
      <c r="H122" s="567"/>
      <c r="I122" s="567"/>
      <c r="J122" s="567"/>
      <c r="K122" s="567"/>
      <c r="L122" s="567"/>
      <c r="M122" s="567"/>
    </row>
    <row r="123" spans="1:13" x14ac:dyDescent="0.2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</row>
    <row r="124" spans="1:13" ht="14.2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68" t="s">
        <v>44</v>
      </c>
      <c r="M124" s="568"/>
    </row>
    <row r="125" spans="1:13" ht="21.75" thickBot="1" x14ac:dyDescent="0.25">
      <c r="A125" s="557" t="s">
        <v>92</v>
      </c>
      <c r="B125" s="558"/>
      <c r="C125" s="558"/>
      <c r="D125" s="558"/>
      <c r="E125" s="558"/>
      <c r="F125" s="558"/>
      <c r="G125" s="558"/>
      <c r="H125" s="558"/>
      <c r="I125" s="558"/>
      <c r="J125" s="558"/>
      <c r="K125" s="83" t="s">
        <v>444</v>
      </c>
      <c r="L125" s="83" t="s">
        <v>443</v>
      </c>
      <c r="M125" s="83" t="s">
        <v>171</v>
      </c>
    </row>
    <row r="126" spans="1:13" x14ac:dyDescent="0.2">
      <c r="A126" s="561"/>
      <c r="B126" s="562"/>
      <c r="C126" s="562"/>
      <c r="D126" s="562"/>
      <c r="E126" s="562"/>
      <c r="F126" s="562"/>
      <c r="G126" s="562"/>
      <c r="H126" s="562"/>
      <c r="I126" s="562"/>
      <c r="J126" s="562"/>
      <c r="K126" s="84"/>
      <c r="L126" s="85"/>
      <c r="M126" s="85"/>
    </row>
    <row r="127" spans="1:13" ht="13.5" thickBot="1" x14ac:dyDescent="0.25">
      <c r="A127" s="563"/>
      <c r="B127" s="564"/>
      <c r="C127" s="564"/>
      <c r="D127" s="564"/>
      <c r="E127" s="564"/>
      <c r="F127" s="564"/>
      <c r="G127" s="564"/>
      <c r="H127" s="564"/>
      <c r="I127" s="564"/>
      <c r="J127" s="564"/>
      <c r="K127" s="86"/>
      <c r="L127" s="80"/>
      <c r="M127" s="80"/>
    </row>
    <row r="128" spans="1:13" ht="13.5" thickBot="1" x14ac:dyDescent="0.25">
      <c r="A128" s="565" t="s">
        <v>38</v>
      </c>
      <c r="B128" s="566"/>
      <c r="C128" s="566"/>
      <c r="D128" s="566"/>
      <c r="E128" s="566"/>
      <c r="F128" s="566"/>
      <c r="G128" s="566"/>
      <c r="H128" s="566"/>
      <c r="I128" s="566"/>
      <c r="J128" s="566"/>
      <c r="K128" s="87">
        <f>SUM(K126:K127)</f>
        <v>0</v>
      </c>
      <c r="L128" s="87">
        <f>SUM(L126:L127)</f>
        <v>0</v>
      </c>
      <c r="M128" s="87">
        <f>SUM(M126:M127)</f>
        <v>0</v>
      </c>
    </row>
    <row r="129" spans="1:13" x14ac:dyDescent="0.2">
      <c r="D129" s="569" t="s">
        <v>726</v>
      </c>
      <c r="E129" s="569"/>
      <c r="F129" s="569"/>
      <c r="G129" s="569"/>
      <c r="H129" s="569"/>
      <c r="I129" s="569"/>
      <c r="J129" s="569"/>
      <c r="K129" s="569"/>
      <c r="L129" s="569"/>
      <c r="M129" s="569"/>
    </row>
    <row r="130" spans="1:13" ht="15.75" x14ac:dyDescent="0.2">
      <c r="A130" s="570" t="s">
        <v>692</v>
      </c>
      <c r="B130" s="570"/>
      <c r="C130" s="570"/>
      <c r="D130" s="535"/>
      <c r="E130" s="535"/>
      <c r="F130" s="535"/>
      <c r="G130" s="535"/>
      <c r="H130" s="535"/>
      <c r="I130" s="535"/>
      <c r="J130" s="510"/>
      <c r="K130" s="510"/>
      <c r="L130" s="510"/>
      <c r="M130" s="510"/>
    </row>
    <row r="131" spans="1:13" ht="15.75" thickBo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568" t="s">
        <v>44</v>
      </c>
      <c r="M131" s="568"/>
    </row>
    <row r="132" spans="1:13" ht="13.5" thickBot="1" x14ac:dyDescent="0.25">
      <c r="A132" s="571" t="s">
        <v>85</v>
      </c>
      <c r="B132" s="574" t="s">
        <v>170</v>
      </c>
      <c r="C132" s="574"/>
      <c r="D132" s="574"/>
      <c r="E132" s="574"/>
      <c r="F132" s="574"/>
      <c r="G132" s="574"/>
      <c r="H132" s="574"/>
      <c r="I132" s="574"/>
      <c r="J132" s="575" t="s">
        <v>171</v>
      </c>
      <c r="K132" s="575"/>
      <c r="L132" s="575"/>
      <c r="M132" s="575"/>
    </row>
    <row r="133" spans="1:13" ht="13.5" thickBot="1" x14ac:dyDescent="0.25">
      <c r="A133" s="572"/>
      <c r="B133" s="577" t="s">
        <v>172</v>
      </c>
      <c r="C133" s="560" t="s">
        <v>173</v>
      </c>
      <c r="D133" s="559" t="s">
        <v>168</v>
      </c>
      <c r="E133" s="559"/>
      <c r="F133" s="559"/>
      <c r="G133" s="559"/>
      <c r="H133" s="559"/>
      <c r="I133" s="559"/>
      <c r="J133" s="576"/>
      <c r="K133" s="576"/>
      <c r="L133" s="576"/>
      <c r="M133" s="576"/>
    </row>
    <row r="134" spans="1:13" ht="21.75" thickBot="1" x14ac:dyDescent="0.25">
      <c r="A134" s="572"/>
      <c r="B134" s="577"/>
      <c r="C134" s="560"/>
      <c r="D134" s="48" t="s">
        <v>172</v>
      </c>
      <c r="E134" s="48" t="s">
        <v>173</v>
      </c>
      <c r="F134" s="48" t="s">
        <v>172</v>
      </c>
      <c r="G134" s="48" t="s">
        <v>173</v>
      </c>
      <c r="H134" s="48" t="s">
        <v>172</v>
      </c>
      <c r="I134" s="48" t="s">
        <v>173</v>
      </c>
      <c r="J134" s="576"/>
      <c r="K134" s="576"/>
      <c r="L134" s="576"/>
      <c r="M134" s="576"/>
    </row>
    <row r="135" spans="1:13" ht="23.25" customHeight="1" thickBot="1" x14ac:dyDescent="0.25">
      <c r="A135" s="573"/>
      <c r="B135" s="560" t="s">
        <v>169</v>
      </c>
      <c r="C135" s="560"/>
      <c r="D135" s="560" t="s">
        <v>540</v>
      </c>
      <c r="E135" s="560"/>
      <c r="F135" s="560" t="s">
        <v>541</v>
      </c>
      <c r="G135" s="560"/>
      <c r="H135" s="560" t="s">
        <v>542</v>
      </c>
      <c r="I135" s="560"/>
      <c r="J135" s="47"/>
      <c r="K135" s="48"/>
      <c r="L135" s="47"/>
      <c r="M135" s="48"/>
    </row>
    <row r="136" spans="1:13" ht="13.5" thickBot="1" x14ac:dyDescent="0.25">
      <c r="A136" s="49" t="s">
        <v>338</v>
      </c>
      <c r="B136" s="47" t="s">
        <v>339</v>
      </c>
      <c r="C136" s="47" t="s">
        <v>340</v>
      </c>
      <c r="D136" s="50" t="s">
        <v>341</v>
      </c>
      <c r="E136" s="48" t="s">
        <v>342</v>
      </c>
      <c r="F136" s="48" t="s">
        <v>419</v>
      </c>
      <c r="G136" s="48" t="s">
        <v>420</v>
      </c>
      <c r="H136" s="47" t="s">
        <v>421</v>
      </c>
      <c r="I136" s="50" t="s">
        <v>422</v>
      </c>
      <c r="J136" s="50" t="s">
        <v>429</v>
      </c>
      <c r="K136" s="50" t="s">
        <v>430</v>
      </c>
      <c r="L136" s="50" t="s">
        <v>431</v>
      </c>
      <c r="M136" s="51" t="s">
        <v>432</v>
      </c>
    </row>
    <row r="137" spans="1:13" x14ac:dyDescent="0.2">
      <c r="A137" s="52" t="s">
        <v>86</v>
      </c>
      <c r="B137" s="53"/>
      <c r="C137" s="73"/>
      <c r="D137" s="73"/>
      <c r="E137" s="84"/>
      <c r="F137" s="73"/>
      <c r="G137" s="73"/>
      <c r="H137" s="73"/>
      <c r="I137" s="73"/>
      <c r="J137" s="73"/>
      <c r="K137" s="73"/>
      <c r="L137" s="54">
        <f t="shared" ref="L137:L143" si="23">+J137+K137</f>
        <v>0</v>
      </c>
      <c r="M137" s="88" t="str">
        <f t="shared" ref="M137:M144" si="24">IF((C137&lt;&gt;0),ROUND((L137/C137)*100,1),"")</f>
        <v/>
      </c>
    </row>
    <row r="138" spans="1:13" x14ac:dyDescent="0.2">
      <c r="A138" s="55" t="s">
        <v>98</v>
      </c>
      <c r="B138" s="56"/>
      <c r="C138" s="57"/>
      <c r="D138" s="57"/>
      <c r="E138" s="57"/>
      <c r="F138" s="57"/>
      <c r="G138" s="57"/>
      <c r="H138" s="57"/>
      <c r="I138" s="57"/>
      <c r="J138" s="57"/>
      <c r="K138" s="57"/>
      <c r="L138" s="58">
        <f t="shared" si="23"/>
        <v>0</v>
      </c>
      <c r="M138" s="89" t="str">
        <f t="shared" si="24"/>
        <v/>
      </c>
    </row>
    <row r="139" spans="1:13" x14ac:dyDescent="0.2">
      <c r="A139" s="59" t="s">
        <v>87</v>
      </c>
      <c r="B139" s="60"/>
      <c r="C139" s="76"/>
      <c r="D139" s="76"/>
      <c r="E139" s="76"/>
      <c r="F139" s="76"/>
      <c r="G139" s="76"/>
      <c r="H139" s="76"/>
      <c r="I139" s="76"/>
      <c r="J139" s="76"/>
      <c r="K139" s="76"/>
      <c r="L139" s="58">
        <f t="shared" si="23"/>
        <v>0</v>
      </c>
      <c r="M139" s="89" t="str">
        <f t="shared" si="24"/>
        <v/>
      </c>
    </row>
    <row r="140" spans="1:13" x14ac:dyDescent="0.2">
      <c r="A140" s="59" t="s">
        <v>99</v>
      </c>
      <c r="B140" s="60"/>
      <c r="C140" s="76"/>
      <c r="D140" s="76"/>
      <c r="E140" s="76"/>
      <c r="F140" s="76"/>
      <c r="G140" s="76"/>
      <c r="H140" s="76"/>
      <c r="I140" s="76"/>
      <c r="J140" s="76"/>
      <c r="K140" s="76"/>
      <c r="L140" s="58">
        <f t="shared" si="23"/>
        <v>0</v>
      </c>
      <c r="M140" s="89" t="str">
        <f t="shared" si="24"/>
        <v/>
      </c>
    </row>
    <row r="141" spans="1:13" x14ac:dyDescent="0.2">
      <c r="A141" s="59" t="s">
        <v>88</v>
      </c>
      <c r="B141" s="60"/>
      <c r="C141" s="76"/>
      <c r="D141" s="76"/>
      <c r="E141" s="76"/>
      <c r="F141" s="76"/>
      <c r="G141" s="76"/>
      <c r="H141" s="76"/>
      <c r="I141" s="76"/>
      <c r="J141" s="76"/>
      <c r="K141" s="76"/>
      <c r="L141" s="58">
        <f t="shared" si="23"/>
        <v>0</v>
      </c>
      <c r="M141" s="89" t="str">
        <f t="shared" si="24"/>
        <v/>
      </c>
    </row>
    <row r="142" spans="1:13" x14ac:dyDescent="0.2">
      <c r="A142" s="59" t="s">
        <v>89</v>
      </c>
      <c r="B142" s="60"/>
      <c r="C142" s="76"/>
      <c r="D142" s="76"/>
      <c r="E142" s="76"/>
      <c r="F142" s="76"/>
      <c r="G142" s="76"/>
      <c r="H142" s="76"/>
      <c r="I142" s="76"/>
      <c r="J142" s="76"/>
      <c r="K142" s="76"/>
      <c r="L142" s="58">
        <f t="shared" si="23"/>
        <v>0</v>
      </c>
      <c r="M142" s="89" t="str">
        <f t="shared" si="24"/>
        <v/>
      </c>
    </row>
    <row r="143" spans="1:13" ht="13.5" thickBot="1" x14ac:dyDescent="0.25">
      <c r="A143" s="61"/>
      <c r="B143" s="62"/>
      <c r="C143" s="80"/>
      <c r="D143" s="80"/>
      <c r="E143" s="80"/>
      <c r="F143" s="80"/>
      <c r="G143" s="80"/>
      <c r="H143" s="80"/>
      <c r="I143" s="80"/>
      <c r="J143" s="80"/>
      <c r="K143" s="80"/>
      <c r="L143" s="58">
        <f t="shared" si="23"/>
        <v>0</v>
      </c>
      <c r="M143" s="90" t="str">
        <f t="shared" si="24"/>
        <v/>
      </c>
    </row>
    <row r="144" spans="1:13" ht="13.5" thickBot="1" x14ac:dyDescent="0.25">
      <c r="A144" s="63" t="s">
        <v>91</v>
      </c>
      <c r="B144" s="64">
        <f t="shared" ref="B144:L144" si="25">B137+SUM(B139:B143)</f>
        <v>0</v>
      </c>
      <c r="C144" s="64">
        <f t="shared" si="25"/>
        <v>0</v>
      </c>
      <c r="D144" s="64">
        <f t="shared" si="25"/>
        <v>0</v>
      </c>
      <c r="E144" s="64">
        <f t="shared" si="25"/>
        <v>0</v>
      </c>
      <c r="F144" s="64">
        <f t="shared" si="25"/>
        <v>0</v>
      </c>
      <c r="G144" s="64">
        <f t="shared" si="25"/>
        <v>0</v>
      </c>
      <c r="H144" s="64">
        <f t="shared" si="25"/>
        <v>0</v>
      </c>
      <c r="I144" s="64">
        <f t="shared" si="25"/>
        <v>0</v>
      </c>
      <c r="J144" s="64">
        <f t="shared" si="25"/>
        <v>0</v>
      </c>
      <c r="K144" s="64">
        <f t="shared" si="25"/>
        <v>0</v>
      </c>
      <c r="L144" s="64">
        <f t="shared" si="25"/>
        <v>0</v>
      </c>
      <c r="M144" s="65" t="str">
        <f t="shared" si="24"/>
        <v/>
      </c>
    </row>
    <row r="145" spans="1:13" x14ac:dyDescent="0.2">
      <c r="A145" s="66"/>
      <c r="B145" s="67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</row>
    <row r="146" spans="1:13" ht="13.5" thickBot="1" x14ac:dyDescent="0.25">
      <c r="A146" s="69" t="s">
        <v>90</v>
      </c>
      <c r="B146" s="70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</row>
    <row r="147" spans="1:13" x14ac:dyDescent="0.2">
      <c r="A147" s="72" t="s">
        <v>94</v>
      </c>
      <c r="B147" s="53"/>
      <c r="C147" s="73"/>
      <c r="D147" s="73"/>
      <c r="E147" s="84"/>
      <c r="F147" s="73"/>
      <c r="G147" s="73"/>
      <c r="H147" s="73"/>
      <c r="I147" s="73"/>
      <c r="J147" s="73"/>
      <c r="K147" s="73"/>
      <c r="L147" s="74">
        <f t="shared" ref="L147:L152" si="26">+J147+K147</f>
        <v>0</v>
      </c>
      <c r="M147" s="88" t="str">
        <f t="shared" ref="M147:M153" si="27">IF((C147&lt;&gt;0),ROUND((L147/C147)*100,1),"")</f>
        <v/>
      </c>
    </row>
    <row r="148" spans="1:13" x14ac:dyDescent="0.2">
      <c r="A148" s="75" t="s">
        <v>95</v>
      </c>
      <c r="B148" s="60"/>
      <c r="C148" s="76"/>
      <c r="D148" s="76"/>
      <c r="E148" s="76"/>
      <c r="F148" s="76"/>
      <c r="G148" s="76"/>
      <c r="H148" s="76"/>
      <c r="I148" s="76"/>
      <c r="J148" s="76"/>
      <c r="K148" s="76"/>
      <c r="L148" s="77">
        <f t="shared" si="26"/>
        <v>0</v>
      </c>
      <c r="M148" s="89" t="str">
        <f t="shared" si="27"/>
        <v/>
      </c>
    </row>
    <row r="149" spans="1:13" x14ac:dyDescent="0.2">
      <c r="A149" s="75" t="s">
        <v>96</v>
      </c>
      <c r="B149" s="60"/>
      <c r="C149" s="76"/>
      <c r="D149" s="76"/>
      <c r="E149" s="76"/>
      <c r="F149" s="76"/>
      <c r="G149" s="76"/>
      <c r="H149" s="76"/>
      <c r="I149" s="76"/>
      <c r="J149" s="76"/>
      <c r="K149" s="76"/>
      <c r="L149" s="77">
        <f t="shared" si="26"/>
        <v>0</v>
      </c>
      <c r="M149" s="89" t="str">
        <f t="shared" si="27"/>
        <v/>
      </c>
    </row>
    <row r="150" spans="1:13" x14ac:dyDescent="0.2">
      <c r="A150" s="75" t="s">
        <v>97</v>
      </c>
      <c r="B150" s="60"/>
      <c r="C150" s="76"/>
      <c r="D150" s="76"/>
      <c r="E150" s="76"/>
      <c r="F150" s="76"/>
      <c r="G150" s="76"/>
      <c r="H150" s="76"/>
      <c r="I150" s="76"/>
      <c r="J150" s="76"/>
      <c r="K150" s="76"/>
      <c r="L150" s="77">
        <f t="shared" si="26"/>
        <v>0</v>
      </c>
      <c r="M150" s="89" t="str">
        <f t="shared" si="27"/>
        <v/>
      </c>
    </row>
    <row r="151" spans="1:13" x14ac:dyDescent="0.2">
      <c r="A151" s="78"/>
      <c r="B151" s="60">
        <v>5062160</v>
      </c>
      <c r="C151" s="76"/>
      <c r="D151" s="76"/>
      <c r="E151" s="76"/>
      <c r="F151" s="76"/>
      <c r="G151" s="76"/>
      <c r="H151" s="76"/>
      <c r="I151" s="76"/>
      <c r="J151" s="76"/>
      <c r="K151" s="76"/>
      <c r="L151" s="77">
        <f t="shared" si="26"/>
        <v>0</v>
      </c>
      <c r="M151" s="89" t="str">
        <f t="shared" si="27"/>
        <v/>
      </c>
    </row>
    <row r="152" spans="1:13" ht="13.5" thickBot="1" x14ac:dyDescent="0.25">
      <c r="A152" s="79"/>
      <c r="B152" s="62"/>
      <c r="C152" s="80"/>
      <c r="D152" s="80"/>
      <c r="E152" s="80"/>
      <c r="F152" s="80"/>
      <c r="G152" s="80"/>
      <c r="H152" s="80"/>
      <c r="I152" s="80"/>
      <c r="J152" s="80"/>
      <c r="K152" s="80"/>
      <c r="L152" s="77">
        <f t="shared" si="26"/>
        <v>0</v>
      </c>
      <c r="M152" s="90" t="str">
        <f t="shared" si="27"/>
        <v/>
      </c>
    </row>
    <row r="153" spans="1:13" ht="13.5" thickBot="1" x14ac:dyDescent="0.25">
      <c r="A153" s="81" t="s">
        <v>75</v>
      </c>
      <c r="B153" s="64">
        <f t="shared" ref="B153:L153" si="28">SUM(B147:B152)</f>
        <v>5062160</v>
      </c>
      <c r="C153" s="64">
        <f t="shared" si="28"/>
        <v>0</v>
      </c>
      <c r="D153" s="64">
        <f t="shared" si="28"/>
        <v>0</v>
      </c>
      <c r="E153" s="64">
        <f t="shared" si="28"/>
        <v>0</v>
      </c>
      <c r="F153" s="64">
        <f t="shared" si="28"/>
        <v>0</v>
      </c>
      <c r="G153" s="64">
        <f t="shared" si="28"/>
        <v>0</v>
      </c>
      <c r="H153" s="64">
        <f t="shared" si="28"/>
        <v>0</v>
      </c>
      <c r="I153" s="64">
        <f t="shared" si="28"/>
        <v>0</v>
      </c>
      <c r="J153" s="64">
        <f t="shared" si="28"/>
        <v>0</v>
      </c>
      <c r="K153" s="64">
        <f t="shared" si="28"/>
        <v>0</v>
      </c>
      <c r="L153" s="64">
        <f t="shared" si="28"/>
        <v>0</v>
      </c>
      <c r="M153" s="65" t="str">
        <f t="shared" si="27"/>
        <v/>
      </c>
    </row>
    <row r="154" spans="1:13" x14ac:dyDescent="0.2">
      <c r="A154" s="567" t="s">
        <v>167</v>
      </c>
      <c r="B154" s="567"/>
      <c r="C154" s="567"/>
      <c r="D154" s="567"/>
      <c r="E154" s="567"/>
      <c r="F154" s="567"/>
      <c r="G154" s="567"/>
      <c r="H154" s="567"/>
      <c r="I154" s="567"/>
      <c r="J154" s="567"/>
      <c r="K154" s="567"/>
      <c r="L154" s="567"/>
      <c r="M154" s="567"/>
    </row>
    <row r="155" spans="1:13" x14ac:dyDescent="0.2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</row>
    <row r="156" spans="1:13" ht="14.2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68" t="s">
        <v>44</v>
      </c>
      <c r="M156" s="568"/>
    </row>
    <row r="157" spans="1:13" ht="21.75" thickBot="1" x14ac:dyDescent="0.25">
      <c r="A157" s="557" t="s">
        <v>92</v>
      </c>
      <c r="B157" s="558"/>
      <c r="C157" s="558"/>
      <c r="D157" s="558"/>
      <c r="E157" s="558"/>
      <c r="F157" s="558"/>
      <c r="G157" s="558"/>
      <c r="H157" s="558"/>
      <c r="I157" s="558"/>
      <c r="J157" s="558"/>
      <c r="K157" s="83" t="s">
        <v>444</v>
      </c>
      <c r="L157" s="83" t="s">
        <v>443</v>
      </c>
      <c r="M157" s="83" t="s">
        <v>171</v>
      </c>
    </row>
    <row r="158" spans="1:13" x14ac:dyDescent="0.2">
      <c r="A158" s="561"/>
      <c r="B158" s="562"/>
      <c r="C158" s="562"/>
      <c r="D158" s="562"/>
      <c r="E158" s="562"/>
      <c r="F158" s="562"/>
      <c r="G158" s="562"/>
      <c r="H158" s="562"/>
      <c r="I158" s="562"/>
      <c r="J158" s="562"/>
      <c r="K158" s="84"/>
      <c r="L158" s="85"/>
      <c r="M158" s="85"/>
    </row>
    <row r="159" spans="1:13" ht="13.5" thickBot="1" x14ac:dyDescent="0.25">
      <c r="A159" s="563"/>
      <c r="B159" s="564"/>
      <c r="C159" s="564"/>
      <c r="D159" s="564"/>
      <c r="E159" s="564"/>
      <c r="F159" s="564"/>
      <c r="G159" s="564"/>
      <c r="H159" s="564"/>
      <c r="I159" s="564"/>
      <c r="J159" s="564"/>
      <c r="K159" s="86"/>
      <c r="L159" s="80"/>
      <c r="M159" s="80"/>
    </row>
    <row r="160" spans="1:13" ht="13.5" thickBot="1" x14ac:dyDescent="0.25">
      <c r="A160" s="565" t="s">
        <v>38</v>
      </c>
      <c r="B160" s="566"/>
      <c r="C160" s="566"/>
      <c r="D160" s="566"/>
      <c r="E160" s="566"/>
      <c r="F160" s="566"/>
      <c r="G160" s="566"/>
      <c r="H160" s="566"/>
      <c r="I160" s="566"/>
      <c r="J160" s="566"/>
      <c r="K160" s="87">
        <f>SUM(K158:K159)</f>
        <v>0</v>
      </c>
      <c r="L160" s="87">
        <f>SUM(L158:L159)</f>
        <v>0</v>
      </c>
      <c r="M160" s="87">
        <f>SUM(M158:M159)</f>
        <v>0</v>
      </c>
    </row>
  </sheetData>
  <mergeCells count="95">
    <mergeCell ref="D1:M1"/>
    <mergeCell ref="L3:M3"/>
    <mergeCell ref="A4:A7"/>
    <mergeCell ref="B4:I4"/>
    <mergeCell ref="J4:M6"/>
    <mergeCell ref="B5:B6"/>
    <mergeCell ref="C5:C6"/>
    <mergeCell ref="D5:I5"/>
    <mergeCell ref="B7:C7"/>
    <mergeCell ref="D7:E7"/>
    <mergeCell ref="F7:G7"/>
    <mergeCell ref="H7:I7"/>
    <mergeCell ref="A26:M26"/>
    <mergeCell ref="L28:M28"/>
    <mergeCell ref="A29:J29"/>
    <mergeCell ref="A30:J30"/>
    <mergeCell ref="A31:J31"/>
    <mergeCell ref="A32:J32"/>
    <mergeCell ref="A61:J61"/>
    <mergeCell ref="D33:M33"/>
    <mergeCell ref="L35:M35"/>
    <mergeCell ref="A36:A39"/>
    <mergeCell ref="B36:I36"/>
    <mergeCell ref="J36:M38"/>
    <mergeCell ref="B37:B38"/>
    <mergeCell ref="C37:C38"/>
    <mergeCell ref="D37:I37"/>
    <mergeCell ref="B39:C39"/>
    <mergeCell ref="A62:J62"/>
    <mergeCell ref="A63:J63"/>
    <mergeCell ref="A64:J64"/>
    <mergeCell ref="A2:H2"/>
    <mergeCell ref="A34:I34"/>
    <mergeCell ref="D39:E39"/>
    <mergeCell ref="F39:G39"/>
    <mergeCell ref="H39:I39"/>
    <mergeCell ref="A58:M58"/>
    <mergeCell ref="L60:M60"/>
    <mergeCell ref="D65:M65"/>
    <mergeCell ref="A66:I66"/>
    <mergeCell ref="L67:M67"/>
    <mergeCell ref="A68:A71"/>
    <mergeCell ref="B68:I68"/>
    <mergeCell ref="J68:M70"/>
    <mergeCell ref="B69:B70"/>
    <mergeCell ref="C69:C70"/>
    <mergeCell ref="D69:I69"/>
    <mergeCell ref="B71:C71"/>
    <mergeCell ref="D71:E71"/>
    <mergeCell ref="F71:G71"/>
    <mergeCell ref="H71:I71"/>
    <mergeCell ref="A90:M90"/>
    <mergeCell ref="L92:M92"/>
    <mergeCell ref="A93:J93"/>
    <mergeCell ref="A94:J94"/>
    <mergeCell ref="A95:J95"/>
    <mergeCell ref="A96:J96"/>
    <mergeCell ref="D97:M97"/>
    <mergeCell ref="A98:I98"/>
    <mergeCell ref="L99:M99"/>
    <mergeCell ref="A100:A103"/>
    <mergeCell ref="B100:I100"/>
    <mergeCell ref="J100:M102"/>
    <mergeCell ref="B101:B102"/>
    <mergeCell ref="C101:C102"/>
    <mergeCell ref="D101:I101"/>
    <mergeCell ref="B103:C103"/>
    <mergeCell ref="D103:E103"/>
    <mergeCell ref="C133:C134"/>
    <mergeCell ref="F103:G103"/>
    <mergeCell ref="H103:I103"/>
    <mergeCell ref="A122:M122"/>
    <mergeCell ref="L124:M124"/>
    <mergeCell ref="A125:J125"/>
    <mergeCell ref="A126:J126"/>
    <mergeCell ref="L156:M156"/>
    <mergeCell ref="A127:J127"/>
    <mergeCell ref="A128:J128"/>
    <mergeCell ref="D129:M129"/>
    <mergeCell ref="A130:I130"/>
    <mergeCell ref="L131:M131"/>
    <mergeCell ref="A132:A135"/>
    <mergeCell ref="B132:I132"/>
    <mergeCell ref="J132:M134"/>
    <mergeCell ref="B133:B134"/>
    <mergeCell ref="A157:J157"/>
    <mergeCell ref="D133:I133"/>
    <mergeCell ref="B135:C135"/>
    <mergeCell ref="A158:J158"/>
    <mergeCell ref="A159:J159"/>
    <mergeCell ref="A160:J160"/>
    <mergeCell ref="D135:E135"/>
    <mergeCell ref="F135:G135"/>
    <mergeCell ref="H135:I135"/>
    <mergeCell ref="A154:M154"/>
  </mergeCells>
  <phoneticPr fontId="0" type="noConversion"/>
  <printOptions horizontalCentered="1"/>
  <pageMargins left="0.78740157480314965" right="0.78740157480314965" top="1.39" bottom="0.78" header="0.5" footer="0.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  <rowBreaks count="3" manualBreakCount="3">
    <brk id="32" max="16383" man="1"/>
    <brk id="96" max="12" man="1"/>
    <brk id="1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M5" sqref="M5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6384" width="9.33203125" style="8"/>
  </cols>
  <sheetData>
    <row r="1" spans="1:9" ht="12.75" customHeight="1" x14ac:dyDescent="0.2">
      <c r="I1" s="335" t="s">
        <v>727</v>
      </c>
    </row>
    <row r="2" spans="1:9" ht="34.5" customHeight="1" x14ac:dyDescent="0.2">
      <c r="A2" s="591" t="s">
        <v>543</v>
      </c>
      <c r="B2" s="592"/>
      <c r="C2" s="592"/>
      <c r="D2" s="592"/>
      <c r="E2" s="592"/>
      <c r="F2" s="592"/>
      <c r="G2" s="592"/>
      <c r="H2" s="592"/>
      <c r="I2" s="592"/>
    </row>
    <row r="3" spans="1:9" ht="14.25" thickBot="1" x14ac:dyDescent="0.3">
      <c r="H3" s="580" t="s">
        <v>175</v>
      </c>
      <c r="I3" s="580"/>
    </row>
    <row r="4" spans="1:9" ht="13.5" thickBot="1" x14ac:dyDescent="0.25">
      <c r="A4" s="578" t="s">
        <v>3</v>
      </c>
      <c r="B4" s="599" t="s">
        <v>176</v>
      </c>
      <c r="C4" s="597" t="s">
        <v>177</v>
      </c>
      <c r="D4" s="595" t="s">
        <v>178</v>
      </c>
      <c r="E4" s="596"/>
      <c r="F4" s="596"/>
      <c r="G4" s="596"/>
      <c r="H4" s="596"/>
      <c r="I4" s="593" t="s">
        <v>179</v>
      </c>
    </row>
    <row r="5" spans="1:9" s="19" customFormat="1" ht="42" customHeight="1" thickBot="1" x14ac:dyDescent="0.25">
      <c r="A5" s="579"/>
      <c r="B5" s="600"/>
      <c r="C5" s="598"/>
      <c r="D5" s="103" t="s">
        <v>180</v>
      </c>
      <c r="E5" s="103" t="s">
        <v>181</v>
      </c>
      <c r="F5" s="103" t="s">
        <v>182</v>
      </c>
      <c r="G5" s="104" t="s">
        <v>183</v>
      </c>
      <c r="H5" s="104" t="s">
        <v>184</v>
      </c>
      <c r="I5" s="594"/>
    </row>
    <row r="6" spans="1:9" s="19" customFormat="1" ht="12" customHeight="1" thickBot="1" x14ac:dyDescent="0.25">
      <c r="A6" s="308" t="s">
        <v>338</v>
      </c>
      <c r="B6" s="105" t="s">
        <v>339</v>
      </c>
      <c r="C6" s="105" t="s">
        <v>340</v>
      </c>
      <c r="D6" s="105" t="s">
        <v>341</v>
      </c>
      <c r="E6" s="105" t="s">
        <v>342</v>
      </c>
      <c r="F6" s="105" t="s">
        <v>419</v>
      </c>
      <c r="G6" s="105" t="s">
        <v>420</v>
      </c>
      <c r="H6" s="105" t="s">
        <v>440</v>
      </c>
      <c r="I6" s="106" t="s">
        <v>441</v>
      </c>
    </row>
    <row r="7" spans="1:9" s="19" customFormat="1" ht="18" customHeight="1" x14ac:dyDescent="0.2">
      <c r="A7" s="586" t="s">
        <v>185</v>
      </c>
      <c r="B7" s="587"/>
      <c r="C7" s="587"/>
      <c r="D7" s="587"/>
      <c r="E7" s="587"/>
      <c r="F7" s="587"/>
      <c r="G7" s="587"/>
      <c r="H7" s="587"/>
      <c r="I7" s="588"/>
    </row>
    <row r="8" spans="1:9" ht="15.95" customHeight="1" x14ac:dyDescent="0.2">
      <c r="A8" s="30" t="s">
        <v>5</v>
      </c>
      <c r="B8" s="29" t="s">
        <v>186</v>
      </c>
      <c r="C8" s="22"/>
      <c r="D8" s="22"/>
      <c r="E8" s="22"/>
      <c r="F8" s="22"/>
      <c r="G8" s="108"/>
      <c r="H8" s="109">
        <f t="shared" ref="H8:H14" si="0">SUM(D8:G8)</f>
        <v>0</v>
      </c>
      <c r="I8" s="31">
        <f t="shared" ref="I8:I14" si="1">C8+H8</f>
        <v>0</v>
      </c>
    </row>
    <row r="9" spans="1:9" ht="22.5" x14ac:dyDescent="0.2">
      <c r="A9" s="30" t="s">
        <v>6</v>
      </c>
      <c r="B9" s="29" t="s">
        <v>137</v>
      </c>
      <c r="C9" s="22">
        <v>2408911</v>
      </c>
      <c r="D9" s="22"/>
      <c r="E9" s="22"/>
      <c r="F9" s="22"/>
      <c r="G9" s="108"/>
      <c r="H9" s="109">
        <f t="shared" si="0"/>
        <v>0</v>
      </c>
      <c r="I9" s="31">
        <f t="shared" si="1"/>
        <v>2408911</v>
      </c>
    </row>
    <row r="10" spans="1:9" ht="22.5" x14ac:dyDescent="0.2">
      <c r="A10" s="30" t="s">
        <v>7</v>
      </c>
      <c r="B10" s="29" t="s">
        <v>138</v>
      </c>
      <c r="C10" s="22"/>
      <c r="D10" s="22"/>
      <c r="E10" s="22"/>
      <c r="F10" s="22"/>
      <c r="G10" s="108"/>
      <c r="H10" s="109">
        <f t="shared" si="0"/>
        <v>0</v>
      </c>
      <c r="I10" s="31">
        <f t="shared" si="1"/>
        <v>0</v>
      </c>
    </row>
    <row r="11" spans="1:9" ht="15.95" customHeight="1" x14ac:dyDescent="0.2">
      <c r="A11" s="30" t="s">
        <v>8</v>
      </c>
      <c r="B11" s="29" t="s">
        <v>139</v>
      </c>
      <c r="C11" s="22"/>
      <c r="D11" s="22"/>
      <c r="E11" s="22"/>
      <c r="F11" s="22"/>
      <c r="G11" s="108"/>
      <c r="H11" s="109">
        <f t="shared" si="0"/>
        <v>0</v>
      </c>
      <c r="I11" s="31">
        <f t="shared" si="1"/>
        <v>0</v>
      </c>
    </row>
    <row r="12" spans="1:9" ht="22.5" x14ac:dyDescent="0.2">
      <c r="A12" s="30" t="s">
        <v>9</v>
      </c>
      <c r="B12" s="29" t="s">
        <v>140</v>
      </c>
      <c r="C12" s="22"/>
      <c r="D12" s="22"/>
      <c r="E12" s="22"/>
      <c r="F12" s="22"/>
      <c r="G12" s="108"/>
      <c r="H12" s="109">
        <f t="shared" si="0"/>
        <v>0</v>
      </c>
      <c r="I12" s="31">
        <f t="shared" si="1"/>
        <v>0</v>
      </c>
    </row>
    <row r="13" spans="1:9" ht="15.95" customHeight="1" x14ac:dyDescent="0.2">
      <c r="A13" s="32" t="s">
        <v>10</v>
      </c>
      <c r="B13" s="33" t="s">
        <v>187</v>
      </c>
      <c r="C13" s="23"/>
      <c r="D13" s="23"/>
      <c r="E13" s="23"/>
      <c r="F13" s="23"/>
      <c r="G13" s="110"/>
      <c r="H13" s="109">
        <f t="shared" si="0"/>
        <v>0</v>
      </c>
      <c r="I13" s="31">
        <f t="shared" si="1"/>
        <v>0</v>
      </c>
    </row>
    <row r="14" spans="1:9" ht="15.95" customHeight="1" thickBot="1" x14ac:dyDescent="0.25">
      <c r="A14" s="111" t="s">
        <v>11</v>
      </c>
      <c r="B14" s="112" t="s">
        <v>188</v>
      </c>
      <c r="C14" s="114"/>
      <c r="D14" s="114"/>
      <c r="E14" s="114"/>
      <c r="F14" s="114"/>
      <c r="G14" s="115"/>
      <c r="H14" s="109">
        <f t="shared" si="0"/>
        <v>0</v>
      </c>
      <c r="I14" s="31">
        <f t="shared" si="1"/>
        <v>0</v>
      </c>
    </row>
    <row r="15" spans="1:9" s="24" customFormat="1" ht="18" customHeight="1" thickBot="1" x14ac:dyDescent="0.25">
      <c r="A15" s="589" t="s">
        <v>189</v>
      </c>
      <c r="B15" s="590"/>
      <c r="C15" s="34">
        <f t="shared" ref="C15:I15" si="2">SUM(C8:C14)</f>
        <v>2408911</v>
      </c>
      <c r="D15" s="34">
        <f t="shared" si="2"/>
        <v>0</v>
      </c>
      <c r="E15" s="34">
        <f t="shared" si="2"/>
        <v>0</v>
      </c>
      <c r="F15" s="34">
        <f t="shared" si="2"/>
        <v>0</v>
      </c>
      <c r="G15" s="116">
        <f t="shared" si="2"/>
        <v>0</v>
      </c>
      <c r="H15" s="116">
        <f t="shared" si="2"/>
        <v>0</v>
      </c>
      <c r="I15" s="35">
        <f t="shared" si="2"/>
        <v>2408911</v>
      </c>
    </row>
    <row r="16" spans="1:9" s="21" customFormat="1" ht="18" customHeight="1" x14ac:dyDescent="0.2">
      <c r="A16" s="581" t="s">
        <v>190</v>
      </c>
      <c r="B16" s="582"/>
      <c r="C16" s="582"/>
      <c r="D16" s="582"/>
      <c r="E16" s="582"/>
      <c r="F16" s="582"/>
      <c r="G16" s="582"/>
      <c r="H16" s="582"/>
      <c r="I16" s="583"/>
    </row>
    <row r="17" spans="1:9" s="21" customFormat="1" x14ac:dyDescent="0.2">
      <c r="A17" s="30" t="s">
        <v>5</v>
      </c>
      <c r="B17" s="29" t="s">
        <v>191</v>
      </c>
      <c r="C17" s="22"/>
      <c r="D17" s="22"/>
      <c r="E17" s="22"/>
      <c r="F17" s="22"/>
      <c r="G17" s="108"/>
      <c r="H17" s="109">
        <f>SUM(D17:G17)</f>
        <v>0</v>
      </c>
      <c r="I17" s="31">
        <f>C17+H17</f>
        <v>0</v>
      </c>
    </row>
    <row r="18" spans="1:9" ht="13.5" thickBot="1" x14ac:dyDescent="0.25">
      <c r="A18" s="111" t="s">
        <v>6</v>
      </c>
      <c r="B18" s="112" t="s">
        <v>188</v>
      </c>
      <c r="C18" s="114"/>
      <c r="D18" s="114"/>
      <c r="E18" s="114"/>
      <c r="F18" s="114"/>
      <c r="G18" s="115"/>
      <c r="H18" s="109">
        <f>SUM(D18:G18)</f>
        <v>0</v>
      </c>
      <c r="I18" s="117">
        <f>C18+H18</f>
        <v>0</v>
      </c>
    </row>
    <row r="19" spans="1:9" ht="15.95" customHeight="1" thickBot="1" x14ac:dyDescent="0.25">
      <c r="A19" s="589" t="s">
        <v>192</v>
      </c>
      <c r="B19" s="590"/>
      <c r="C19" s="34">
        <f t="shared" ref="C19:I19" si="3">SUM(C17:C18)</f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116">
        <f t="shared" si="3"/>
        <v>0</v>
      </c>
      <c r="H19" s="116">
        <f t="shared" si="3"/>
        <v>0</v>
      </c>
      <c r="I19" s="35">
        <f t="shared" si="3"/>
        <v>0</v>
      </c>
    </row>
    <row r="20" spans="1:9" ht="18" customHeight="1" thickBot="1" x14ac:dyDescent="0.25">
      <c r="A20" s="584" t="s">
        <v>193</v>
      </c>
      <c r="B20" s="585"/>
      <c r="C20" s="118">
        <f t="shared" ref="C20:I20" si="4">C15+C19</f>
        <v>2408911</v>
      </c>
      <c r="D20" s="118">
        <f t="shared" si="4"/>
        <v>0</v>
      </c>
      <c r="E20" s="118">
        <f t="shared" si="4"/>
        <v>0</v>
      </c>
      <c r="F20" s="118">
        <f t="shared" si="4"/>
        <v>0</v>
      </c>
      <c r="G20" s="118">
        <f t="shared" si="4"/>
        <v>0</v>
      </c>
      <c r="H20" s="118">
        <f t="shared" si="4"/>
        <v>0</v>
      </c>
      <c r="I20" s="35">
        <f t="shared" si="4"/>
        <v>2408911</v>
      </c>
    </row>
  </sheetData>
  <mergeCells count="12">
    <mergeCell ref="A2:I2"/>
    <mergeCell ref="I4:I5"/>
    <mergeCell ref="D4:H4"/>
    <mergeCell ref="C4:C5"/>
    <mergeCell ref="B4:B5"/>
    <mergeCell ref="A4:A5"/>
    <mergeCell ref="H3:I3"/>
    <mergeCell ref="A16:I16"/>
    <mergeCell ref="A20:B20"/>
    <mergeCell ref="A7:I7"/>
    <mergeCell ref="A15:B15"/>
    <mergeCell ref="A19:B19"/>
  </mergeCells>
  <phoneticPr fontId="0" type="noConversion"/>
  <printOptions horizontalCentered="1"/>
  <pageMargins left="0.78740157480314965" right="0.78740157480314965" top="1.18" bottom="0.98425196850393704" header="0.5" footer="0.5"/>
  <pageSetup paperSize="9" orientation="landscape" r:id="rId1"/>
  <headerFooter alignWithMargins="0">
    <oddHeader xml:space="preserve">&amp;C&amp;"Times New Roman CE,Félkövér dőlt"&amp;12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workbookViewId="0">
      <selection activeCell="B6" sqref="B6"/>
    </sheetView>
  </sheetViews>
  <sheetFormatPr defaultRowHeight="12.75" x14ac:dyDescent="0.2"/>
  <cols>
    <col min="1" max="1" width="5.83203125" style="138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8" customFormat="1" ht="15.75" thickBot="1" x14ac:dyDescent="0.25">
      <c r="A1" s="101"/>
      <c r="D1" s="102" t="s">
        <v>44</v>
      </c>
    </row>
    <row r="2" spans="1:4" s="19" customFormat="1" ht="48" customHeight="1" thickBot="1" x14ac:dyDescent="0.25">
      <c r="A2" s="119" t="s">
        <v>3</v>
      </c>
      <c r="B2" s="103" t="s">
        <v>4</v>
      </c>
      <c r="C2" s="103" t="s">
        <v>194</v>
      </c>
      <c r="D2" s="120" t="s">
        <v>195</v>
      </c>
    </row>
    <row r="3" spans="1:4" s="19" customFormat="1" ht="14.1" customHeight="1" thickBot="1" x14ac:dyDescent="0.25">
      <c r="A3" s="121" t="s">
        <v>338</v>
      </c>
      <c r="B3" s="122" t="s">
        <v>339</v>
      </c>
      <c r="C3" s="122" t="s">
        <v>340</v>
      </c>
      <c r="D3" s="123" t="s">
        <v>341</v>
      </c>
    </row>
    <row r="4" spans="1:4" ht="18" customHeight="1" x14ac:dyDescent="0.2">
      <c r="A4" s="124" t="s">
        <v>5</v>
      </c>
      <c r="B4" s="125" t="s">
        <v>196</v>
      </c>
      <c r="C4" s="126">
        <v>654460</v>
      </c>
      <c r="D4" s="127"/>
    </row>
    <row r="5" spans="1:4" ht="18" customHeight="1" x14ac:dyDescent="0.2">
      <c r="A5" s="128" t="s">
        <v>6</v>
      </c>
      <c r="B5" s="129" t="s">
        <v>197</v>
      </c>
      <c r="C5" s="130"/>
      <c r="D5" s="131"/>
    </row>
    <row r="6" spans="1:4" ht="18" customHeight="1" x14ac:dyDescent="0.2">
      <c r="A6" s="128" t="s">
        <v>7</v>
      </c>
      <c r="B6" s="129" t="s">
        <v>198</v>
      </c>
      <c r="C6" s="130"/>
      <c r="D6" s="131"/>
    </row>
    <row r="7" spans="1:4" ht="18" customHeight="1" x14ac:dyDescent="0.2">
      <c r="A7" s="128" t="s">
        <v>8</v>
      </c>
      <c r="B7" s="129" t="s">
        <v>199</v>
      </c>
      <c r="C7" s="130"/>
      <c r="D7" s="131"/>
    </row>
    <row r="8" spans="1:4" ht="18" customHeight="1" x14ac:dyDescent="0.2">
      <c r="A8" s="132" t="s">
        <v>9</v>
      </c>
      <c r="B8" s="129" t="s">
        <v>200</v>
      </c>
      <c r="C8" s="130">
        <v>5000</v>
      </c>
      <c r="D8" s="131"/>
    </row>
    <row r="9" spans="1:4" ht="18" customHeight="1" x14ac:dyDescent="0.2">
      <c r="A9" s="128" t="s">
        <v>10</v>
      </c>
      <c r="B9" s="129" t="s">
        <v>201</v>
      </c>
      <c r="C9" s="130"/>
      <c r="D9" s="131"/>
    </row>
    <row r="10" spans="1:4" ht="18" customHeight="1" x14ac:dyDescent="0.2">
      <c r="A10" s="132" t="s">
        <v>11</v>
      </c>
      <c r="B10" s="133" t="s">
        <v>202</v>
      </c>
      <c r="C10" s="130"/>
      <c r="D10" s="131"/>
    </row>
    <row r="11" spans="1:4" ht="18" customHeight="1" x14ac:dyDescent="0.2">
      <c r="A11" s="132" t="s">
        <v>12</v>
      </c>
      <c r="B11" s="133" t="s">
        <v>203</v>
      </c>
      <c r="C11" s="130">
        <v>5000</v>
      </c>
      <c r="D11" s="131"/>
    </row>
    <row r="12" spans="1:4" ht="18" customHeight="1" x14ac:dyDescent="0.2">
      <c r="A12" s="128" t="s">
        <v>13</v>
      </c>
      <c r="B12" s="133" t="s">
        <v>204</v>
      </c>
      <c r="C12" s="130"/>
      <c r="D12" s="131"/>
    </row>
    <row r="13" spans="1:4" ht="18" customHeight="1" x14ac:dyDescent="0.2">
      <c r="A13" s="132" t="s">
        <v>14</v>
      </c>
      <c r="B13" s="133" t="s">
        <v>205</v>
      </c>
      <c r="C13" s="130"/>
      <c r="D13" s="131"/>
    </row>
    <row r="14" spans="1:4" ht="22.5" x14ac:dyDescent="0.2">
      <c r="A14" s="128" t="s">
        <v>15</v>
      </c>
      <c r="B14" s="133" t="s">
        <v>206</v>
      </c>
      <c r="C14" s="130"/>
      <c r="D14" s="131"/>
    </row>
    <row r="15" spans="1:4" ht="18" customHeight="1" x14ac:dyDescent="0.2">
      <c r="A15" s="132" t="s">
        <v>16</v>
      </c>
      <c r="B15" s="129" t="s">
        <v>207</v>
      </c>
      <c r="C15" s="130">
        <v>130000</v>
      </c>
      <c r="D15" s="131"/>
    </row>
    <row r="16" spans="1:4" ht="18" customHeight="1" x14ac:dyDescent="0.2">
      <c r="A16" s="128" t="s">
        <v>17</v>
      </c>
      <c r="B16" s="129" t="s">
        <v>208</v>
      </c>
      <c r="C16" s="130">
        <v>50000</v>
      </c>
      <c r="D16" s="131"/>
    </row>
    <row r="17" spans="1:4" ht="18" customHeight="1" x14ac:dyDescent="0.2">
      <c r="A17" s="132" t="s">
        <v>18</v>
      </c>
      <c r="B17" s="129" t="s">
        <v>209</v>
      </c>
      <c r="C17" s="130"/>
      <c r="D17" s="131"/>
    </row>
    <row r="18" spans="1:4" ht="18" customHeight="1" x14ac:dyDescent="0.2">
      <c r="A18" s="128" t="s">
        <v>19</v>
      </c>
      <c r="B18" s="129" t="s">
        <v>210</v>
      </c>
      <c r="C18" s="130"/>
      <c r="D18" s="131"/>
    </row>
    <row r="19" spans="1:4" ht="18" customHeight="1" x14ac:dyDescent="0.2">
      <c r="A19" s="132" t="s">
        <v>20</v>
      </c>
      <c r="B19" s="129" t="s">
        <v>211</v>
      </c>
      <c r="C19" s="130"/>
      <c r="D19" s="131"/>
    </row>
    <row r="20" spans="1:4" ht="18" customHeight="1" x14ac:dyDescent="0.2">
      <c r="A20" s="128" t="s">
        <v>21</v>
      </c>
      <c r="B20" s="107"/>
      <c r="C20" s="130"/>
      <c r="D20" s="131"/>
    </row>
    <row r="21" spans="1:4" ht="18" customHeight="1" x14ac:dyDescent="0.2">
      <c r="A21" s="132" t="s">
        <v>22</v>
      </c>
      <c r="B21" s="107"/>
      <c r="C21" s="130"/>
      <c r="D21" s="131"/>
    </row>
    <row r="22" spans="1:4" ht="18" customHeight="1" x14ac:dyDescent="0.2">
      <c r="A22" s="128" t="s">
        <v>23</v>
      </c>
      <c r="B22" s="107"/>
      <c r="C22" s="130"/>
      <c r="D22" s="131"/>
    </row>
    <row r="23" spans="1:4" ht="18" customHeight="1" x14ac:dyDescent="0.2">
      <c r="A23" s="132" t="s">
        <v>24</v>
      </c>
      <c r="B23" s="107"/>
      <c r="C23" s="130"/>
      <c r="D23" s="131"/>
    </row>
    <row r="24" spans="1:4" ht="18" customHeight="1" x14ac:dyDescent="0.2">
      <c r="A24" s="128" t="s">
        <v>25</v>
      </c>
      <c r="B24" s="107"/>
      <c r="C24" s="130"/>
      <c r="D24" s="131"/>
    </row>
    <row r="25" spans="1:4" ht="18" customHeight="1" x14ac:dyDescent="0.2">
      <c r="A25" s="132" t="s">
        <v>26</v>
      </c>
      <c r="B25" s="107"/>
      <c r="C25" s="130"/>
      <c r="D25" s="131"/>
    </row>
    <row r="26" spans="1:4" ht="18" customHeight="1" x14ac:dyDescent="0.2">
      <c r="A26" s="128" t="s">
        <v>27</v>
      </c>
      <c r="B26" s="107"/>
      <c r="C26" s="130"/>
      <c r="D26" s="131"/>
    </row>
    <row r="27" spans="1:4" ht="18" customHeight="1" x14ac:dyDescent="0.2">
      <c r="A27" s="132" t="s">
        <v>28</v>
      </c>
      <c r="B27" s="107"/>
      <c r="C27" s="130"/>
      <c r="D27" s="131"/>
    </row>
    <row r="28" spans="1:4" ht="18" customHeight="1" thickBot="1" x14ac:dyDescent="0.25">
      <c r="A28" s="134" t="s">
        <v>29</v>
      </c>
      <c r="B28" s="113"/>
      <c r="C28" s="135"/>
      <c r="D28" s="136"/>
    </row>
    <row r="29" spans="1:4" ht="18" customHeight="1" thickBot="1" x14ac:dyDescent="0.25">
      <c r="A29" s="139" t="s">
        <v>30</v>
      </c>
      <c r="B29" s="140" t="s">
        <v>38</v>
      </c>
      <c r="C29" s="141">
        <f>+C4+C5+C6+C7+C8+C15+C16+C17+C18+C19+C20+C21+C22+C23+C24+C25+C26+C27+C28</f>
        <v>839460</v>
      </c>
      <c r="D29" s="142">
        <f>+D4+D5+D6+D7+D8+D15+D16+D17+D18+D19+D20+D21+D22+D23+D24+D25+D26+D27+D28</f>
        <v>0</v>
      </c>
    </row>
    <row r="30" spans="1:4" ht="25.5" customHeight="1" x14ac:dyDescent="0.2">
      <c r="A30" s="137"/>
      <c r="B30" s="601" t="s">
        <v>212</v>
      </c>
      <c r="C30" s="601"/>
      <c r="D30" s="601"/>
    </row>
  </sheetData>
  <sheetProtection sheet="1" objects="1" scenarios="1"/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12 sz. melléklet az 1/2020. (III.13.)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A3" sqref="A3:M3"/>
    </sheetView>
  </sheetViews>
  <sheetFormatPr defaultRowHeight="12.75" x14ac:dyDescent="0.2"/>
  <cols>
    <col min="1" max="1" width="25.1640625" customWidth="1"/>
    <col min="2" max="12" width="11.33203125" customWidth="1"/>
    <col min="13" max="13" width="11.1640625" customWidth="1"/>
  </cols>
  <sheetData>
    <row r="1" spans="1:13" x14ac:dyDescent="0.2">
      <c r="M1" s="360" t="s">
        <v>728</v>
      </c>
    </row>
    <row r="3" spans="1:13" ht="15.75" x14ac:dyDescent="0.25">
      <c r="A3" s="602" t="s">
        <v>544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</row>
    <row r="4" spans="1:13" ht="13.5" thickBot="1" x14ac:dyDescent="0.25">
      <c r="A4" s="336"/>
      <c r="B4" s="603" t="s">
        <v>681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</row>
    <row r="5" spans="1:13" ht="38.25" x14ac:dyDescent="0.2">
      <c r="A5" s="337" t="s">
        <v>45</v>
      </c>
      <c r="B5" s="338" t="s">
        <v>704</v>
      </c>
      <c r="C5" s="338" t="s">
        <v>705</v>
      </c>
      <c r="D5" s="338" t="s">
        <v>706</v>
      </c>
      <c r="E5" s="338" t="s">
        <v>707</v>
      </c>
      <c r="F5" s="338" t="s">
        <v>708</v>
      </c>
      <c r="G5" s="338" t="s">
        <v>709</v>
      </c>
      <c r="H5" s="338" t="s">
        <v>710</v>
      </c>
      <c r="I5" s="338" t="s">
        <v>711</v>
      </c>
      <c r="J5" s="338" t="s">
        <v>712</v>
      </c>
      <c r="K5" s="338" t="s">
        <v>713</v>
      </c>
      <c r="L5" s="339" t="s">
        <v>714</v>
      </c>
      <c r="M5" s="340" t="s">
        <v>37</v>
      </c>
    </row>
    <row r="6" spans="1:13" x14ac:dyDescent="0.2">
      <c r="A6" s="341" t="s">
        <v>545</v>
      </c>
      <c r="B6" s="342">
        <v>23674124</v>
      </c>
      <c r="C6" s="342">
        <f t="shared" ref="C6:K6" si="0">B6*1.005</f>
        <v>23792494.619999997</v>
      </c>
      <c r="D6" s="342">
        <f t="shared" si="0"/>
        <v>23911457.093099996</v>
      </c>
      <c r="E6" s="342">
        <f t="shared" si="0"/>
        <v>24031014.378565494</v>
      </c>
      <c r="F6" s="342">
        <f t="shared" si="0"/>
        <v>24151169.450458318</v>
      </c>
      <c r="G6" s="342">
        <f t="shared" si="0"/>
        <v>24271925.297710609</v>
      </c>
      <c r="H6" s="342">
        <f t="shared" si="0"/>
        <v>24393284.92419916</v>
      </c>
      <c r="I6" s="342">
        <f t="shared" si="0"/>
        <v>24515251.348820154</v>
      </c>
      <c r="J6" s="342">
        <f>I6*1.005</f>
        <v>24637827.605564252</v>
      </c>
      <c r="K6" s="342">
        <f t="shared" si="0"/>
        <v>24761016.743592069</v>
      </c>
      <c r="L6" s="342"/>
      <c r="M6" s="343">
        <f t="shared" ref="M6:M15" si="1">SUM(B6:L6)</f>
        <v>242139565.46201003</v>
      </c>
    </row>
    <row r="7" spans="1:13" ht="24" x14ac:dyDescent="0.2">
      <c r="A7" s="341" t="s">
        <v>546</v>
      </c>
      <c r="B7" s="342"/>
      <c r="C7" s="342">
        <f t="shared" ref="C7:K7" si="2">B7*1.05</f>
        <v>0</v>
      </c>
      <c r="D7" s="342">
        <f t="shared" si="2"/>
        <v>0</v>
      </c>
      <c r="E7" s="342">
        <f t="shared" si="2"/>
        <v>0</v>
      </c>
      <c r="F7" s="342">
        <f t="shared" si="2"/>
        <v>0</v>
      </c>
      <c r="G7" s="342">
        <f t="shared" si="2"/>
        <v>0</v>
      </c>
      <c r="H7" s="342">
        <f t="shared" si="2"/>
        <v>0</v>
      </c>
      <c r="I7" s="342">
        <f t="shared" si="2"/>
        <v>0</v>
      </c>
      <c r="J7" s="342">
        <f t="shared" si="2"/>
        <v>0</v>
      </c>
      <c r="K7" s="342">
        <f t="shared" si="2"/>
        <v>0</v>
      </c>
      <c r="L7" s="342"/>
      <c r="M7" s="343">
        <f t="shared" si="1"/>
        <v>0</v>
      </c>
    </row>
    <row r="8" spans="1:13" ht="24" x14ac:dyDescent="0.2">
      <c r="A8" s="341" t="s">
        <v>547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3">
        <f t="shared" si="1"/>
        <v>0</v>
      </c>
    </row>
    <row r="9" spans="1:13" ht="48" x14ac:dyDescent="0.2">
      <c r="A9" s="341" t="s">
        <v>548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3">
        <f t="shared" si="1"/>
        <v>0</v>
      </c>
    </row>
    <row r="10" spans="1:13" x14ac:dyDescent="0.2">
      <c r="A10" s="341" t="s">
        <v>549</v>
      </c>
      <c r="B10" s="342">
        <f>SUM('1.sz.mell.'!C33)</f>
        <v>500000</v>
      </c>
      <c r="C10" s="342">
        <f>SUM(B10*1.005)</f>
        <v>502499.99999999994</v>
      </c>
      <c r="D10" s="342">
        <f t="shared" ref="D10:K10" si="3">C10*1.005</f>
        <v>505012.49999999988</v>
      </c>
      <c r="E10" s="342">
        <f t="shared" si="3"/>
        <v>507537.56249999983</v>
      </c>
      <c r="F10" s="342">
        <f t="shared" si="3"/>
        <v>510075.25031249976</v>
      </c>
      <c r="G10" s="342">
        <f t="shared" si="3"/>
        <v>512625.6265640622</v>
      </c>
      <c r="H10" s="342">
        <f t="shared" si="3"/>
        <v>515188.75469688245</v>
      </c>
      <c r="I10" s="342">
        <f t="shared" si="3"/>
        <v>517764.69847036683</v>
      </c>
      <c r="J10" s="342">
        <f t="shared" si="3"/>
        <v>520353.52196271863</v>
      </c>
      <c r="K10" s="342">
        <f t="shared" si="3"/>
        <v>522955.28957253217</v>
      </c>
      <c r="L10" s="342"/>
      <c r="M10" s="343">
        <f t="shared" si="1"/>
        <v>5114013.2040790617</v>
      </c>
    </row>
    <row r="11" spans="1:13" ht="24.75" thickBot="1" x14ac:dyDescent="0.25">
      <c r="A11" s="341" t="s">
        <v>550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3">
        <f t="shared" si="1"/>
        <v>0</v>
      </c>
    </row>
    <row r="12" spans="1:13" ht="13.5" thickBot="1" x14ac:dyDescent="0.25">
      <c r="A12" s="344" t="s">
        <v>551</v>
      </c>
      <c r="B12" s="345">
        <f t="shared" ref="B12:L12" si="4">SUM(B6:B11)</f>
        <v>24174124</v>
      </c>
      <c r="C12" s="345">
        <f t="shared" si="4"/>
        <v>24294994.619999997</v>
      </c>
      <c r="D12" s="345">
        <f t="shared" si="4"/>
        <v>24416469.593099996</v>
      </c>
      <c r="E12" s="345">
        <f t="shared" si="4"/>
        <v>24538551.941065494</v>
      </c>
      <c r="F12" s="345">
        <f t="shared" si="4"/>
        <v>24661244.700770818</v>
      </c>
      <c r="G12" s="345">
        <f t="shared" si="4"/>
        <v>24784550.924274672</v>
      </c>
      <c r="H12" s="345">
        <f t="shared" si="4"/>
        <v>24908473.678896043</v>
      </c>
      <c r="I12" s="345">
        <f t="shared" si="4"/>
        <v>25033016.047290519</v>
      </c>
      <c r="J12" s="345">
        <f t="shared" si="4"/>
        <v>25158181.127526969</v>
      </c>
      <c r="K12" s="345">
        <f t="shared" si="4"/>
        <v>25283972.033164602</v>
      </c>
      <c r="L12" s="345">
        <f t="shared" si="4"/>
        <v>0</v>
      </c>
      <c r="M12" s="346">
        <f t="shared" si="1"/>
        <v>247253578.66608912</v>
      </c>
    </row>
    <row r="13" spans="1:13" x14ac:dyDescent="0.2">
      <c r="A13" s="347" t="s">
        <v>552</v>
      </c>
      <c r="B13" s="348">
        <f>B12/2</f>
        <v>12087062</v>
      </c>
      <c r="C13" s="348">
        <f>C12/2</f>
        <v>12147497.309999999</v>
      </c>
      <c r="D13" s="348">
        <f t="shared" ref="D13:L13" si="5">D12/2</f>
        <v>12208234.796549998</v>
      </c>
      <c r="E13" s="348">
        <f t="shared" si="5"/>
        <v>12269275.970532747</v>
      </c>
      <c r="F13" s="348">
        <f t="shared" si="5"/>
        <v>12330622.350385409</v>
      </c>
      <c r="G13" s="348">
        <f t="shared" si="5"/>
        <v>12392275.462137336</v>
      </c>
      <c r="H13" s="348">
        <f t="shared" si="5"/>
        <v>12454236.839448022</v>
      </c>
      <c r="I13" s="348">
        <f t="shared" si="5"/>
        <v>12516508.023645259</v>
      </c>
      <c r="J13" s="348">
        <f t="shared" si="5"/>
        <v>12579090.563763484</v>
      </c>
      <c r="K13" s="348">
        <f t="shared" si="5"/>
        <v>12641986.016582301</v>
      </c>
      <c r="L13" s="348">
        <f t="shared" si="5"/>
        <v>0</v>
      </c>
      <c r="M13" s="349">
        <f t="shared" si="1"/>
        <v>123626789.33304456</v>
      </c>
    </row>
    <row r="14" spans="1:13" ht="36" x14ac:dyDescent="0.2">
      <c r="A14" s="350" t="s">
        <v>553</v>
      </c>
      <c r="B14" s="351">
        <f>[1]Önkormányzati!D61+[1]Önkormányzati!E61+[1]Önkormányzati!F61+[1]Önkormányzati!G61+[1]Önkormányzati!H61</f>
        <v>0</v>
      </c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2">
        <f t="shared" si="1"/>
        <v>0</v>
      </c>
    </row>
    <row r="15" spans="1:13" ht="24" x14ac:dyDescent="0.2">
      <c r="A15" s="341" t="s">
        <v>554</v>
      </c>
      <c r="B15" s="342">
        <f>[1]Önkormányzati!I61</f>
        <v>0</v>
      </c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52">
        <f t="shared" si="1"/>
        <v>0</v>
      </c>
    </row>
    <row r="16" spans="1:13" x14ac:dyDescent="0.2">
      <c r="A16" s="341" t="s">
        <v>555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53"/>
    </row>
    <row r="17" spans="1:13" ht="24" x14ac:dyDescent="0.2">
      <c r="A17" s="341" t="s">
        <v>556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53"/>
    </row>
    <row r="18" spans="1:13" ht="36" x14ac:dyDescent="0.2">
      <c r="A18" s="341" t="s">
        <v>557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53"/>
    </row>
    <row r="19" spans="1:13" ht="48" x14ac:dyDescent="0.2">
      <c r="A19" s="341" t="s">
        <v>558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53"/>
    </row>
    <row r="20" spans="1:13" ht="24.75" thickBot="1" x14ac:dyDescent="0.25">
      <c r="A20" s="354" t="s">
        <v>559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6">
        <f>SUM(B20:L20)</f>
        <v>0</v>
      </c>
    </row>
    <row r="21" spans="1:13" ht="24.75" thickBot="1" x14ac:dyDescent="0.25">
      <c r="A21" s="357" t="s">
        <v>560</v>
      </c>
      <c r="B21" s="358">
        <f>SUM(B14:B20)</f>
        <v>0</v>
      </c>
      <c r="C21" s="358">
        <f t="shared" ref="C21:L21" si="6">SUM(C14:C20)</f>
        <v>0</v>
      </c>
      <c r="D21" s="358">
        <f t="shared" si="6"/>
        <v>0</v>
      </c>
      <c r="E21" s="358">
        <f t="shared" si="6"/>
        <v>0</v>
      </c>
      <c r="F21" s="358">
        <f t="shared" si="6"/>
        <v>0</v>
      </c>
      <c r="G21" s="358">
        <f t="shared" si="6"/>
        <v>0</v>
      </c>
      <c r="H21" s="358">
        <f t="shared" si="6"/>
        <v>0</v>
      </c>
      <c r="I21" s="358">
        <f t="shared" si="6"/>
        <v>0</v>
      </c>
      <c r="J21" s="358">
        <f t="shared" si="6"/>
        <v>0</v>
      </c>
      <c r="K21" s="358">
        <f t="shared" si="6"/>
        <v>0</v>
      </c>
      <c r="L21" s="358">
        <f t="shared" si="6"/>
        <v>0</v>
      </c>
      <c r="M21" s="359">
        <f>SUM(B21:L21)</f>
        <v>0</v>
      </c>
    </row>
    <row r="22" spans="1:13" ht="36.75" thickBot="1" x14ac:dyDescent="0.25">
      <c r="A22" s="344" t="s">
        <v>561</v>
      </c>
      <c r="B22" s="345">
        <f>B13-B21</f>
        <v>12087062</v>
      </c>
      <c r="C22" s="345">
        <f t="shared" ref="C22:M22" si="7">C13-C21</f>
        <v>12147497.309999999</v>
      </c>
      <c r="D22" s="345">
        <f t="shared" si="7"/>
        <v>12208234.796549998</v>
      </c>
      <c r="E22" s="345">
        <f t="shared" si="7"/>
        <v>12269275.970532747</v>
      </c>
      <c r="F22" s="345">
        <f t="shared" si="7"/>
        <v>12330622.350385409</v>
      </c>
      <c r="G22" s="345">
        <f t="shared" si="7"/>
        <v>12392275.462137336</v>
      </c>
      <c r="H22" s="345">
        <f t="shared" si="7"/>
        <v>12454236.839448022</v>
      </c>
      <c r="I22" s="345">
        <f t="shared" si="7"/>
        <v>12516508.023645259</v>
      </c>
      <c r="J22" s="345">
        <f t="shared" si="7"/>
        <v>12579090.563763484</v>
      </c>
      <c r="K22" s="345">
        <f t="shared" si="7"/>
        <v>12641986.016582301</v>
      </c>
      <c r="L22" s="345">
        <f t="shared" si="7"/>
        <v>0</v>
      </c>
      <c r="M22" s="346">
        <f t="shared" si="7"/>
        <v>123626789.33304456</v>
      </c>
    </row>
    <row r="23" spans="1:13" x14ac:dyDescent="0.2">
      <c r="A23" s="336" t="s">
        <v>562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</row>
  </sheetData>
  <mergeCells count="2">
    <mergeCell ref="A3:M3"/>
    <mergeCell ref="B4:M4"/>
  </mergeCells>
  <phoneticPr fontId="0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J5" sqref="J5"/>
    </sheetView>
  </sheetViews>
  <sheetFormatPr defaultRowHeight="12.75" x14ac:dyDescent="0.2"/>
  <cols>
    <col min="1" max="1" width="5.83203125" customWidth="1"/>
    <col min="2" max="2" width="23.1640625" customWidth="1"/>
    <col min="3" max="11" width="14.33203125" customWidth="1"/>
  </cols>
  <sheetData>
    <row r="1" spans="1:11" x14ac:dyDescent="0.2">
      <c r="F1" s="607" t="s">
        <v>729</v>
      </c>
      <c r="G1" s="608"/>
      <c r="H1" s="608"/>
      <c r="I1" s="608"/>
      <c r="J1" s="608"/>
      <c r="K1" s="608"/>
    </row>
    <row r="3" spans="1:11" ht="15" x14ac:dyDescent="0.25">
      <c r="G3" s="336"/>
      <c r="H3" s="336"/>
      <c r="I3" s="362"/>
      <c r="J3" s="362"/>
      <c r="K3" s="336"/>
    </row>
    <row r="4" spans="1:11" x14ac:dyDescent="0.2">
      <c r="B4" s="336"/>
      <c r="C4" s="336"/>
      <c r="D4" s="336"/>
      <c r="E4" s="336"/>
      <c r="F4" s="336"/>
      <c r="G4" s="336"/>
      <c r="H4" s="336"/>
      <c r="I4" s="336"/>
      <c r="J4" s="336"/>
      <c r="K4" s="336"/>
    </row>
    <row r="5" spans="1:11" x14ac:dyDescent="0.2">
      <c r="B5" s="336"/>
      <c r="C5" s="336"/>
      <c r="D5" s="336"/>
      <c r="E5" s="336"/>
      <c r="F5" s="336"/>
      <c r="G5" s="336"/>
      <c r="H5" s="336"/>
      <c r="I5" s="336"/>
      <c r="J5" s="336"/>
      <c r="K5" s="336"/>
    </row>
    <row r="6" spans="1:11" ht="15.75" x14ac:dyDescent="0.25">
      <c r="B6" s="602" t="s">
        <v>563</v>
      </c>
      <c r="C6" s="609"/>
      <c r="D6" s="609"/>
      <c r="E6" s="609"/>
      <c r="F6" s="609"/>
      <c r="G6" s="609"/>
      <c r="H6" s="609"/>
      <c r="I6" s="609"/>
      <c r="J6" s="609"/>
      <c r="K6" s="336"/>
    </row>
    <row r="7" spans="1:11" x14ac:dyDescent="0.2">
      <c r="B7" s="336"/>
      <c r="C7" s="336"/>
      <c r="D7" s="363"/>
      <c r="E7" s="336"/>
      <c r="F7" s="336"/>
      <c r="G7" s="336"/>
      <c r="H7" s="336"/>
      <c r="I7" s="336"/>
      <c r="J7" s="336"/>
      <c r="K7" s="336"/>
    </row>
    <row r="8" spans="1:11" x14ac:dyDescent="0.2">
      <c r="B8" s="336"/>
      <c r="C8" s="336"/>
      <c r="D8" s="336"/>
      <c r="E8" s="336"/>
      <c r="F8" s="336"/>
      <c r="G8" s="336"/>
      <c r="H8" s="336"/>
      <c r="I8" s="336"/>
      <c r="J8" s="336"/>
      <c r="K8" s="336"/>
    </row>
    <row r="9" spans="1:11" ht="13.5" thickBot="1" x14ac:dyDescent="0.25">
      <c r="B9" s="336"/>
      <c r="C9" s="336"/>
      <c r="D9" s="336"/>
      <c r="E9" s="336"/>
      <c r="F9" s="336"/>
      <c r="G9" s="336"/>
      <c r="H9" s="336"/>
      <c r="I9" s="336"/>
      <c r="J9" s="364" t="s">
        <v>564</v>
      </c>
      <c r="K9" s="336"/>
    </row>
    <row r="10" spans="1:11" ht="13.5" thickBot="1" x14ac:dyDescent="0.25">
      <c r="A10" s="610" t="s">
        <v>3</v>
      </c>
      <c r="B10" s="365" t="s">
        <v>565</v>
      </c>
      <c r="C10" s="612" t="s">
        <v>566</v>
      </c>
      <c r="D10" s="613"/>
      <c r="E10" s="614" t="s">
        <v>567</v>
      </c>
      <c r="F10" s="613"/>
      <c r="G10" s="615" t="s">
        <v>568</v>
      </c>
      <c r="H10" s="613"/>
      <c r="I10" s="614" t="s">
        <v>569</v>
      </c>
      <c r="J10" s="612"/>
      <c r="K10" s="605" t="s">
        <v>570</v>
      </c>
    </row>
    <row r="11" spans="1:11" ht="13.5" thickBot="1" x14ac:dyDescent="0.25">
      <c r="A11" s="611"/>
      <c r="B11" s="367"/>
      <c r="C11" s="366" t="s">
        <v>571</v>
      </c>
      <c r="D11" s="368" t="s">
        <v>572</v>
      </c>
      <c r="E11" s="368" t="s">
        <v>573</v>
      </c>
      <c r="F11" s="368" t="s">
        <v>574</v>
      </c>
      <c r="G11" s="369" t="s">
        <v>575</v>
      </c>
      <c r="H11" s="369" t="s">
        <v>574</v>
      </c>
      <c r="I11" s="368" t="s">
        <v>576</v>
      </c>
      <c r="J11" s="366" t="s">
        <v>577</v>
      </c>
      <c r="K11" s="606"/>
    </row>
    <row r="12" spans="1:11" ht="13.5" thickBot="1" x14ac:dyDescent="0.25">
      <c r="A12" s="370" t="s">
        <v>338</v>
      </c>
      <c r="B12" s="371" t="s">
        <v>339</v>
      </c>
      <c r="C12" s="371" t="s">
        <v>340</v>
      </c>
      <c r="D12" s="371" t="s">
        <v>341</v>
      </c>
      <c r="E12" s="371" t="s">
        <v>342</v>
      </c>
      <c r="F12" s="371" t="s">
        <v>419</v>
      </c>
      <c r="G12" s="371" t="s">
        <v>420</v>
      </c>
      <c r="H12" s="371" t="s">
        <v>421</v>
      </c>
      <c r="I12" s="371" t="s">
        <v>422</v>
      </c>
      <c r="J12" s="366" t="s">
        <v>429</v>
      </c>
      <c r="K12" s="368" t="s">
        <v>430</v>
      </c>
    </row>
    <row r="13" spans="1:11" x14ac:dyDescent="0.2">
      <c r="A13" s="372" t="s">
        <v>5</v>
      </c>
      <c r="B13" s="373" t="s">
        <v>578</v>
      </c>
      <c r="C13" s="374">
        <v>14993869</v>
      </c>
      <c r="D13" s="374">
        <v>20161704</v>
      </c>
      <c r="E13" s="374"/>
      <c r="F13" s="375"/>
      <c r="G13" s="376">
        <v>0</v>
      </c>
      <c r="H13" s="377">
        <v>0</v>
      </c>
      <c r="I13" s="376">
        <v>0</v>
      </c>
      <c r="J13" s="378">
        <v>0</v>
      </c>
      <c r="K13" s="375">
        <v>5167834</v>
      </c>
    </row>
    <row r="14" spans="1:11" x14ac:dyDescent="0.2">
      <c r="A14" s="379" t="s">
        <v>6</v>
      </c>
      <c r="B14" s="373" t="s">
        <v>579</v>
      </c>
      <c r="C14" s="374">
        <v>14993869</v>
      </c>
      <c r="D14" s="374">
        <v>24993869</v>
      </c>
      <c r="E14" s="374"/>
      <c r="F14" s="375"/>
      <c r="G14" s="380">
        <v>0</v>
      </c>
      <c r="H14" s="381">
        <v>0</v>
      </c>
      <c r="I14" s="376">
        <v>0</v>
      </c>
      <c r="J14" s="382">
        <v>0</v>
      </c>
      <c r="K14" s="380">
        <v>10000000</v>
      </c>
    </row>
    <row r="15" spans="1:11" x14ac:dyDescent="0.2">
      <c r="A15" s="383" t="s">
        <v>7</v>
      </c>
      <c r="B15" s="373" t="s">
        <v>580</v>
      </c>
      <c r="C15" s="374">
        <v>16993869</v>
      </c>
      <c r="D15" s="374">
        <v>14993869</v>
      </c>
      <c r="E15" s="374"/>
      <c r="F15" s="375"/>
      <c r="G15" s="376">
        <v>0</v>
      </c>
      <c r="H15" s="377">
        <v>0</v>
      </c>
      <c r="I15" s="376">
        <v>0</v>
      </c>
      <c r="J15" s="384">
        <v>0</v>
      </c>
      <c r="K15" s="380"/>
    </row>
    <row r="16" spans="1:11" x14ac:dyDescent="0.2">
      <c r="A16" s="383" t="s">
        <v>8</v>
      </c>
      <c r="B16" s="373" t="s">
        <v>581</v>
      </c>
      <c r="C16" s="374">
        <v>14993869</v>
      </c>
      <c r="D16" s="374">
        <v>21481230</v>
      </c>
      <c r="E16" s="374"/>
      <c r="F16" s="375"/>
      <c r="G16" s="380">
        <v>0</v>
      </c>
      <c r="H16" s="381">
        <v>0</v>
      </c>
      <c r="I16" s="376">
        <v>0</v>
      </c>
      <c r="J16" s="382">
        <v>0</v>
      </c>
      <c r="K16" s="380"/>
    </row>
    <row r="17" spans="1:11" x14ac:dyDescent="0.2">
      <c r="A17" s="383" t="s">
        <v>9</v>
      </c>
      <c r="B17" s="373" t="s">
        <v>582</v>
      </c>
      <c r="C17" s="374">
        <v>16993869</v>
      </c>
      <c r="D17" s="374">
        <v>44993869</v>
      </c>
      <c r="E17" s="374"/>
      <c r="F17" s="375"/>
      <c r="G17" s="376">
        <v>0</v>
      </c>
      <c r="H17" s="377">
        <v>0</v>
      </c>
      <c r="I17" s="376">
        <v>0</v>
      </c>
      <c r="J17" s="384">
        <v>0</v>
      </c>
      <c r="K17" s="380">
        <v>30000000</v>
      </c>
    </row>
    <row r="18" spans="1:11" x14ac:dyDescent="0.2">
      <c r="A18" s="383" t="s">
        <v>10</v>
      </c>
      <c r="B18" s="373" t="s">
        <v>583</v>
      </c>
      <c r="C18" s="374">
        <v>14993869</v>
      </c>
      <c r="D18" s="374">
        <v>14993869</v>
      </c>
      <c r="E18" s="374"/>
      <c r="F18" s="375"/>
      <c r="G18" s="380">
        <v>0</v>
      </c>
      <c r="H18" s="381">
        <v>0</v>
      </c>
      <c r="I18" s="376">
        <v>0</v>
      </c>
      <c r="J18" s="382">
        <v>0</v>
      </c>
      <c r="K18" s="380"/>
    </row>
    <row r="19" spans="1:11" x14ac:dyDescent="0.2">
      <c r="A19" s="383" t="s">
        <v>11</v>
      </c>
      <c r="B19" s="373" t="s">
        <v>584</v>
      </c>
      <c r="C19" s="374">
        <v>14993869</v>
      </c>
      <c r="D19" s="374">
        <v>20993869</v>
      </c>
      <c r="E19" s="374">
        <v>0</v>
      </c>
      <c r="F19" s="375"/>
      <c r="G19" s="376">
        <v>0</v>
      </c>
      <c r="H19" s="377">
        <v>0</v>
      </c>
      <c r="I19" s="376">
        <v>0</v>
      </c>
      <c r="J19" s="384">
        <v>0</v>
      </c>
      <c r="K19" s="380"/>
    </row>
    <row r="20" spans="1:11" x14ac:dyDescent="0.2">
      <c r="A20" s="383" t="s">
        <v>12</v>
      </c>
      <c r="B20" s="373" t="s">
        <v>585</v>
      </c>
      <c r="C20" s="374">
        <v>14993869</v>
      </c>
      <c r="D20" s="374">
        <v>64993869</v>
      </c>
      <c r="E20" s="374"/>
      <c r="F20" s="375"/>
      <c r="G20" s="380">
        <v>0</v>
      </c>
      <c r="H20" s="381">
        <v>0</v>
      </c>
      <c r="I20" s="376">
        <v>0</v>
      </c>
      <c r="J20" s="382">
        <v>0</v>
      </c>
      <c r="K20" s="380">
        <v>50000000</v>
      </c>
    </row>
    <row r="21" spans="1:11" x14ac:dyDescent="0.2">
      <c r="A21" s="383" t="s">
        <v>13</v>
      </c>
      <c r="B21" s="373" t="s">
        <v>586</v>
      </c>
      <c r="C21" s="374">
        <v>23481224</v>
      </c>
      <c r="D21" s="374">
        <v>14993869</v>
      </c>
      <c r="E21" s="374"/>
      <c r="F21" s="375"/>
      <c r="G21" s="376">
        <v>0</v>
      </c>
      <c r="H21" s="377">
        <v>0</v>
      </c>
      <c r="I21" s="376">
        <v>0</v>
      </c>
      <c r="J21" s="384">
        <v>0</v>
      </c>
      <c r="K21" s="380"/>
    </row>
    <row r="22" spans="1:11" x14ac:dyDescent="0.2">
      <c r="A22" s="383" t="s">
        <v>14</v>
      </c>
      <c r="B22" s="373" t="s">
        <v>587</v>
      </c>
      <c r="C22" s="374">
        <v>14993869</v>
      </c>
      <c r="D22" s="374">
        <v>14993869</v>
      </c>
      <c r="E22" s="374"/>
      <c r="F22" s="375"/>
      <c r="G22" s="380">
        <v>0</v>
      </c>
      <c r="H22" s="385">
        <v>0</v>
      </c>
      <c r="I22" s="376">
        <v>0</v>
      </c>
      <c r="J22" s="386">
        <v>0</v>
      </c>
      <c r="K22" s="380"/>
    </row>
    <row r="23" spans="1:11" x14ac:dyDescent="0.2">
      <c r="A23" s="383" t="s">
        <v>15</v>
      </c>
      <c r="B23" s="373" t="s">
        <v>588</v>
      </c>
      <c r="C23" s="374">
        <v>14993869</v>
      </c>
      <c r="D23" s="374">
        <v>14993869</v>
      </c>
      <c r="E23" s="374"/>
      <c r="F23" s="375"/>
      <c r="G23" s="380">
        <v>0</v>
      </c>
      <c r="H23" s="381">
        <v>0</v>
      </c>
      <c r="I23" s="376">
        <v>0</v>
      </c>
      <c r="J23" s="382">
        <v>0</v>
      </c>
      <c r="K23" s="380"/>
    </row>
    <row r="24" spans="1:11" ht="13.5" thickBot="1" x14ac:dyDescent="0.25">
      <c r="A24" s="387" t="s">
        <v>16</v>
      </c>
      <c r="B24" s="388" t="s">
        <v>589</v>
      </c>
      <c r="C24" s="374">
        <v>14993878</v>
      </c>
      <c r="D24" s="374">
        <v>80286387</v>
      </c>
      <c r="E24" s="374"/>
      <c r="F24" s="389"/>
      <c r="G24" s="376">
        <v>0</v>
      </c>
      <c r="H24" s="377"/>
      <c r="I24" s="376">
        <v>0</v>
      </c>
      <c r="J24" s="384">
        <v>0</v>
      </c>
      <c r="K24" s="390">
        <v>65292516</v>
      </c>
    </row>
    <row r="25" spans="1:11" ht="13.5" thickBot="1" x14ac:dyDescent="0.25">
      <c r="A25" s="391" t="s">
        <v>17</v>
      </c>
      <c r="B25" s="392" t="s">
        <v>37</v>
      </c>
      <c r="C25" s="393">
        <f>SUM(C13:C24)</f>
        <v>192413792</v>
      </c>
      <c r="D25" s="394">
        <f t="shared" ref="D25:I25" si="0">SUM(D13:D24)</f>
        <v>352874142</v>
      </c>
      <c r="E25" s="393">
        <f t="shared" si="0"/>
        <v>0</v>
      </c>
      <c r="F25" s="394">
        <f t="shared" si="0"/>
        <v>0</v>
      </c>
      <c r="G25" s="393">
        <f t="shared" si="0"/>
        <v>0</v>
      </c>
      <c r="H25" s="394">
        <f t="shared" si="0"/>
        <v>0</v>
      </c>
      <c r="I25" s="393">
        <f t="shared" si="0"/>
        <v>0</v>
      </c>
      <c r="J25" s="395">
        <f>SUM(J13:J24)</f>
        <v>0</v>
      </c>
      <c r="K25" s="394">
        <f>SUM(K13:K24)</f>
        <v>160460350</v>
      </c>
    </row>
  </sheetData>
  <mergeCells count="8">
    <mergeCell ref="K10:K11"/>
    <mergeCell ref="F1:K1"/>
    <mergeCell ref="B6:J6"/>
    <mergeCell ref="A10:A11"/>
    <mergeCell ref="C10:D10"/>
    <mergeCell ref="E10:F10"/>
    <mergeCell ref="G10:H10"/>
    <mergeCell ref="I10:J10"/>
  </mergeCells>
  <pageMargins left="0.7" right="0.7" top="0.75" bottom="0.75" header="0.3" footer="0.3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J9" sqref="J9"/>
    </sheetView>
  </sheetViews>
  <sheetFormatPr defaultRowHeight="12.75" x14ac:dyDescent="0.2"/>
  <cols>
    <col min="1" max="2" width="10.6640625" customWidth="1"/>
    <col min="4" max="4" width="25.6640625" customWidth="1"/>
    <col min="5" max="5" width="22" customWidth="1"/>
  </cols>
  <sheetData>
    <row r="1" spans="1:6" x14ac:dyDescent="0.2">
      <c r="B1" s="361"/>
      <c r="C1" s="361"/>
      <c r="D1" s="361"/>
      <c r="E1" s="364" t="s">
        <v>730</v>
      </c>
      <c r="F1" s="336"/>
    </row>
    <row r="2" spans="1:6" x14ac:dyDescent="0.2">
      <c r="A2" s="336"/>
      <c r="B2" s="336"/>
      <c r="C2" s="336"/>
      <c r="D2" s="336"/>
      <c r="E2" s="363"/>
      <c r="F2" s="336"/>
    </row>
    <row r="3" spans="1:6" x14ac:dyDescent="0.2">
      <c r="A3" s="336"/>
      <c r="B3" s="336"/>
      <c r="C3" s="336"/>
      <c r="D3" s="336"/>
      <c r="E3" s="336"/>
      <c r="F3" s="336"/>
    </row>
    <row r="4" spans="1:6" ht="15.75" x14ac:dyDescent="0.25">
      <c r="A4" s="336"/>
      <c r="B4" s="396" t="s">
        <v>590</v>
      </c>
      <c r="C4" s="336"/>
      <c r="D4" s="336"/>
      <c r="E4" s="336"/>
      <c r="F4" s="336"/>
    </row>
    <row r="5" spans="1:6" ht="15.75" x14ac:dyDescent="0.25">
      <c r="A5" s="336"/>
      <c r="B5" s="396" t="s">
        <v>591</v>
      </c>
      <c r="C5" s="396"/>
      <c r="D5" s="396"/>
      <c r="E5" s="396"/>
      <c r="F5" s="336"/>
    </row>
    <row r="6" spans="1:6" ht="15.75" x14ac:dyDescent="0.25">
      <c r="A6" s="336"/>
      <c r="B6" s="396"/>
      <c r="C6" s="396"/>
      <c r="D6" s="396"/>
      <c r="E6" s="396"/>
      <c r="F6" s="336"/>
    </row>
    <row r="7" spans="1:6" ht="15.75" x14ac:dyDescent="0.25">
      <c r="A7" s="336"/>
      <c r="B7" s="396"/>
      <c r="C7" s="396"/>
      <c r="D7" s="396" t="s">
        <v>718</v>
      </c>
      <c r="E7" s="396"/>
      <c r="F7" s="336"/>
    </row>
    <row r="8" spans="1:6" ht="15.75" x14ac:dyDescent="0.25">
      <c r="A8" s="336"/>
      <c r="B8" s="396"/>
      <c r="C8" s="396"/>
      <c r="D8" s="396"/>
      <c r="E8" s="396"/>
      <c r="F8" s="336"/>
    </row>
    <row r="9" spans="1:6" ht="15.75" x14ac:dyDescent="0.25">
      <c r="A9" s="336"/>
      <c r="B9" s="396"/>
      <c r="C9" s="396"/>
      <c r="D9" s="396"/>
      <c r="E9" s="396"/>
      <c r="F9" s="336"/>
    </row>
    <row r="10" spans="1:6" x14ac:dyDescent="0.2">
      <c r="A10" s="336"/>
      <c r="B10" s="336"/>
      <c r="C10" s="336"/>
      <c r="D10" s="336"/>
      <c r="E10" s="336"/>
      <c r="F10" s="336"/>
    </row>
    <row r="11" spans="1:6" ht="15.75" x14ac:dyDescent="0.25">
      <c r="A11" s="397" t="s">
        <v>592</v>
      </c>
      <c r="B11" s="398"/>
      <c r="C11" s="398"/>
      <c r="D11" s="398"/>
    </row>
    <row r="14" spans="1:6" ht="15.75" x14ac:dyDescent="0.25">
      <c r="A14" s="397" t="s">
        <v>593</v>
      </c>
      <c r="B14" s="397"/>
      <c r="C14" s="397"/>
      <c r="D14" s="397"/>
      <c r="E14" s="397"/>
      <c r="F14" s="336"/>
    </row>
    <row r="15" spans="1:6" ht="15.75" x14ac:dyDescent="0.25">
      <c r="A15" s="397" t="s">
        <v>594</v>
      </c>
      <c r="B15" s="397"/>
      <c r="C15" s="397"/>
      <c r="D15" s="397"/>
      <c r="E15" s="397"/>
      <c r="F15" s="336"/>
    </row>
    <row r="16" spans="1:6" x14ac:dyDescent="0.2">
      <c r="A16" s="399" t="s">
        <v>595</v>
      </c>
      <c r="B16" s="336"/>
      <c r="C16" s="336"/>
      <c r="D16" s="336"/>
      <c r="E16" s="336"/>
      <c r="F16" s="336"/>
    </row>
    <row r="17" spans="1:6" x14ac:dyDescent="0.2">
      <c r="A17" s="399"/>
      <c r="B17" s="336"/>
      <c r="C17" s="336"/>
      <c r="D17" s="336"/>
      <c r="E17" s="336"/>
      <c r="F17" s="336"/>
    </row>
    <row r="18" spans="1:6" x14ac:dyDescent="0.2">
      <c r="A18" s="399"/>
      <c r="B18" s="336"/>
      <c r="C18" s="336"/>
      <c r="D18" s="336"/>
      <c r="E18" s="336"/>
      <c r="F18" s="336"/>
    </row>
    <row r="19" spans="1:6" ht="13.5" thickBot="1" x14ac:dyDescent="0.25">
      <c r="A19" s="336"/>
      <c r="B19" s="336"/>
      <c r="C19" s="336"/>
      <c r="D19" s="336"/>
      <c r="E19" s="336"/>
      <c r="F19" s="336"/>
    </row>
    <row r="20" spans="1:6" x14ac:dyDescent="0.2">
      <c r="A20" s="400"/>
      <c r="B20" s="401"/>
      <c r="C20" s="402"/>
      <c r="D20" s="403"/>
      <c r="E20" s="404" t="s">
        <v>596</v>
      </c>
      <c r="F20" s="336"/>
    </row>
    <row r="21" spans="1:6" x14ac:dyDescent="0.2">
      <c r="A21" s="405" t="s">
        <v>597</v>
      </c>
      <c r="B21" s="430" t="s">
        <v>598</v>
      </c>
      <c r="C21" s="405"/>
      <c r="D21" s="431"/>
      <c r="E21" s="405" t="s">
        <v>599</v>
      </c>
      <c r="F21" s="336"/>
    </row>
    <row r="22" spans="1:6" ht="13.5" thickBot="1" x14ac:dyDescent="0.25">
      <c r="A22" s="406"/>
      <c r="B22" s="407"/>
      <c r="C22" s="408"/>
      <c r="D22" s="409"/>
      <c r="E22" s="410"/>
      <c r="F22" s="336"/>
    </row>
    <row r="23" spans="1:6" x14ac:dyDescent="0.2">
      <c r="A23" s="400"/>
      <c r="B23" s="411"/>
      <c r="C23" s="411"/>
      <c r="D23" s="411"/>
      <c r="E23" s="404"/>
      <c r="F23" s="336"/>
    </row>
    <row r="24" spans="1:6" x14ac:dyDescent="0.2">
      <c r="A24" s="412">
        <v>1</v>
      </c>
      <c r="B24" s="413" t="s">
        <v>600</v>
      </c>
      <c r="C24" s="413"/>
      <c r="D24" s="413"/>
      <c r="E24" s="414"/>
      <c r="F24" s="336"/>
    </row>
    <row r="25" spans="1:6" x14ac:dyDescent="0.2">
      <c r="A25" s="415">
        <v>2</v>
      </c>
      <c r="B25" s="411" t="s">
        <v>601</v>
      </c>
      <c r="C25" s="411"/>
      <c r="D25" s="416"/>
      <c r="E25" s="417"/>
      <c r="F25" s="336"/>
    </row>
    <row r="26" spans="1:6" x14ac:dyDescent="0.2">
      <c r="A26" s="412"/>
      <c r="B26" s="413" t="s">
        <v>602</v>
      </c>
      <c r="C26" s="413"/>
      <c r="D26" s="418"/>
      <c r="E26" s="414"/>
      <c r="F26" s="336"/>
    </row>
    <row r="27" spans="1:6" x14ac:dyDescent="0.2">
      <c r="A27" s="415">
        <v>3</v>
      </c>
      <c r="B27" s="411" t="s">
        <v>603</v>
      </c>
      <c r="C27" s="411"/>
      <c r="D27" s="416"/>
      <c r="E27" s="417"/>
      <c r="F27" s="336"/>
    </row>
    <row r="28" spans="1:6" x14ac:dyDescent="0.2">
      <c r="A28" s="412"/>
      <c r="B28" s="413" t="s">
        <v>604</v>
      </c>
      <c r="C28" s="413"/>
      <c r="D28" s="418"/>
      <c r="E28" s="414"/>
      <c r="F28" s="336"/>
    </row>
    <row r="29" spans="1:6" x14ac:dyDescent="0.2">
      <c r="A29" s="412">
        <v>4</v>
      </c>
      <c r="B29" s="413" t="s">
        <v>139</v>
      </c>
      <c r="C29" s="413"/>
      <c r="D29" s="418"/>
      <c r="E29" s="414"/>
      <c r="F29" s="336"/>
    </row>
    <row r="30" spans="1:6" x14ac:dyDescent="0.2">
      <c r="A30" s="415">
        <v>5</v>
      </c>
      <c r="B30" s="411" t="s">
        <v>605</v>
      </c>
      <c r="C30" s="411"/>
      <c r="D30" s="416"/>
      <c r="E30" s="417"/>
      <c r="F30" s="336"/>
    </row>
    <row r="31" spans="1:6" x14ac:dyDescent="0.2">
      <c r="A31" s="412"/>
      <c r="B31" s="413" t="s">
        <v>606</v>
      </c>
      <c r="C31" s="413"/>
      <c r="D31" s="418"/>
      <c r="E31" s="414"/>
      <c r="F31" s="336"/>
    </row>
    <row r="32" spans="1:6" x14ac:dyDescent="0.2">
      <c r="A32" s="419">
        <v>6</v>
      </c>
      <c r="B32" s="420" t="s">
        <v>607</v>
      </c>
      <c r="C32" s="421"/>
      <c r="D32" s="422"/>
      <c r="E32" s="423"/>
      <c r="F32" s="336"/>
    </row>
    <row r="33" spans="1:6" ht="13.5" thickBot="1" x14ac:dyDescent="0.25">
      <c r="A33" s="424">
        <v>7</v>
      </c>
      <c r="B33" s="408" t="s">
        <v>608</v>
      </c>
      <c r="C33" s="408"/>
      <c r="D33" s="409"/>
      <c r="E33" s="425"/>
      <c r="F33" s="336"/>
    </row>
    <row r="34" spans="1:6" ht="16.5" thickBot="1" x14ac:dyDescent="0.3">
      <c r="A34" s="336"/>
      <c r="B34" s="426" t="s">
        <v>37</v>
      </c>
      <c r="C34" s="427"/>
      <c r="D34" s="428"/>
      <c r="E34" s="429"/>
      <c r="F34" s="336"/>
    </row>
    <row r="35" spans="1:6" x14ac:dyDescent="0.2">
      <c r="A35" s="336"/>
      <c r="B35" s="336"/>
      <c r="C35" s="336"/>
      <c r="D35" s="336"/>
      <c r="E35" s="336"/>
      <c r="F35" s="336"/>
    </row>
    <row r="36" spans="1:6" x14ac:dyDescent="0.2">
      <c r="A36" s="432"/>
      <c r="B36" s="320"/>
      <c r="C36" s="320"/>
      <c r="D36" s="320"/>
      <c r="E36" s="320"/>
      <c r="F36" s="336"/>
    </row>
    <row r="37" spans="1:6" x14ac:dyDescent="0.2">
      <c r="A37" s="432"/>
      <c r="B37" s="320"/>
      <c r="C37" s="320"/>
      <c r="D37" s="320"/>
      <c r="E37" s="320"/>
      <c r="F37" s="336"/>
    </row>
    <row r="38" spans="1:6" x14ac:dyDescent="0.2">
      <c r="A38" s="336"/>
      <c r="B38" s="336"/>
      <c r="C38" s="336"/>
      <c r="D38" s="336"/>
      <c r="E38" s="336"/>
      <c r="F38" s="336"/>
    </row>
    <row r="39" spans="1:6" x14ac:dyDescent="0.2">
      <c r="A39" s="336"/>
      <c r="B39" s="336" t="s">
        <v>719</v>
      </c>
      <c r="C39" s="336"/>
      <c r="D39" s="336"/>
      <c r="E39" s="336"/>
      <c r="F39" s="336"/>
    </row>
    <row r="40" spans="1:6" x14ac:dyDescent="0.2">
      <c r="A40" s="336"/>
      <c r="B40" s="336"/>
      <c r="C40" s="336"/>
      <c r="D40" s="336"/>
      <c r="E40" s="336"/>
      <c r="F40" s="336"/>
    </row>
    <row r="41" spans="1:6" x14ac:dyDescent="0.2">
      <c r="A41" s="336"/>
      <c r="B41" s="336"/>
      <c r="C41" s="336"/>
      <c r="D41" s="336"/>
      <c r="E41" s="336"/>
      <c r="F41" s="336"/>
    </row>
    <row r="42" spans="1:6" x14ac:dyDescent="0.2">
      <c r="A42" s="336"/>
      <c r="B42" s="336"/>
      <c r="C42" s="336"/>
      <c r="D42" s="336"/>
      <c r="E42" s="336" t="s">
        <v>609</v>
      </c>
      <c r="F42" s="336"/>
    </row>
    <row r="43" spans="1:6" x14ac:dyDescent="0.2">
      <c r="A43" s="336"/>
      <c r="B43" s="336"/>
      <c r="C43" s="336"/>
      <c r="D43" s="336"/>
      <c r="E43" s="336" t="s">
        <v>610</v>
      </c>
      <c r="F43" s="33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A40" sqref="A40:I40"/>
    </sheetView>
  </sheetViews>
  <sheetFormatPr defaultRowHeight="12.75" x14ac:dyDescent="0.2"/>
  <cols>
    <col min="1" max="1" width="5.33203125" customWidth="1"/>
    <col min="2" max="2" width="38" customWidth="1"/>
    <col min="3" max="3" width="12.1640625" customWidth="1"/>
    <col min="4" max="4" width="12.5" customWidth="1"/>
    <col min="5" max="5" width="11.6640625" customWidth="1"/>
    <col min="6" max="6" width="39" customWidth="1"/>
    <col min="7" max="7" width="12.1640625" customWidth="1"/>
    <col min="8" max="8" width="12" customWidth="1"/>
    <col min="9" max="9" width="12.5" customWidth="1"/>
  </cols>
  <sheetData>
    <row r="1" spans="1:15" x14ac:dyDescent="0.2">
      <c r="I1" s="364" t="s">
        <v>731</v>
      </c>
      <c r="J1" s="364"/>
      <c r="K1" s="364"/>
      <c r="L1" s="364"/>
      <c r="M1" s="364"/>
      <c r="N1" s="364"/>
      <c r="O1" s="364"/>
    </row>
    <row r="3" spans="1:15" ht="15.75" x14ac:dyDescent="0.25">
      <c r="A3" s="602" t="s">
        <v>611</v>
      </c>
      <c r="B3" s="602"/>
      <c r="C3" s="602"/>
      <c r="D3" s="602"/>
      <c r="E3" s="602"/>
      <c r="F3" s="602"/>
      <c r="G3" s="602"/>
      <c r="H3" s="602"/>
      <c r="I3" s="602"/>
    </row>
    <row r="4" spans="1:15" ht="15.75" x14ac:dyDescent="0.25">
      <c r="A4" s="602" t="s">
        <v>612</v>
      </c>
      <c r="B4" s="602"/>
      <c r="C4" s="602"/>
      <c r="D4" s="602"/>
      <c r="E4" s="602"/>
      <c r="F4" s="602"/>
      <c r="G4" s="602"/>
      <c r="H4" s="602"/>
      <c r="I4" s="602"/>
    </row>
    <row r="5" spans="1:15" x14ac:dyDescent="0.2">
      <c r="A5" s="433"/>
      <c r="B5" s="433"/>
      <c r="C5" s="433"/>
      <c r="D5" s="433"/>
      <c r="E5" s="433"/>
      <c r="F5" s="433"/>
      <c r="G5" s="433"/>
      <c r="H5" s="433"/>
      <c r="I5" s="433"/>
    </row>
    <row r="6" spans="1:15" ht="13.5" thickBot="1" x14ac:dyDescent="0.25">
      <c r="B6" s="434"/>
      <c r="C6" s="434"/>
      <c r="D6" s="434"/>
      <c r="E6" s="434"/>
      <c r="F6" s="435"/>
      <c r="G6" s="435" t="s">
        <v>564</v>
      </c>
    </row>
    <row r="7" spans="1:15" ht="13.5" thickBot="1" x14ac:dyDescent="0.25">
      <c r="A7" s="616" t="s">
        <v>3</v>
      </c>
      <c r="B7" s="618" t="s">
        <v>613</v>
      </c>
      <c r="C7" s="619"/>
      <c r="D7" s="620"/>
      <c r="E7" s="620"/>
      <c r="F7" s="621" t="s">
        <v>614</v>
      </c>
      <c r="G7" s="622"/>
      <c r="H7" s="623"/>
      <c r="I7" s="624"/>
    </row>
    <row r="8" spans="1:15" ht="26.25" thickBot="1" x14ac:dyDescent="0.25">
      <c r="A8" s="617"/>
      <c r="B8" s="436" t="s">
        <v>615</v>
      </c>
      <c r="C8" s="437" t="s">
        <v>686</v>
      </c>
      <c r="D8" s="437" t="s">
        <v>693</v>
      </c>
      <c r="E8" s="437" t="s">
        <v>715</v>
      </c>
      <c r="F8" s="438" t="s">
        <v>615</v>
      </c>
      <c r="G8" s="437" t="s">
        <v>686</v>
      </c>
      <c r="H8" s="437" t="s">
        <v>693</v>
      </c>
      <c r="I8" s="437" t="s">
        <v>715</v>
      </c>
    </row>
    <row r="9" spans="1:15" ht="13.5" thickBot="1" x14ac:dyDescent="0.25">
      <c r="A9" s="439" t="s">
        <v>338</v>
      </c>
      <c r="B9" s="440" t="s">
        <v>339</v>
      </c>
      <c r="C9" s="441" t="s">
        <v>340</v>
      </c>
      <c r="D9" s="441" t="s">
        <v>341</v>
      </c>
      <c r="E9" s="441" t="s">
        <v>342</v>
      </c>
      <c r="F9" s="442" t="s">
        <v>419</v>
      </c>
      <c r="G9" s="443" t="s">
        <v>420</v>
      </c>
      <c r="H9" s="444" t="s">
        <v>421</v>
      </c>
      <c r="I9" s="445" t="s">
        <v>422</v>
      </c>
    </row>
    <row r="10" spans="1:15" x14ac:dyDescent="0.2">
      <c r="A10" s="446" t="s">
        <v>5</v>
      </c>
      <c r="B10" s="447" t="s">
        <v>616</v>
      </c>
      <c r="C10" s="448">
        <v>88270</v>
      </c>
      <c r="D10" s="449">
        <f>C10*1.001</f>
        <v>88358.26999999999</v>
      </c>
      <c r="E10" s="450">
        <f>D10*1.001</f>
        <v>88446.628269999987</v>
      </c>
      <c r="F10" s="451" t="s">
        <v>617</v>
      </c>
      <c r="G10" s="448">
        <v>60538</v>
      </c>
      <c r="H10" s="449">
        <f t="shared" ref="H10:I15" si="0">G10*1.001</f>
        <v>60598.537999999993</v>
      </c>
      <c r="I10" s="452">
        <f t="shared" si="0"/>
        <v>60659.136537999984</v>
      </c>
    </row>
    <row r="11" spans="1:15" ht="25.5" x14ac:dyDescent="0.2">
      <c r="A11" s="453" t="s">
        <v>6</v>
      </c>
      <c r="B11" s="454" t="s">
        <v>618</v>
      </c>
      <c r="C11" s="382">
        <v>21520</v>
      </c>
      <c r="D11" s="380">
        <f>C11*1.003</f>
        <v>21584.559999999998</v>
      </c>
      <c r="E11" s="455">
        <f>D11*1.001</f>
        <v>21606.144559999997</v>
      </c>
      <c r="F11" s="456" t="s">
        <v>619</v>
      </c>
      <c r="G11" s="382">
        <v>9447</v>
      </c>
      <c r="H11" s="375">
        <f t="shared" si="0"/>
        <v>9456.4469999999983</v>
      </c>
      <c r="I11" s="450">
        <f t="shared" si="0"/>
        <v>9465.903446999997</v>
      </c>
    </row>
    <row r="12" spans="1:15" x14ac:dyDescent="0.2">
      <c r="A12" s="453" t="s">
        <v>7</v>
      </c>
      <c r="B12" s="454" t="s">
        <v>620</v>
      </c>
      <c r="C12" s="382">
        <v>45220</v>
      </c>
      <c r="D12" s="380">
        <f>C12*1.001</f>
        <v>45265.219999999994</v>
      </c>
      <c r="E12" s="455">
        <f>D12*1.001</f>
        <v>45310.485219999988</v>
      </c>
      <c r="F12" s="457" t="s">
        <v>621</v>
      </c>
      <c r="G12" s="382">
        <v>88583</v>
      </c>
      <c r="H12" s="375">
        <f t="shared" si="0"/>
        <v>88671.582999999984</v>
      </c>
      <c r="I12" s="450">
        <f t="shared" si="0"/>
        <v>88760.254582999973</v>
      </c>
    </row>
    <row r="13" spans="1:15" x14ac:dyDescent="0.2">
      <c r="A13" s="453" t="s">
        <v>8</v>
      </c>
      <c r="B13" s="454" t="s">
        <v>622</v>
      </c>
      <c r="C13" s="382">
        <v>21898</v>
      </c>
      <c r="D13" s="380">
        <v>21877</v>
      </c>
      <c r="E13" s="455">
        <v>21899</v>
      </c>
      <c r="F13" s="457" t="s">
        <v>623</v>
      </c>
      <c r="G13" s="382">
        <v>8500</v>
      </c>
      <c r="H13" s="375">
        <f t="shared" si="0"/>
        <v>8508.4999999999982</v>
      </c>
      <c r="I13" s="450">
        <f t="shared" si="0"/>
        <v>8517.0084999999981</v>
      </c>
    </row>
    <row r="14" spans="1:15" x14ac:dyDescent="0.2">
      <c r="A14" s="453" t="s">
        <v>9</v>
      </c>
      <c r="B14" s="454"/>
      <c r="C14" s="382"/>
      <c r="D14" s="380"/>
      <c r="E14" s="455"/>
      <c r="F14" s="457" t="s">
        <v>624</v>
      </c>
      <c r="G14" s="382">
        <v>9840</v>
      </c>
      <c r="H14" s="375">
        <f t="shared" si="0"/>
        <v>9849.8399999999983</v>
      </c>
      <c r="I14" s="450">
        <f t="shared" si="0"/>
        <v>9859.6898399999973</v>
      </c>
    </row>
    <row r="15" spans="1:15" x14ac:dyDescent="0.2">
      <c r="A15" s="453" t="s">
        <v>10</v>
      </c>
      <c r="B15" s="454"/>
      <c r="C15" s="382"/>
      <c r="D15" s="380"/>
      <c r="E15" s="455"/>
      <c r="F15" s="457" t="s">
        <v>625</v>
      </c>
      <c r="G15" s="382">
        <v>2500</v>
      </c>
      <c r="H15" s="380">
        <f t="shared" si="0"/>
        <v>2502.4999999999995</v>
      </c>
      <c r="I15" s="455">
        <f t="shared" si="0"/>
        <v>2505.0024999999991</v>
      </c>
    </row>
    <row r="16" spans="1:15" x14ac:dyDescent="0.2">
      <c r="A16" s="453" t="s">
        <v>11</v>
      </c>
      <c r="B16" s="454"/>
      <c r="C16" s="382"/>
      <c r="D16" s="380"/>
      <c r="E16" s="455"/>
      <c r="F16" s="457" t="s">
        <v>626</v>
      </c>
      <c r="G16" s="382"/>
      <c r="H16" s="380"/>
      <c r="I16" s="455"/>
    </row>
    <row r="17" spans="1:9" ht="25.5" x14ac:dyDescent="0.2">
      <c r="A17" s="453" t="s">
        <v>12</v>
      </c>
      <c r="B17" s="458" t="s">
        <v>627</v>
      </c>
      <c r="C17" s="459">
        <f>C10+C11+C12+C13</f>
        <v>176908</v>
      </c>
      <c r="D17" s="460">
        <f>D10+D11+D12+D13</f>
        <v>177085.05</v>
      </c>
      <c r="E17" s="461">
        <f>E10+E11+E12+E13</f>
        <v>177262.25804999997</v>
      </c>
      <c r="F17" s="462" t="s">
        <v>628</v>
      </c>
      <c r="G17" s="459">
        <f>G10+G11+G12+G13+G14</f>
        <v>176908</v>
      </c>
      <c r="H17" s="460">
        <f>H10+H11+H12+H13+H14</f>
        <v>177084.90799999997</v>
      </c>
      <c r="I17" s="461">
        <f>I10+I11+I12+I13+I14</f>
        <v>177261.99290799996</v>
      </c>
    </row>
    <row r="18" spans="1:9" x14ac:dyDescent="0.2">
      <c r="A18" s="453" t="s">
        <v>13</v>
      </c>
      <c r="B18" s="458"/>
      <c r="C18" s="459"/>
      <c r="D18" s="460"/>
      <c r="E18" s="461"/>
      <c r="F18" s="457"/>
      <c r="G18" s="382"/>
      <c r="H18" s="380"/>
      <c r="I18" s="455"/>
    </row>
    <row r="19" spans="1:9" x14ac:dyDescent="0.2">
      <c r="A19" s="453" t="s">
        <v>14</v>
      </c>
      <c r="B19" s="454" t="s">
        <v>629</v>
      </c>
      <c r="C19" s="382"/>
      <c r="D19" s="380"/>
      <c r="E19" s="455"/>
      <c r="F19" s="457" t="s">
        <v>630</v>
      </c>
      <c r="G19" s="382"/>
      <c r="H19" s="380"/>
      <c r="I19" s="455"/>
    </row>
    <row r="20" spans="1:9" x14ac:dyDescent="0.2">
      <c r="A20" s="453" t="s">
        <v>15</v>
      </c>
      <c r="B20" s="454" t="s">
        <v>631</v>
      </c>
      <c r="C20" s="382"/>
      <c r="D20" s="380"/>
      <c r="E20" s="455"/>
      <c r="F20" s="457" t="s">
        <v>632</v>
      </c>
      <c r="G20" s="382"/>
      <c r="H20" s="380"/>
      <c r="I20" s="455"/>
    </row>
    <row r="21" spans="1:9" x14ac:dyDescent="0.2">
      <c r="A21" s="453" t="s">
        <v>16</v>
      </c>
      <c r="B21" s="454" t="s">
        <v>633</v>
      </c>
      <c r="C21" s="382">
        <v>0</v>
      </c>
      <c r="D21" s="380">
        <v>0</v>
      </c>
      <c r="E21" s="455">
        <v>0</v>
      </c>
      <c r="F21" s="457" t="s">
        <v>634</v>
      </c>
      <c r="G21" s="382"/>
      <c r="H21" s="380"/>
      <c r="I21" s="455"/>
    </row>
    <row r="22" spans="1:9" x14ac:dyDescent="0.2">
      <c r="A22" s="453" t="s">
        <v>17</v>
      </c>
      <c r="B22" s="454" t="s">
        <v>635</v>
      </c>
      <c r="C22" s="382"/>
      <c r="D22" s="380"/>
      <c r="E22" s="455"/>
      <c r="F22" s="457" t="s">
        <v>636</v>
      </c>
      <c r="G22" s="382"/>
      <c r="H22" s="380"/>
      <c r="I22" s="455"/>
    </row>
    <row r="23" spans="1:9" x14ac:dyDescent="0.2">
      <c r="A23" s="453" t="s">
        <v>18</v>
      </c>
      <c r="B23" s="454" t="s">
        <v>637</v>
      </c>
      <c r="C23" s="382"/>
      <c r="D23" s="380"/>
      <c r="E23" s="455"/>
      <c r="F23" s="457" t="s">
        <v>638</v>
      </c>
      <c r="G23" s="382"/>
      <c r="H23" s="380"/>
      <c r="I23" s="455"/>
    </row>
    <row r="24" spans="1:9" x14ac:dyDescent="0.2">
      <c r="A24" s="453" t="s">
        <v>19</v>
      </c>
      <c r="B24" s="454" t="s">
        <v>639</v>
      </c>
      <c r="C24" s="382"/>
      <c r="D24" s="380"/>
      <c r="E24" s="455"/>
      <c r="F24" s="457" t="s">
        <v>640</v>
      </c>
      <c r="G24" s="382"/>
      <c r="H24" s="380"/>
      <c r="I24" s="455"/>
    </row>
    <row r="25" spans="1:9" x14ac:dyDescent="0.2">
      <c r="A25" s="453" t="s">
        <v>20</v>
      </c>
      <c r="B25" s="454" t="s">
        <v>641</v>
      </c>
      <c r="C25" s="382"/>
      <c r="D25" s="380"/>
      <c r="E25" s="455"/>
      <c r="F25" s="457" t="s">
        <v>642</v>
      </c>
      <c r="G25" s="382"/>
      <c r="H25" s="380"/>
      <c r="I25" s="455"/>
    </row>
    <row r="26" spans="1:9" x14ac:dyDescent="0.2">
      <c r="A26" s="453" t="s">
        <v>21</v>
      </c>
      <c r="B26" s="454" t="s">
        <v>643</v>
      </c>
      <c r="C26" s="382"/>
      <c r="D26" s="380"/>
      <c r="E26" s="455"/>
      <c r="F26" s="457" t="s">
        <v>644</v>
      </c>
      <c r="G26" s="382"/>
      <c r="H26" s="380"/>
      <c r="I26" s="455"/>
    </row>
    <row r="27" spans="1:9" ht="25.5" x14ac:dyDescent="0.2">
      <c r="A27" s="453" t="s">
        <v>22</v>
      </c>
      <c r="B27" s="463" t="s">
        <v>645</v>
      </c>
      <c r="C27" s="382"/>
      <c r="D27" s="380"/>
      <c r="E27" s="455"/>
      <c r="F27" s="456" t="s">
        <v>646</v>
      </c>
      <c r="G27" s="382"/>
      <c r="H27" s="380"/>
      <c r="I27" s="455"/>
    </row>
    <row r="28" spans="1:9" x14ac:dyDescent="0.2">
      <c r="A28" s="453" t="s">
        <v>23</v>
      </c>
      <c r="B28" s="464" t="s">
        <v>647</v>
      </c>
      <c r="C28" s="459">
        <f>C19+C20+C21+C22+C23+C24+C25+C26+C27</f>
        <v>0</v>
      </c>
      <c r="D28" s="460">
        <f>D19+D20+D21+D22+D23+D24+D25+D26+D27</f>
        <v>0</v>
      </c>
      <c r="E28" s="461">
        <f>E19+E20+E21+E22+E23+E24+E25+E26+E27</f>
        <v>0</v>
      </c>
      <c r="F28" s="465" t="s">
        <v>648</v>
      </c>
      <c r="G28" s="459">
        <f>G19+G20+G21+G22+G23+G24+G25+G26+G27</f>
        <v>0</v>
      </c>
      <c r="H28" s="460">
        <f>H19+H20+H21+H22+H23+H24+H25+H26+H27</f>
        <v>0</v>
      </c>
      <c r="I28" s="461">
        <f>I19+I20+I21+I22+I23+I24+I25+I26+I27</f>
        <v>0</v>
      </c>
    </row>
    <row r="29" spans="1:9" x14ac:dyDescent="0.2">
      <c r="A29" s="453" t="s">
        <v>24</v>
      </c>
      <c r="B29" s="464"/>
      <c r="C29" s="459"/>
      <c r="D29" s="460"/>
      <c r="E29" s="461"/>
      <c r="F29" s="457"/>
      <c r="G29" s="382"/>
      <c r="H29" s="380"/>
      <c r="I29" s="455"/>
    </row>
    <row r="30" spans="1:9" ht="13.5" thickBot="1" x14ac:dyDescent="0.25">
      <c r="A30" s="466" t="s">
        <v>25</v>
      </c>
      <c r="B30" s="467" t="s">
        <v>649</v>
      </c>
      <c r="C30" s="468">
        <f>C17+C28</f>
        <v>176908</v>
      </c>
      <c r="D30" s="469">
        <f>D17+D28</f>
        <v>177085.05</v>
      </c>
      <c r="E30" s="470">
        <f>E17+E28</f>
        <v>177262.25804999997</v>
      </c>
      <c r="F30" s="471" t="s">
        <v>650</v>
      </c>
      <c r="G30" s="468">
        <f>G17+G28</f>
        <v>176908</v>
      </c>
      <c r="H30" s="469">
        <f>H17+H28</f>
        <v>177084.90799999997</v>
      </c>
      <c r="I30" s="470">
        <f>I17+I28</f>
        <v>177261.99290799996</v>
      </c>
    </row>
    <row r="31" spans="1:9" x14ac:dyDescent="0.2">
      <c r="A31" s="336"/>
      <c r="B31" s="336"/>
      <c r="C31" s="336"/>
      <c r="D31" s="336"/>
      <c r="E31" s="336"/>
      <c r="F31" s="336"/>
      <c r="G31" s="336"/>
      <c r="H31" s="336"/>
      <c r="I31" s="336"/>
    </row>
    <row r="32" spans="1:9" x14ac:dyDescent="0.2">
      <c r="A32" s="336"/>
      <c r="B32" s="336"/>
      <c r="C32" s="336"/>
      <c r="D32" s="336"/>
      <c r="E32" s="336"/>
      <c r="F32" s="336"/>
      <c r="G32" s="336"/>
      <c r="H32" s="336"/>
      <c r="I32" s="336"/>
    </row>
    <row r="36" spans="1:9" x14ac:dyDescent="0.2">
      <c r="A36" s="361"/>
      <c r="B36" s="361"/>
      <c r="C36" s="361"/>
      <c r="D36" s="361"/>
      <c r="E36" s="361"/>
      <c r="F36" s="361"/>
      <c r="G36" s="361"/>
      <c r="I36" s="364" t="s">
        <v>731</v>
      </c>
    </row>
    <row r="37" spans="1:9" x14ac:dyDescent="0.2">
      <c r="A37" s="625">
        <v>2</v>
      </c>
      <c r="B37" s="625"/>
      <c r="C37" s="625"/>
      <c r="D37" s="625"/>
      <c r="E37" s="625"/>
      <c r="F37" s="625"/>
      <c r="G37" s="625"/>
      <c r="H37" s="626"/>
      <c r="I37" s="626"/>
    </row>
    <row r="39" spans="1:9" ht="15.75" x14ac:dyDescent="0.25">
      <c r="A39" s="602" t="s">
        <v>611</v>
      </c>
      <c r="B39" s="602"/>
      <c r="C39" s="602"/>
      <c r="D39" s="602"/>
      <c r="E39" s="602"/>
      <c r="F39" s="602"/>
      <c r="G39" s="602"/>
      <c r="H39" s="602"/>
      <c r="I39" s="602"/>
    </row>
    <row r="40" spans="1:9" ht="15.75" x14ac:dyDescent="0.25">
      <c r="A40" s="602" t="s">
        <v>651</v>
      </c>
      <c r="B40" s="602"/>
      <c r="C40" s="602"/>
      <c r="D40" s="602"/>
      <c r="E40" s="602"/>
      <c r="F40" s="602"/>
      <c r="G40" s="602"/>
      <c r="H40" s="602"/>
      <c r="I40" s="602"/>
    </row>
    <row r="41" spans="1:9" x14ac:dyDescent="0.2">
      <c r="A41" s="433"/>
      <c r="B41" s="433"/>
      <c r="C41" s="433"/>
      <c r="D41" s="433"/>
      <c r="E41" s="433"/>
      <c r="F41" s="433"/>
      <c r="G41" s="433"/>
      <c r="H41" s="433"/>
      <c r="I41" s="433"/>
    </row>
    <row r="42" spans="1:9" ht="13.5" thickBot="1" x14ac:dyDescent="0.25">
      <c r="B42" s="434"/>
      <c r="C42" s="434"/>
      <c r="D42" s="434"/>
      <c r="E42" s="434"/>
      <c r="F42" s="435"/>
      <c r="G42" s="435" t="s">
        <v>564</v>
      </c>
    </row>
    <row r="43" spans="1:9" ht="13.5" thickBot="1" x14ac:dyDescent="0.25">
      <c r="A43" s="616" t="s">
        <v>3</v>
      </c>
      <c r="B43" s="618" t="s">
        <v>613</v>
      </c>
      <c r="C43" s="619"/>
      <c r="D43" s="620"/>
      <c r="E43" s="620"/>
      <c r="F43" s="621" t="s">
        <v>614</v>
      </c>
      <c r="G43" s="622"/>
      <c r="H43" s="623"/>
      <c r="I43" s="624"/>
    </row>
    <row r="44" spans="1:9" ht="26.25" thickBot="1" x14ac:dyDescent="0.25">
      <c r="A44" s="617"/>
      <c r="B44" s="436" t="s">
        <v>615</v>
      </c>
      <c r="C44" s="437" t="s">
        <v>686</v>
      </c>
      <c r="D44" s="437" t="s">
        <v>693</v>
      </c>
      <c r="E44" s="437" t="s">
        <v>715</v>
      </c>
      <c r="F44" s="438" t="s">
        <v>615</v>
      </c>
      <c r="G44" s="437" t="s">
        <v>686</v>
      </c>
      <c r="H44" s="437" t="s">
        <v>693</v>
      </c>
      <c r="I44" s="437" t="s">
        <v>715</v>
      </c>
    </row>
    <row r="45" spans="1:9" ht="13.5" thickBot="1" x14ac:dyDescent="0.25">
      <c r="A45" s="371" t="s">
        <v>338</v>
      </c>
      <c r="B45" s="440" t="s">
        <v>339</v>
      </c>
      <c r="C45" s="441" t="s">
        <v>340</v>
      </c>
      <c r="D45" s="441" t="s">
        <v>341</v>
      </c>
      <c r="E45" s="440" t="s">
        <v>342</v>
      </c>
      <c r="F45" s="441" t="s">
        <v>419</v>
      </c>
      <c r="G45" s="443" t="s">
        <v>420</v>
      </c>
      <c r="H45" s="444" t="s">
        <v>421</v>
      </c>
      <c r="I45" s="445" t="s">
        <v>422</v>
      </c>
    </row>
    <row r="46" spans="1:9" x14ac:dyDescent="0.2">
      <c r="A46" s="472" t="s">
        <v>26</v>
      </c>
      <c r="B46" s="473" t="s">
        <v>652</v>
      </c>
      <c r="C46" s="448">
        <v>35000</v>
      </c>
      <c r="D46" s="448">
        <v>50000</v>
      </c>
      <c r="E46" s="449">
        <v>50000</v>
      </c>
      <c r="F46" s="474" t="s">
        <v>653</v>
      </c>
      <c r="G46" s="452">
        <v>35000</v>
      </c>
      <c r="H46" s="452"/>
      <c r="I46" s="452"/>
    </row>
    <row r="47" spans="1:9" x14ac:dyDescent="0.2">
      <c r="A47" s="446" t="s">
        <v>27</v>
      </c>
      <c r="B47" s="454" t="s">
        <v>654</v>
      </c>
      <c r="C47" s="382"/>
      <c r="D47" s="382">
        <v>0</v>
      </c>
      <c r="E47" s="380">
        <v>0</v>
      </c>
      <c r="F47" s="475" t="s">
        <v>655</v>
      </c>
      <c r="G47" s="455"/>
      <c r="H47" s="455">
        <v>50000</v>
      </c>
      <c r="I47" s="455">
        <v>50000</v>
      </c>
    </row>
    <row r="48" spans="1:9" x14ac:dyDescent="0.2">
      <c r="A48" s="446" t="s">
        <v>28</v>
      </c>
      <c r="B48" s="454" t="s">
        <v>656</v>
      </c>
      <c r="C48" s="382">
        <v>0</v>
      </c>
      <c r="D48" s="382">
        <v>0</v>
      </c>
      <c r="E48" s="380">
        <v>0</v>
      </c>
      <c r="F48" s="475" t="s">
        <v>657</v>
      </c>
      <c r="G48" s="455"/>
      <c r="H48" s="455"/>
      <c r="I48" s="455"/>
    </row>
    <row r="49" spans="1:9" ht="25.5" x14ac:dyDescent="0.2">
      <c r="A49" s="446" t="s">
        <v>29</v>
      </c>
      <c r="B49" s="458" t="s">
        <v>658</v>
      </c>
      <c r="C49" s="459">
        <f>C46+C47+C48</f>
        <v>35000</v>
      </c>
      <c r="D49" s="459">
        <f>D46+D47+D48</f>
        <v>50000</v>
      </c>
      <c r="E49" s="460">
        <f>E46+E47+E48</f>
        <v>50000</v>
      </c>
      <c r="F49" s="476" t="s">
        <v>659</v>
      </c>
      <c r="G49" s="461">
        <f>G46+G47+G48</f>
        <v>35000</v>
      </c>
      <c r="H49" s="461">
        <f>H46+H47+H48</f>
        <v>50000</v>
      </c>
      <c r="I49" s="461">
        <f>I46+I47+I48</f>
        <v>50000</v>
      </c>
    </row>
    <row r="50" spans="1:9" x14ac:dyDescent="0.2">
      <c r="A50" s="446" t="s">
        <v>30</v>
      </c>
      <c r="B50" s="454"/>
      <c r="C50" s="382"/>
      <c r="D50" s="382"/>
      <c r="E50" s="380"/>
      <c r="F50" s="475"/>
      <c r="G50" s="455"/>
      <c r="H50" s="455"/>
      <c r="I50" s="455"/>
    </row>
    <row r="51" spans="1:9" x14ac:dyDescent="0.2">
      <c r="A51" s="446" t="s">
        <v>31</v>
      </c>
      <c r="B51" s="454" t="s">
        <v>629</v>
      </c>
      <c r="C51" s="382"/>
      <c r="D51" s="382"/>
      <c r="E51" s="380"/>
      <c r="F51" s="475" t="s">
        <v>630</v>
      </c>
      <c r="G51" s="455"/>
      <c r="H51" s="455"/>
      <c r="I51" s="455"/>
    </row>
    <row r="52" spans="1:9" x14ac:dyDescent="0.2">
      <c r="A52" s="446" t="s">
        <v>32</v>
      </c>
      <c r="B52" s="454" t="s">
        <v>631</v>
      </c>
      <c r="C52" s="382"/>
      <c r="D52" s="382"/>
      <c r="E52" s="380"/>
      <c r="F52" s="475" t="s">
        <v>632</v>
      </c>
      <c r="G52" s="455"/>
      <c r="H52" s="455"/>
      <c r="I52" s="455"/>
    </row>
    <row r="53" spans="1:9" x14ac:dyDescent="0.2">
      <c r="A53" s="446" t="s">
        <v>33</v>
      </c>
      <c r="B53" s="454" t="s">
        <v>633</v>
      </c>
      <c r="C53" s="382"/>
      <c r="D53" s="382"/>
      <c r="E53" s="380"/>
      <c r="F53" s="475" t="s">
        <v>634</v>
      </c>
      <c r="G53" s="455"/>
      <c r="H53" s="455"/>
      <c r="I53" s="455"/>
    </row>
    <row r="54" spans="1:9" x14ac:dyDescent="0.2">
      <c r="A54" s="446" t="s">
        <v>84</v>
      </c>
      <c r="B54" s="454" t="s">
        <v>635</v>
      </c>
      <c r="C54" s="382"/>
      <c r="D54" s="382"/>
      <c r="E54" s="380"/>
      <c r="F54" s="475" t="s">
        <v>636</v>
      </c>
      <c r="G54" s="455"/>
      <c r="H54" s="455"/>
      <c r="I54" s="455"/>
    </row>
    <row r="55" spans="1:9" x14ac:dyDescent="0.2">
      <c r="A55" s="446" t="s">
        <v>174</v>
      </c>
      <c r="B55" s="454" t="s">
        <v>637</v>
      </c>
      <c r="C55" s="382"/>
      <c r="D55" s="382"/>
      <c r="E55" s="380"/>
      <c r="F55" s="475" t="s">
        <v>638</v>
      </c>
      <c r="G55" s="382"/>
      <c r="H55" s="382"/>
      <c r="I55" s="380"/>
    </row>
    <row r="56" spans="1:9" x14ac:dyDescent="0.2">
      <c r="A56" s="446" t="s">
        <v>213</v>
      </c>
      <c r="B56" s="454" t="s">
        <v>639</v>
      </c>
      <c r="C56" s="382"/>
      <c r="D56" s="382"/>
      <c r="E56" s="380"/>
      <c r="F56" s="475" t="s">
        <v>640</v>
      </c>
      <c r="G56" s="455"/>
      <c r="H56" s="455"/>
      <c r="I56" s="455"/>
    </row>
    <row r="57" spans="1:9" x14ac:dyDescent="0.2">
      <c r="A57" s="446" t="s">
        <v>214</v>
      </c>
      <c r="B57" s="454" t="s">
        <v>641</v>
      </c>
      <c r="C57" s="382"/>
      <c r="D57" s="382"/>
      <c r="E57" s="380"/>
      <c r="F57" s="475" t="s">
        <v>642</v>
      </c>
      <c r="G57" s="455"/>
      <c r="H57" s="455"/>
      <c r="I57" s="455"/>
    </row>
    <row r="58" spans="1:9" x14ac:dyDescent="0.2">
      <c r="A58" s="446" t="s">
        <v>215</v>
      </c>
      <c r="B58" s="454" t="s">
        <v>643</v>
      </c>
      <c r="C58" s="382"/>
      <c r="D58" s="382"/>
      <c r="E58" s="380"/>
      <c r="F58" s="475" t="s">
        <v>644</v>
      </c>
      <c r="G58" s="455"/>
      <c r="H58" s="455"/>
      <c r="I58" s="455"/>
    </row>
    <row r="59" spans="1:9" ht="25.5" x14ac:dyDescent="0.2">
      <c r="A59" s="446" t="s">
        <v>216</v>
      </c>
      <c r="B59" s="463" t="s">
        <v>645</v>
      </c>
      <c r="C59" s="382"/>
      <c r="D59" s="382"/>
      <c r="E59" s="380"/>
      <c r="F59" s="477" t="s">
        <v>646</v>
      </c>
      <c r="G59" s="455"/>
      <c r="H59" s="455"/>
      <c r="I59" s="455"/>
    </row>
    <row r="60" spans="1:9" x14ac:dyDescent="0.2">
      <c r="A60" s="446" t="s">
        <v>217</v>
      </c>
      <c r="B60" s="464" t="s">
        <v>647</v>
      </c>
      <c r="C60" s="459">
        <f>C51+C52+C53+C54+C55+C56+C57+C58+C59</f>
        <v>0</v>
      </c>
      <c r="D60" s="459">
        <f>D51+D52+D53+D54+D55+D56+D57+D58+D59</f>
        <v>0</v>
      </c>
      <c r="E60" s="460">
        <f>E51+E52+E53+E54+E55+E56+E57+E58+E59</f>
        <v>0</v>
      </c>
      <c r="F60" s="478" t="s">
        <v>648</v>
      </c>
      <c r="G60" s="461">
        <f>G51+G52+G53+G54+G55+G56+G57+G58+G59</f>
        <v>0</v>
      </c>
      <c r="H60" s="461">
        <f>H51+H52+H53+H54+H55+H56+H57+H58+H59</f>
        <v>0</v>
      </c>
      <c r="I60" s="461">
        <f>I51+I52+I53+I54+I55+I56+I57+I58+I59</f>
        <v>0</v>
      </c>
    </row>
    <row r="61" spans="1:9" x14ac:dyDescent="0.2">
      <c r="A61" s="446" t="s">
        <v>218</v>
      </c>
      <c r="B61" s="454"/>
      <c r="C61" s="382"/>
      <c r="D61" s="382"/>
      <c r="E61" s="380"/>
      <c r="F61" s="475"/>
      <c r="G61" s="455"/>
      <c r="H61" s="455"/>
      <c r="I61" s="455"/>
    </row>
    <row r="62" spans="1:9" x14ac:dyDescent="0.2">
      <c r="A62" s="446" t="s">
        <v>219</v>
      </c>
      <c r="B62" s="479" t="s">
        <v>660</v>
      </c>
      <c r="C62" s="459">
        <f>C49+C60</f>
        <v>35000</v>
      </c>
      <c r="D62" s="459">
        <f>D49+D60</f>
        <v>50000</v>
      </c>
      <c r="E62" s="460">
        <f>E49+E60</f>
        <v>50000</v>
      </c>
      <c r="F62" s="480" t="s">
        <v>661</v>
      </c>
      <c r="G62" s="461">
        <f>G49+G60</f>
        <v>35000</v>
      </c>
      <c r="H62" s="461">
        <f>H49+H60</f>
        <v>50000</v>
      </c>
      <c r="I62" s="461">
        <f>I49+I60</f>
        <v>50000</v>
      </c>
    </row>
    <row r="63" spans="1:9" ht="13.5" thickBot="1" x14ac:dyDescent="0.25">
      <c r="A63" s="481" t="s">
        <v>220</v>
      </c>
      <c r="B63" s="482"/>
      <c r="C63" s="483"/>
      <c r="D63" s="483"/>
      <c r="E63" s="390"/>
      <c r="F63" s="484"/>
      <c r="G63" s="485"/>
      <c r="H63" s="485"/>
      <c r="I63" s="485"/>
    </row>
    <row r="64" spans="1:9" ht="13.5" thickBot="1" x14ac:dyDescent="0.25">
      <c r="A64" s="486" t="s">
        <v>221</v>
      </c>
      <c r="B64" s="487" t="s">
        <v>662</v>
      </c>
      <c r="C64" s="395">
        <f>C62+C30</f>
        <v>211908</v>
      </c>
      <c r="D64" s="395">
        <f>D62+D30</f>
        <v>227085.05</v>
      </c>
      <c r="E64" s="394">
        <f>E62+E30</f>
        <v>227262.25804999997</v>
      </c>
      <c r="F64" s="488" t="s">
        <v>663</v>
      </c>
      <c r="G64" s="489">
        <f>G62+G30</f>
        <v>211908</v>
      </c>
      <c r="H64" s="489">
        <f>H62+H30</f>
        <v>227084.90799999997</v>
      </c>
      <c r="I64" s="489">
        <f>I62+I30</f>
        <v>227261.99290799996</v>
      </c>
    </row>
  </sheetData>
  <mergeCells count="11">
    <mergeCell ref="A39:I39"/>
    <mergeCell ref="A40:I40"/>
    <mergeCell ref="A43:A44"/>
    <mergeCell ref="B43:E43"/>
    <mergeCell ref="F43:I43"/>
    <mergeCell ref="A3:I3"/>
    <mergeCell ref="A4:I4"/>
    <mergeCell ref="A7:A8"/>
    <mergeCell ref="B7:E7"/>
    <mergeCell ref="F7:I7"/>
    <mergeCell ref="A37:I37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view="pageLayout" zoomScaleNormal="100" zoomScaleSheetLayoutView="100" workbookViewId="0">
      <selection activeCell="C45" sqref="C45:C47"/>
    </sheetView>
  </sheetViews>
  <sheetFormatPr defaultRowHeight="15.75" x14ac:dyDescent="0.25"/>
  <cols>
    <col min="1" max="1" width="6.6640625" style="189" customWidth="1"/>
    <col min="2" max="2" width="56.6640625" style="189" customWidth="1"/>
    <col min="3" max="3" width="14.1640625" style="190" customWidth="1"/>
    <col min="4" max="4" width="14.5" style="190" customWidth="1"/>
    <col min="5" max="5" width="13.5" style="190" customWidth="1"/>
    <col min="6" max="16384" width="9.33203125" style="200"/>
  </cols>
  <sheetData>
    <row r="1" spans="1:5" x14ac:dyDescent="0.25">
      <c r="A1" s="526" t="s">
        <v>534</v>
      </c>
      <c r="B1" s="527"/>
      <c r="C1" s="527"/>
      <c r="D1" s="527"/>
      <c r="E1" s="527"/>
    </row>
    <row r="2" spans="1:5" ht="15.95" customHeight="1" x14ac:dyDescent="0.25">
      <c r="A2" s="520" t="s">
        <v>2</v>
      </c>
      <c r="B2" s="520"/>
      <c r="C2" s="520"/>
      <c r="D2" s="310"/>
      <c r="E2" s="310"/>
    </row>
    <row r="3" spans="1:5" ht="15.95" customHeight="1" thickBot="1" x14ac:dyDescent="0.3">
      <c r="A3" s="40" t="s">
        <v>103</v>
      </c>
      <c r="B3" s="40"/>
      <c r="C3" s="187"/>
      <c r="E3" s="187"/>
    </row>
    <row r="4" spans="1:5" ht="15.95" customHeight="1" x14ac:dyDescent="0.25">
      <c r="A4" s="524" t="s">
        <v>52</v>
      </c>
      <c r="B4" s="521" t="s">
        <v>4</v>
      </c>
      <c r="C4" s="530">
        <f>+'1.sz.mell.'!C3:C3</f>
        <v>0</v>
      </c>
      <c r="D4" s="531"/>
      <c r="E4" s="532"/>
    </row>
    <row r="5" spans="1:5" ht="56.25" customHeight="1" thickBot="1" x14ac:dyDescent="0.3">
      <c r="A5" s="525"/>
      <c r="B5" s="522"/>
      <c r="C5" s="42" t="s">
        <v>535</v>
      </c>
      <c r="D5" s="42" t="s">
        <v>536</v>
      </c>
      <c r="E5" s="42" t="s">
        <v>537</v>
      </c>
    </row>
    <row r="6" spans="1:5" s="201" customFormat="1" ht="12" customHeight="1" thickBot="1" x14ac:dyDescent="0.25">
      <c r="A6" s="171" t="s">
        <v>338</v>
      </c>
      <c r="B6" s="172" t="s">
        <v>339</v>
      </c>
      <c r="C6" s="172" t="s">
        <v>340</v>
      </c>
      <c r="D6" s="172" t="s">
        <v>340</v>
      </c>
      <c r="E6" s="172" t="s">
        <v>340</v>
      </c>
    </row>
    <row r="7" spans="1:5" s="202" customFormat="1" ht="12" customHeight="1" thickBot="1" x14ac:dyDescent="0.25">
      <c r="A7" s="166" t="s">
        <v>5</v>
      </c>
      <c r="B7" s="167" t="s">
        <v>222</v>
      </c>
      <c r="C7" s="192">
        <f>SUM(C8:C13)</f>
        <v>60222791</v>
      </c>
      <c r="D7" s="192">
        <f>SUM(D8:D13)</f>
        <v>0</v>
      </c>
      <c r="E7" s="192">
        <f>SUM(E8:E13)</f>
        <v>0</v>
      </c>
    </row>
    <row r="8" spans="1:5" s="202" customFormat="1" ht="16.5" customHeight="1" x14ac:dyDescent="0.2">
      <c r="A8" s="161" t="s">
        <v>64</v>
      </c>
      <c r="B8" s="203" t="s">
        <v>223</v>
      </c>
      <c r="C8" s="194">
        <f>SUM('5.sz.mell  '!C9+'7. sz. mell.'!C9)</f>
        <v>26941694</v>
      </c>
      <c r="D8" s="194">
        <f>SUM('5.sz.mell  '!D9+'7. sz. mell.'!D9)</f>
        <v>0</v>
      </c>
      <c r="E8" s="194">
        <f>SUM('5.sz.mell  '!E9+'7. sz. mell.'!E9)</f>
        <v>0</v>
      </c>
    </row>
    <row r="9" spans="1:5" s="202" customFormat="1" ht="12" customHeight="1" x14ac:dyDescent="0.2">
      <c r="A9" s="160" t="s">
        <v>65</v>
      </c>
      <c r="B9" s="204" t="s">
        <v>224</v>
      </c>
      <c r="C9" s="194">
        <f>SUM('5.sz.mell  '!C10+'7. sz. mell.'!C10)</f>
        <v>16362350</v>
      </c>
      <c r="D9" s="194">
        <f>SUM('5.sz.mell  '!D10+'7. sz. mell.'!D10)</f>
        <v>0</v>
      </c>
      <c r="E9" s="194">
        <f>SUM('5.sz.mell  '!E10+'7. sz. mell.'!E10)</f>
        <v>0</v>
      </c>
    </row>
    <row r="10" spans="1:5" s="202" customFormat="1" ht="12" customHeight="1" x14ac:dyDescent="0.2">
      <c r="A10" s="160" t="s">
        <v>66</v>
      </c>
      <c r="B10" s="204" t="s">
        <v>225</v>
      </c>
      <c r="C10" s="194">
        <f>SUM('5.sz.mell  '!C11+'7. sz. mell.'!C11)</f>
        <v>15118747</v>
      </c>
      <c r="D10" s="194">
        <f>SUM('5.sz.mell  '!D11+'7. sz. mell.'!D11)</f>
        <v>0</v>
      </c>
      <c r="E10" s="194">
        <f>SUM('5.sz.mell  '!E11+'7. sz. mell.'!E11)</f>
        <v>0</v>
      </c>
    </row>
    <row r="11" spans="1:5" s="202" customFormat="1" ht="12" customHeight="1" x14ac:dyDescent="0.2">
      <c r="A11" s="160" t="s">
        <v>67</v>
      </c>
      <c r="B11" s="204" t="s">
        <v>226</v>
      </c>
      <c r="C11" s="194">
        <f>SUM('5.sz.mell  '!C12+'7. sz. mell.'!C12)</f>
        <v>1800000</v>
      </c>
      <c r="D11" s="194">
        <f>SUM('5.sz.mell  '!D12+'7. sz. mell.'!D12)</f>
        <v>0</v>
      </c>
      <c r="E11" s="194">
        <f>SUM('5.sz.mell  '!E12+'7. sz. mell.'!E12)</f>
        <v>0</v>
      </c>
    </row>
    <row r="12" spans="1:5" s="202" customFormat="1" ht="12" customHeight="1" x14ac:dyDescent="0.2">
      <c r="A12" s="160" t="s">
        <v>100</v>
      </c>
      <c r="B12" s="204" t="s">
        <v>227</v>
      </c>
      <c r="C12" s="194">
        <f>SUM('5.sz.mell  '!C13+'7. sz. mell.'!C13)</f>
        <v>0</v>
      </c>
      <c r="D12" s="194">
        <f>SUM('5.sz.mell  '!D13+'7. sz. mell.'!D13)</f>
        <v>0</v>
      </c>
      <c r="E12" s="194">
        <f>SUM('5.sz.mell  '!E13+'7. sz. mell.'!E13)</f>
        <v>0</v>
      </c>
    </row>
    <row r="13" spans="1:5" s="202" customFormat="1" ht="12" customHeight="1" thickBot="1" x14ac:dyDescent="0.25">
      <c r="A13" s="162" t="s">
        <v>68</v>
      </c>
      <c r="B13" s="205" t="s">
        <v>228</v>
      </c>
      <c r="C13" s="194">
        <f>SUM('5.sz.mell  '!C14+'7. sz. mell.'!C14)</f>
        <v>0</v>
      </c>
      <c r="D13" s="194">
        <f>SUM('5.sz.mell  '!D14+'7. sz. mell.'!D14)</f>
        <v>0</v>
      </c>
      <c r="E13" s="194">
        <f>SUM('5.sz.mell  '!E14+'7. sz. mell.'!E14)</f>
        <v>0</v>
      </c>
    </row>
    <row r="14" spans="1:5" s="202" customFormat="1" ht="26.25" customHeight="1" thickBot="1" x14ac:dyDescent="0.25">
      <c r="A14" s="166" t="s">
        <v>6</v>
      </c>
      <c r="B14" s="182" t="s">
        <v>229</v>
      </c>
      <c r="C14" s="192">
        <f>SUM(C15:C19)</f>
        <v>31168274</v>
      </c>
      <c r="D14" s="192">
        <f>SUM(D15:D20)</f>
        <v>0</v>
      </c>
      <c r="E14" s="192">
        <f>SUM(E15:E20)</f>
        <v>0</v>
      </c>
    </row>
    <row r="15" spans="1:5" s="202" customFormat="1" ht="12" customHeight="1" x14ac:dyDescent="0.2">
      <c r="A15" s="161" t="s">
        <v>70</v>
      </c>
      <c r="B15" s="203" t="s">
        <v>230</v>
      </c>
      <c r="C15" s="194">
        <f>SUM('5.sz.mell  '!C16+'7. sz. mell.'!C16)</f>
        <v>0</v>
      </c>
      <c r="D15" s="194">
        <f>SUM('5.sz.mell  '!D16+'7. sz. mell.'!D16)</f>
        <v>0</v>
      </c>
      <c r="E15" s="194">
        <f>SUM('5.sz.mell  '!E16+'7. sz. mell.'!E16)</f>
        <v>0</v>
      </c>
    </row>
    <row r="16" spans="1:5" s="202" customFormat="1" ht="12" customHeight="1" x14ac:dyDescent="0.2">
      <c r="A16" s="160" t="s">
        <v>71</v>
      </c>
      <c r="B16" s="204" t="s">
        <v>231</v>
      </c>
      <c r="C16" s="194">
        <f>SUM('5.sz.mell  '!C17+'7. sz. mell.'!C17)</f>
        <v>0</v>
      </c>
      <c r="D16" s="194">
        <f>SUM('5.sz.mell  '!D17+'7. sz. mell.'!D17)</f>
        <v>0</v>
      </c>
      <c r="E16" s="194">
        <f>SUM('5.sz.mell  '!E17+'7. sz. mell.'!E17)</f>
        <v>0</v>
      </c>
    </row>
    <row r="17" spans="1:5" s="202" customFormat="1" ht="12" customHeight="1" x14ac:dyDescent="0.2">
      <c r="A17" s="160" t="s">
        <v>72</v>
      </c>
      <c r="B17" s="204" t="s">
        <v>232</v>
      </c>
      <c r="C17" s="194">
        <f>SUM('5.sz.mell  '!C18+'7. sz. mell.'!C18)</f>
        <v>0</v>
      </c>
      <c r="D17" s="194">
        <f>SUM('5.sz.mell  '!D18+'7. sz. mell.'!D18)</f>
        <v>0</v>
      </c>
      <c r="E17" s="194">
        <f>SUM('5.sz.mell  '!E18+'7. sz. mell.'!E18)</f>
        <v>0</v>
      </c>
    </row>
    <row r="18" spans="1:5" s="202" customFormat="1" ht="12" customHeight="1" x14ac:dyDescent="0.2">
      <c r="A18" s="160" t="s">
        <v>73</v>
      </c>
      <c r="B18" s="204" t="s">
        <v>233</v>
      </c>
      <c r="C18" s="194">
        <f>SUM('5.sz.mell  '!C19+'7. sz. mell.'!C19)</f>
        <v>0</v>
      </c>
      <c r="D18" s="194">
        <f>SUM('5.sz.mell  '!D19+'7. sz. mell.'!D19)</f>
        <v>0</v>
      </c>
      <c r="E18" s="194">
        <f>SUM('5.sz.mell  '!E19+'7. sz. mell.'!E19)</f>
        <v>0</v>
      </c>
    </row>
    <row r="19" spans="1:5" s="202" customFormat="1" ht="12" customHeight="1" x14ac:dyDescent="0.2">
      <c r="A19" s="160" t="s">
        <v>74</v>
      </c>
      <c r="B19" s="204" t="s">
        <v>234</v>
      </c>
      <c r="C19" s="194">
        <f>SUM('5.sz.mell  '!C20+'7. sz. mell.'!C20)</f>
        <v>31168274</v>
      </c>
      <c r="D19" s="194">
        <f>SUM('5.sz.mell  '!D20+'7. sz. mell.'!D20)</f>
        <v>0</v>
      </c>
      <c r="E19" s="194">
        <f>SUM('5.sz.mell  '!E20+'7. sz. mell.'!E20)</f>
        <v>0</v>
      </c>
    </row>
    <row r="20" spans="1:5" s="202" customFormat="1" ht="12" customHeight="1" thickBot="1" x14ac:dyDescent="0.25">
      <c r="A20" s="162" t="s">
        <v>81</v>
      </c>
      <c r="B20" s="205" t="s">
        <v>235</v>
      </c>
      <c r="C20" s="507">
        <f>SUM('5.sz.mell  '!C21+'7. sz. mell.'!C21)</f>
        <v>0</v>
      </c>
      <c r="D20" s="507">
        <f>SUM('5.sz.mell  '!D21+'7. sz. mell.'!D21)</f>
        <v>0</v>
      </c>
      <c r="E20" s="507">
        <f>SUM('5.sz.mell  '!E21+'7. sz. mell.'!E21)</f>
        <v>0</v>
      </c>
    </row>
    <row r="21" spans="1:5" s="202" customFormat="1" ht="21.75" thickBot="1" x14ac:dyDescent="0.25">
      <c r="A21" s="166" t="s">
        <v>7</v>
      </c>
      <c r="B21" s="167" t="s">
        <v>236</v>
      </c>
      <c r="C21" s="508">
        <f>SUM('5.sz.mell  '!C22+'7. sz. mell.'!C22)</f>
        <v>0</v>
      </c>
      <c r="D21" s="508">
        <f>SUM('5.sz.mell  '!D22+'7. sz. mell.'!D22)</f>
        <v>0</v>
      </c>
      <c r="E21" s="508">
        <f>SUM('5.sz.mell  '!E22+'7. sz. mell.'!E22)</f>
        <v>0</v>
      </c>
    </row>
    <row r="22" spans="1:5" s="202" customFormat="1" ht="12" customHeight="1" x14ac:dyDescent="0.2">
      <c r="A22" s="161" t="s">
        <v>53</v>
      </c>
      <c r="B22" s="203" t="s">
        <v>237</v>
      </c>
      <c r="C22" s="194">
        <f>SUM('5.sz.mell  '!C23+'7. sz. mell.'!C23)</f>
        <v>0</v>
      </c>
      <c r="D22" s="194">
        <f>SUM('5.sz.mell  '!D23+'7. sz. mell.'!D23)</f>
        <v>0</v>
      </c>
      <c r="E22" s="194">
        <f>SUM('5.sz.mell  '!E23+'7. sz. mell.'!E23)</f>
        <v>0</v>
      </c>
    </row>
    <row r="23" spans="1:5" s="202" customFormat="1" ht="12" customHeight="1" x14ac:dyDescent="0.2">
      <c r="A23" s="160" t="s">
        <v>54</v>
      </c>
      <c r="B23" s="204" t="s">
        <v>238</v>
      </c>
      <c r="C23" s="194">
        <f>SUM('5.sz.mell  '!C24+'7. sz. mell.'!C24)</f>
        <v>0</v>
      </c>
      <c r="D23" s="194">
        <f>SUM('5.sz.mell  '!D24+'7. sz. mell.'!D24)</f>
        <v>0</v>
      </c>
      <c r="E23" s="194">
        <f>SUM('5.sz.mell  '!E24+'7. sz. mell.'!E24)</f>
        <v>0</v>
      </c>
    </row>
    <row r="24" spans="1:5" s="202" customFormat="1" ht="12" customHeight="1" x14ac:dyDescent="0.2">
      <c r="A24" s="160" t="s">
        <v>55</v>
      </c>
      <c r="B24" s="204" t="s">
        <v>239</v>
      </c>
      <c r="C24" s="194">
        <f>SUM('5.sz.mell  '!C25+'7. sz. mell.'!C25)</f>
        <v>0</v>
      </c>
      <c r="D24" s="194">
        <f>SUM('5.sz.mell  '!D25+'7. sz. mell.'!D25)</f>
        <v>0</v>
      </c>
      <c r="E24" s="194">
        <f>SUM('5.sz.mell  '!E25+'7. sz. mell.'!E25)</f>
        <v>0</v>
      </c>
    </row>
    <row r="25" spans="1:5" s="202" customFormat="1" ht="12" customHeight="1" x14ac:dyDescent="0.2">
      <c r="A25" s="160" t="s">
        <v>56</v>
      </c>
      <c r="B25" s="204" t="s">
        <v>240</v>
      </c>
      <c r="C25" s="194">
        <f>SUM('5.sz.mell  '!C26+'7. sz. mell.'!C26)</f>
        <v>0</v>
      </c>
      <c r="D25" s="194">
        <f>SUM('5.sz.mell  '!D26+'7. sz. mell.'!D26)</f>
        <v>0</v>
      </c>
      <c r="E25" s="194">
        <f>SUM('5.sz.mell  '!E26+'7. sz. mell.'!E26)</f>
        <v>0</v>
      </c>
    </row>
    <row r="26" spans="1:5" s="202" customFormat="1" ht="12" customHeight="1" x14ac:dyDescent="0.2">
      <c r="A26" s="160" t="s">
        <v>110</v>
      </c>
      <c r="B26" s="204" t="s">
        <v>241</v>
      </c>
      <c r="C26" s="194">
        <f>SUM('5.sz.mell  '!C27+'7. sz. mell.'!C27)</f>
        <v>0</v>
      </c>
      <c r="D26" s="194">
        <f>SUM('5.sz.mell  '!D27+'7. sz. mell.'!D27)</f>
        <v>0</v>
      </c>
      <c r="E26" s="194">
        <f>SUM('5.sz.mell  '!E27+'7. sz. mell.'!E27)</f>
        <v>0</v>
      </c>
    </row>
    <row r="27" spans="1:5" s="202" customFormat="1" ht="12" customHeight="1" thickBot="1" x14ac:dyDescent="0.25">
      <c r="A27" s="162" t="s">
        <v>111</v>
      </c>
      <c r="B27" s="205" t="s">
        <v>242</v>
      </c>
      <c r="C27" s="194">
        <f>SUM('5.sz.mell  '!C28+'7. sz. mell.'!C28)</f>
        <v>0</v>
      </c>
      <c r="D27" s="194">
        <f>SUM('5.sz.mell  '!D28+'7. sz. mell.'!D28)</f>
        <v>0</v>
      </c>
      <c r="E27" s="194">
        <f>SUM('5.sz.mell  '!E28+'7. sz. mell.'!E28)</f>
        <v>0</v>
      </c>
    </row>
    <row r="28" spans="1:5" s="202" customFormat="1" ht="12" customHeight="1" thickBot="1" x14ac:dyDescent="0.25">
      <c r="A28" s="166" t="s">
        <v>112</v>
      </c>
      <c r="B28" s="167" t="s">
        <v>243</v>
      </c>
      <c r="C28" s="198">
        <f>SUM(C29:C34)</f>
        <v>27194381</v>
      </c>
      <c r="D28" s="198">
        <f>SUM(D29:D34)</f>
        <v>0</v>
      </c>
      <c r="E28" s="198">
        <f>SUM(E29:E34)</f>
        <v>0</v>
      </c>
    </row>
    <row r="29" spans="1:5" s="202" customFormat="1" ht="12" customHeight="1" x14ac:dyDescent="0.2">
      <c r="A29" s="161" t="s">
        <v>244</v>
      </c>
      <c r="B29" s="203" t="s">
        <v>245</v>
      </c>
      <c r="C29" s="194">
        <f>SUM('5.sz.mell  '!C30+'7. sz. mell.'!C30)</f>
        <v>20257</v>
      </c>
      <c r="D29" s="194">
        <f>SUM('5.sz.mell  '!D30+'7. sz. mell.'!D30)</f>
        <v>0</v>
      </c>
      <c r="E29" s="194">
        <f>SUM('5.sz.mell  '!E30+'7. sz. mell.'!E30)</f>
        <v>0</v>
      </c>
    </row>
    <row r="30" spans="1:5" s="202" customFormat="1" ht="22.5" x14ac:dyDescent="0.2">
      <c r="A30" s="160" t="s">
        <v>246</v>
      </c>
      <c r="B30" s="204" t="s">
        <v>247</v>
      </c>
      <c r="C30" s="194">
        <f>SUM('5.sz.mell  '!C31+'7. sz. mell.'!C31)</f>
        <v>3000000</v>
      </c>
      <c r="D30" s="194">
        <f>SUM('5.sz.mell  '!D31+'7. sz. mell.'!D31)</f>
        <v>0</v>
      </c>
      <c r="E30" s="194">
        <f>SUM('5.sz.mell  '!E31+'7. sz. mell.'!E31)</f>
        <v>0</v>
      </c>
    </row>
    <row r="31" spans="1:5" s="202" customFormat="1" ht="22.5" x14ac:dyDescent="0.2">
      <c r="A31" s="160" t="s">
        <v>248</v>
      </c>
      <c r="B31" s="204" t="s">
        <v>249</v>
      </c>
      <c r="C31" s="194">
        <f>SUM('5.sz.mell  '!C32+'7. sz. mell.'!C32)</f>
        <v>20674124</v>
      </c>
      <c r="D31" s="194">
        <f>SUM('5.sz.mell  '!D32+'7. sz. mell.'!D32)</f>
        <v>0</v>
      </c>
      <c r="E31" s="194">
        <f>SUM('5.sz.mell  '!E32+'7. sz. mell.'!E32)</f>
        <v>0</v>
      </c>
    </row>
    <row r="32" spans="1:5" s="202" customFormat="1" ht="12" customHeight="1" x14ac:dyDescent="0.2">
      <c r="A32" s="160" t="s">
        <v>250</v>
      </c>
      <c r="B32" s="204" t="s">
        <v>251</v>
      </c>
      <c r="C32" s="194">
        <f>SUM('5.sz.mell  '!C33+'7. sz. mell.'!C33)</f>
        <v>3000000</v>
      </c>
      <c r="D32" s="194">
        <f>SUM('5.sz.mell  '!D33+'7. sz. mell.'!D33)</f>
        <v>0</v>
      </c>
      <c r="E32" s="194">
        <f>SUM('5.sz.mell  '!E33+'7. sz. mell.'!E33)</f>
        <v>0</v>
      </c>
    </row>
    <row r="33" spans="1:5" s="202" customFormat="1" ht="12" customHeight="1" x14ac:dyDescent="0.2">
      <c r="A33" s="160" t="s">
        <v>252</v>
      </c>
      <c r="B33" s="204" t="s">
        <v>253</v>
      </c>
      <c r="C33" s="194">
        <f>SUM('5.sz.mell  '!C34+'7. sz. mell.'!C34)</f>
        <v>0</v>
      </c>
      <c r="D33" s="194">
        <f>SUM('5.sz.mell  '!D34+'7. sz. mell.'!D34)</f>
        <v>0</v>
      </c>
      <c r="E33" s="194">
        <f>SUM('5.sz.mell  '!E34+'7. sz. mell.'!E34)</f>
        <v>0</v>
      </c>
    </row>
    <row r="34" spans="1:5" s="202" customFormat="1" ht="12" customHeight="1" thickBot="1" x14ac:dyDescent="0.25">
      <c r="A34" s="162" t="s">
        <v>254</v>
      </c>
      <c r="B34" s="205" t="s">
        <v>255</v>
      </c>
      <c r="C34" s="194">
        <f>SUM('5.sz.mell  '!C35+'7. sz. mell.'!C35)</f>
        <v>500000</v>
      </c>
      <c r="D34" s="194">
        <f>SUM('5.sz.mell  '!D35+'7. sz. mell.'!D35)</f>
        <v>0</v>
      </c>
      <c r="E34" s="194">
        <f>SUM('5.sz.mell  '!E35+'7. sz. mell.'!E35)</f>
        <v>0</v>
      </c>
    </row>
    <row r="35" spans="1:5" s="202" customFormat="1" ht="12" customHeight="1" thickBot="1" x14ac:dyDescent="0.25">
      <c r="A35" s="166" t="s">
        <v>9</v>
      </c>
      <c r="B35" s="167" t="s">
        <v>256</v>
      </c>
      <c r="C35" s="192">
        <f>SUM(C36:C45)</f>
        <v>43862961</v>
      </c>
      <c r="D35" s="192">
        <f>SUM(D36:D45)</f>
        <v>0</v>
      </c>
      <c r="E35" s="192">
        <f>SUM(E36:E45)</f>
        <v>0</v>
      </c>
    </row>
    <row r="36" spans="1:5" s="202" customFormat="1" ht="12" customHeight="1" x14ac:dyDescent="0.2">
      <c r="A36" s="161" t="s">
        <v>57</v>
      </c>
      <c r="B36" s="203" t="s">
        <v>257</v>
      </c>
      <c r="C36" s="194">
        <f>SUM('5.sz.mell  '!C37+'7. sz. mell.'!C37)</f>
        <v>0</v>
      </c>
      <c r="D36" s="194">
        <f>SUM('5.sz.mell  '!D37+'7. sz. mell.'!D37)</f>
        <v>0</v>
      </c>
      <c r="E36" s="194">
        <f>SUM('5.sz.mell  '!E37+'7. sz. mell.'!E37)</f>
        <v>0</v>
      </c>
    </row>
    <row r="37" spans="1:5" s="202" customFormat="1" ht="12" customHeight="1" x14ac:dyDescent="0.2">
      <c r="A37" s="160" t="s">
        <v>58</v>
      </c>
      <c r="B37" s="204" t="s">
        <v>258</v>
      </c>
      <c r="C37" s="194">
        <f>SUM('5.sz.mell  '!C38+'7. sz. mell.'!C38)</f>
        <v>26670233</v>
      </c>
      <c r="D37" s="194">
        <f>SUM('5.sz.mell  '!D38+'7. sz. mell.'!D38)</f>
        <v>0</v>
      </c>
      <c r="E37" s="194">
        <f>SUM('5.sz.mell  '!E38+'7. sz. mell.'!E38)</f>
        <v>0</v>
      </c>
    </row>
    <row r="38" spans="1:5" s="202" customFormat="1" ht="12" customHeight="1" x14ac:dyDescent="0.2">
      <c r="A38" s="160" t="s">
        <v>59</v>
      </c>
      <c r="B38" s="204" t="s">
        <v>259</v>
      </c>
      <c r="C38" s="194">
        <f>SUM('5.sz.mell  '!C39+'7. sz. mell.'!C39)</f>
        <v>3259541</v>
      </c>
      <c r="D38" s="194">
        <f>SUM('5.sz.mell  '!D39+'7. sz. mell.'!D39)</f>
        <v>0</v>
      </c>
      <c r="E38" s="194">
        <f>SUM('5.sz.mell  '!E39+'7. sz. mell.'!E39)</f>
        <v>0</v>
      </c>
    </row>
    <row r="39" spans="1:5" s="202" customFormat="1" ht="12" customHeight="1" x14ac:dyDescent="0.2">
      <c r="A39" s="160" t="s">
        <v>114</v>
      </c>
      <c r="B39" s="204" t="s">
        <v>260</v>
      </c>
      <c r="C39" s="194">
        <f>SUM('5.sz.mell  '!C40+'7. sz. mell.'!C40)</f>
        <v>0</v>
      </c>
      <c r="D39" s="194">
        <f>SUM('5.sz.mell  '!D40+'7. sz. mell.'!D40)</f>
        <v>0</v>
      </c>
      <c r="E39" s="194">
        <f>SUM('5.sz.mell  '!E40+'7. sz. mell.'!E40)</f>
        <v>0</v>
      </c>
    </row>
    <row r="40" spans="1:5" s="202" customFormat="1" ht="12" customHeight="1" x14ac:dyDescent="0.2">
      <c r="A40" s="160" t="s">
        <v>115</v>
      </c>
      <c r="B40" s="204" t="s">
        <v>261</v>
      </c>
      <c r="C40" s="194">
        <f>SUM('5.sz.mell  '!C41+'7. sz. mell.'!C41)</f>
        <v>4678537</v>
      </c>
      <c r="D40" s="194">
        <f>SUM('5.sz.mell  '!D41+'7. sz. mell.'!D41)</f>
        <v>0</v>
      </c>
      <c r="E40" s="194">
        <f>SUM('5.sz.mell  '!E41+'7. sz. mell.'!E41)</f>
        <v>0</v>
      </c>
    </row>
    <row r="41" spans="1:5" s="202" customFormat="1" ht="12" customHeight="1" x14ac:dyDescent="0.2">
      <c r="A41" s="160" t="s">
        <v>116</v>
      </c>
      <c r="B41" s="204" t="s">
        <v>262</v>
      </c>
      <c r="C41" s="194">
        <f>SUM('5.sz.mell  '!C42+'7. sz. mell.'!C42)</f>
        <v>9048650</v>
      </c>
      <c r="D41" s="194">
        <f>SUM('5.sz.mell  '!D42+'7. sz. mell.'!D42)</f>
        <v>0</v>
      </c>
      <c r="E41" s="194">
        <f>SUM('5.sz.mell  '!E42+'7. sz. mell.'!E42)</f>
        <v>0</v>
      </c>
    </row>
    <row r="42" spans="1:5" s="202" customFormat="1" ht="12" customHeight="1" x14ac:dyDescent="0.2">
      <c r="A42" s="160" t="s">
        <v>117</v>
      </c>
      <c r="B42" s="204" t="s">
        <v>263</v>
      </c>
      <c r="C42" s="194">
        <f>SUM('5.sz.mell  '!C43+'7. sz. mell.'!C43)</f>
        <v>0</v>
      </c>
      <c r="D42" s="194">
        <f>SUM('5.sz.mell  '!D43+'7. sz. mell.'!D43)</f>
        <v>0</v>
      </c>
      <c r="E42" s="194">
        <f>SUM('5.sz.mell  '!E43+'7. sz. mell.'!E43)</f>
        <v>0</v>
      </c>
    </row>
    <row r="43" spans="1:5" s="202" customFormat="1" ht="12" customHeight="1" x14ac:dyDescent="0.2">
      <c r="A43" s="160" t="s">
        <v>118</v>
      </c>
      <c r="B43" s="204" t="s">
        <v>264</v>
      </c>
      <c r="C43" s="194">
        <f>SUM('5.sz.mell  '!C44+'7. sz. mell.'!C44)</f>
        <v>0</v>
      </c>
      <c r="D43" s="194">
        <f>SUM('5.sz.mell  '!D44+'7. sz. mell.'!D44)</f>
        <v>0</v>
      </c>
      <c r="E43" s="194">
        <f>SUM('5.sz.mell  '!E44+'7. sz. mell.'!E44)</f>
        <v>0</v>
      </c>
    </row>
    <row r="44" spans="1:5" s="202" customFormat="1" ht="12" customHeight="1" x14ac:dyDescent="0.2">
      <c r="A44" s="160" t="s">
        <v>265</v>
      </c>
      <c r="B44" s="204" t="s">
        <v>266</v>
      </c>
      <c r="C44" s="194">
        <f>SUM('5.sz.mell  '!C45+'7. sz. mell.'!C45)</f>
        <v>0</v>
      </c>
      <c r="D44" s="194">
        <f>SUM('5.sz.mell  '!D45+'7. sz. mell.'!D45)</f>
        <v>0</v>
      </c>
      <c r="E44" s="194">
        <f>SUM('5.sz.mell  '!E45+'7. sz. mell.'!E45)</f>
        <v>0</v>
      </c>
    </row>
    <row r="45" spans="1:5" s="202" customFormat="1" ht="12" customHeight="1" thickBot="1" x14ac:dyDescent="0.25">
      <c r="A45" s="162" t="s">
        <v>267</v>
      </c>
      <c r="B45" s="205" t="s">
        <v>268</v>
      </c>
      <c r="C45" s="194">
        <f>SUM('5.sz.mell  '!C46+'7. sz. mell.'!C46)</f>
        <v>206000</v>
      </c>
      <c r="D45" s="194">
        <f>SUM('5.sz.mell  '!D46+'7. sz. mell.'!D46)</f>
        <v>0</v>
      </c>
      <c r="E45" s="194">
        <f>SUM('5.sz.mell  '!E46+'7. sz. mell.'!E46)</f>
        <v>0</v>
      </c>
    </row>
    <row r="46" spans="1:5" s="202" customFormat="1" ht="12" customHeight="1" thickBot="1" x14ac:dyDescent="0.25">
      <c r="A46" s="166" t="s">
        <v>10</v>
      </c>
      <c r="B46" s="167" t="s">
        <v>269</v>
      </c>
      <c r="C46" s="192">
        <f>SUM(C47:C51)</f>
        <v>0</v>
      </c>
      <c r="D46" s="192">
        <f>SUM(D47:D51)</f>
        <v>0</v>
      </c>
      <c r="E46" s="192">
        <f>SUM(E47:E51)</f>
        <v>0</v>
      </c>
    </row>
    <row r="47" spans="1:5" s="202" customFormat="1" ht="12" customHeight="1" x14ac:dyDescent="0.2">
      <c r="A47" s="161" t="s">
        <v>60</v>
      </c>
      <c r="B47" s="203" t="s">
        <v>270</v>
      </c>
      <c r="C47" s="194">
        <f>SUM('5.sz.mell  '!C48+'7. sz. mell.'!C48)</f>
        <v>0</v>
      </c>
      <c r="D47" s="194">
        <f>SUM('5.sz.mell  '!D48+'7. sz. mell.'!D48)</f>
        <v>0</v>
      </c>
      <c r="E47" s="194">
        <f>SUM('5.sz.mell  '!E48+'7. sz. mell.'!E48)</f>
        <v>0</v>
      </c>
    </row>
    <row r="48" spans="1:5" s="202" customFormat="1" ht="12" customHeight="1" x14ac:dyDescent="0.2">
      <c r="A48" s="160" t="s">
        <v>61</v>
      </c>
      <c r="B48" s="204" t="s">
        <v>271</v>
      </c>
      <c r="C48" s="194">
        <f>SUM('5.sz.mell  '!C49+'7. sz. mell.'!C49)</f>
        <v>0</v>
      </c>
      <c r="D48" s="194">
        <f>SUM('5.sz.mell  '!D49+'7. sz. mell.'!D49)</f>
        <v>0</v>
      </c>
      <c r="E48" s="194">
        <f>SUM('5.sz.mell  '!E49+'7. sz. mell.'!E49)</f>
        <v>0</v>
      </c>
    </row>
    <row r="49" spans="1:5" s="202" customFormat="1" ht="12" customHeight="1" x14ac:dyDescent="0.2">
      <c r="A49" s="160" t="s">
        <v>272</v>
      </c>
      <c r="B49" s="204" t="s">
        <v>273</v>
      </c>
      <c r="C49" s="194">
        <f>SUM('5.sz.mell  '!C50+'7. sz. mell.'!C50)</f>
        <v>0</v>
      </c>
      <c r="D49" s="194">
        <f>SUM('5.sz.mell  '!D50+'7. sz. mell.'!D50)</f>
        <v>0</v>
      </c>
      <c r="E49" s="194">
        <f>SUM('5.sz.mell  '!E50+'7. sz. mell.'!E50)</f>
        <v>0</v>
      </c>
    </row>
    <row r="50" spans="1:5" s="202" customFormat="1" ht="12" customHeight="1" x14ac:dyDescent="0.2">
      <c r="A50" s="160" t="s">
        <v>274</v>
      </c>
      <c r="B50" s="204" t="s">
        <v>275</v>
      </c>
      <c r="C50" s="194">
        <f>SUM('5.sz.mell  '!C51+'7. sz. mell.'!C51)</f>
        <v>0</v>
      </c>
      <c r="D50" s="194">
        <f>SUM('5.sz.mell  '!D51+'7. sz. mell.'!D51)</f>
        <v>0</v>
      </c>
      <c r="E50" s="194">
        <f>SUM('5.sz.mell  '!E51+'7. sz. mell.'!E51)</f>
        <v>0</v>
      </c>
    </row>
    <row r="51" spans="1:5" s="202" customFormat="1" ht="12" customHeight="1" thickBot="1" x14ac:dyDescent="0.25">
      <c r="A51" s="162" t="s">
        <v>276</v>
      </c>
      <c r="B51" s="205" t="s">
        <v>277</v>
      </c>
      <c r="C51" s="194">
        <f>SUM('5.sz.mell  '!C52+'7. sz. mell.'!C52)</f>
        <v>0</v>
      </c>
      <c r="D51" s="194">
        <f>SUM('5.sz.mell  '!D52+'7. sz. mell.'!D52)</f>
        <v>0</v>
      </c>
      <c r="E51" s="194">
        <f>SUM('5.sz.mell  '!E52+'7. sz. mell.'!E52)</f>
        <v>0</v>
      </c>
    </row>
    <row r="52" spans="1:5" s="202" customFormat="1" ht="17.25" customHeight="1" thickBot="1" x14ac:dyDescent="0.25">
      <c r="A52" s="166" t="s">
        <v>119</v>
      </c>
      <c r="B52" s="167" t="s">
        <v>278</v>
      </c>
      <c r="C52" s="192">
        <f>SUM(C53:C56)</f>
        <v>0</v>
      </c>
      <c r="D52" s="192">
        <f>SUM(D53:D56)</f>
        <v>0</v>
      </c>
      <c r="E52" s="192">
        <f>SUM(E53:E56)</f>
        <v>0</v>
      </c>
    </row>
    <row r="53" spans="1:5" s="202" customFormat="1" ht="27" customHeight="1" x14ac:dyDescent="0.2">
      <c r="A53" s="161" t="s">
        <v>62</v>
      </c>
      <c r="B53" s="203" t="s">
        <v>279</v>
      </c>
      <c r="C53" s="194">
        <f>SUM('5.sz.mell  '!C54+'7. sz. mell.'!C54)</f>
        <v>0</v>
      </c>
      <c r="D53" s="194">
        <f>SUM('5.sz.mell  '!D54+'7. sz. mell.'!D54)</f>
        <v>0</v>
      </c>
      <c r="E53" s="194">
        <f>SUM('5.sz.mell  '!E54+'7. sz. mell.'!E54)</f>
        <v>0</v>
      </c>
    </row>
    <row r="54" spans="1:5" s="202" customFormat="1" ht="25.5" customHeight="1" x14ac:dyDescent="0.2">
      <c r="A54" s="160" t="s">
        <v>63</v>
      </c>
      <c r="B54" s="204" t="s">
        <v>280</v>
      </c>
      <c r="C54" s="194">
        <f>SUM('5.sz.mell  '!C55+'7. sz. mell.'!C55)</f>
        <v>0</v>
      </c>
      <c r="D54" s="194">
        <f>SUM('5.sz.mell  '!D55+'7. sz. mell.'!D55)</f>
        <v>0</v>
      </c>
      <c r="E54" s="194">
        <f>SUM('5.sz.mell  '!E55+'7. sz. mell.'!E55)</f>
        <v>0</v>
      </c>
    </row>
    <row r="55" spans="1:5" s="202" customFormat="1" ht="12" customHeight="1" x14ac:dyDescent="0.2">
      <c r="A55" s="160" t="s">
        <v>281</v>
      </c>
      <c r="B55" s="204" t="s">
        <v>282</v>
      </c>
      <c r="C55" s="194">
        <f>SUM('5.sz.mell  '!C56+'7. sz. mell.'!C56)</f>
        <v>0</v>
      </c>
      <c r="D55" s="194">
        <f>SUM('5.sz.mell  '!D56+'7. sz. mell.'!D56)</f>
        <v>0</v>
      </c>
      <c r="E55" s="194">
        <f>SUM('5.sz.mell  '!E56+'7. sz. mell.'!E56)</f>
        <v>0</v>
      </c>
    </row>
    <row r="56" spans="1:5" s="202" customFormat="1" ht="12" customHeight="1" thickBot="1" x14ac:dyDescent="0.25">
      <c r="A56" s="162" t="s">
        <v>283</v>
      </c>
      <c r="B56" s="205" t="s">
        <v>284</v>
      </c>
      <c r="C56" s="194">
        <f>SUM('5.sz.mell  '!C57+'7. sz. mell.'!C57)</f>
        <v>0</v>
      </c>
      <c r="D56" s="194">
        <f>SUM('5.sz.mell  '!D57+'7. sz. mell.'!D57)</f>
        <v>0</v>
      </c>
      <c r="E56" s="194">
        <f>SUM('5.sz.mell  '!E57+'7. sz. mell.'!E57)</f>
        <v>0</v>
      </c>
    </row>
    <row r="57" spans="1:5" s="202" customFormat="1" ht="12" customHeight="1" thickBot="1" x14ac:dyDescent="0.25">
      <c r="A57" s="166" t="s">
        <v>12</v>
      </c>
      <c r="B57" s="182" t="s">
        <v>285</v>
      </c>
      <c r="C57" s="192">
        <f>SUM(C58:C61)</f>
        <v>565110</v>
      </c>
      <c r="D57" s="192">
        <f>SUM(D58:D61)</f>
        <v>0</v>
      </c>
      <c r="E57" s="192">
        <f>SUM(E58:E61)</f>
        <v>0</v>
      </c>
    </row>
    <row r="58" spans="1:5" s="202" customFormat="1" ht="22.5" x14ac:dyDescent="0.2">
      <c r="A58" s="161" t="s">
        <v>120</v>
      </c>
      <c r="B58" s="203" t="s">
        <v>286</v>
      </c>
      <c r="C58" s="194">
        <f>SUM('5.sz.mell  '!C59+'7. sz. mell.'!C59)</f>
        <v>0</v>
      </c>
      <c r="D58" s="194">
        <f>SUM('5.sz.mell  '!D59+'7. sz. mell.'!D59)</f>
        <v>0</v>
      </c>
      <c r="E58" s="194">
        <f>SUM('5.sz.mell  '!E59+'7. sz. mell.'!E59)</f>
        <v>0</v>
      </c>
    </row>
    <row r="59" spans="1:5" s="202" customFormat="1" ht="21.75" customHeight="1" x14ac:dyDescent="0.2">
      <c r="A59" s="160" t="s">
        <v>121</v>
      </c>
      <c r="B59" s="204" t="s">
        <v>287</v>
      </c>
      <c r="C59" s="194">
        <f>SUM('5.sz.mell  '!C60+'7. sz. mell.'!C60)</f>
        <v>0</v>
      </c>
      <c r="D59" s="194">
        <f>SUM('5.sz.mell  '!D60+'7. sz. mell.'!D60)</f>
        <v>0</v>
      </c>
      <c r="E59" s="194">
        <f>SUM('5.sz.mell  '!E60+'7. sz. mell.'!E60)</f>
        <v>0</v>
      </c>
    </row>
    <row r="60" spans="1:5" s="202" customFormat="1" ht="12" customHeight="1" x14ac:dyDescent="0.2">
      <c r="A60" s="160" t="s">
        <v>145</v>
      </c>
      <c r="B60" s="204" t="s">
        <v>288</v>
      </c>
      <c r="C60" s="194">
        <f>SUM('5.sz.mell  '!C61+'7. sz. mell.'!C61)</f>
        <v>565110</v>
      </c>
      <c r="D60" s="194">
        <f>SUM('5.sz.mell  '!D61+'7. sz. mell.'!D61)</f>
        <v>0</v>
      </c>
      <c r="E60" s="194">
        <f>SUM('5.sz.mell  '!E61+'7. sz. mell.'!E61)</f>
        <v>0</v>
      </c>
    </row>
    <row r="61" spans="1:5" s="202" customFormat="1" ht="12" customHeight="1" thickBot="1" x14ac:dyDescent="0.25">
      <c r="A61" s="162" t="s">
        <v>289</v>
      </c>
      <c r="B61" s="205" t="s">
        <v>290</v>
      </c>
      <c r="C61" s="194">
        <f>SUM('5.sz.mell  '!C62+'7. sz. mell.'!C62)</f>
        <v>0</v>
      </c>
      <c r="D61" s="194">
        <f>SUM('5.sz.mell  '!D62+'7. sz. mell.'!D62)</f>
        <v>0</v>
      </c>
      <c r="E61" s="194">
        <f>SUM('5.sz.mell  '!E62+'7. sz. mell.'!E62)</f>
        <v>0</v>
      </c>
    </row>
    <row r="62" spans="1:5" s="202" customFormat="1" ht="12" customHeight="1" thickBot="1" x14ac:dyDescent="0.25">
      <c r="A62" s="166" t="s">
        <v>13</v>
      </c>
      <c r="B62" s="167" t="s">
        <v>291</v>
      </c>
      <c r="C62" s="198">
        <f>SUM(C7+C14+C21+C28+C35+C46+C52+C57)</f>
        <v>163013517</v>
      </c>
      <c r="D62" s="198">
        <f>SUM(D7+D14+D21+D28+D35+D46+D52+D57)</f>
        <v>0</v>
      </c>
      <c r="E62" s="198">
        <f>SUM(E7+E14+E21+E28+E35+E46+E52+E57)</f>
        <v>0</v>
      </c>
    </row>
    <row r="63" spans="1:5" s="202" customFormat="1" ht="21" customHeight="1" thickBot="1" x14ac:dyDescent="0.25">
      <c r="A63" s="212" t="s">
        <v>292</v>
      </c>
      <c r="B63" s="182" t="s">
        <v>293</v>
      </c>
      <c r="C63" s="192"/>
      <c r="D63" s="192"/>
      <c r="E63" s="192"/>
    </row>
    <row r="64" spans="1:5" s="202" customFormat="1" ht="12" customHeight="1" x14ac:dyDescent="0.2">
      <c r="A64" s="161" t="s">
        <v>294</v>
      </c>
      <c r="B64" s="203" t="s">
        <v>295</v>
      </c>
      <c r="C64" s="194">
        <f>SUM('5.sz.mell  '!C65+'7. sz. mell.'!C65)</f>
        <v>0</v>
      </c>
      <c r="D64" s="194">
        <f>SUM('5.sz.mell  '!D65+'7. sz. mell.'!D65)</f>
        <v>0</v>
      </c>
      <c r="E64" s="194">
        <f>SUM('5.sz.mell  '!E65+'7. sz. mell.'!E65)</f>
        <v>0</v>
      </c>
    </row>
    <row r="65" spans="1:5" s="202" customFormat="1" ht="12" customHeight="1" x14ac:dyDescent="0.2">
      <c r="A65" s="160" t="s">
        <v>296</v>
      </c>
      <c r="B65" s="204" t="s">
        <v>297</v>
      </c>
      <c r="C65" s="194">
        <f>SUM('5.sz.mell  '!C66+'7. sz. mell.'!C66)</f>
        <v>0</v>
      </c>
      <c r="D65" s="194">
        <f>SUM('5.sz.mell  '!D66+'7. sz. mell.'!D66)</f>
        <v>0</v>
      </c>
      <c r="E65" s="194">
        <f>SUM('5.sz.mell  '!E66+'7. sz. mell.'!E66)</f>
        <v>0</v>
      </c>
    </row>
    <row r="66" spans="1:5" s="202" customFormat="1" ht="12" customHeight="1" thickBot="1" x14ac:dyDescent="0.25">
      <c r="A66" s="162" t="s">
        <v>298</v>
      </c>
      <c r="B66" s="150" t="s">
        <v>343</v>
      </c>
      <c r="C66" s="194">
        <f>SUM('5.sz.mell  '!C67+'7. sz. mell.'!C67)</f>
        <v>0</v>
      </c>
      <c r="D66" s="194">
        <f>SUM('5.sz.mell  '!D67+'7. sz. mell.'!D67)</f>
        <v>0</v>
      </c>
      <c r="E66" s="194">
        <f>SUM('5.sz.mell  '!E67+'7. sz. mell.'!E67)</f>
        <v>0</v>
      </c>
    </row>
    <row r="67" spans="1:5" s="202" customFormat="1" ht="12" customHeight="1" thickBot="1" x14ac:dyDescent="0.25">
      <c r="A67" s="212" t="s">
        <v>300</v>
      </c>
      <c r="B67" s="182" t="s">
        <v>301</v>
      </c>
      <c r="C67" s="192">
        <f>SUM(C68:C71)</f>
        <v>0</v>
      </c>
      <c r="D67" s="192">
        <f>SUM(D68:D71)</f>
        <v>0</v>
      </c>
      <c r="E67" s="192">
        <f>SUM(E68:E71)</f>
        <v>0</v>
      </c>
    </row>
    <row r="68" spans="1:5" s="202" customFormat="1" ht="13.5" customHeight="1" x14ac:dyDescent="0.2">
      <c r="A68" s="161" t="s">
        <v>101</v>
      </c>
      <c r="B68" s="203" t="s">
        <v>302</v>
      </c>
      <c r="C68" s="194">
        <f>SUM('5.sz.mell  '!C69+'7. sz. mell.'!C69)</f>
        <v>0</v>
      </c>
      <c r="D68" s="194">
        <f>SUM('5.sz.mell  '!D69+'7. sz. mell.'!D69)</f>
        <v>0</v>
      </c>
      <c r="E68" s="194">
        <f>SUM('5.sz.mell  '!E69+'7. sz. mell.'!E69)</f>
        <v>0</v>
      </c>
    </row>
    <row r="69" spans="1:5" s="202" customFormat="1" ht="12" customHeight="1" x14ac:dyDescent="0.2">
      <c r="A69" s="160" t="s">
        <v>102</v>
      </c>
      <c r="B69" s="204" t="s">
        <v>303</v>
      </c>
      <c r="C69" s="194">
        <f>SUM('5.sz.mell  '!C70+'7. sz. mell.'!C70)</f>
        <v>0</v>
      </c>
      <c r="D69" s="194">
        <f>SUM('5.sz.mell  '!D70+'7. sz. mell.'!D70)</f>
        <v>0</v>
      </c>
      <c r="E69" s="194">
        <f>SUM('5.sz.mell  '!E70+'7. sz. mell.'!E70)</f>
        <v>0</v>
      </c>
    </row>
    <row r="70" spans="1:5" s="202" customFormat="1" ht="12" customHeight="1" x14ac:dyDescent="0.2">
      <c r="A70" s="160" t="s">
        <v>304</v>
      </c>
      <c r="B70" s="204" t="s">
        <v>305</v>
      </c>
      <c r="C70" s="194">
        <f>SUM('5.sz.mell  '!C71+'7. sz. mell.'!C71)</f>
        <v>0</v>
      </c>
      <c r="D70" s="194">
        <f>SUM('5.sz.mell  '!D71+'7. sz. mell.'!D71)</f>
        <v>0</v>
      </c>
      <c r="E70" s="194">
        <f>SUM('5.sz.mell  '!E71+'7. sz. mell.'!E71)</f>
        <v>0</v>
      </c>
    </row>
    <row r="71" spans="1:5" s="202" customFormat="1" ht="12" customHeight="1" thickBot="1" x14ac:dyDescent="0.25">
      <c r="A71" s="162" t="s">
        <v>306</v>
      </c>
      <c r="B71" s="205" t="s">
        <v>307</v>
      </c>
      <c r="C71" s="194">
        <f>SUM('5.sz.mell  '!C72+'7. sz. mell.'!C72)</f>
        <v>0</v>
      </c>
      <c r="D71" s="194">
        <f>SUM('5.sz.mell  '!D72+'7. sz. mell.'!D72)</f>
        <v>0</v>
      </c>
      <c r="E71" s="194">
        <f>SUM('5.sz.mell  '!E72+'7. sz. mell.'!E72)</f>
        <v>0</v>
      </c>
    </row>
    <row r="72" spans="1:5" s="202" customFormat="1" ht="12" customHeight="1" thickBot="1" x14ac:dyDescent="0.25">
      <c r="A72" s="212" t="s">
        <v>308</v>
      </c>
      <c r="B72" s="182" t="s">
        <v>309</v>
      </c>
      <c r="C72" s="192">
        <f>SUM(C73:C74)</f>
        <v>160460350</v>
      </c>
      <c r="D72" s="192">
        <f>SUM(D73:D74)</f>
        <v>0</v>
      </c>
      <c r="E72" s="192">
        <f>SUM(E73:E74)</f>
        <v>0</v>
      </c>
    </row>
    <row r="73" spans="1:5" s="202" customFormat="1" ht="12" customHeight="1" x14ac:dyDescent="0.2">
      <c r="A73" s="161" t="s">
        <v>310</v>
      </c>
      <c r="B73" s="203" t="s">
        <v>311</v>
      </c>
      <c r="C73" s="194">
        <f>SUM('5.sz.mell  '!C74+'7. sz. mell.'!C74)</f>
        <v>160460350</v>
      </c>
      <c r="D73" s="194">
        <f>SUM('5.sz.mell  '!D74+'7. sz. mell.'!D74)</f>
        <v>0</v>
      </c>
      <c r="E73" s="194">
        <f>SUM('5.sz.mell  '!E74+'7. sz. mell.'!E74)</f>
        <v>0</v>
      </c>
    </row>
    <row r="74" spans="1:5" s="202" customFormat="1" ht="12" customHeight="1" thickBot="1" x14ac:dyDescent="0.25">
      <c r="A74" s="162" t="s">
        <v>312</v>
      </c>
      <c r="B74" s="205" t="s">
        <v>313</v>
      </c>
      <c r="C74" s="194">
        <f>SUM('5.sz.mell  '!C75+'7. sz. mell.'!C75)</f>
        <v>0</v>
      </c>
      <c r="D74" s="194">
        <f>SUM('5.sz.mell  '!D75+'7. sz. mell.'!D75)</f>
        <v>0</v>
      </c>
      <c r="E74" s="194">
        <f>SUM('5.sz.mell  '!E75+'7. sz. mell.'!E75)</f>
        <v>0</v>
      </c>
    </row>
    <row r="75" spans="1:5" s="202" customFormat="1" ht="12" customHeight="1" thickBot="1" x14ac:dyDescent="0.25">
      <c r="A75" s="212" t="s">
        <v>314</v>
      </c>
      <c r="B75" s="182" t="s">
        <v>315</v>
      </c>
      <c r="C75" s="192">
        <f>SUM(C76:C79)</f>
        <v>29400275</v>
      </c>
      <c r="D75" s="192">
        <f>SUM(D76:D79)</f>
        <v>0</v>
      </c>
      <c r="E75" s="192">
        <f>SUM(E76:E79)</f>
        <v>0</v>
      </c>
    </row>
    <row r="76" spans="1:5" s="202" customFormat="1" ht="12" customHeight="1" x14ac:dyDescent="0.2">
      <c r="A76" s="161" t="s">
        <v>316</v>
      </c>
      <c r="B76" s="203" t="s">
        <v>317</v>
      </c>
      <c r="C76" s="194">
        <f>SUM('5.sz.mell  '!C77+'7. sz. mell.'!C77)</f>
        <v>0</v>
      </c>
      <c r="D76" s="194">
        <f>SUM('5.sz.mell  '!D77+'7. sz. mell.'!D77)</f>
        <v>0</v>
      </c>
      <c r="E76" s="194">
        <f>SUM('5.sz.mell  '!E77+'7. sz. mell.'!E77)</f>
        <v>0</v>
      </c>
    </row>
    <row r="77" spans="1:5" s="202" customFormat="1" ht="12" customHeight="1" x14ac:dyDescent="0.2">
      <c r="A77" s="160" t="s">
        <v>318</v>
      </c>
      <c r="B77" s="204" t="s">
        <v>319</v>
      </c>
      <c r="C77" s="194">
        <f>SUM('5.sz.mell  '!C78+'7. sz. mell.'!C78)</f>
        <v>0</v>
      </c>
      <c r="D77" s="194">
        <f>SUM('5.sz.mell  '!D78+'7. sz. mell.'!D78)</f>
        <v>0</v>
      </c>
      <c r="E77" s="194">
        <f>SUM('5.sz.mell  '!E78+'7. sz. mell.'!E78)</f>
        <v>0</v>
      </c>
    </row>
    <row r="78" spans="1:5" s="202" customFormat="1" ht="12" customHeight="1" x14ac:dyDescent="0.2">
      <c r="A78" s="496" t="s">
        <v>677</v>
      </c>
      <c r="B78" s="205" t="s">
        <v>664</v>
      </c>
      <c r="C78" s="194">
        <f>SUM('5.sz.mell  '!C79+'7. sz. mell.'!C79)</f>
        <v>29400275</v>
      </c>
      <c r="D78" s="194">
        <f>SUM('5.sz.mell  '!D79+'7. sz. mell.'!D79)</f>
        <v>0</v>
      </c>
      <c r="E78" s="194">
        <f>SUM('5.sz.mell  '!E79+'7. sz. mell.'!E79)</f>
        <v>0</v>
      </c>
    </row>
    <row r="79" spans="1:5" s="202" customFormat="1" ht="12" customHeight="1" thickBot="1" x14ac:dyDescent="0.25">
      <c r="A79" s="162" t="s">
        <v>320</v>
      </c>
      <c r="B79" s="184" t="s">
        <v>321</v>
      </c>
      <c r="C79" s="194"/>
      <c r="D79" s="194">
        <f>SUM('5.sz.mell  '!D79+'7. sz. mell.'!D79)</f>
        <v>0</v>
      </c>
      <c r="E79" s="194">
        <f>SUM('5.sz.mell  '!E79+'7. sz. mell.'!E79)</f>
        <v>0</v>
      </c>
    </row>
    <row r="80" spans="1:5" s="202" customFormat="1" ht="12" customHeight="1" thickBot="1" x14ac:dyDescent="0.25">
      <c r="A80" s="212" t="s">
        <v>322</v>
      </c>
      <c r="B80" s="182" t="s">
        <v>323</v>
      </c>
      <c r="C80" s="192">
        <f>SUM(C81:C84)</f>
        <v>0</v>
      </c>
      <c r="D80" s="192">
        <f>SUM(D81:D84)</f>
        <v>0</v>
      </c>
      <c r="E80" s="192">
        <f>SUM(E81:E84)</f>
        <v>0</v>
      </c>
    </row>
    <row r="81" spans="1:5" s="202" customFormat="1" ht="12" customHeight="1" x14ac:dyDescent="0.2">
      <c r="A81" s="206" t="s">
        <v>324</v>
      </c>
      <c r="B81" s="203" t="s">
        <v>325</v>
      </c>
      <c r="C81" s="194">
        <f>SUM('5.sz.mell  '!C81+'7. sz. mell.'!C81)</f>
        <v>0</v>
      </c>
      <c r="D81" s="194">
        <f>SUM('5.sz.mell  '!D81+'7. sz. mell.'!D81)</f>
        <v>0</v>
      </c>
      <c r="E81" s="194">
        <f>SUM('5.sz.mell  '!E81+'7. sz. mell.'!E81)</f>
        <v>0</v>
      </c>
    </row>
    <row r="82" spans="1:5" s="202" customFormat="1" ht="12" customHeight="1" x14ac:dyDescent="0.2">
      <c r="A82" s="207" t="s">
        <v>326</v>
      </c>
      <c r="B82" s="204" t="s">
        <v>327</v>
      </c>
      <c r="C82" s="194">
        <f>SUM('5.sz.mell  '!C82+'7. sz. mell.'!C82)</f>
        <v>0</v>
      </c>
      <c r="D82" s="194">
        <f>SUM('5.sz.mell  '!D82+'7. sz. mell.'!D82)</f>
        <v>0</v>
      </c>
      <c r="E82" s="194">
        <f>SUM('5.sz.mell  '!E82+'7. sz. mell.'!E82)</f>
        <v>0</v>
      </c>
    </row>
    <row r="83" spans="1:5" s="202" customFormat="1" ht="12" customHeight="1" x14ac:dyDescent="0.2">
      <c r="A83" s="207" t="s">
        <v>328</v>
      </c>
      <c r="B83" s="204" t="s">
        <v>329</v>
      </c>
      <c r="C83" s="194">
        <f>SUM('5.sz.mell  '!C83+'7. sz. mell.'!C83)</f>
        <v>0</v>
      </c>
      <c r="D83" s="194">
        <f>SUM('5.sz.mell  '!D83+'7. sz. mell.'!D83)</f>
        <v>0</v>
      </c>
      <c r="E83" s="194">
        <f>SUM('5.sz.mell  '!E83+'7. sz. mell.'!E83)</f>
        <v>0</v>
      </c>
    </row>
    <row r="84" spans="1:5" s="202" customFormat="1" ht="12" customHeight="1" thickBot="1" x14ac:dyDescent="0.25">
      <c r="A84" s="213" t="s">
        <v>330</v>
      </c>
      <c r="B84" s="184" t="s">
        <v>331</v>
      </c>
      <c r="C84" s="194">
        <f>SUM('5.sz.mell  '!C84+'7. sz. mell.'!C84)</f>
        <v>0</v>
      </c>
      <c r="D84" s="194">
        <f>SUM('5.sz.mell  '!D84+'7. sz. mell.'!D84)</f>
        <v>0</v>
      </c>
      <c r="E84" s="194">
        <f>SUM('5.sz.mell  '!E84+'7. sz. mell.'!E84)</f>
        <v>0</v>
      </c>
    </row>
    <row r="85" spans="1:5" s="202" customFormat="1" ht="12" customHeight="1" thickBot="1" x14ac:dyDescent="0.25">
      <c r="A85" s="212" t="s">
        <v>332</v>
      </c>
      <c r="B85" s="182" t="s">
        <v>333</v>
      </c>
      <c r="C85" s="215">
        <v>0</v>
      </c>
      <c r="D85" s="215">
        <v>0</v>
      </c>
      <c r="E85" s="215">
        <v>0</v>
      </c>
    </row>
    <row r="86" spans="1:5" s="202" customFormat="1" ht="12" customHeight="1" thickBot="1" x14ac:dyDescent="0.25">
      <c r="A86" s="212" t="s">
        <v>334</v>
      </c>
      <c r="B86" s="149" t="s">
        <v>335</v>
      </c>
      <c r="C86" s="198">
        <f>SUM(C63+C67+C72+C75+C80+C85)</f>
        <v>189860625</v>
      </c>
      <c r="D86" s="198">
        <f>SUM(D63+D67+D72+D75+D80+D85)</f>
        <v>0</v>
      </c>
      <c r="E86" s="198">
        <f>SUM(E63+E67+E72+E75+E80+E85)</f>
        <v>0</v>
      </c>
    </row>
    <row r="87" spans="1:5" s="202" customFormat="1" ht="20.25" customHeight="1" thickBot="1" x14ac:dyDescent="0.25">
      <c r="A87" s="214" t="s">
        <v>336</v>
      </c>
      <c r="B87" s="151" t="s">
        <v>337</v>
      </c>
      <c r="C87" s="198">
        <f>SUM(C62+C86)</f>
        <v>352874142</v>
      </c>
      <c r="D87" s="198">
        <f>SUM(D62+D86)</f>
        <v>0</v>
      </c>
      <c r="E87" s="198">
        <f>SUM(E62+E86)</f>
        <v>0</v>
      </c>
    </row>
    <row r="88" spans="1:5" s="202" customFormat="1" ht="12" customHeight="1" x14ac:dyDescent="0.2">
      <c r="A88" s="147"/>
      <c r="B88" s="147"/>
      <c r="C88" s="148"/>
      <c r="D88" s="148"/>
      <c r="E88" s="148"/>
    </row>
    <row r="89" spans="1:5" ht="16.5" customHeight="1" x14ac:dyDescent="0.25">
      <c r="A89" s="520" t="s">
        <v>34</v>
      </c>
      <c r="B89" s="520"/>
      <c r="C89" s="520"/>
      <c r="D89" s="310"/>
      <c r="E89" s="310"/>
    </row>
    <row r="90" spans="1:5" s="208" customFormat="1" ht="16.5" customHeight="1" thickBot="1" x14ac:dyDescent="0.3">
      <c r="A90" s="41" t="s">
        <v>104</v>
      </c>
      <c r="B90" s="41"/>
      <c r="C90" s="174"/>
      <c r="D90" s="174"/>
      <c r="E90" s="174"/>
    </row>
    <row r="91" spans="1:5" s="208" customFormat="1" ht="16.5" customHeight="1" x14ac:dyDescent="0.25">
      <c r="A91" s="524" t="s">
        <v>52</v>
      </c>
      <c r="B91" s="521" t="s">
        <v>165</v>
      </c>
      <c r="C91" s="311"/>
      <c r="D91" s="311">
        <f>+D4</f>
        <v>0</v>
      </c>
      <c r="E91" s="311">
        <f>+E4</f>
        <v>0</v>
      </c>
    </row>
    <row r="92" spans="1:5" ht="38.1" customHeight="1" thickBot="1" x14ac:dyDescent="0.3">
      <c r="A92" s="525"/>
      <c r="B92" s="522"/>
      <c r="C92" s="42" t="s">
        <v>166</v>
      </c>
      <c r="D92" s="42" t="s">
        <v>166</v>
      </c>
      <c r="E92" s="42" t="s">
        <v>166</v>
      </c>
    </row>
    <row r="93" spans="1:5" s="201" customFormat="1" ht="12" customHeight="1" thickBot="1" x14ac:dyDescent="0.25">
      <c r="A93" s="171" t="s">
        <v>338</v>
      </c>
      <c r="B93" s="172" t="s">
        <v>339</v>
      </c>
      <c r="C93" s="172" t="s">
        <v>340</v>
      </c>
      <c r="D93" s="172" t="s">
        <v>340</v>
      </c>
      <c r="E93" s="172" t="s">
        <v>340</v>
      </c>
    </row>
    <row r="94" spans="1:5" ht="12" customHeight="1" thickBot="1" x14ac:dyDescent="0.3">
      <c r="A94" s="168" t="s">
        <v>5</v>
      </c>
      <c r="B94" s="170" t="s">
        <v>344</v>
      </c>
      <c r="C94" s="191">
        <f>SUM(C95:C99)</f>
        <v>189805327.00800002</v>
      </c>
      <c r="D94" s="191">
        <f>SUM(D95:D99)</f>
        <v>0</v>
      </c>
      <c r="E94" s="191">
        <f>SUM(E95:E99)</f>
        <v>0</v>
      </c>
    </row>
    <row r="95" spans="1:5" ht="12" customHeight="1" x14ac:dyDescent="0.25">
      <c r="A95" s="163" t="s">
        <v>64</v>
      </c>
      <c r="B95" s="156" t="s">
        <v>35</v>
      </c>
      <c r="C95" s="92">
        <f>SUM('5.sz.mell  '!C93+'7. sz. mell.'!C93)</f>
        <v>59130103</v>
      </c>
      <c r="D95" s="92">
        <f>SUM('5.sz.mell  '!D93+'7. sz. mell.'!D93)</f>
        <v>0</v>
      </c>
      <c r="E95" s="92">
        <f>SUM('5.sz.mell  '!E93+'7. sz. mell.'!E93)</f>
        <v>0</v>
      </c>
    </row>
    <row r="96" spans="1:5" ht="12" customHeight="1" x14ac:dyDescent="0.25">
      <c r="A96" s="160" t="s">
        <v>65</v>
      </c>
      <c r="B96" s="154" t="s">
        <v>122</v>
      </c>
      <c r="C96" s="193">
        <f>SUM('5.sz.mell  '!C94+'7. sz. mell.'!C94)</f>
        <v>9652541.0080000013</v>
      </c>
      <c r="D96" s="193">
        <f>SUM('5.sz.mell  '!D94+'7. sz. mell.'!D94)</f>
        <v>0</v>
      </c>
      <c r="E96" s="193">
        <f>SUM('5.sz.mell  '!E94+'7. sz. mell.'!E94)</f>
        <v>0</v>
      </c>
    </row>
    <row r="97" spans="1:5" ht="12" customHeight="1" x14ac:dyDescent="0.25">
      <c r="A97" s="160" t="s">
        <v>66</v>
      </c>
      <c r="B97" s="154" t="s">
        <v>93</v>
      </c>
      <c r="C97" s="193">
        <f>SUM('5.sz.mell  '!C95+'7. sz. mell.'!C95)</f>
        <v>95027076</v>
      </c>
      <c r="D97" s="193">
        <f>SUM('5.sz.mell  '!D95+'7. sz. mell.'!D95)</f>
        <v>0</v>
      </c>
      <c r="E97" s="193">
        <f>SUM('5.sz.mell  '!E95+'7. sz. mell.'!E95)</f>
        <v>0</v>
      </c>
    </row>
    <row r="98" spans="1:5" ht="12" customHeight="1" x14ac:dyDescent="0.25">
      <c r="A98" s="160" t="s">
        <v>67</v>
      </c>
      <c r="B98" s="157" t="s">
        <v>123</v>
      </c>
      <c r="C98" s="193">
        <f>SUM('5.sz.mell  '!C96+'7. sz. mell.'!C96)</f>
        <v>8500000</v>
      </c>
      <c r="D98" s="193">
        <f>SUM('5.sz.mell  '!D96+'7. sz. mell.'!D96)</f>
        <v>0</v>
      </c>
      <c r="E98" s="193">
        <f>SUM('5.sz.mell  '!E96+'7. sz. mell.'!E96)</f>
        <v>0</v>
      </c>
    </row>
    <row r="99" spans="1:5" ht="12" customHeight="1" x14ac:dyDescent="0.25">
      <c r="A99" s="160" t="s">
        <v>76</v>
      </c>
      <c r="B99" s="165" t="s">
        <v>124</v>
      </c>
      <c r="C99" s="193">
        <f>SUM('5.sz.mell  '!C97+'7. sz. mell.'!C97)</f>
        <v>17495607</v>
      </c>
      <c r="D99" s="193">
        <f>SUM('5.sz.mell  '!D97+'7. sz. mell.'!D97)</f>
        <v>0</v>
      </c>
      <c r="E99" s="193">
        <f>SUM('5.sz.mell  '!E97+'7. sz. mell.'!E97)</f>
        <v>0</v>
      </c>
    </row>
    <row r="100" spans="1:5" ht="12" customHeight="1" x14ac:dyDescent="0.25">
      <c r="A100" s="160" t="s">
        <v>68</v>
      </c>
      <c r="B100" s="154" t="s">
        <v>345</v>
      </c>
      <c r="C100" s="193">
        <f>SUM('5.sz.mell  '!C98+'7. sz. mell.'!C98)</f>
        <v>0</v>
      </c>
      <c r="D100" s="193">
        <f>SUM('5.sz.mell  '!D98+'7. sz. mell.'!D98)</f>
        <v>0</v>
      </c>
      <c r="E100" s="193">
        <f>SUM('5.sz.mell  '!E98+'7. sz. mell.'!E98)</f>
        <v>0</v>
      </c>
    </row>
    <row r="101" spans="1:5" ht="11.25" customHeight="1" x14ac:dyDescent="0.25">
      <c r="A101" s="160" t="s">
        <v>69</v>
      </c>
      <c r="B101" s="176" t="s">
        <v>346</v>
      </c>
      <c r="C101" s="193">
        <f>SUM('5.sz.mell  '!C99+'7. sz. mell.'!C99)</f>
        <v>0</v>
      </c>
      <c r="D101" s="193">
        <f>SUM('5.sz.mell  '!D99+'7. sz. mell.'!D99)</f>
        <v>0</v>
      </c>
      <c r="E101" s="193">
        <f>SUM('5.sz.mell  '!E99+'7. sz. mell.'!E99)</f>
        <v>0</v>
      </c>
    </row>
    <row r="102" spans="1:5" ht="22.5" x14ac:dyDescent="0.25">
      <c r="A102" s="160" t="s">
        <v>77</v>
      </c>
      <c r="B102" s="177" t="s">
        <v>347</v>
      </c>
      <c r="C102" s="193">
        <f>SUM('5.sz.mell  '!C100+'7. sz. mell.'!C100)</f>
        <v>0</v>
      </c>
      <c r="D102" s="193">
        <f>SUM('5.sz.mell  '!D100+'7. sz. mell.'!D100)</f>
        <v>0</v>
      </c>
      <c r="E102" s="193">
        <f>SUM('5.sz.mell  '!E100+'7. sz. mell.'!E100)</f>
        <v>0</v>
      </c>
    </row>
    <row r="103" spans="1:5" ht="22.5" x14ac:dyDescent="0.25">
      <c r="A103" s="160" t="s">
        <v>78</v>
      </c>
      <c r="B103" s="177" t="s">
        <v>348</v>
      </c>
      <c r="C103" s="193">
        <f>SUM('5.sz.mell  '!C101+'7. sz. mell.'!C101)</f>
        <v>0</v>
      </c>
      <c r="D103" s="193">
        <f>SUM('5.sz.mell  '!D101+'7. sz. mell.'!D101)</f>
        <v>0</v>
      </c>
      <c r="E103" s="193">
        <f>SUM('5.sz.mell  '!E101+'7. sz. mell.'!E101)</f>
        <v>0</v>
      </c>
    </row>
    <row r="104" spans="1:5" ht="12.75" customHeight="1" x14ac:dyDescent="0.25">
      <c r="A104" s="160" t="s">
        <v>79</v>
      </c>
      <c r="B104" s="176" t="s">
        <v>349</v>
      </c>
      <c r="C104" s="193">
        <f>SUM('5.sz.mell  '!C102+'7. sz. mell.'!C102)</f>
        <v>12155607</v>
      </c>
      <c r="D104" s="193">
        <f>SUM('5.sz.mell  '!D102+'7. sz. mell.'!D102)</f>
        <v>0</v>
      </c>
      <c r="E104" s="193">
        <f>SUM('5.sz.mell  '!E102+'7. sz. mell.'!E102)</f>
        <v>0</v>
      </c>
    </row>
    <row r="105" spans="1:5" ht="12" customHeight="1" x14ac:dyDescent="0.25">
      <c r="A105" s="160" t="s">
        <v>80</v>
      </c>
      <c r="B105" s="176" t="s">
        <v>350</v>
      </c>
      <c r="C105" s="193">
        <f>SUM('5.sz.mell  '!C103+'7. sz. mell.'!C103)</f>
        <v>0</v>
      </c>
      <c r="D105" s="193">
        <f>SUM('5.sz.mell  '!D103+'7. sz. mell.'!D103)</f>
        <v>0</v>
      </c>
      <c r="E105" s="193">
        <f>SUM('5.sz.mell  '!E103+'7. sz. mell.'!E103)</f>
        <v>0</v>
      </c>
    </row>
    <row r="106" spans="1:5" ht="22.5" x14ac:dyDescent="0.25">
      <c r="A106" s="160" t="s">
        <v>82</v>
      </c>
      <c r="B106" s="177" t="s">
        <v>351</v>
      </c>
      <c r="C106" s="193">
        <f>SUM('5.sz.mell  '!C104+'7. sz. mell.'!C104)</f>
        <v>0</v>
      </c>
      <c r="D106" s="193">
        <f>SUM('5.sz.mell  '!D104+'7. sz. mell.'!D104)</f>
        <v>0</v>
      </c>
      <c r="E106" s="193">
        <f>SUM('5.sz.mell  '!E104+'7. sz. mell.'!E104)</f>
        <v>0</v>
      </c>
    </row>
    <row r="107" spans="1:5" ht="12" customHeight="1" x14ac:dyDescent="0.25">
      <c r="A107" s="159" t="s">
        <v>125</v>
      </c>
      <c r="B107" s="178" t="s">
        <v>352</v>
      </c>
      <c r="C107" s="193">
        <f>SUM('5.sz.mell  '!C105+'7. sz. mell.'!C105)</f>
        <v>0</v>
      </c>
      <c r="D107" s="193">
        <f>SUM('5.sz.mell  '!D105+'7. sz. mell.'!D105)</f>
        <v>0</v>
      </c>
      <c r="E107" s="193">
        <f>SUM('5.sz.mell  '!E105+'7. sz. mell.'!E105)</f>
        <v>0</v>
      </c>
    </row>
    <row r="108" spans="1:5" ht="12" customHeight="1" x14ac:dyDescent="0.25">
      <c r="A108" s="160" t="s">
        <v>353</v>
      </c>
      <c r="B108" s="178" t="s">
        <v>354</v>
      </c>
      <c r="C108" s="193">
        <f>SUM('5.sz.mell  '!C106+'7. sz. mell.'!C106)</f>
        <v>0</v>
      </c>
      <c r="D108" s="193">
        <f>SUM('5.sz.mell  '!D106+'7. sz. mell.'!D106)</f>
        <v>0</v>
      </c>
      <c r="E108" s="193">
        <f>SUM('5.sz.mell  '!E106+'7. sz. mell.'!E106)</f>
        <v>0</v>
      </c>
    </row>
    <row r="109" spans="1:5" ht="23.25" thickBot="1" x14ac:dyDescent="0.3">
      <c r="A109" s="164" t="s">
        <v>355</v>
      </c>
      <c r="B109" s="179" t="s">
        <v>356</v>
      </c>
      <c r="C109" s="93">
        <f>SUM('5.sz.mell  '!C107+'7. sz. mell.'!C107)</f>
        <v>5340000</v>
      </c>
      <c r="D109" s="93">
        <f>SUM('5.sz.mell  '!D107+'7. sz. mell.'!D107)</f>
        <v>0</v>
      </c>
      <c r="E109" s="93">
        <f>SUM('5.sz.mell  '!E107+'7. sz. mell.'!E107)</f>
        <v>0</v>
      </c>
    </row>
    <row r="110" spans="1:5" ht="12" customHeight="1" thickBot="1" x14ac:dyDescent="0.3">
      <c r="A110" s="166" t="s">
        <v>6</v>
      </c>
      <c r="B110" s="169" t="s">
        <v>357</v>
      </c>
      <c r="C110" s="192">
        <f>SUM(C115+C113+C111)</f>
        <v>128759629</v>
      </c>
      <c r="D110" s="192">
        <f>SUM(D115+D113+D111)</f>
        <v>0</v>
      </c>
      <c r="E110" s="192">
        <f>SUM(E115+E113+E111)</f>
        <v>0</v>
      </c>
    </row>
    <row r="111" spans="1:5" ht="12" customHeight="1" x14ac:dyDescent="0.25">
      <c r="A111" s="161" t="s">
        <v>70</v>
      </c>
      <c r="B111" s="154" t="s">
        <v>144</v>
      </c>
      <c r="C111" s="92">
        <f>SUM('5.sz.mell  '!C109+'7. sz. mell.'!C109)</f>
        <v>100108260</v>
      </c>
      <c r="D111" s="92">
        <f>SUM('5.sz.mell  '!D109+'7. sz. mell.'!D109)</f>
        <v>0</v>
      </c>
      <c r="E111" s="92">
        <f>SUM('5.sz.mell  '!E109+'7. sz. mell.'!E109)</f>
        <v>0</v>
      </c>
    </row>
    <row r="112" spans="1:5" ht="12" customHeight="1" x14ac:dyDescent="0.25">
      <c r="A112" s="161" t="s">
        <v>71</v>
      </c>
      <c r="B112" s="158" t="s">
        <v>358</v>
      </c>
      <c r="C112" s="193">
        <f>SUM('5.sz.mell  '!C110+'7. sz. mell.'!C110)</f>
        <v>0</v>
      </c>
      <c r="D112" s="193">
        <f>SUM('5.sz.mell  '!D110+'7. sz. mell.'!D110)</f>
        <v>0</v>
      </c>
      <c r="E112" s="193">
        <f>SUM('5.sz.mell  '!E110+'7. sz. mell.'!E110)</f>
        <v>0</v>
      </c>
    </row>
    <row r="113" spans="1:5" x14ac:dyDescent="0.25">
      <c r="A113" s="161" t="s">
        <v>72</v>
      </c>
      <c r="B113" s="158" t="s">
        <v>126</v>
      </c>
      <c r="C113" s="193">
        <f>SUM('5.sz.mell  '!C111+'7. sz. mell.'!C111)</f>
        <v>27901369</v>
      </c>
      <c r="D113" s="193">
        <f>SUM('5.sz.mell  '!D111+'7. sz. mell.'!D111)</f>
        <v>0</v>
      </c>
      <c r="E113" s="193">
        <f>SUM('5.sz.mell  '!E111+'7. sz. mell.'!E111)</f>
        <v>0</v>
      </c>
    </row>
    <row r="114" spans="1:5" ht="12" customHeight="1" x14ac:dyDescent="0.25">
      <c r="A114" s="161" t="s">
        <v>73</v>
      </c>
      <c r="B114" s="158" t="s">
        <v>359</v>
      </c>
      <c r="C114" s="193">
        <f>SUM('5.sz.mell  '!C112+'7. sz. mell.'!C112)</f>
        <v>0</v>
      </c>
      <c r="D114" s="193">
        <f>SUM('5.sz.mell  '!D112+'7. sz. mell.'!D112)</f>
        <v>0</v>
      </c>
      <c r="E114" s="193">
        <f>SUM('5.sz.mell  '!E112+'7. sz. mell.'!E112)</f>
        <v>0</v>
      </c>
    </row>
    <row r="115" spans="1:5" ht="12" customHeight="1" x14ac:dyDescent="0.25">
      <c r="A115" s="161" t="s">
        <v>74</v>
      </c>
      <c r="B115" s="184" t="s">
        <v>146</v>
      </c>
      <c r="C115" s="193">
        <f>SUM('5.sz.mell  '!C113+'7. sz. mell.'!C113)</f>
        <v>750000</v>
      </c>
      <c r="D115" s="193">
        <f>SUM('5.sz.mell  '!D113+'7. sz. mell.'!D113)</f>
        <v>0</v>
      </c>
      <c r="E115" s="193">
        <f>SUM('5.sz.mell  '!E113+'7. sz. mell.'!E113)</f>
        <v>0</v>
      </c>
    </row>
    <row r="116" spans="1:5" ht="21.75" customHeight="1" x14ac:dyDescent="0.25">
      <c r="A116" s="161" t="s">
        <v>81</v>
      </c>
      <c r="B116" s="183" t="s">
        <v>360</v>
      </c>
      <c r="C116" s="193">
        <f>SUM('5.sz.mell  '!C114+'7. sz. mell.'!C114)</f>
        <v>0</v>
      </c>
      <c r="D116" s="193">
        <f>SUM('5.sz.mell  '!D114+'7. sz. mell.'!D114)</f>
        <v>0</v>
      </c>
      <c r="E116" s="193">
        <f>SUM('5.sz.mell  '!E114+'7. sz. mell.'!E114)</f>
        <v>0</v>
      </c>
    </row>
    <row r="117" spans="1:5" ht="24" customHeight="1" x14ac:dyDescent="0.25">
      <c r="A117" s="161" t="s">
        <v>83</v>
      </c>
      <c r="B117" s="199" t="s">
        <v>361</v>
      </c>
      <c r="C117" s="193">
        <f>SUM('5.sz.mell  '!C115+'7. sz. mell.'!C115)</f>
        <v>0</v>
      </c>
      <c r="D117" s="193">
        <f>SUM('5.sz.mell  '!D115+'7. sz. mell.'!D115)</f>
        <v>0</v>
      </c>
      <c r="E117" s="193">
        <f>SUM('5.sz.mell  '!E115+'7. sz. mell.'!E115)</f>
        <v>0</v>
      </c>
    </row>
    <row r="118" spans="1:5" ht="22.5" x14ac:dyDescent="0.25">
      <c r="A118" s="161" t="s">
        <v>127</v>
      </c>
      <c r="B118" s="177" t="s">
        <v>348</v>
      </c>
      <c r="C118" s="193">
        <f>SUM('5.sz.mell  '!C116+'7. sz. mell.'!C116)</f>
        <v>0</v>
      </c>
      <c r="D118" s="193">
        <f>SUM('5.sz.mell  '!D116+'7. sz. mell.'!D116)</f>
        <v>0</v>
      </c>
      <c r="E118" s="193">
        <f>SUM('5.sz.mell  '!E116+'7. sz. mell.'!E116)</f>
        <v>0</v>
      </c>
    </row>
    <row r="119" spans="1:5" ht="12" customHeight="1" x14ac:dyDescent="0.25">
      <c r="A119" s="161" t="s">
        <v>128</v>
      </c>
      <c r="B119" s="177" t="s">
        <v>362</v>
      </c>
      <c r="C119" s="193">
        <f>SUM('5.sz.mell  '!C117+'7. sz. mell.'!C117)</f>
        <v>0</v>
      </c>
      <c r="D119" s="193">
        <f>SUM('5.sz.mell  '!D117+'7. sz. mell.'!D117)</f>
        <v>0</v>
      </c>
      <c r="E119" s="193">
        <f>SUM('5.sz.mell  '!E117+'7. sz. mell.'!E117)</f>
        <v>0</v>
      </c>
    </row>
    <row r="120" spans="1:5" ht="12" customHeight="1" x14ac:dyDescent="0.25">
      <c r="A120" s="161" t="s">
        <v>129</v>
      </c>
      <c r="B120" s="177" t="s">
        <v>363</v>
      </c>
      <c r="C120" s="193">
        <f>SUM('5.sz.mell  '!C118+'7. sz. mell.'!C118)</f>
        <v>0</v>
      </c>
      <c r="D120" s="193">
        <f>SUM('5.sz.mell  '!D118+'7. sz. mell.'!D118)</f>
        <v>0</v>
      </c>
      <c r="E120" s="193">
        <f>SUM('5.sz.mell  '!E118+'7. sz. mell.'!E118)</f>
        <v>0</v>
      </c>
    </row>
    <row r="121" spans="1:5" s="216" customFormat="1" ht="22.5" x14ac:dyDescent="0.2">
      <c r="A121" s="161" t="s">
        <v>364</v>
      </c>
      <c r="B121" s="177" t="s">
        <v>351</v>
      </c>
      <c r="C121" s="193">
        <f>SUM('5.sz.mell  '!C119+'7. sz. mell.'!C119)</f>
        <v>0</v>
      </c>
      <c r="D121" s="193">
        <f>SUM('5.sz.mell  '!D119+'7. sz. mell.'!D119)</f>
        <v>0</v>
      </c>
      <c r="E121" s="193">
        <f>SUM('5.sz.mell  '!E119+'7. sz. mell.'!E119)</f>
        <v>0</v>
      </c>
    </row>
    <row r="122" spans="1:5" ht="12" customHeight="1" x14ac:dyDescent="0.25">
      <c r="A122" s="161" t="s">
        <v>365</v>
      </c>
      <c r="B122" s="177" t="s">
        <v>366</v>
      </c>
      <c r="C122" s="193">
        <f>SUM('5.sz.mell  '!C120+'7. sz. mell.'!C120)</f>
        <v>750000</v>
      </c>
      <c r="D122" s="193">
        <f>SUM('5.sz.mell  '!D120+'7. sz. mell.'!D120)</f>
        <v>0</v>
      </c>
      <c r="E122" s="193">
        <f>SUM('5.sz.mell  '!E120+'7. sz. mell.'!E120)</f>
        <v>0</v>
      </c>
    </row>
    <row r="123" spans="1:5" ht="23.25" thickBot="1" x14ac:dyDescent="0.3">
      <c r="A123" s="159" t="s">
        <v>367</v>
      </c>
      <c r="B123" s="177" t="s">
        <v>368</v>
      </c>
      <c r="C123" s="93">
        <f>SUM('5.sz.mell  '!C121+'7. sz. mell.'!C121)</f>
        <v>0</v>
      </c>
      <c r="D123" s="93">
        <f>SUM('5.sz.mell  '!D121+'7. sz. mell.'!D121)</f>
        <v>0</v>
      </c>
      <c r="E123" s="93">
        <f>SUM('5.sz.mell  '!E121+'7. sz. mell.'!E121)</f>
        <v>0</v>
      </c>
    </row>
    <row r="124" spans="1:5" ht="12" customHeight="1" thickBot="1" x14ac:dyDescent="0.3">
      <c r="A124" s="166" t="s">
        <v>7</v>
      </c>
      <c r="B124" s="173" t="s">
        <v>369</v>
      </c>
      <c r="C124" s="192">
        <f>SUM(C125:C126)</f>
        <v>2500000</v>
      </c>
      <c r="D124" s="192">
        <f>SUM(D125:D126)</f>
        <v>0</v>
      </c>
      <c r="E124" s="192">
        <f>SUM(E125:E126)</f>
        <v>0</v>
      </c>
    </row>
    <row r="125" spans="1:5" ht="12" customHeight="1" x14ac:dyDescent="0.25">
      <c r="A125" s="161" t="s">
        <v>53</v>
      </c>
      <c r="B125" s="155" t="s">
        <v>42</v>
      </c>
      <c r="C125" s="92">
        <f>SUM('5.sz.mell  '!C123+'7. sz. mell.'!C123)</f>
        <v>2500000</v>
      </c>
      <c r="D125" s="92">
        <f>SUM('5.sz.mell  '!D123+'7. sz. mell.'!D123)</f>
        <v>0</v>
      </c>
      <c r="E125" s="92">
        <f>SUM('5.sz.mell  '!E123+'7. sz. mell.'!E123)</f>
        <v>0</v>
      </c>
    </row>
    <row r="126" spans="1:5" ht="17.25" customHeight="1" thickBot="1" x14ac:dyDescent="0.3">
      <c r="A126" s="162" t="s">
        <v>54</v>
      </c>
      <c r="B126" s="158" t="s">
        <v>43</v>
      </c>
      <c r="C126" s="93"/>
      <c r="D126" s="93"/>
      <c r="E126" s="93"/>
    </row>
    <row r="127" spans="1:5" ht="12" customHeight="1" thickBot="1" x14ac:dyDescent="0.3">
      <c r="A127" s="166" t="s">
        <v>8</v>
      </c>
      <c r="B127" s="173" t="s">
        <v>370</v>
      </c>
      <c r="C127" s="192">
        <f>SUM(C94+C110+C124)</f>
        <v>321064956.00800002</v>
      </c>
      <c r="D127" s="192">
        <f>SUM(D94+D110+D124)</f>
        <v>0</v>
      </c>
      <c r="E127" s="192">
        <f>SUM(E94+E110+E124)</f>
        <v>0</v>
      </c>
    </row>
    <row r="128" spans="1:5" ht="21" customHeight="1" thickBot="1" x14ac:dyDescent="0.3">
      <c r="A128" s="166" t="s">
        <v>9</v>
      </c>
      <c r="B128" s="173" t="s">
        <v>371</v>
      </c>
      <c r="C128" s="192">
        <f>SUM(C129:C131)</f>
        <v>0</v>
      </c>
      <c r="D128" s="192">
        <f>SUM(D129:D131)</f>
        <v>0</v>
      </c>
      <c r="E128" s="192">
        <f>SUM(E129:E131)</f>
        <v>0</v>
      </c>
    </row>
    <row r="129" spans="1:5" ht="16.5" customHeight="1" x14ac:dyDescent="0.25">
      <c r="A129" s="161" t="s">
        <v>57</v>
      </c>
      <c r="B129" s="155" t="s">
        <v>372</v>
      </c>
      <c r="C129" s="92">
        <f>SUM('5.sz.mell  '!C127+'7. sz. mell.'!C127)</f>
        <v>0</v>
      </c>
      <c r="D129" s="193"/>
      <c r="E129" s="193"/>
    </row>
    <row r="130" spans="1:5" ht="20.25" customHeight="1" x14ac:dyDescent="0.25">
      <c r="A130" s="161" t="s">
        <v>58</v>
      </c>
      <c r="B130" s="155" t="s">
        <v>373</v>
      </c>
      <c r="C130" s="193">
        <f>SUM('5.sz.mell  '!C128+'7. sz. mell.'!C128)</f>
        <v>0</v>
      </c>
      <c r="D130" s="193"/>
      <c r="E130" s="193"/>
    </row>
    <row r="131" spans="1:5" ht="19.5" customHeight="1" thickBot="1" x14ac:dyDescent="0.3">
      <c r="A131" s="159" t="s">
        <v>59</v>
      </c>
      <c r="B131" s="153" t="s">
        <v>374</v>
      </c>
      <c r="C131" s="93">
        <f>SUM('5.sz.mell  '!C129+'7. sz. mell.'!C129)</f>
        <v>0</v>
      </c>
      <c r="D131" s="193"/>
      <c r="E131" s="193"/>
    </row>
    <row r="132" spans="1:5" ht="12" customHeight="1" thickBot="1" x14ac:dyDescent="0.3">
      <c r="A132" s="166" t="s">
        <v>10</v>
      </c>
      <c r="B132" s="173" t="s">
        <v>375</v>
      </c>
      <c r="D132" s="192">
        <f>SUM(C133:C136)</f>
        <v>0</v>
      </c>
      <c r="E132" s="192">
        <f>SUM(D133:D136)</f>
        <v>0</v>
      </c>
    </row>
    <row r="133" spans="1:5" ht="14.25" customHeight="1" x14ac:dyDescent="0.25">
      <c r="A133" s="161" t="s">
        <v>60</v>
      </c>
      <c r="B133" s="155" t="s">
        <v>376</v>
      </c>
      <c r="C133" s="92">
        <f>SUM('5.sz.mell  '!C131+'7. sz. mell.'!C131)</f>
        <v>0</v>
      </c>
      <c r="D133" s="193"/>
      <c r="E133" s="193"/>
    </row>
    <row r="134" spans="1:5" ht="15.75" customHeight="1" x14ac:dyDescent="0.25">
      <c r="A134" s="161" t="s">
        <v>61</v>
      </c>
      <c r="B134" s="155" t="s">
        <v>377</v>
      </c>
      <c r="C134" s="193">
        <f>SUM('5.sz.mell  '!C132+'7. sz. mell.'!C132)</f>
        <v>0</v>
      </c>
      <c r="D134" s="193"/>
      <c r="E134" s="193"/>
    </row>
    <row r="135" spans="1:5" ht="18" customHeight="1" x14ac:dyDescent="0.25">
      <c r="A135" s="161" t="s">
        <v>272</v>
      </c>
      <c r="B135" s="155" t="s">
        <v>378</v>
      </c>
      <c r="C135" s="193">
        <f>SUM('5.sz.mell  '!C133+'7. sz. mell.'!C133)</f>
        <v>0</v>
      </c>
      <c r="D135" s="193"/>
      <c r="E135" s="193"/>
    </row>
    <row r="136" spans="1:5" ht="12.75" customHeight="1" thickBot="1" x14ac:dyDescent="0.3">
      <c r="A136" s="159" t="s">
        <v>274</v>
      </c>
      <c r="B136" s="153" t="s">
        <v>379</v>
      </c>
      <c r="C136" s="193">
        <f>SUM('5.sz.mell  '!C134+'7. sz. mell.'!C134)</f>
        <v>0</v>
      </c>
      <c r="D136" s="193"/>
      <c r="E136" s="193"/>
    </row>
    <row r="137" spans="1:5" ht="12" customHeight="1" thickBot="1" x14ac:dyDescent="0.3">
      <c r="A137" s="166" t="s">
        <v>11</v>
      </c>
      <c r="B137" s="173" t="s">
        <v>380</v>
      </c>
      <c r="C137" s="198">
        <f>SUM(C138:C142)</f>
        <v>31809186</v>
      </c>
      <c r="D137" s="198">
        <f>SUM(D138:D142)</f>
        <v>0</v>
      </c>
      <c r="E137" s="198">
        <f>SUM(E138:E142)</f>
        <v>0</v>
      </c>
    </row>
    <row r="138" spans="1:5" ht="12" customHeight="1" x14ac:dyDescent="0.25">
      <c r="A138" s="161" t="s">
        <v>62</v>
      </c>
      <c r="B138" s="155" t="s">
        <v>381</v>
      </c>
      <c r="C138" s="92">
        <f>SUM('5.sz.mell  '!C137+'7. sz. mell.'!C137)</f>
        <v>2408911</v>
      </c>
      <c r="D138" s="193"/>
      <c r="E138" s="193"/>
    </row>
    <row r="139" spans="1:5" ht="12" customHeight="1" x14ac:dyDescent="0.25">
      <c r="A139" s="161" t="s">
        <v>63</v>
      </c>
      <c r="B139" s="155" t="s">
        <v>382</v>
      </c>
      <c r="C139" s="200"/>
      <c r="D139" s="193"/>
      <c r="E139" s="193"/>
    </row>
    <row r="140" spans="1:5" ht="12" customHeight="1" x14ac:dyDescent="0.25">
      <c r="A140" s="294" t="s">
        <v>281</v>
      </c>
      <c r="B140" s="155" t="s">
        <v>446</v>
      </c>
      <c r="C140" s="193">
        <f>SUM('5.sz.mell  '!C138+'7. sz. mell.'!C138)</f>
        <v>29400275</v>
      </c>
      <c r="D140" s="193"/>
      <c r="E140" s="193"/>
    </row>
    <row r="141" spans="1:5" ht="12" customHeight="1" x14ac:dyDescent="0.25">
      <c r="A141" s="161" t="s">
        <v>283</v>
      </c>
      <c r="B141" s="155" t="s">
        <v>383</v>
      </c>
      <c r="C141" s="193">
        <f>SUM('5.sz.mell  '!C139+'7. sz. mell.'!C139)</f>
        <v>0</v>
      </c>
      <c r="D141" s="193"/>
      <c r="E141" s="193"/>
    </row>
    <row r="142" spans="1:5" ht="12" customHeight="1" thickBot="1" x14ac:dyDescent="0.3">
      <c r="A142" s="159" t="s">
        <v>445</v>
      </c>
      <c r="B142" s="153" t="s">
        <v>384</v>
      </c>
      <c r="C142" s="93">
        <f>SUM('5.sz.mell  '!C140+'7. sz. mell.'!C140)</f>
        <v>0</v>
      </c>
      <c r="D142" s="193"/>
      <c r="E142" s="193"/>
    </row>
    <row r="143" spans="1:5" ht="15" customHeight="1" thickBot="1" x14ac:dyDescent="0.3">
      <c r="A143" s="166" t="s">
        <v>12</v>
      </c>
      <c r="B143" s="173" t="s">
        <v>385</v>
      </c>
      <c r="C143" s="94">
        <f>SUM(C144:C147)</f>
        <v>0</v>
      </c>
      <c r="D143" s="94">
        <f>SUM(D144:D147)</f>
        <v>0</v>
      </c>
      <c r="E143" s="94">
        <f>SUM(E144:E147)</f>
        <v>0</v>
      </c>
    </row>
    <row r="144" spans="1:5" s="202" customFormat="1" ht="12.95" customHeight="1" x14ac:dyDescent="0.2">
      <c r="A144" s="161" t="s">
        <v>120</v>
      </c>
      <c r="B144" s="155" t="s">
        <v>386</v>
      </c>
      <c r="C144" s="92">
        <f>SUM('5.sz.mell  '!C142+'7. sz. mell.'!C142)</f>
        <v>0</v>
      </c>
      <c r="D144" s="193"/>
      <c r="E144" s="193"/>
    </row>
    <row r="145" spans="1:5" ht="12.75" customHeight="1" x14ac:dyDescent="0.25">
      <c r="A145" s="161" t="s">
        <v>121</v>
      </c>
      <c r="B145" s="155" t="s">
        <v>387</v>
      </c>
      <c r="C145" s="193">
        <f>SUM('5.sz.mell  '!C143+'7. sz. mell.'!C143)</f>
        <v>0</v>
      </c>
      <c r="D145" s="193">
        <v>0</v>
      </c>
      <c r="E145" s="193">
        <v>0</v>
      </c>
    </row>
    <row r="146" spans="1:5" ht="12.75" customHeight="1" x14ac:dyDescent="0.25">
      <c r="A146" s="161" t="s">
        <v>145</v>
      </c>
      <c r="B146" s="155" t="s">
        <v>388</v>
      </c>
      <c r="C146" s="193">
        <f>SUM('5.sz.mell  '!C144+'7. sz. mell.'!C144)</f>
        <v>0</v>
      </c>
      <c r="D146" s="193">
        <v>0</v>
      </c>
      <c r="E146" s="193">
        <v>0</v>
      </c>
    </row>
    <row r="147" spans="1:5" ht="12.75" customHeight="1" thickBot="1" x14ac:dyDescent="0.3">
      <c r="A147" s="161" t="s">
        <v>289</v>
      </c>
      <c r="B147" s="155" t="s">
        <v>389</v>
      </c>
      <c r="C147" s="93">
        <f>SUM('5.sz.mell  '!C145+'7. sz. mell.'!C145)</f>
        <v>0</v>
      </c>
      <c r="D147" s="193">
        <v>0</v>
      </c>
      <c r="E147" s="193">
        <v>0</v>
      </c>
    </row>
    <row r="148" spans="1:5" ht="16.5" thickBot="1" x14ac:dyDescent="0.3">
      <c r="A148" s="166" t="s">
        <v>13</v>
      </c>
      <c r="B148" s="173" t="s">
        <v>390</v>
      </c>
      <c r="C148" s="152">
        <f>SUM(C128+C132+C137+C143)</f>
        <v>31809186</v>
      </c>
      <c r="D148" s="152">
        <f>SUM(D128+D132+D137+D143)</f>
        <v>0</v>
      </c>
      <c r="E148" s="152">
        <f>SUM(E128+E132+E137+E143)</f>
        <v>0</v>
      </c>
    </row>
    <row r="149" spans="1:5" ht="16.5" thickBot="1" x14ac:dyDescent="0.3">
      <c r="A149" s="185" t="s">
        <v>14</v>
      </c>
      <c r="B149" s="188" t="s">
        <v>391</v>
      </c>
      <c r="C149" s="152">
        <f>SUM(C127+C148)</f>
        <v>352874142.00800002</v>
      </c>
      <c r="D149" s="152">
        <f>SUM(D127+D148)</f>
        <v>0</v>
      </c>
      <c r="E149" s="152">
        <f>SUM(E127+E148)</f>
        <v>0</v>
      </c>
    </row>
    <row r="151" spans="1:5" ht="18.75" customHeight="1" x14ac:dyDescent="0.25">
      <c r="A151" s="528" t="s">
        <v>392</v>
      </c>
      <c r="B151" s="528"/>
      <c r="C151" s="528"/>
      <c r="D151" s="529"/>
      <c r="E151" s="529"/>
    </row>
    <row r="152" spans="1:5" ht="13.5" customHeight="1" thickBot="1" x14ac:dyDescent="0.3">
      <c r="A152" s="175" t="s">
        <v>105</v>
      </c>
      <c r="B152" s="175"/>
      <c r="C152" s="200"/>
      <c r="D152" s="200"/>
      <c r="E152" s="200"/>
    </row>
    <row r="153" spans="1:5" ht="21.75" thickBot="1" x14ac:dyDescent="0.3">
      <c r="A153" s="166">
        <v>1</v>
      </c>
      <c r="B153" s="169" t="s">
        <v>393</v>
      </c>
      <c r="C153" s="186">
        <f>+C62-C127</f>
        <v>-158051439.00800002</v>
      </c>
      <c r="D153" s="186">
        <f>+D62-D127</f>
        <v>0</v>
      </c>
      <c r="E153" s="186">
        <f>+E62-E127</f>
        <v>0</v>
      </c>
    </row>
    <row r="154" spans="1:5" ht="21.75" thickBot="1" x14ac:dyDescent="0.3">
      <c r="A154" s="166" t="s">
        <v>6</v>
      </c>
      <c r="B154" s="169" t="s">
        <v>394</v>
      </c>
      <c r="C154" s="186">
        <f>+C86-C148</f>
        <v>158051439</v>
      </c>
      <c r="D154" s="186">
        <f>+D86-D148</f>
        <v>0</v>
      </c>
      <c r="E154" s="186">
        <f>+E86-E148</f>
        <v>0</v>
      </c>
    </row>
    <row r="155" spans="1:5" ht="7.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ht="12.75" customHeight="1" x14ac:dyDescent="0.25"/>
    <row r="162" spans="3:5" ht="12.75" customHeight="1" x14ac:dyDescent="0.25"/>
    <row r="163" spans="3:5" ht="12.75" customHeight="1" x14ac:dyDescent="0.25"/>
    <row r="164" spans="3:5" s="189" customFormat="1" ht="12.75" customHeight="1" x14ac:dyDescent="0.25">
      <c r="C164" s="190"/>
      <c r="D164" s="190"/>
      <c r="E164" s="190"/>
    </row>
  </sheetData>
  <mergeCells count="9">
    <mergeCell ref="A1:E1"/>
    <mergeCell ref="A151:E151"/>
    <mergeCell ref="A2:C2"/>
    <mergeCell ref="B91:B92"/>
    <mergeCell ref="A91:A92"/>
    <mergeCell ref="C4:E4"/>
    <mergeCell ref="B4:B5"/>
    <mergeCell ref="A4:A5"/>
    <mergeCell ref="A89:C89"/>
  </mergeCells>
  <phoneticPr fontId="0" type="noConversion"/>
  <printOptions horizontalCentered="1"/>
  <pageMargins left="0.51181102362204722" right="0.47244094488188981" top="1.4566929133858268" bottom="0.86614173228346458" header="0.51181102362204722" footer="0.51181102362204722"/>
  <pageSetup paperSize="9" scale="97" orientation="portrait" r:id="rId1"/>
  <headerFooter alignWithMargins="0">
    <oddHeader>&amp;C&amp;"Times New Roman CE,Félkövér"&amp;12
Tard Község Önkormányzat
2020. ÉVI KÖLTSÉGVETÉS
KÖTELEZŐ, ÖNKÉNTVÁLLALT ÉS ÁLLAMIGAZGATÁSI FELADATAINAK MÉRLEGE 
&amp;R&amp;"Times New Roman CE,Félkövér dőlt"&amp;11 2. melléklet az 1/2020. (III.13.) önkormányzati rendelethez</oddHeader>
  </headerFooter>
  <rowBreaks count="2" manualBreakCount="2">
    <brk id="45" max="4" man="1"/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view="pageLayout" zoomScaleNormal="100" zoomScaleSheetLayoutView="100" workbookViewId="0">
      <selection activeCell="E23" sqref="E23"/>
    </sheetView>
  </sheetViews>
  <sheetFormatPr defaultRowHeight="15.75" x14ac:dyDescent="0.25"/>
  <cols>
    <col min="1" max="1" width="6.83203125" style="189" customWidth="1"/>
    <col min="2" max="2" width="47.1640625" style="190" customWidth="1"/>
    <col min="3" max="3" width="13.83203125" style="200" customWidth="1"/>
    <col min="4" max="4" width="47.1640625" style="200" customWidth="1"/>
    <col min="5" max="5" width="14.33203125" style="200" customWidth="1"/>
    <col min="6" max="6" width="0" style="200" hidden="1" customWidth="1"/>
    <col min="7" max="16384" width="9.33203125" style="200"/>
  </cols>
  <sheetData>
    <row r="1" spans="1:7" ht="32.25" customHeight="1" x14ac:dyDescent="0.25">
      <c r="A1" s="534" t="s">
        <v>703</v>
      </c>
      <c r="B1" s="535"/>
      <c r="C1" s="535"/>
      <c r="D1" s="535"/>
      <c r="E1" s="535"/>
      <c r="F1" s="317"/>
      <c r="G1" s="9"/>
    </row>
    <row r="2" spans="1:7" ht="15.95" customHeight="1" thickBot="1" x14ac:dyDescent="0.3">
      <c r="A2" s="9"/>
      <c r="B2" s="25"/>
      <c r="C2" s="9"/>
      <c r="D2" s="9"/>
      <c r="E2" s="187"/>
      <c r="F2" s="317"/>
      <c r="G2" s="9"/>
    </row>
    <row r="3" spans="1:7" ht="15.95" customHeight="1" thickBot="1" x14ac:dyDescent="0.3">
      <c r="A3" s="536" t="s">
        <v>52</v>
      </c>
      <c r="B3" s="244" t="s">
        <v>531</v>
      </c>
      <c r="C3" s="245"/>
      <c r="D3" s="244" t="s">
        <v>532</v>
      </c>
      <c r="E3" s="246"/>
      <c r="F3" s="317"/>
      <c r="G3" s="9"/>
    </row>
    <row r="4" spans="1:7" ht="38.1" customHeight="1" thickBot="1" x14ac:dyDescent="0.3">
      <c r="A4" s="537"/>
      <c r="B4" s="26" t="s">
        <v>45</v>
      </c>
      <c r="C4" s="27" t="s">
        <v>539</v>
      </c>
      <c r="D4" s="26" t="s">
        <v>45</v>
      </c>
      <c r="E4" s="27" t="str">
        <f>+C4</f>
        <v>eredeti előirányzat</v>
      </c>
      <c r="F4" s="318"/>
      <c r="G4" s="225"/>
    </row>
    <row r="5" spans="1:7" s="201" customFormat="1" ht="12" customHeight="1" thickBot="1" x14ac:dyDescent="0.25">
      <c r="A5" s="247" t="s">
        <v>338</v>
      </c>
      <c r="B5" s="248" t="s">
        <v>339</v>
      </c>
      <c r="C5" s="249" t="s">
        <v>340</v>
      </c>
      <c r="D5" s="248" t="s">
        <v>419</v>
      </c>
      <c r="E5" s="249" t="s">
        <v>420</v>
      </c>
      <c r="F5" s="319"/>
      <c r="G5" s="226"/>
    </row>
    <row r="6" spans="1:7" s="202" customFormat="1" ht="12" customHeight="1" x14ac:dyDescent="0.2">
      <c r="A6" s="227" t="s">
        <v>5</v>
      </c>
      <c r="B6" s="228" t="s">
        <v>395</v>
      </c>
      <c r="C6" s="219">
        <f>SUM('1.sz.mell.'!C6)</f>
        <v>60222791</v>
      </c>
      <c r="D6" s="228" t="s">
        <v>46</v>
      </c>
      <c r="E6" s="219">
        <f>SUM('1.sz.mell.'!C94)</f>
        <v>59130103</v>
      </c>
      <c r="F6" s="317" t="s">
        <v>451</v>
      </c>
      <c r="G6" s="9"/>
    </row>
    <row r="7" spans="1:7" s="202" customFormat="1" ht="20.25" customHeight="1" x14ac:dyDescent="0.2">
      <c r="A7" s="229" t="s">
        <v>6</v>
      </c>
      <c r="B7" s="230" t="s">
        <v>396</v>
      </c>
      <c r="C7" s="220">
        <f>SUM('1.sz.mell.'!C13)</f>
        <v>31168274</v>
      </c>
      <c r="D7" s="230" t="s">
        <v>122</v>
      </c>
      <c r="E7" s="219">
        <f>SUM('1.sz.mell.'!C95)</f>
        <v>9652541.0080000013</v>
      </c>
      <c r="F7" s="317" t="s">
        <v>452</v>
      </c>
      <c r="G7" s="9"/>
    </row>
    <row r="8" spans="1:7" s="202" customFormat="1" ht="12" customHeight="1" x14ac:dyDescent="0.2">
      <c r="A8" s="229" t="s">
        <v>7</v>
      </c>
      <c r="B8" s="230" t="s">
        <v>397</v>
      </c>
      <c r="C8" s="220"/>
      <c r="D8" s="230" t="s">
        <v>149</v>
      </c>
      <c r="E8" s="219">
        <f>SUM('1.sz.mell.'!C96)</f>
        <v>95027076</v>
      </c>
      <c r="F8" s="317" t="s">
        <v>453</v>
      </c>
      <c r="G8" s="9"/>
    </row>
    <row r="9" spans="1:7" s="202" customFormat="1" ht="12" customHeight="1" x14ac:dyDescent="0.2">
      <c r="A9" s="229" t="s">
        <v>8</v>
      </c>
      <c r="B9" s="230" t="s">
        <v>113</v>
      </c>
      <c r="C9" s="220">
        <f>SUM('1.sz.mell.'!C27)</f>
        <v>27194381</v>
      </c>
      <c r="D9" s="230" t="s">
        <v>123</v>
      </c>
      <c r="E9" s="219">
        <f>SUM('1.sz.mell.'!C97)</f>
        <v>8500000</v>
      </c>
      <c r="F9" s="317" t="s">
        <v>454</v>
      </c>
      <c r="G9" s="9"/>
    </row>
    <row r="10" spans="1:7" s="202" customFormat="1" ht="12" customHeight="1" x14ac:dyDescent="0.2">
      <c r="A10" s="229" t="s">
        <v>9</v>
      </c>
      <c r="B10" s="231" t="s">
        <v>398</v>
      </c>
      <c r="C10" s="220">
        <f>SUM('1.sz.mell.'!C51)</f>
        <v>0</v>
      </c>
      <c r="D10" s="230" t="s">
        <v>124</v>
      </c>
      <c r="E10" s="219">
        <f>SUM('1.sz.mell.'!C98)</f>
        <v>17495607</v>
      </c>
      <c r="F10" s="317" t="s">
        <v>455</v>
      </c>
      <c r="G10" s="9"/>
    </row>
    <row r="11" spans="1:7" s="202" customFormat="1" ht="12" customHeight="1" x14ac:dyDescent="0.2">
      <c r="A11" s="229" t="s">
        <v>10</v>
      </c>
      <c r="B11" s="230" t="s">
        <v>442</v>
      </c>
      <c r="C11" s="221"/>
      <c r="D11" s="230" t="s">
        <v>36</v>
      </c>
      <c r="E11" s="220">
        <f>SUM('1.sz.mell.'!C124)</f>
        <v>2500000</v>
      </c>
      <c r="F11" s="317" t="s">
        <v>456</v>
      </c>
      <c r="G11" s="9"/>
    </row>
    <row r="12" spans="1:7" s="202" customFormat="1" ht="12" customHeight="1" x14ac:dyDescent="0.2">
      <c r="A12" s="229" t="s">
        <v>11</v>
      </c>
      <c r="B12" s="230" t="s">
        <v>268</v>
      </c>
      <c r="C12" s="220">
        <f>SUM('1.sz.mell.'!C34)</f>
        <v>43862961</v>
      </c>
      <c r="D12" s="7"/>
      <c r="E12" s="220"/>
      <c r="F12" s="317" t="s">
        <v>457</v>
      </c>
      <c r="G12" s="9"/>
    </row>
    <row r="13" spans="1:7" s="202" customFormat="1" ht="12" customHeight="1" x14ac:dyDescent="0.2">
      <c r="A13" s="229" t="s">
        <v>12</v>
      </c>
      <c r="B13" s="7"/>
      <c r="C13" s="220"/>
      <c r="D13" s="7"/>
      <c r="E13" s="220"/>
      <c r="F13" s="317"/>
      <c r="G13" s="9"/>
    </row>
    <row r="14" spans="1:7" s="202" customFormat="1" ht="12" customHeight="1" x14ac:dyDescent="0.2">
      <c r="A14" s="229" t="s">
        <v>13</v>
      </c>
      <c r="B14" s="239"/>
      <c r="C14" s="221"/>
      <c r="D14" s="7"/>
      <c r="E14" s="220"/>
      <c r="F14" s="317"/>
      <c r="G14" s="9"/>
    </row>
    <row r="15" spans="1:7" s="202" customFormat="1" ht="12" customHeight="1" x14ac:dyDescent="0.2">
      <c r="A15" s="229" t="s">
        <v>14</v>
      </c>
      <c r="B15" s="7"/>
      <c r="C15" s="220"/>
      <c r="D15" s="7"/>
      <c r="E15" s="220"/>
      <c r="F15" s="317"/>
      <c r="G15" s="9"/>
    </row>
    <row r="16" spans="1:7" s="202" customFormat="1" ht="12" customHeight="1" x14ac:dyDescent="0.2">
      <c r="A16" s="229" t="s">
        <v>15</v>
      </c>
      <c r="B16" s="7"/>
      <c r="C16" s="220"/>
      <c r="D16" s="7"/>
      <c r="E16" s="220"/>
      <c r="F16" s="317"/>
      <c r="G16" s="9"/>
    </row>
    <row r="17" spans="1:7" s="202" customFormat="1" ht="12" customHeight="1" thickBot="1" x14ac:dyDescent="0.25">
      <c r="A17" s="229" t="s">
        <v>16</v>
      </c>
      <c r="B17" s="11"/>
      <c r="C17" s="222"/>
      <c r="D17" s="7"/>
      <c r="E17" s="222"/>
      <c r="F17" s="317"/>
      <c r="G17" s="9"/>
    </row>
    <row r="18" spans="1:7" s="202" customFormat="1" ht="21.75" customHeight="1" thickBot="1" x14ac:dyDescent="0.25">
      <c r="A18" s="232" t="s">
        <v>17</v>
      </c>
      <c r="B18" s="218" t="s">
        <v>399</v>
      </c>
      <c r="C18" s="223">
        <f>+C6+C7+C9+C10+C12+C13+C14+C15+C16+C17</f>
        <v>162448407</v>
      </c>
      <c r="D18" s="218" t="s">
        <v>406</v>
      </c>
      <c r="E18" s="223">
        <f>SUM(E6:E17)</f>
        <v>192305327.00800002</v>
      </c>
      <c r="F18" s="317" t="s">
        <v>458</v>
      </c>
      <c r="G18" s="9"/>
    </row>
    <row r="19" spans="1:7" s="202" customFormat="1" ht="12" customHeight="1" x14ac:dyDescent="0.2">
      <c r="A19" s="233" t="s">
        <v>18</v>
      </c>
      <c r="B19" s="234" t="s">
        <v>400</v>
      </c>
      <c r="C19" s="36">
        <f>SUM(C20:C23)</f>
        <v>61666106</v>
      </c>
      <c r="D19" s="235" t="s">
        <v>130</v>
      </c>
      <c r="E19" s="224"/>
      <c r="F19" s="317" t="s">
        <v>459</v>
      </c>
      <c r="G19" s="9"/>
    </row>
    <row r="20" spans="1:7" s="202" customFormat="1" ht="12" customHeight="1" x14ac:dyDescent="0.2">
      <c r="A20" s="236" t="s">
        <v>19</v>
      </c>
      <c r="B20" s="235" t="s">
        <v>142</v>
      </c>
      <c r="C20" s="217">
        <f>SUM('1.sz.mell.'!C72)-128194519</f>
        <v>32265831</v>
      </c>
      <c r="D20" s="235" t="s">
        <v>407</v>
      </c>
      <c r="E20" s="217"/>
      <c r="F20" s="317" t="s">
        <v>460</v>
      </c>
      <c r="G20" s="9"/>
    </row>
    <row r="21" spans="1:7" s="202" customFormat="1" ht="12" customHeight="1" x14ac:dyDescent="0.2">
      <c r="A21" s="236" t="s">
        <v>20</v>
      </c>
      <c r="B21" s="235" t="s">
        <v>143</v>
      </c>
      <c r="C21" s="217">
        <f>SUM('1.sz.mell.'!C73)</f>
        <v>0</v>
      </c>
      <c r="D21" s="235" t="s">
        <v>106</v>
      </c>
      <c r="E21" s="217"/>
      <c r="F21" s="317" t="s">
        <v>461</v>
      </c>
      <c r="G21" s="9"/>
    </row>
    <row r="22" spans="1:7" s="202" customFormat="1" ht="12" customHeight="1" x14ac:dyDescent="0.2">
      <c r="A22" s="236" t="s">
        <v>21</v>
      </c>
      <c r="B22" s="235" t="s">
        <v>147</v>
      </c>
      <c r="C22" s="217"/>
      <c r="D22" s="235" t="s">
        <v>107</v>
      </c>
      <c r="E22" s="217"/>
      <c r="F22" s="317" t="s">
        <v>462</v>
      </c>
      <c r="G22" s="9"/>
    </row>
    <row r="23" spans="1:7" s="202" customFormat="1" ht="12" customHeight="1" x14ac:dyDescent="0.2">
      <c r="A23" s="236" t="s">
        <v>22</v>
      </c>
      <c r="B23" s="235" t="s">
        <v>148</v>
      </c>
      <c r="C23" s="217">
        <f>SUM('1.sz.mell.'!C74)</f>
        <v>29400275</v>
      </c>
      <c r="D23" s="509" t="s">
        <v>680</v>
      </c>
      <c r="E23" s="217">
        <f>SUM('1.sz.mell.'!C136)</f>
        <v>31809186</v>
      </c>
      <c r="F23" s="317" t="s">
        <v>463</v>
      </c>
      <c r="G23" s="9"/>
    </row>
    <row r="24" spans="1:7" s="202" customFormat="1" ht="12" customHeight="1" x14ac:dyDescent="0.2">
      <c r="A24" s="236" t="s">
        <v>23</v>
      </c>
      <c r="B24" s="235" t="s">
        <v>401</v>
      </c>
      <c r="C24" s="237">
        <f>SUM(C25:C26)</f>
        <v>0</v>
      </c>
      <c r="D24" s="235" t="s">
        <v>150</v>
      </c>
      <c r="E24" s="217"/>
      <c r="F24" s="317" t="s">
        <v>464</v>
      </c>
      <c r="G24" s="9"/>
    </row>
    <row r="25" spans="1:7" s="202" customFormat="1" ht="12" customHeight="1" x14ac:dyDescent="0.2">
      <c r="A25" s="233" t="s">
        <v>24</v>
      </c>
      <c r="B25" s="234" t="s">
        <v>402</v>
      </c>
      <c r="C25" s="224"/>
      <c r="D25" s="235" t="s">
        <v>131</v>
      </c>
      <c r="E25" s="224"/>
      <c r="F25" s="317" t="s">
        <v>465</v>
      </c>
      <c r="G25" s="9"/>
    </row>
    <row r="26" spans="1:7" s="202" customFormat="1" ht="12" customHeight="1" thickBot="1" x14ac:dyDescent="0.25">
      <c r="A26" s="236" t="s">
        <v>25</v>
      </c>
      <c r="B26" s="235" t="s">
        <v>403</v>
      </c>
      <c r="C26" s="217"/>
      <c r="D26" s="228" t="s">
        <v>132</v>
      </c>
      <c r="E26" s="217"/>
      <c r="F26" s="317" t="s">
        <v>466</v>
      </c>
      <c r="G26" s="9"/>
    </row>
    <row r="27" spans="1:7" s="202" customFormat="1" ht="22.5" customHeight="1" thickBot="1" x14ac:dyDescent="0.25">
      <c r="A27" s="232" t="s">
        <v>26</v>
      </c>
      <c r="B27" s="218" t="s">
        <v>404</v>
      </c>
      <c r="C27" s="223">
        <f>+C19+C24</f>
        <v>61666106</v>
      </c>
      <c r="D27" s="218" t="s">
        <v>408</v>
      </c>
      <c r="E27" s="223">
        <f>SUM(E19:E26)</f>
        <v>31809186</v>
      </c>
      <c r="F27" s="317" t="s">
        <v>467</v>
      </c>
      <c r="G27" s="9"/>
    </row>
    <row r="28" spans="1:7" s="202" customFormat="1" ht="12" customHeight="1" thickBot="1" x14ac:dyDescent="0.25">
      <c r="A28" s="232" t="s">
        <v>27</v>
      </c>
      <c r="B28" s="238" t="s">
        <v>405</v>
      </c>
      <c r="C28" s="95">
        <f>+C18+C27</f>
        <v>224114513</v>
      </c>
      <c r="D28" s="238" t="s">
        <v>409</v>
      </c>
      <c r="E28" s="95">
        <f>+E18+E27</f>
        <v>224114513.00800002</v>
      </c>
      <c r="F28" s="317" t="s">
        <v>468</v>
      </c>
      <c r="G28" s="9"/>
    </row>
    <row r="29" spans="1:7" s="202" customFormat="1" ht="12" customHeight="1" thickBot="1" x14ac:dyDescent="0.25">
      <c r="A29" s="232" t="s">
        <v>28</v>
      </c>
      <c r="B29" s="238" t="s">
        <v>108</v>
      </c>
      <c r="C29" s="95">
        <f>IF(C18-E18&lt;0,E18-C18,"-")</f>
        <v>29856920.008000016</v>
      </c>
      <c r="D29" s="238" t="s">
        <v>109</v>
      </c>
      <c r="E29" s="95" t="str">
        <f>IF(C18-E18&gt;0,C18-E18,"-")</f>
        <v>-</v>
      </c>
      <c r="F29" s="317" t="s">
        <v>469</v>
      </c>
      <c r="G29" s="9"/>
    </row>
    <row r="30" spans="1:7" s="202" customFormat="1" ht="12" customHeight="1" x14ac:dyDescent="0.2">
      <c r="A30" s="325" t="s">
        <v>29</v>
      </c>
      <c r="B30" s="326" t="s">
        <v>151</v>
      </c>
      <c r="C30" s="327">
        <f>IF(C28-E28&lt;0,E28-C28,"-")</f>
        <v>8.0000162124633789E-3</v>
      </c>
      <c r="D30" s="326" t="s">
        <v>152</v>
      </c>
      <c r="E30" s="327" t="str">
        <f>IF(C28-E28&gt;0,C28-E28,"-")</f>
        <v>-</v>
      </c>
      <c r="F30" s="317" t="s">
        <v>470</v>
      </c>
      <c r="G30" s="9"/>
    </row>
    <row r="31" spans="1:7" s="202" customFormat="1" ht="12" customHeight="1" x14ac:dyDescent="0.2">
      <c r="A31" s="328"/>
      <c r="B31" s="328"/>
      <c r="C31" s="329"/>
      <c r="D31" s="328"/>
      <c r="E31" s="329"/>
      <c r="F31" s="317"/>
      <c r="G31" s="9"/>
    </row>
    <row r="32" spans="1:7" s="202" customFormat="1" ht="12" customHeight="1" thickBot="1" x14ac:dyDescent="0.25">
      <c r="A32" s="328"/>
      <c r="B32" s="328"/>
      <c r="C32" s="329"/>
      <c r="D32" s="328"/>
      <c r="E32" s="329"/>
      <c r="F32" s="317"/>
      <c r="G32" s="9"/>
    </row>
    <row r="33" spans="1:5" s="202" customFormat="1" ht="12" customHeight="1" thickBot="1" x14ac:dyDescent="0.25">
      <c r="A33" s="533" t="s">
        <v>52</v>
      </c>
      <c r="B33" s="330" t="s">
        <v>412</v>
      </c>
      <c r="C33" s="330"/>
      <c r="D33" s="330" t="s">
        <v>533</v>
      </c>
      <c r="E33" s="330"/>
    </row>
    <row r="34" spans="1:5" s="202" customFormat="1" ht="30" customHeight="1" thickBot="1" x14ac:dyDescent="0.25">
      <c r="A34" s="533"/>
      <c r="B34" s="331" t="s">
        <v>45</v>
      </c>
      <c r="C34" s="331" t="s">
        <v>539</v>
      </c>
      <c r="D34" s="331" t="s">
        <v>45</v>
      </c>
      <c r="E34" s="331" t="s">
        <v>539</v>
      </c>
    </row>
    <row r="35" spans="1:5" s="202" customFormat="1" ht="12" customHeight="1" thickBot="1" x14ac:dyDescent="0.25">
      <c r="A35" s="247" t="s">
        <v>338</v>
      </c>
      <c r="B35" s="248" t="s">
        <v>339</v>
      </c>
      <c r="C35" s="249" t="s">
        <v>340</v>
      </c>
      <c r="D35" s="248" t="s">
        <v>419</v>
      </c>
      <c r="E35" s="249" t="s">
        <v>420</v>
      </c>
    </row>
    <row r="36" spans="1:5" s="202" customFormat="1" ht="12" customHeight="1" x14ac:dyDescent="0.2">
      <c r="A36" s="227" t="s">
        <v>5</v>
      </c>
      <c r="B36" s="228" t="s">
        <v>410</v>
      </c>
      <c r="C36" s="219">
        <f>SUM('1.sz.mell.'!C20)</f>
        <v>0</v>
      </c>
      <c r="D36" s="228" t="s">
        <v>144</v>
      </c>
      <c r="E36" s="219">
        <f>SUM('1.sz.mell.'!C110)</f>
        <v>100108260</v>
      </c>
    </row>
    <row r="37" spans="1:5" s="202" customFormat="1" ht="12" customHeight="1" x14ac:dyDescent="0.2">
      <c r="A37" s="229" t="s">
        <v>6</v>
      </c>
      <c r="B37" s="230" t="s">
        <v>411</v>
      </c>
      <c r="C37" s="220"/>
      <c r="D37" s="230" t="s">
        <v>423</v>
      </c>
      <c r="E37" s="219">
        <f>SUM('1.sz.mell.'!C111)</f>
        <v>0</v>
      </c>
    </row>
    <row r="38" spans="1:5" s="202" customFormat="1" ht="12" customHeight="1" x14ac:dyDescent="0.2">
      <c r="A38" s="229" t="s">
        <v>7</v>
      </c>
      <c r="B38" s="230" t="s">
        <v>412</v>
      </c>
      <c r="C38" s="220">
        <f>SUM('1.sz.mell.'!C45)</f>
        <v>0</v>
      </c>
      <c r="D38" s="230" t="s">
        <v>126</v>
      </c>
      <c r="E38" s="219">
        <f>SUM('1.sz.mell.'!C112)</f>
        <v>27901369</v>
      </c>
    </row>
    <row r="39" spans="1:5" s="202" customFormat="1" ht="12" customHeight="1" x14ac:dyDescent="0.2">
      <c r="A39" s="229" t="s">
        <v>8</v>
      </c>
      <c r="B39" s="230" t="s">
        <v>413</v>
      </c>
      <c r="C39" s="220">
        <f>SUM('1.sz.mell.'!C56)</f>
        <v>565110</v>
      </c>
      <c r="D39" s="230" t="s">
        <v>424</v>
      </c>
      <c r="E39" s="219">
        <f>SUM('1.sz.mell.'!C113)</f>
        <v>0</v>
      </c>
    </row>
    <row r="40" spans="1:5" s="202" customFormat="1" ht="12" customHeight="1" x14ac:dyDescent="0.2">
      <c r="A40" s="229" t="s">
        <v>9</v>
      </c>
      <c r="B40" s="230" t="s">
        <v>414</v>
      </c>
      <c r="C40" s="220"/>
      <c r="D40" s="230" t="s">
        <v>146</v>
      </c>
      <c r="E40" s="219">
        <f>SUM('1.sz.mell.'!C114)</f>
        <v>750000</v>
      </c>
    </row>
    <row r="41" spans="1:5" s="202" customFormat="1" ht="12" customHeight="1" x14ac:dyDescent="0.2">
      <c r="A41" s="229" t="s">
        <v>10</v>
      </c>
      <c r="B41" s="230" t="s">
        <v>415</v>
      </c>
      <c r="C41" s="221">
        <f>SUM('1.sz.mell.'!C45)</f>
        <v>0</v>
      </c>
      <c r="D41" s="264"/>
      <c r="E41" s="220"/>
    </row>
    <row r="42" spans="1:5" s="202" customFormat="1" ht="12" customHeight="1" x14ac:dyDescent="0.2">
      <c r="A42" s="229" t="s">
        <v>11</v>
      </c>
      <c r="B42" s="7"/>
      <c r="C42" s="220"/>
      <c r="D42" s="264"/>
      <c r="E42" s="220"/>
    </row>
    <row r="43" spans="1:5" s="202" customFormat="1" ht="12" customHeight="1" x14ac:dyDescent="0.2">
      <c r="A43" s="229" t="s">
        <v>12</v>
      </c>
      <c r="B43" s="7"/>
      <c r="C43" s="220"/>
      <c r="D43" s="265"/>
      <c r="E43" s="220"/>
    </row>
    <row r="44" spans="1:5" s="202" customFormat="1" ht="12" customHeight="1" x14ac:dyDescent="0.2">
      <c r="A44" s="229" t="s">
        <v>13</v>
      </c>
      <c r="B44" s="262"/>
      <c r="C44" s="221"/>
      <c r="D44" s="264"/>
      <c r="E44" s="220"/>
    </row>
    <row r="45" spans="1:5" s="202" customFormat="1" ht="12" customHeight="1" x14ac:dyDescent="0.2">
      <c r="A45" s="229" t="s">
        <v>14</v>
      </c>
      <c r="B45" s="7"/>
      <c r="C45" s="221"/>
      <c r="D45" s="264"/>
      <c r="E45" s="220"/>
    </row>
    <row r="46" spans="1:5" s="202" customFormat="1" ht="12" customHeight="1" thickBot="1" x14ac:dyDescent="0.25">
      <c r="A46" s="259" t="s">
        <v>15</v>
      </c>
      <c r="B46" s="263"/>
      <c r="C46" s="261"/>
      <c r="D46" s="260" t="s">
        <v>36</v>
      </c>
      <c r="E46" s="220"/>
    </row>
    <row r="47" spans="1:5" s="202" customFormat="1" ht="25.5" customHeight="1" thickBot="1" x14ac:dyDescent="0.25">
      <c r="A47" s="232" t="s">
        <v>16</v>
      </c>
      <c r="B47" s="218" t="s">
        <v>416</v>
      </c>
      <c r="C47" s="223">
        <f>+C36+C38+C39+C41+C42+C43+C44+C45+C46</f>
        <v>565110</v>
      </c>
      <c r="D47" s="218" t="s">
        <v>425</v>
      </c>
      <c r="E47" s="223">
        <f>+E36+E38+E40+E41+E42+E43+E44+E45+E46</f>
        <v>128759629</v>
      </c>
    </row>
    <row r="48" spans="1:5" s="202" customFormat="1" ht="12" customHeight="1" x14ac:dyDescent="0.2">
      <c r="A48" s="227" t="s">
        <v>17</v>
      </c>
      <c r="B48" s="251" t="s">
        <v>164</v>
      </c>
      <c r="C48" s="258">
        <f>SUM(C49:C53)</f>
        <v>128194519</v>
      </c>
      <c r="D48" s="235" t="s">
        <v>130</v>
      </c>
      <c r="E48" s="96"/>
    </row>
    <row r="49" spans="1:5" s="202" customFormat="1" ht="17.25" customHeight="1" x14ac:dyDescent="0.2">
      <c r="A49" s="229" t="s">
        <v>18</v>
      </c>
      <c r="B49" s="252" t="s">
        <v>153</v>
      </c>
      <c r="C49" s="217">
        <v>128194519</v>
      </c>
      <c r="D49" s="235" t="s">
        <v>133</v>
      </c>
      <c r="E49" s="217"/>
    </row>
    <row r="50" spans="1:5" s="202" customFormat="1" ht="12" customHeight="1" x14ac:dyDescent="0.2">
      <c r="A50" s="227" t="s">
        <v>19</v>
      </c>
      <c r="B50" s="252" t="s">
        <v>154</v>
      </c>
      <c r="C50" s="217"/>
      <c r="D50" s="235" t="s">
        <v>106</v>
      </c>
      <c r="E50" s="217"/>
    </row>
    <row r="51" spans="1:5" s="202" customFormat="1" ht="12" customHeight="1" x14ac:dyDescent="0.2">
      <c r="A51" s="229" t="s">
        <v>20</v>
      </c>
      <c r="B51" s="252" t="s">
        <v>155</v>
      </c>
      <c r="C51" s="217"/>
      <c r="D51" s="235" t="s">
        <v>107</v>
      </c>
      <c r="E51" s="217"/>
    </row>
    <row r="52" spans="1:5" s="202" customFormat="1" ht="12" customHeight="1" x14ac:dyDescent="0.2">
      <c r="A52" s="227" t="s">
        <v>21</v>
      </c>
      <c r="B52" s="252" t="s">
        <v>156</v>
      </c>
      <c r="C52" s="217">
        <f>SUM('1.sz.mell.'!C66)</f>
        <v>0</v>
      </c>
      <c r="D52" s="234" t="s">
        <v>150</v>
      </c>
      <c r="E52" s="217"/>
    </row>
    <row r="53" spans="1:5" s="202" customFormat="1" ht="12" customHeight="1" x14ac:dyDescent="0.2">
      <c r="A53" s="229" t="s">
        <v>22</v>
      </c>
      <c r="B53" s="253" t="s">
        <v>157</v>
      </c>
      <c r="C53" s="217"/>
      <c r="D53" s="235" t="s">
        <v>134</v>
      </c>
      <c r="E53" s="217"/>
    </row>
    <row r="54" spans="1:5" s="202" customFormat="1" ht="12" customHeight="1" x14ac:dyDescent="0.2">
      <c r="A54" s="227" t="s">
        <v>23</v>
      </c>
      <c r="B54" s="254" t="s">
        <v>158</v>
      </c>
      <c r="C54" s="237">
        <f>SUM(C55:C59)</f>
        <v>0</v>
      </c>
      <c r="D54" s="255" t="s">
        <v>132</v>
      </c>
      <c r="E54" s="217"/>
    </row>
    <row r="55" spans="1:5" s="202" customFormat="1" ht="12" customHeight="1" x14ac:dyDescent="0.2">
      <c r="A55" s="229" t="s">
        <v>24</v>
      </c>
      <c r="B55" s="253" t="s">
        <v>159</v>
      </c>
      <c r="C55" s="217"/>
      <c r="D55" s="255" t="s">
        <v>426</v>
      </c>
      <c r="E55" s="217"/>
    </row>
    <row r="56" spans="1:5" s="202" customFormat="1" ht="12" customHeight="1" x14ac:dyDescent="0.2">
      <c r="A56" s="227" t="s">
        <v>25</v>
      </c>
      <c r="B56" s="253" t="s">
        <v>160</v>
      </c>
      <c r="C56" s="217"/>
      <c r="D56" s="250"/>
      <c r="E56" s="217"/>
    </row>
    <row r="57" spans="1:5" s="202" customFormat="1" ht="12" customHeight="1" x14ac:dyDescent="0.2">
      <c r="A57" s="229" t="s">
        <v>26</v>
      </c>
      <c r="B57" s="252" t="s">
        <v>161</v>
      </c>
      <c r="C57" s="217"/>
      <c r="D57" s="243"/>
      <c r="E57" s="217"/>
    </row>
    <row r="58" spans="1:5" s="202" customFormat="1" ht="12" customHeight="1" x14ac:dyDescent="0.2">
      <c r="A58" s="227" t="s">
        <v>27</v>
      </c>
      <c r="B58" s="256" t="s">
        <v>162</v>
      </c>
      <c r="C58" s="217"/>
      <c r="D58" s="7"/>
      <c r="E58" s="217"/>
    </row>
    <row r="59" spans="1:5" s="202" customFormat="1" ht="12" customHeight="1" thickBot="1" x14ac:dyDescent="0.25">
      <c r="A59" s="229" t="s">
        <v>28</v>
      </c>
      <c r="B59" s="257" t="s">
        <v>163</v>
      </c>
      <c r="C59" s="217"/>
      <c r="D59" s="243"/>
      <c r="E59" s="217"/>
    </row>
    <row r="60" spans="1:5" s="202" customFormat="1" ht="20.25" customHeight="1" thickBot="1" x14ac:dyDescent="0.25">
      <c r="A60" s="232" t="s">
        <v>29</v>
      </c>
      <c r="B60" s="218" t="s">
        <v>417</v>
      </c>
      <c r="C60" s="223">
        <f>+C48+C54</f>
        <v>128194519</v>
      </c>
      <c r="D60" s="218" t="s">
        <v>428</v>
      </c>
      <c r="E60" s="223">
        <f>SUM(E48:E59)</f>
        <v>0</v>
      </c>
    </row>
    <row r="61" spans="1:5" s="202" customFormat="1" ht="12" customHeight="1" thickBot="1" x14ac:dyDescent="0.25">
      <c r="A61" s="232" t="s">
        <v>30</v>
      </c>
      <c r="B61" s="238" t="s">
        <v>418</v>
      </c>
      <c r="C61" s="95">
        <f>+C47+C60</f>
        <v>128759629</v>
      </c>
      <c r="D61" s="238" t="s">
        <v>427</v>
      </c>
      <c r="E61" s="95">
        <f>+E47+E60</f>
        <v>128759629</v>
      </c>
    </row>
    <row r="62" spans="1:5" s="202" customFormat="1" ht="12" customHeight="1" thickBot="1" x14ac:dyDescent="0.25">
      <c r="A62" s="232" t="s">
        <v>31</v>
      </c>
      <c r="B62" s="238" t="s">
        <v>108</v>
      </c>
      <c r="C62" s="95">
        <f>IF(C47-E47&lt;0,E47-C47,"-")</f>
        <v>128194519</v>
      </c>
      <c r="D62" s="238" t="s">
        <v>109</v>
      </c>
      <c r="E62" s="95" t="str">
        <f>IF(C47-E47&gt;0,C47-E47,"-")</f>
        <v>-</v>
      </c>
    </row>
    <row r="63" spans="1:5" s="202" customFormat="1" ht="12" customHeight="1" thickBot="1" x14ac:dyDescent="0.25">
      <c r="A63" s="232" t="s">
        <v>32</v>
      </c>
      <c r="B63" s="238" t="s">
        <v>151</v>
      </c>
      <c r="C63" s="95" t="str">
        <f>IF(C61-E61&lt;0,E61-C61,"-")</f>
        <v>-</v>
      </c>
      <c r="D63" s="238" t="s">
        <v>152</v>
      </c>
      <c r="E63" s="95" t="str">
        <f>IF(C56-E56&gt;0,C56-E56,"-")</f>
        <v>-</v>
      </c>
    </row>
    <row r="64" spans="1:5" s="202" customFormat="1" ht="12" customHeight="1" x14ac:dyDescent="0.2"/>
    <row r="65" s="202" customFormat="1" ht="13.5" customHeight="1" x14ac:dyDescent="0.2"/>
    <row r="66" s="202" customFormat="1" ht="12" customHeight="1" x14ac:dyDescent="0.2"/>
    <row r="67" s="202" customFormat="1" ht="12" customHeight="1" x14ac:dyDescent="0.2"/>
    <row r="68" s="202" customFormat="1" ht="12" customHeight="1" x14ac:dyDescent="0.2"/>
    <row r="69" s="202" customFormat="1" ht="12" customHeight="1" x14ac:dyDescent="0.2"/>
    <row r="70" s="202" customFormat="1" ht="12" customHeight="1" x14ac:dyDescent="0.2"/>
    <row r="71" s="202" customFormat="1" ht="12" customHeight="1" x14ac:dyDescent="0.2"/>
    <row r="72" s="202" customFormat="1" ht="12" customHeight="1" x14ac:dyDescent="0.2"/>
    <row r="73" s="202" customFormat="1" ht="12" customHeight="1" x14ac:dyDescent="0.2"/>
    <row r="74" s="202" customFormat="1" ht="12" customHeight="1" x14ac:dyDescent="0.2"/>
    <row r="75" s="202" customFormat="1" ht="12" customHeight="1" x14ac:dyDescent="0.2"/>
    <row r="76" s="202" customFormat="1" ht="12" customHeight="1" x14ac:dyDescent="0.2"/>
    <row r="77" s="202" customFormat="1" ht="12" customHeight="1" x14ac:dyDescent="0.2"/>
    <row r="78" s="202" customFormat="1" ht="12" customHeight="1" x14ac:dyDescent="0.2"/>
    <row r="79" s="202" customFormat="1" ht="12" customHeight="1" x14ac:dyDescent="0.2"/>
    <row r="80" s="202" customFormat="1" ht="12" customHeight="1" x14ac:dyDescent="0.2"/>
    <row r="81" spans="1:2" s="202" customFormat="1" ht="12" customHeight="1" x14ac:dyDescent="0.2"/>
    <row r="82" spans="1:2" s="202" customFormat="1" ht="12" customHeight="1" x14ac:dyDescent="0.2"/>
    <row r="83" spans="1:2" s="202" customFormat="1" ht="12" customHeight="1" x14ac:dyDescent="0.2"/>
    <row r="84" spans="1:2" s="202" customFormat="1" ht="12" customHeight="1" x14ac:dyDescent="0.2"/>
    <row r="85" spans="1:2" ht="16.5" customHeight="1" x14ac:dyDescent="0.25">
      <c r="A85" s="200"/>
      <c r="B85" s="200"/>
    </row>
    <row r="86" spans="1:2" s="208" customFormat="1" ht="16.5" customHeight="1" x14ac:dyDescent="0.25"/>
    <row r="87" spans="1:2" s="208" customFormat="1" ht="16.5" customHeight="1" x14ac:dyDescent="0.25"/>
    <row r="88" spans="1:2" ht="38.1" customHeight="1" x14ac:dyDescent="0.25">
      <c r="A88" s="200"/>
      <c r="B88" s="200"/>
    </row>
    <row r="89" spans="1:2" s="201" customFormat="1" ht="12" customHeight="1" x14ac:dyDescent="0.2"/>
    <row r="90" spans="1:2" ht="12" customHeight="1" x14ac:dyDescent="0.25">
      <c r="A90" s="200"/>
      <c r="B90" s="200"/>
    </row>
    <row r="91" spans="1:2" ht="12" customHeight="1" x14ac:dyDescent="0.25">
      <c r="A91" s="200"/>
      <c r="B91" s="200"/>
    </row>
    <row r="92" spans="1:2" ht="12" customHeight="1" x14ac:dyDescent="0.25">
      <c r="A92" s="200"/>
      <c r="B92" s="200"/>
    </row>
    <row r="93" spans="1:2" ht="12" customHeight="1" x14ac:dyDescent="0.25">
      <c r="A93" s="200"/>
      <c r="B93" s="200"/>
    </row>
    <row r="94" spans="1:2" ht="12" customHeight="1" x14ac:dyDescent="0.25">
      <c r="A94" s="200"/>
      <c r="B94" s="200"/>
    </row>
    <row r="95" spans="1:2" ht="12" customHeight="1" x14ac:dyDescent="0.25">
      <c r="A95" s="200"/>
      <c r="B95" s="200"/>
    </row>
    <row r="96" spans="1:2" ht="12" customHeight="1" x14ac:dyDescent="0.25">
      <c r="A96" s="200"/>
      <c r="B96" s="200"/>
    </row>
    <row r="97" spans="1:2" ht="12" customHeight="1" x14ac:dyDescent="0.25">
      <c r="A97" s="200"/>
      <c r="B97" s="200"/>
    </row>
    <row r="98" spans="1:2" ht="12" customHeight="1" x14ac:dyDescent="0.25">
      <c r="A98" s="200"/>
      <c r="B98" s="200"/>
    </row>
    <row r="99" spans="1:2" ht="12" customHeight="1" x14ac:dyDescent="0.25">
      <c r="A99" s="200"/>
      <c r="B99" s="200"/>
    </row>
    <row r="100" spans="1:2" ht="12" customHeight="1" x14ac:dyDescent="0.25">
      <c r="A100" s="200"/>
      <c r="B100" s="200"/>
    </row>
    <row r="101" spans="1:2" ht="12" customHeight="1" x14ac:dyDescent="0.25">
      <c r="A101" s="200"/>
      <c r="B101" s="200"/>
    </row>
    <row r="102" spans="1:2" ht="12" customHeight="1" x14ac:dyDescent="0.25">
      <c r="A102" s="200"/>
      <c r="B102" s="200"/>
    </row>
    <row r="103" spans="1:2" ht="12" customHeight="1" x14ac:dyDescent="0.25">
      <c r="A103" s="200"/>
      <c r="B103" s="200"/>
    </row>
    <row r="104" spans="1:2" ht="12" customHeight="1" x14ac:dyDescent="0.25">
      <c r="A104" s="200"/>
      <c r="B104" s="200"/>
    </row>
    <row r="105" spans="1:2" ht="12" customHeight="1" x14ac:dyDescent="0.25">
      <c r="A105" s="200"/>
      <c r="B105" s="200"/>
    </row>
    <row r="106" spans="1:2" ht="12" customHeight="1" x14ac:dyDescent="0.25">
      <c r="A106" s="200"/>
      <c r="B106" s="200"/>
    </row>
    <row r="107" spans="1:2" ht="12" customHeight="1" x14ac:dyDescent="0.25">
      <c r="A107" s="200"/>
      <c r="B107" s="200"/>
    </row>
    <row r="108" spans="1:2" ht="12" customHeight="1" x14ac:dyDescent="0.25">
      <c r="A108" s="200"/>
      <c r="B108" s="200"/>
    </row>
    <row r="109" spans="1:2" x14ac:dyDescent="0.25">
      <c r="A109" s="200"/>
      <c r="B109" s="200"/>
    </row>
    <row r="110" spans="1:2" ht="12" customHeight="1" x14ac:dyDescent="0.25">
      <c r="A110" s="200"/>
      <c r="B110" s="200"/>
    </row>
    <row r="111" spans="1:2" ht="12" customHeight="1" x14ac:dyDescent="0.25">
      <c r="A111" s="200"/>
      <c r="B111" s="200"/>
    </row>
    <row r="112" spans="1:2" ht="21.75" customHeight="1" x14ac:dyDescent="0.25">
      <c r="A112" s="200"/>
      <c r="B112" s="200"/>
    </row>
    <row r="113" spans="1:2" ht="24" customHeight="1" x14ac:dyDescent="0.25">
      <c r="A113" s="200"/>
      <c r="B113" s="200"/>
    </row>
    <row r="114" spans="1:2" ht="12" customHeight="1" x14ac:dyDescent="0.25">
      <c r="A114" s="200"/>
      <c r="B114" s="200"/>
    </row>
    <row r="115" spans="1:2" ht="12" customHeight="1" x14ac:dyDescent="0.25">
      <c r="A115" s="200"/>
      <c r="B115" s="200"/>
    </row>
    <row r="116" spans="1:2" ht="12" customHeight="1" x14ac:dyDescent="0.25">
      <c r="A116" s="200"/>
      <c r="B116" s="200"/>
    </row>
    <row r="117" spans="1:2" s="216" customFormat="1" ht="12" customHeight="1" x14ac:dyDescent="0.2"/>
    <row r="118" spans="1:2" ht="12" customHeight="1" x14ac:dyDescent="0.25">
      <c r="A118" s="200"/>
      <c r="B118" s="200"/>
    </row>
    <row r="119" spans="1:2" ht="12" customHeight="1" x14ac:dyDescent="0.25">
      <c r="A119" s="200"/>
      <c r="B119" s="200"/>
    </row>
    <row r="120" spans="1:2" ht="12" customHeight="1" x14ac:dyDescent="0.25">
      <c r="A120" s="200"/>
      <c r="B120" s="200"/>
    </row>
    <row r="121" spans="1:2" ht="12" customHeight="1" x14ac:dyDescent="0.25">
      <c r="A121" s="200"/>
      <c r="B121" s="200"/>
    </row>
    <row r="122" spans="1:2" ht="12" customHeight="1" x14ac:dyDescent="0.25">
      <c r="A122" s="200"/>
      <c r="B122" s="200"/>
    </row>
    <row r="123" spans="1:2" ht="12" customHeight="1" x14ac:dyDescent="0.25">
      <c r="A123" s="200"/>
      <c r="B123" s="200"/>
    </row>
    <row r="124" spans="1:2" ht="12" customHeight="1" x14ac:dyDescent="0.25">
      <c r="A124" s="200"/>
      <c r="B124" s="200"/>
    </row>
    <row r="125" spans="1:2" ht="12" customHeight="1" x14ac:dyDescent="0.25">
      <c r="A125" s="200"/>
      <c r="B125" s="200"/>
    </row>
    <row r="126" spans="1:2" ht="12" customHeight="1" x14ac:dyDescent="0.25">
      <c r="A126" s="200"/>
      <c r="B126" s="200"/>
    </row>
    <row r="127" spans="1:2" ht="12" customHeight="1" x14ac:dyDescent="0.25">
      <c r="A127" s="200"/>
      <c r="B127" s="200"/>
    </row>
    <row r="128" spans="1:2" ht="12" customHeight="1" x14ac:dyDescent="0.25">
      <c r="A128" s="200"/>
      <c r="B128" s="200"/>
    </row>
    <row r="129" spans="1:3" ht="12" customHeight="1" x14ac:dyDescent="0.25">
      <c r="A129" s="200"/>
      <c r="B129" s="200"/>
    </row>
    <row r="130" spans="1:3" ht="12" customHeight="1" x14ac:dyDescent="0.25">
      <c r="A130" s="200"/>
      <c r="B130" s="200"/>
    </row>
    <row r="131" spans="1:3" ht="12" customHeight="1" x14ac:dyDescent="0.25">
      <c r="A131" s="200"/>
      <c r="B131" s="200"/>
    </row>
    <row r="132" spans="1:3" ht="12" customHeight="1" x14ac:dyDescent="0.25">
      <c r="A132" s="200"/>
      <c r="B132" s="200"/>
    </row>
    <row r="133" spans="1:3" ht="12" customHeight="1" x14ac:dyDescent="0.25">
      <c r="A133" s="200"/>
      <c r="B133" s="200"/>
    </row>
    <row r="134" spans="1:3" ht="12" customHeight="1" x14ac:dyDescent="0.25">
      <c r="A134" s="200"/>
      <c r="B134" s="200"/>
    </row>
    <row r="135" spans="1:3" ht="12" customHeight="1" x14ac:dyDescent="0.25">
      <c r="A135" s="200"/>
      <c r="B135" s="200"/>
    </row>
    <row r="136" spans="1:3" ht="12" customHeight="1" x14ac:dyDescent="0.25">
      <c r="A136" s="200"/>
      <c r="B136" s="200"/>
    </row>
    <row r="137" spans="1:3" ht="12" customHeight="1" x14ac:dyDescent="0.25">
      <c r="A137" s="200"/>
      <c r="B137" s="200"/>
    </row>
    <row r="138" spans="1:3" ht="15" customHeight="1" x14ac:dyDescent="0.25">
      <c r="A138" s="209"/>
      <c r="B138" s="209"/>
      <c r="C138" s="209"/>
    </row>
    <row r="139" spans="1:3" s="202" customFormat="1" ht="12.95" customHeight="1" x14ac:dyDescent="0.2"/>
    <row r="140" spans="1:3" ht="12.75" customHeight="1" x14ac:dyDescent="0.25">
      <c r="A140" s="200"/>
      <c r="B140" s="200"/>
    </row>
    <row r="141" spans="1:3" ht="12.75" customHeight="1" x14ac:dyDescent="0.25">
      <c r="A141" s="200"/>
      <c r="B141" s="200"/>
    </row>
    <row r="142" spans="1:3" ht="12.75" customHeight="1" x14ac:dyDescent="0.25">
      <c r="A142" s="200"/>
      <c r="B142" s="200"/>
    </row>
    <row r="143" spans="1:3" x14ac:dyDescent="0.25">
      <c r="A143" s="200"/>
      <c r="B143" s="200"/>
    </row>
    <row r="144" spans="1:3" x14ac:dyDescent="0.25">
      <c r="A144" s="200"/>
      <c r="B144" s="200"/>
    </row>
    <row r="145" spans="1:3" x14ac:dyDescent="0.25">
      <c r="A145" s="200"/>
      <c r="B145" s="200"/>
    </row>
    <row r="146" spans="1:3" ht="18.75" customHeight="1" x14ac:dyDescent="0.25">
      <c r="A146" s="200"/>
      <c r="B146" s="200"/>
    </row>
    <row r="147" spans="1:3" ht="13.5" customHeight="1" x14ac:dyDescent="0.25">
      <c r="A147" s="200"/>
      <c r="B147" s="200"/>
    </row>
    <row r="148" spans="1:3" x14ac:dyDescent="0.25">
      <c r="A148" s="200"/>
      <c r="B148" s="200"/>
    </row>
    <row r="149" spans="1:3" x14ac:dyDescent="0.25">
      <c r="A149" s="200"/>
      <c r="B149" s="200"/>
    </row>
    <row r="150" spans="1:3" ht="7.5" customHeight="1" x14ac:dyDescent="0.25"/>
    <row r="152" spans="1:3" ht="12.75" customHeight="1" x14ac:dyDescent="0.25"/>
    <row r="153" spans="1:3" ht="12.75" customHeight="1" x14ac:dyDescent="0.25"/>
    <row r="154" spans="1:3" ht="12.75" customHeight="1" x14ac:dyDescent="0.25"/>
    <row r="155" spans="1:3" ht="12.75" customHeight="1" x14ac:dyDescent="0.25"/>
    <row r="156" spans="1:3" ht="12.75" customHeight="1" x14ac:dyDescent="0.25"/>
    <row r="157" spans="1:3" ht="12.75" customHeight="1" x14ac:dyDescent="0.25"/>
    <row r="158" spans="1:3" ht="12.75" customHeight="1" x14ac:dyDescent="0.25"/>
    <row r="159" spans="1:3" s="189" customFormat="1" ht="12.75" customHeight="1" x14ac:dyDescent="0.25">
      <c r="B159" s="190"/>
      <c r="C159" s="200"/>
    </row>
  </sheetData>
  <mergeCells count="3">
    <mergeCell ref="A33:A34"/>
    <mergeCell ref="A1:E1"/>
    <mergeCell ref="A3:A4"/>
  </mergeCells>
  <phoneticPr fontId="0" type="noConversion"/>
  <printOptions horizontalCentered="1"/>
  <pageMargins left="0.78740157480314965" right="0.78740157480314965" top="1.0104166666666667" bottom="0.86614173228346458" header="0.5" footer="0.5"/>
  <pageSetup paperSize="9" orientation="landscape" r:id="rId1"/>
  <headerFooter alignWithMargins="0">
    <oddHeader>&amp;R&amp;"Times New Roman CE,Félkövér dőlt"&amp;11 3. melléklet az 1/2020. (III.13.)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tabSelected="1" view="pageLayout" topLeftCell="B1" zoomScaleNormal="100" zoomScaleSheetLayoutView="100" workbookViewId="0">
      <selection activeCell="E3" sqref="E3"/>
    </sheetView>
  </sheetViews>
  <sheetFormatPr defaultRowHeight="15.75" x14ac:dyDescent="0.25"/>
  <cols>
    <col min="1" max="1" width="9.33203125" style="200" hidden="1" customWidth="1"/>
    <col min="2" max="2" width="9.33203125" style="200" customWidth="1"/>
    <col min="3" max="3" width="58.1640625" style="200" customWidth="1"/>
    <col min="4" max="4" width="12.83203125" style="200" customWidth="1"/>
    <col min="5" max="16384" width="9.33203125" style="200"/>
  </cols>
  <sheetData>
    <row r="1" spans="1:4" ht="24" customHeight="1" thickBot="1" x14ac:dyDescent="0.3">
      <c r="B1" s="288" t="s">
        <v>45</v>
      </c>
      <c r="C1" s="538" t="s">
        <v>141</v>
      </c>
      <c r="D1" s="538"/>
    </row>
    <row r="2" spans="1:4" ht="39.75" customHeight="1" thickBot="1" x14ac:dyDescent="0.3">
      <c r="A2" s="313"/>
      <c r="B2" s="306" t="s">
        <v>434</v>
      </c>
      <c r="C2" s="539" t="s">
        <v>433</v>
      </c>
      <c r="D2" s="539"/>
    </row>
    <row r="3" spans="1:4" ht="18.75" customHeight="1" thickBot="1" x14ac:dyDescent="0.3">
      <c r="A3" s="313"/>
      <c r="B3" s="270"/>
      <c r="C3" s="332"/>
      <c r="D3" s="333"/>
    </row>
    <row r="4" spans="1:4" s="201" customFormat="1" ht="25.5" customHeight="1" thickBot="1" x14ac:dyDescent="0.25">
      <c r="A4" s="314"/>
      <c r="B4" s="146" t="s">
        <v>135</v>
      </c>
      <c r="C4" s="323" t="s">
        <v>39</v>
      </c>
      <c r="D4" s="323" t="s">
        <v>166</v>
      </c>
    </row>
    <row r="5" spans="1:4" s="202" customFormat="1" ht="12" customHeight="1" thickBot="1" x14ac:dyDescent="0.25">
      <c r="A5" s="315" t="s">
        <v>451</v>
      </c>
      <c r="B5" s="266" t="s">
        <v>338</v>
      </c>
      <c r="C5" s="267" t="s">
        <v>339</v>
      </c>
      <c r="D5" s="267" t="s">
        <v>340</v>
      </c>
    </row>
    <row r="6" spans="1:4" s="202" customFormat="1" ht="12" customHeight="1" thickBot="1" x14ac:dyDescent="0.25">
      <c r="A6" s="315" t="s">
        <v>452</v>
      </c>
      <c r="B6" s="540" t="s">
        <v>40</v>
      </c>
      <c r="C6" s="541"/>
      <c r="D6" s="541"/>
    </row>
    <row r="7" spans="1:4" s="202" customFormat="1" ht="12" customHeight="1" thickBot="1" x14ac:dyDescent="0.25">
      <c r="A7" s="315" t="s">
        <v>453</v>
      </c>
      <c r="B7" s="171" t="s">
        <v>5</v>
      </c>
      <c r="C7" s="167" t="s">
        <v>222</v>
      </c>
      <c r="D7" s="192">
        <f>SUM(D8:D13)</f>
        <v>60222791</v>
      </c>
    </row>
    <row r="8" spans="1:4" s="202" customFormat="1" ht="12" customHeight="1" x14ac:dyDescent="0.2">
      <c r="A8" s="315" t="s">
        <v>454</v>
      </c>
      <c r="B8" s="294" t="s">
        <v>64</v>
      </c>
      <c r="C8" s="203" t="s">
        <v>223</v>
      </c>
      <c r="D8" s="194">
        <f>SUM([1]Önkormányzati!$R$122)</f>
        <v>26941694</v>
      </c>
    </row>
    <row r="9" spans="1:4" s="202" customFormat="1" ht="12" customHeight="1" x14ac:dyDescent="0.2">
      <c r="A9" s="315" t="s">
        <v>455</v>
      </c>
      <c r="B9" s="295" t="s">
        <v>65</v>
      </c>
      <c r="C9" s="204" t="s">
        <v>224</v>
      </c>
      <c r="D9" s="193">
        <f>SUM([1]Önkormányzati!$R$123)</f>
        <v>16362350</v>
      </c>
    </row>
    <row r="10" spans="1:4" s="202" customFormat="1" ht="12" customHeight="1" x14ac:dyDescent="0.2">
      <c r="A10" s="315" t="s">
        <v>456</v>
      </c>
      <c r="B10" s="295" t="s">
        <v>66</v>
      </c>
      <c r="C10" s="204" t="s">
        <v>225</v>
      </c>
      <c r="D10" s="193">
        <f>SUM([1]Önkormányzati!$R$124)</f>
        <v>15118747</v>
      </c>
    </row>
    <row r="11" spans="1:4" s="202" customFormat="1" ht="12" customHeight="1" x14ac:dyDescent="0.2">
      <c r="A11" s="315" t="s">
        <v>457</v>
      </c>
      <c r="B11" s="295" t="s">
        <v>67</v>
      </c>
      <c r="C11" s="204" t="s">
        <v>226</v>
      </c>
      <c r="D11" s="193">
        <f>SUM([1]Önkormányzati!$R$125)</f>
        <v>1800000</v>
      </c>
    </row>
    <row r="12" spans="1:4" s="202" customFormat="1" ht="12" customHeight="1" x14ac:dyDescent="0.2">
      <c r="A12" s="315" t="s">
        <v>458</v>
      </c>
      <c r="B12" s="295" t="s">
        <v>100</v>
      </c>
      <c r="C12" s="204" t="s">
        <v>227</v>
      </c>
      <c r="D12" s="193">
        <f>SUM([1]Önkormányzati!$R$126)</f>
        <v>0</v>
      </c>
    </row>
    <row r="13" spans="1:4" s="202" customFormat="1" ht="12" customHeight="1" thickBot="1" x14ac:dyDescent="0.25">
      <c r="A13" s="315" t="s">
        <v>459</v>
      </c>
      <c r="B13" s="296" t="s">
        <v>68</v>
      </c>
      <c r="C13" s="184" t="s">
        <v>228</v>
      </c>
      <c r="D13" s="193">
        <f>SUM([1]Önkormányzati!$R$127)</f>
        <v>0</v>
      </c>
    </row>
    <row r="14" spans="1:4" s="202" customFormat="1" ht="22.5" customHeight="1" thickBot="1" x14ac:dyDescent="0.25">
      <c r="A14" s="315" t="s">
        <v>460</v>
      </c>
      <c r="B14" s="171" t="s">
        <v>6</v>
      </c>
      <c r="C14" s="182" t="s">
        <v>229</v>
      </c>
      <c r="D14" s="192">
        <f>SUM(D15:D19)</f>
        <v>28772294</v>
      </c>
    </row>
    <row r="15" spans="1:4" s="202" customFormat="1" ht="12" customHeight="1" x14ac:dyDescent="0.2">
      <c r="A15" s="315" t="s">
        <v>461</v>
      </c>
      <c r="B15" s="294" t="s">
        <v>70</v>
      </c>
      <c r="C15" s="203" t="s">
        <v>230</v>
      </c>
      <c r="D15" s="193">
        <f>SUM([1]Önkormányzati!$R$130)</f>
        <v>0</v>
      </c>
    </row>
    <row r="16" spans="1:4" s="202" customFormat="1" ht="12" customHeight="1" x14ac:dyDescent="0.2">
      <c r="A16" s="315" t="s">
        <v>462</v>
      </c>
      <c r="B16" s="295" t="s">
        <v>71</v>
      </c>
      <c r="C16" s="204" t="s">
        <v>231</v>
      </c>
      <c r="D16" s="193">
        <f>SUM([1]Önkormányzati!$R$130)</f>
        <v>0</v>
      </c>
    </row>
    <row r="17" spans="1:4" s="202" customFormat="1" ht="12" customHeight="1" x14ac:dyDescent="0.2">
      <c r="A17" s="315" t="s">
        <v>463</v>
      </c>
      <c r="B17" s="295" t="s">
        <v>72</v>
      </c>
      <c r="C17" s="204" t="s">
        <v>232</v>
      </c>
      <c r="D17" s="193">
        <f>SUM([1]Önkormányzati!$R$131)</f>
        <v>0</v>
      </c>
    </row>
    <row r="18" spans="1:4" s="202" customFormat="1" ht="12" customHeight="1" x14ac:dyDescent="0.2">
      <c r="A18" s="315" t="s">
        <v>464</v>
      </c>
      <c r="B18" s="295" t="s">
        <v>73</v>
      </c>
      <c r="C18" s="204" t="s">
        <v>233</v>
      </c>
      <c r="D18" s="193">
        <f>SUM([1]Önkormányzati!$R$132)</f>
        <v>0</v>
      </c>
    </row>
    <row r="19" spans="1:4" s="202" customFormat="1" ht="12" customHeight="1" x14ac:dyDescent="0.2">
      <c r="A19" s="315" t="s">
        <v>465</v>
      </c>
      <c r="B19" s="295" t="s">
        <v>74</v>
      </c>
      <c r="C19" s="204" t="s">
        <v>234</v>
      </c>
      <c r="D19" s="193">
        <f>SUM([1]Önkormányzati!$R$133)</f>
        <v>28772294</v>
      </c>
    </row>
    <row r="20" spans="1:4" s="202" customFormat="1" ht="14.25" customHeight="1" thickBot="1" x14ac:dyDescent="0.25">
      <c r="A20" s="315" t="s">
        <v>466</v>
      </c>
      <c r="B20" s="296" t="s">
        <v>81</v>
      </c>
      <c r="C20" s="184" t="s">
        <v>235</v>
      </c>
      <c r="D20" s="193"/>
    </row>
    <row r="21" spans="1:4" s="202" customFormat="1" ht="17.25" customHeight="1" thickBot="1" x14ac:dyDescent="0.25">
      <c r="A21" s="315" t="s">
        <v>467</v>
      </c>
      <c r="B21" s="171" t="s">
        <v>7</v>
      </c>
      <c r="C21" s="167" t="s">
        <v>236</v>
      </c>
      <c r="D21" s="192">
        <f>SUM(D22:D26)</f>
        <v>0</v>
      </c>
    </row>
    <row r="22" spans="1:4" s="202" customFormat="1" ht="12" customHeight="1" x14ac:dyDescent="0.2">
      <c r="A22" s="315" t="s">
        <v>468</v>
      </c>
      <c r="B22" s="294" t="s">
        <v>53</v>
      </c>
      <c r="C22" s="203" t="s">
        <v>237</v>
      </c>
      <c r="D22" s="194">
        <f>SUM([1]Önkormányzati!$R$136)</f>
        <v>0</v>
      </c>
    </row>
    <row r="23" spans="1:4" s="202" customFormat="1" ht="12" customHeight="1" x14ac:dyDescent="0.2">
      <c r="A23" s="315" t="s">
        <v>469</v>
      </c>
      <c r="B23" s="295" t="s">
        <v>54</v>
      </c>
      <c r="C23" s="204" t="s">
        <v>238</v>
      </c>
      <c r="D23" s="194">
        <f>SUM([1]Önkormányzati!$R$137)</f>
        <v>0</v>
      </c>
    </row>
    <row r="24" spans="1:4" s="202" customFormat="1" ht="12" customHeight="1" x14ac:dyDescent="0.2">
      <c r="A24" s="315" t="s">
        <v>470</v>
      </c>
      <c r="B24" s="295" t="s">
        <v>55</v>
      </c>
      <c r="C24" s="204" t="s">
        <v>239</v>
      </c>
      <c r="D24" s="194">
        <f>SUM([1]Önkormányzati!$R$138)</f>
        <v>0</v>
      </c>
    </row>
    <row r="25" spans="1:4" s="202" customFormat="1" ht="12" customHeight="1" x14ac:dyDescent="0.2">
      <c r="A25" s="315" t="s">
        <v>471</v>
      </c>
      <c r="B25" s="295" t="s">
        <v>56</v>
      </c>
      <c r="C25" s="204" t="s">
        <v>240</v>
      </c>
      <c r="D25" s="194"/>
    </row>
    <row r="26" spans="1:4" s="202" customFormat="1" ht="12" customHeight="1" x14ac:dyDescent="0.2">
      <c r="A26" s="315" t="s">
        <v>472</v>
      </c>
      <c r="B26" s="295" t="s">
        <v>110</v>
      </c>
      <c r="C26" s="204" t="s">
        <v>241</v>
      </c>
      <c r="D26" s="194">
        <f>SUM([1]Önkormányzati!$R$140)</f>
        <v>0</v>
      </c>
    </row>
    <row r="27" spans="1:4" s="202" customFormat="1" ht="12" customHeight="1" thickBot="1" x14ac:dyDescent="0.25">
      <c r="A27" s="315" t="s">
        <v>473</v>
      </c>
      <c r="B27" s="296" t="s">
        <v>111</v>
      </c>
      <c r="C27" s="205" t="s">
        <v>242</v>
      </c>
      <c r="D27" s="195"/>
    </row>
    <row r="28" spans="1:4" s="202" customFormat="1" ht="12" customHeight="1" thickBot="1" x14ac:dyDescent="0.25">
      <c r="A28" s="315" t="s">
        <v>474</v>
      </c>
      <c r="B28" s="171" t="s">
        <v>112</v>
      </c>
      <c r="C28" s="167" t="s">
        <v>673</v>
      </c>
      <c r="D28" s="198">
        <f>SUM(D29:D34)</f>
        <v>27194381</v>
      </c>
    </row>
    <row r="29" spans="1:4" s="202" customFormat="1" ht="12" customHeight="1" x14ac:dyDescent="0.2">
      <c r="A29" s="315" t="s">
        <v>475</v>
      </c>
      <c r="B29" s="294" t="s">
        <v>244</v>
      </c>
      <c r="C29" s="203" t="s">
        <v>670</v>
      </c>
      <c r="D29" s="210">
        <f>SUM([1]Önkormányzati!$R$143)</f>
        <v>20257</v>
      </c>
    </row>
    <row r="30" spans="1:4" s="202" customFormat="1" ht="12" customHeight="1" x14ac:dyDescent="0.2">
      <c r="A30" s="315" t="s">
        <v>476</v>
      </c>
      <c r="B30" s="295" t="s">
        <v>250</v>
      </c>
      <c r="C30" s="204" t="s">
        <v>668</v>
      </c>
      <c r="D30" s="193">
        <f>SUM([1]Önkormányzati!$R$146)</f>
        <v>3000000</v>
      </c>
    </row>
    <row r="31" spans="1:4" s="202" customFormat="1" ht="12" customHeight="1" x14ac:dyDescent="0.2">
      <c r="A31" s="315" t="s">
        <v>477</v>
      </c>
      <c r="B31" s="295" t="s">
        <v>252</v>
      </c>
      <c r="C31" s="204" t="s">
        <v>669</v>
      </c>
      <c r="D31" s="193">
        <f>SUM([1]Önkormányzati!$R$147)</f>
        <v>20674124</v>
      </c>
    </row>
    <row r="32" spans="1:4" s="202" customFormat="1" ht="12" customHeight="1" x14ac:dyDescent="0.2">
      <c r="A32" s="315" t="s">
        <v>478</v>
      </c>
      <c r="B32" s="295" t="s">
        <v>254</v>
      </c>
      <c r="C32" s="204" t="s">
        <v>251</v>
      </c>
      <c r="D32" s="193">
        <f>SUM([1]Önkormányzati!$R$150)</f>
        <v>3000000</v>
      </c>
    </row>
    <row r="33" spans="1:4" s="202" customFormat="1" ht="12" customHeight="1" x14ac:dyDescent="0.2">
      <c r="A33" s="315" t="s">
        <v>479</v>
      </c>
      <c r="B33" s="295" t="s">
        <v>671</v>
      </c>
      <c r="C33" s="204" t="s">
        <v>253</v>
      </c>
      <c r="D33" s="193">
        <f>SUM([1]Önkormányzati!$R$151)</f>
        <v>0</v>
      </c>
    </row>
    <row r="34" spans="1:4" s="202" customFormat="1" ht="12" customHeight="1" thickBot="1" x14ac:dyDescent="0.25">
      <c r="A34" s="315" t="s">
        <v>480</v>
      </c>
      <c r="B34" s="296" t="s">
        <v>672</v>
      </c>
      <c r="C34" s="205" t="s">
        <v>255</v>
      </c>
      <c r="D34" s="193">
        <f>SUM([1]Önkormányzati!$R$154)</f>
        <v>500000</v>
      </c>
    </row>
    <row r="35" spans="1:4" s="202" customFormat="1" ht="12" customHeight="1" thickBot="1" x14ac:dyDescent="0.25">
      <c r="A35" s="315" t="s">
        <v>481</v>
      </c>
      <c r="B35" s="171" t="s">
        <v>9</v>
      </c>
      <c r="C35" s="167" t="s">
        <v>256</v>
      </c>
      <c r="D35" s="192">
        <f>SUM(D36:D45)</f>
        <v>18244274</v>
      </c>
    </row>
    <row r="36" spans="1:4" s="202" customFormat="1" ht="12" customHeight="1" x14ac:dyDescent="0.2">
      <c r="A36" s="315" t="s">
        <v>482</v>
      </c>
      <c r="B36" s="294" t="s">
        <v>57</v>
      </c>
      <c r="C36" s="203" t="s">
        <v>257</v>
      </c>
      <c r="D36" s="194"/>
    </row>
    <row r="37" spans="1:4" s="202" customFormat="1" ht="12" customHeight="1" x14ac:dyDescent="0.2">
      <c r="A37" s="315" t="s">
        <v>483</v>
      </c>
      <c r="B37" s="295" t="s">
        <v>58</v>
      </c>
      <c r="C37" s="204" t="s">
        <v>258</v>
      </c>
      <c r="D37" s="194">
        <f>SUM([1]Önkormányzati!$R$157)</f>
        <v>6569977</v>
      </c>
    </row>
    <row r="38" spans="1:4" s="202" customFormat="1" ht="12" customHeight="1" x14ac:dyDescent="0.2">
      <c r="A38" s="315" t="s">
        <v>484</v>
      </c>
      <c r="B38" s="295" t="s">
        <v>59</v>
      </c>
      <c r="C38" s="204" t="s">
        <v>259</v>
      </c>
      <c r="D38" s="194">
        <f>SUM([1]Önkormányzati!$R$158)</f>
        <v>3259541</v>
      </c>
    </row>
    <row r="39" spans="1:4" s="202" customFormat="1" ht="12" customHeight="1" x14ac:dyDescent="0.2">
      <c r="A39" s="315" t="s">
        <v>485</v>
      </c>
      <c r="B39" s="295" t="s">
        <v>114</v>
      </c>
      <c r="C39" s="204" t="s">
        <v>260</v>
      </c>
      <c r="D39" s="194">
        <f>SUM([1]Önkormányzati!$R$159)</f>
        <v>0</v>
      </c>
    </row>
    <row r="40" spans="1:4" s="202" customFormat="1" ht="12" customHeight="1" x14ac:dyDescent="0.2">
      <c r="A40" s="315" t="s">
        <v>486</v>
      </c>
      <c r="B40" s="295" t="s">
        <v>115</v>
      </c>
      <c r="C40" s="204" t="s">
        <v>261</v>
      </c>
      <c r="D40" s="194">
        <f>SUM([1]Önkormányzati!$R$160)</f>
        <v>4607387</v>
      </c>
    </row>
    <row r="41" spans="1:4" s="202" customFormat="1" ht="12" customHeight="1" x14ac:dyDescent="0.2">
      <c r="A41" s="315" t="s">
        <v>487</v>
      </c>
      <c r="B41" s="295" t="s">
        <v>116</v>
      </c>
      <c r="C41" s="204" t="s">
        <v>262</v>
      </c>
      <c r="D41" s="194">
        <f>SUM([1]Önkormányzati!$R$161)</f>
        <v>3602369</v>
      </c>
    </row>
    <row r="42" spans="1:4" s="202" customFormat="1" ht="12" customHeight="1" x14ac:dyDescent="0.2">
      <c r="A42" s="315" t="s">
        <v>488</v>
      </c>
      <c r="B42" s="295" t="s">
        <v>117</v>
      </c>
      <c r="C42" s="204" t="s">
        <v>263</v>
      </c>
      <c r="D42" s="194">
        <f>SUM([1]Önkormányzati!$R$162)</f>
        <v>0</v>
      </c>
    </row>
    <row r="43" spans="1:4" s="202" customFormat="1" ht="12" customHeight="1" x14ac:dyDescent="0.2">
      <c r="A43" s="315" t="s">
        <v>489</v>
      </c>
      <c r="B43" s="295" t="s">
        <v>118</v>
      </c>
      <c r="C43" s="204" t="s">
        <v>264</v>
      </c>
      <c r="D43" s="194">
        <f>SUM([1]Önkormányzati!$R$163)</f>
        <v>0</v>
      </c>
    </row>
    <row r="44" spans="1:4" s="202" customFormat="1" ht="12" customHeight="1" x14ac:dyDescent="0.2">
      <c r="A44" s="315" t="s">
        <v>490</v>
      </c>
      <c r="B44" s="295" t="s">
        <v>265</v>
      </c>
      <c r="C44" s="204" t="s">
        <v>266</v>
      </c>
      <c r="D44" s="194">
        <f>SUM([1]Önkormányzati!$R$164)</f>
        <v>0</v>
      </c>
    </row>
    <row r="45" spans="1:4" s="202" customFormat="1" ht="12" customHeight="1" thickBot="1" x14ac:dyDescent="0.25">
      <c r="A45" s="315" t="s">
        <v>491</v>
      </c>
      <c r="B45" s="296" t="s">
        <v>267</v>
      </c>
      <c r="C45" s="205" t="s">
        <v>268</v>
      </c>
      <c r="D45" s="194">
        <f>SUM([1]Önkormányzati!$R$165)</f>
        <v>205000</v>
      </c>
    </row>
    <row r="46" spans="1:4" s="202" customFormat="1" ht="12" customHeight="1" thickBot="1" x14ac:dyDescent="0.25">
      <c r="A46" s="315" t="s">
        <v>492</v>
      </c>
      <c r="B46" s="171" t="s">
        <v>10</v>
      </c>
      <c r="C46" s="167" t="s">
        <v>269</v>
      </c>
      <c r="D46" s="192">
        <f>SUM(D47:D51)</f>
        <v>0</v>
      </c>
    </row>
    <row r="47" spans="1:4" s="202" customFormat="1" ht="12" customHeight="1" x14ac:dyDescent="0.2">
      <c r="A47" s="315" t="s">
        <v>493</v>
      </c>
      <c r="B47" s="294" t="s">
        <v>60</v>
      </c>
      <c r="C47" s="203" t="s">
        <v>270</v>
      </c>
      <c r="D47" s="211">
        <f>SUM([1]Önkormányzati!$R$168)</f>
        <v>0</v>
      </c>
    </row>
    <row r="48" spans="1:4" s="202" customFormat="1" ht="12" customHeight="1" x14ac:dyDescent="0.2">
      <c r="A48" s="315" t="s">
        <v>494</v>
      </c>
      <c r="B48" s="295" t="s">
        <v>61</v>
      </c>
      <c r="C48" s="204" t="s">
        <v>271</v>
      </c>
      <c r="D48" s="211">
        <f>SUM([1]Önkormányzati!$R$169)</f>
        <v>0</v>
      </c>
    </row>
    <row r="49" spans="1:4" s="202" customFormat="1" ht="12" customHeight="1" x14ac:dyDescent="0.2">
      <c r="A49" s="315" t="s">
        <v>495</v>
      </c>
      <c r="B49" s="295" t="s">
        <v>272</v>
      </c>
      <c r="C49" s="204" t="s">
        <v>273</v>
      </c>
      <c r="D49" s="211">
        <f>SUM([1]Önkormányzati!$R$170)</f>
        <v>0</v>
      </c>
    </row>
    <row r="50" spans="1:4" s="202" customFormat="1" ht="17.25" customHeight="1" x14ac:dyDescent="0.2">
      <c r="A50" s="315" t="s">
        <v>496</v>
      </c>
      <c r="B50" s="295" t="s">
        <v>274</v>
      </c>
      <c r="C50" s="204" t="s">
        <v>275</v>
      </c>
      <c r="D50" s="211">
        <f>SUM([1]Önkormányzati!$R$168)</f>
        <v>0</v>
      </c>
    </row>
    <row r="51" spans="1:4" s="202" customFormat="1" ht="21.75" customHeight="1" thickBot="1" x14ac:dyDescent="0.25">
      <c r="A51" s="315" t="s">
        <v>497</v>
      </c>
      <c r="B51" s="296" t="s">
        <v>276</v>
      </c>
      <c r="C51" s="205" t="s">
        <v>277</v>
      </c>
      <c r="D51" s="211">
        <f>SUM([1]Önkormányzati!$R$172)</f>
        <v>0</v>
      </c>
    </row>
    <row r="52" spans="1:4" s="202" customFormat="1" ht="18" customHeight="1" thickBot="1" x14ac:dyDescent="0.25">
      <c r="A52" s="315" t="s">
        <v>498</v>
      </c>
      <c r="B52" s="171" t="s">
        <v>119</v>
      </c>
      <c r="C52" s="167" t="s">
        <v>278</v>
      </c>
      <c r="D52" s="192">
        <f>SUM(D53:D55)</f>
        <v>0</v>
      </c>
    </row>
    <row r="53" spans="1:4" s="202" customFormat="1" ht="30" customHeight="1" x14ac:dyDescent="0.2">
      <c r="A53" s="315" t="s">
        <v>499</v>
      </c>
      <c r="B53" s="294" t="s">
        <v>62</v>
      </c>
      <c r="C53" s="203" t="s">
        <v>279</v>
      </c>
      <c r="D53" s="194">
        <f>SUM([1]Önkormányzati!$R$174)</f>
        <v>0</v>
      </c>
    </row>
    <row r="54" spans="1:4" s="202" customFormat="1" ht="24" customHeight="1" x14ac:dyDescent="0.2">
      <c r="A54" s="315" t="s">
        <v>500</v>
      </c>
      <c r="B54" s="295" t="s">
        <v>63</v>
      </c>
      <c r="C54" s="204" t="s">
        <v>280</v>
      </c>
      <c r="D54" s="194"/>
    </row>
    <row r="55" spans="1:4" s="202" customFormat="1" ht="12" customHeight="1" x14ac:dyDescent="0.2">
      <c r="A55" s="315" t="s">
        <v>501</v>
      </c>
      <c r="B55" s="295" t="s">
        <v>281</v>
      </c>
      <c r="C55" s="204" t="s">
        <v>282</v>
      </c>
      <c r="D55" s="194">
        <f>SUM([1]Önkormányzati!$R$176)</f>
        <v>0</v>
      </c>
    </row>
    <row r="56" spans="1:4" s="202" customFormat="1" ht="12" customHeight="1" thickBot="1" x14ac:dyDescent="0.25">
      <c r="A56" s="315" t="s">
        <v>502</v>
      </c>
      <c r="B56" s="296" t="s">
        <v>283</v>
      </c>
      <c r="C56" s="205" t="s">
        <v>284</v>
      </c>
      <c r="D56" s="195"/>
    </row>
    <row r="57" spans="1:4" s="202" customFormat="1" ht="12" customHeight="1" thickBot="1" x14ac:dyDescent="0.25">
      <c r="A57" s="315" t="s">
        <v>503</v>
      </c>
      <c r="B57" s="171" t="s">
        <v>12</v>
      </c>
      <c r="C57" s="182" t="s">
        <v>285</v>
      </c>
      <c r="D57" s="192">
        <f>SUM(D58:D60)</f>
        <v>565110</v>
      </c>
    </row>
    <row r="58" spans="1:4" s="202" customFormat="1" ht="19.5" customHeight="1" x14ac:dyDescent="0.2">
      <c r="A58" s="315" t="s">
        <v>504</v>
      </c>
      <c r="B58" s="294" t="s">
        <v>120</v>
      </c>
      <c r="C58" s="203" t="s">
        <v>286</v>
      </c>
      <c r="D58" s="196"/>
    </row>
    <row r="59" spans="1:4" s="202" customFormat="1" ht="12" customHeight="1" x14ac:dyDescent="0.2">
      <c r="A59" s="315" t="s">
        <v>505</v>
      </c>
      <c r="B59" s="295" t="s">
        <v>121</v>
      </c>
      <c r="C59" s="204" t="s">
        <v>437</v>
      </c>
      <c r="D59" s="196">
        <f>SUM([1]Önkormányzati!$R$179)</f>
        <v>0</v>
      </c>
    </row>
    <row r="60" spans="1:4" s="202" customFormat="1" ht="12" customHeight="1" x14ac:dyDescent="0.2">
      <c r="A60" s="315" t="s">
        <v>506</v>
      </c>
      <c r="B60" s="295" t="s">
        <v>145</v>
      </c>
      <c r="C60" s="204" t="s">
        <v>288</v>
      </c>
      <c r="D60" s="196">
        <f>SUM([1]Önkormányzati!$R$180)</f>
        <v>565110</v>
      </c>
    </row>
    <row r="61" spans="1:4" s="202" customFormat="1" ht="12" customHeight="1" thickBot="1" x14ac:dyDescent="0.25">
      <c r="A61" s="315" t="s">
        <v>507</v>
      </c>
      <c r="B61" s="296" t="s">
        <v>289</v>
      </c>
      <c r="C61" s="205" t="s">
        <v>290</v>
      </c>
      <c r="D61" s="196"/>
    </row>
    <row r="62" spans="1:4" s="202" customFormat="1" ht="12" customHeight="1" thickBot="1" x14ac:dyDescent="0.25">
      <c r="A62" s="315" t="s">
        <v>508</v>
      </c>
      <c r="B62" s="171" t="s">
        <v>13</v>
      </c>
      <c r="C62" s="167" t="s">
        <v>291</v>
      </c>
      <c r="D62" s="198">
        <f>SUM(D7+D14+D21+D28+D35+D46+D52+D57)</f>
        <v>134998850</v>
      </c>
    </row>
    <row r="63" spans="1:4" s="202" customFormat="1" ht="12" customHeight="1" thickBot="1" x14ac:dyDescent="0.25">
      <c r="A63" s="315" t="s">
        <v>509</v>
      </c>
      <c r="B63" s="297" t="s">
        <v>435</v>
      </c>
      <c r="C63" s="182" t="s">
        <v>293</v>
      </c>
      <c r="D63" s="192">
        <f>SUM(D64:D66)</f>
        <v>0</v>
      </c>
    </row>
    <row r="64" spans="1:4" s="202" customFormat="1" ht="12" customHeight="1" x14ac:dyDescent="0.2">
      <c r="A64" s="315" t="s">
        <v>510</v>
      </c>
      <c r="B64" s="294" t="s">
        <v>294</v>
      </c>
      <c r="C64" s="203" t="s">
        <v>295</v>
      </c>
      <c r="D64" s="196">
        <f>SUM([1]Önkormányzati!$R$211)</f>
        <v>0</v>
      </c>
    </row>
    <row r="65" spans="1:4" s="202" customFormat="1" ht="12" customHeight="1" x14ac:dyDescent="0.2">
      <c r="A65" s="315" t="s">
        <v>511</v>
      </c>
      <c r="B65" s="295" t="s">
        <v>296</v>
      </c>
      <c r="C65" s="204" t="s">
        <v>297</v>
      </c>
      <c r="D65" s="196">
        <f>SUM([1]Önkormányzati!$R$212)</f>
        <v>0</v>
      </c>
    </row>
    <row r="66" spans="1:4" s="202" customFormat="1" ht="13.5" customHeight="1" thickBot="1" x14ac:dyDescent="0.25">
      <c r="A66" s="315" t="s">
        <v>512</v>
      </c>
      <c r="B66" s="296" t="s">
        <v>298</v>
      </c>
      <c r="C66" s="290" t="s">
        <v>299</v>
      </c>
      <c r="D66" s="196">
        <f>SUM([1]Önkormányzati!$R$213)</f>
        <v>0</v>
      </c>
    </row>
    <row r="67" spans="1:4" s="202" customFormat="1" ht="12" customHeight="1" thickBot="1" x14ac:dyDescent="0.25">
      <c r="A67" s="315" t="s">
        <v>513</v>
      </c>
      <c r="B67" s="297" t="s">
        <v>300</v>
      </c>
      <c r="C67" s="182" t="s">
        <v>301</v>
      </c>
      <c r="D67" s="192">
        <f>SUM(D68:D71)</f>
        <v>0</v>
      </c>
    </row>
    <row r="68" spans="1:4" s="202" customFormat="1" ht="12" customHeight="1" x14ac:dyDescent="0.2">
      <c r="A68" s="315" t="s">
        <v>514</v>
      </c>
      <c r="B68" s="294" t="s">
        <v>101</v>
      </c>
      <c r="C68" s="203" t="s">
        <v>302</v>
      </c>
      <c r="D68" s="196">
        <f>SUM([1]Önkormányzati!$R$215)</f>
        <v>0</v>
      </c>
    </row>
    <row r="69" spans="1:4" s="202" customFormat="1" ht="12" customHeight="1" x14ac:dyDescent="0.2">
      <c r="A69" s="315" t="s">
        <v>515</v>
      </c>
      <c r="B69" s="295" t="s">
        <v>102</v>
      </c>
      <c r="C69" s="204" t="s">
        <v>303</v>
      </c>
      <c r="D69" s="196">
        <f>SUM([1]Önkormányzati!$R$216)</f>
        <v>0</v>
      </c>
    </row>
    <row r="70" spans="1:4" s="202" customFormat="1" ht="12" customHeight="1" x14ac:dyDescent="0.2">
      <c r="A70" s="315" t="s">
        <v>516</v>
      </c>
      <c r="B70" s="295" t="s">
        <v>304</v>
      </c>
      <c r="C70" s="204" t="s">
        <v>305</v>
      </c>
      <c r="D70" s="196">
        <f>SUM([1]Önkormányzati!$R$217)</f>
        <v>0</v>
      </c>
    </row>
    <row r="71" spans="1:4" s="202" customFormat="1" ht="12" customHeight="1" thickBot="1" x14ac:dyDescent="0.25">
      <c r="A71" s="315" t="s">
        <v>517</v>
      </c>
      <c r="B71" s="296" t="s">
        <v>306</v>
      </c>
      <c r="C71" s="205" t="s">
        <v>307</v>
      </c>
      <c r="D71" s="196">
        <f>SUM([1]Önkormányzati!$R$218)</f>
        <v>0</v>
      </c>
    </row>
    <row r="72" spans="1:4" s="202" customFormat="1" ht="12" customHeight="1" thickBot="1" x14ac:dyDescent="0.25">
      <c r="A72" s="315" t="s">
        <v>518</v>
      </c>
      <c r="B72" s="297" t="s">
        <v>308</v>
      </c>
      <c r="C72" s="182" t="s">
        <v>309</v>
      </c>
      <c r="D72" s="192">
        <f>SUM(D73:D74)</f>
        <v>160392516</v>
      </c>
    </row>
    <row r="73" spans="1:4" s="202" customFormat="1" ht="12" customHeight="1" x14ac:dyDescent="0.2">
      <c r="A73" s="315" t="s">
        <v>519</v>
      </c>
      <c r="B73" s="294" t="s">
        <v>310</v>
      </c>
      <c r="C73" s="203" t="s">
        <v>311</v>
      </c>
      <c r="D73" s="196">
        <f>SUM([1]Önkormányzati!$R$220)</f>
        <v>160392516</v>
      </c>
    </row>
    <row r="74" spans="1:4" s="202" customFormat="1" ht="12" customHeight="1" thickBot="1" x14ac:dyDescent="0.25">
      <c r="A74" s="315" t="s">
        <v>520</v>
      </c>
      <c r="B74" s="296" t="s">
        <v>312</v>
      </c>
      <c r="C74" s="205" t="s">
        <v>313</v>
      </c>
      <c r="D74" s="196">
        <f>SUM([1]Önkormányzati!$R$221)</f>
        <v>0</v>
      </c>
    </row>
    <row r="75" spans="1:4" s="202" customFormat="1" ht="12" customHeight="1" thickBot="1" x14ac:dyDescent="0.25">
      <c r="A75" s="315" t="s">
        <v>521</v>
      </c>
      <c r="B75" s="297" t="s">
        <v>314</v>
      </c>
      <c r="C75" s="182" t="s">
        <v>315</v>
      </c>
      <c r="D75" s="192">
        <f>SUM(D76:D79)</f>
        <v>0</v>
      </c>
    </row>
    <row r="76" spans="1:4" s="202" customFormat="1" ht="12" customHeight="1" x14ac:dyDescent="0.2">
      <c r="A76" s="315" t="s">
        <v>522</v>
      </c>
      <c r="B76" s="294" t="s">
        <v>316</v>
      </c>
      <c r="C76" s="203" t="s">
        <v>317</v>
      </c>
      <c r="D76" s="196">
        <f>SUM([1]Önkormányzati!$R$223)</f>
        <v>0</v>
      </c>
    </row>
    <row r="77" spans="1:4" s="202" customFormat="1" ht="12" customHeight="1" x14ac:dyDescent="0.2">
      <c r="A77" s="315" t="s">
        <v>523</v>
      </c>
      <c r="B77" s="295" t="s">
        <v>318</v>
      </c>
      <c r="C77" s="204" t="s">
        <v>319</v>
      </c>
      <c r="D77" s="196">
        <f>SUM([1]Önkormányzati!$R$224)</f>
        <v>0</v>
      </c>
    </row>
    <row r="78" spans="1:4" s="202" customFormat="1" ht="12" customHeight="1" x14ac:dyDescent="0.2">
      <c r="A78" s="315"/>
      <c r="B78" s="296" t="s">
        <v>320</v>
      </c>
      <c r="C78" s="205" t="s">
        <v>664</v>
      </c>
      <c r="D78" s="196">
        <f>SUM([1]Önkormányzati!$R$225)</f>
        <v>0</v>
      </c>
    </row>
    <row r="79" spans="1:4" s="202" customFormat="1" ht="12" customHeight="1" thickBot="1" x14ac:dyDescent="0.25">
      <c r="A79" s="315" t="s">
        <v>524</v>
      </c>
      <c r="B79" s="296" t="s">
        <v>665</v>
      </c>
      <c r="C79" s="205" t="s">
        <v>321</v>
      </c>
      <c r="D79" s="196">
        <f>SUM([1]Önkormányzati!$R$226)</f>
        <v>0</v>
      </c>
    </row>
    <row r="80" spans="1:4" s="202" customFormat="1" ht="12" customHeight="1" thickBot="1" x14ac:dyDescent="0.25">
      <c r="A80" s="315" t="s">
        <v>525</v>
      </c>
      <c r="B80" s="297" t="s">
        <v>322</v>
      </c>
      <c r="C80" s="182" t="s">
        <v>323</v>
      </c>
      <c r="D80" s="192">
        <f>SUM(D81:D84)</f>
        <v>0</v>
      </c>
    </row>
    <row r="81" spans="1:4" s="202" customFormat="1" ht="12" customHeight="1" x14ac:dyDescent="0.2">
      <c r="A81" s="315" t="s">
        <v>526</v>
      </c>
      <c r="B81" s="298" t="s">
        <v>324</v>
      </c>
      <c r="C81" s="203" t="s">
        <v>325</v>
      </c>
      <c r="D81" s="196">
        <f>SUM([1]Önkormányzati!$R$226)</f>
        <v>0</v>
      </c>
    </row>
    <row r="82" spans="1:4" s="202" customFormat="1" ht="12" customHeight="1" x14ac:dyDescent="0.2">
      <c r="A82" s="315" t="s">
        <v>527</v>
      </c>
      <c r="B82" s="299" t="s">
        <v>326</v>
      </c>
      <c r="C82" s="204" t="s">
        <v>327</v>
      </c>
      <c r="D82" s="196">
        <f>SUM([1]Önkormányzati!$R$226)</f>
        <v>0</v>
      </c>
    </row>
    <row r="83" spans="1:4" s="202" customFormat="1" ht="12" customHeight="1" x14ac:dyDescent="0.2">
      <c r="A83" s="315" t="s">
        <v>528</v>
      </c>
      <c r="B83" s="299" t="s">
        <v>328</v>
      </c>
      <c r="C83" s="204" t="s">
        <v>329</v>
      </c>
      <c r="D83" s="196">
        <f>SUM([1]Önkormányzati!$R$226)</f>
        <v>0</v>
      </c>
    </row>
    <row r="84" spans="1:4" s="202" customFormat="1" ht="12" customHeight="1" thickBot="1" x14ac:dyDescent="0.25">
      <c r="A84" s="315" t="s">
        <v>529</v>
      </c>
      <c r="B84" s="300" t="s">
        <v>330</v>
      </c>
      <c r="C84" s="205" t="s">
        <v>331</v>
      </c>
      <c r="D84" s="196">
        <f>SUM([1]Önkormányzati!$R$226)</f>
        <v>0</v>
      </c>
    </row>
    <row r="85" spans="1:4" s="202" customFormat="1" ht="12" customHeight="1" thickBot="1" x14ac:dyDescent="0.25">
      <c r="A85" s="315" t="s">
        <v>530</v>
      </c>
      <c r="B85" s="297" t="s">
        <v>332</v>
      </c>
      <c r="C85" s="182" t="s">
        <v>333</v>
      </c>
      <c r="D85" s="196">
        <f>SUM([1]Önkormányzati!$R$226)</f>
        <v>0</v>
      </c>
    </row>
    <row r="86" spans="1:4" s="202" customFormat="1" ht="12" customHeight="1" thickBot="1" x14ac:dyDescent="0.25">
      <c r="A86" s="315"/>
      <c r="B86" s="297" t="s">
        <v>334</v>
      </c>
      <c r="C86" s="291" t="s">
        <v>335</v>
      </c>
      <c r="D86" s="198">
        <f>SUM(D63+D67+D72+D75+D80+D85)</f>
        <v>160392516</v>
      </c>
    </row>
    <row r="87" spans="1:4" ht="16.5" customHeight="1" thickBot="1" x14ac:dyDescent="0.3">
      <c r="A87" s="313"/>
      <c r="B87" s="301" t="s">
        <v>336</v>
      </c>
      <c r="C87" s="292" t="s">
        <v>436</v>
      </c>
      <c r="D87" s="198">
        <f>SUM(D62+D86)</f>
        <v>295391366</v>
      </c>
    </row>
    <row r="88" spans="1:4" s="208" customFormat="1" ht="16.5" customHeight="1" x14ac:dyDescent="0.25">
      <c r="A88" s="316"/>
      <c r="B88" s="272"/>
      <c r="C88" s="273"/>
      <c r="D88" s="286"/>
    </row>
    <row r="89" spans="1:4" s="208" customFormat="1" ht="16.5" customHeight="1" thickBot="1" x14ac:dyDescent="0.3">
      <c r="A89" s="316"/>
      <c r="B89" s="274"/>
      <c r="C89" s="275"/>
      <c r="D89" s="287"/>
    </row>
    <row r="90" spans="1:4" ht="38.1" customHeight="1" thickBot="1" x14ac:dyDescent="0.3">
      <c r="A90" s="313"/>
      <c r="B90" s="540" t="s">
        <v>41</v>
      </c>
      <c r="C90" s="541"/>
      <c r="D90" s="541"/>
    </row>
    <row r="91" spans="1:4" s="201" customFormat="1" ht="12" customHeight="1" thickBot="1" x14ac:dyDescent="0.25">
      <c r="A91" s="314"/>
      <c r="B91" s="289" t="s">
        <v>5</v>
      </c>
      <c r="C91" s="170" t="s">
        <v>344</v>
      </c>
      <c r="D91" s="278">
        <f>SUM(D92:D96)</f>
        <v>132322551.008</v>
      </c>
    </row>
    <row r="92" spans="1:4" ht="12" customHeight="1" x14ac:dyDescent="0.25">
      <c r="A92" s="313" t="s">
        <v>451</v>
      </c>
      <c r="B92" s="302" t="s">
        <v>64</v>
      </c>
      <c r="C92" s="156" t="s">
        <v>35</v>
      </c>
      <c r="D92" s="279">
        <f>SUM([1]Önkormányzati!$R$23)</f>
        <v>31438903</v>
      </c>
    </row>
    <row r="93" spans="1:4" ht="12" customHeight="1" x14ac:dyDescent="0.25">
      <c r="A93" s="313" t="s">
        <v>452</v>
      </c>
      <c r="B93" s="295" t="s">
        <v>65</v>
      </c>
      <c r="C93" s="154" t="s">
        <v>122</v>
      </c>
      <c r="D93" s="281">
        <f>SUM([1]Önkormányzati!$R$24)</f>
        <v>5125781.0080000004</v>
      </c>
    </row>
    <row r="94" spans="1:4" ht="12" customHeight="1" x14ac:dyDescent="0.25">
      <c r="A94" s="313" t="s">
        <v>453</v>
      </c>
      <c r="B94" s="295" t="s">
        <v>66</v>
      </c>
      <c r="C94" s="154" t="s">
        <v>93</v>
      </c>
      <c r="D94" s="282">
        <f>SUM([1]Önkormányzati!$R$74)</f>
        <v>69762260</v>
      </c>
    </row>
    <row r="95" spans="1:4" ht="12" customHeight="1" x14ac:dyDescent="0.25">
      <c r="A95" s="313" t="s">
        <v>454</v>
      </c>
      <c r="B95" s="295" t="s">
        <v>67</v>
      </c>
      <c r="C95" s="157" t="s">
        <v>123</v>
      </c>
      <c r="D95" s="282">
        <f>SUM([1]Önkormányzati!$R$83)</f>
        <v>8500000</v>
      </c>
    </row>
    <row r="96" spans="1:4" ht="12" customHeight="1" x14ac:dyDescent="0.25">
      <c r="A96" s="313" t="s">
        <v>455</v>
      </c>
      <c r="B96" s="295" t="s">
        <v>76</v>
      </c>
      <c r="C96" s="165" t="s">
        <v>124</v>
      </c>
      <c r="D96" s="282">
        <f>SUM(D97:D106)</f>
        <v>17495607</v>
      </c>
    </row>
    <row r="97" spans="1:4" ht="12" customHeight="1" x14ac:dyDescent="0.25">
      <c r="A97" s="313" t="s">
        <v>456</v>
      </c>
      <c r="B97" s="295" t="s">
        <v>68</v>
      </c>
      <c r="C97" s="154" t="s">
        <v>345</v>
      </c>
      <c r="D97" s="282">
        <f>SUM([1]Önkormányzati!$R$85)</f>
        <v>0</v>
      </c>
    </row>
    <row r="98" spans="1:4" x14ac:dyDescent="0.25">
      <c r="A98" s="313" t="s">
        <v>457</v>
      </c>
      <c r="B98" s="295" t="s">
        <v>69</v>
      </c>
      <c r="C98" s="176" t="s">
        <v>346</v>
      </c>
      <c r="D98" s="282">
        <f>SUM([1]Önkormányzati!$R$86)</f>
        <v>0</v>
      </c>
    </row>
    <row r="99" spans="1:4" ht="22.5" x14ac:dyDescent="0.25">
      <c r="A99" s="313" t="s">
        <v>458</v>
      </c>
      <c r="B99" s="295" t="s">
        <v>77</v>
      </c>
      <c r="C99" s="177" t="s">
        <v>347</v>
      </c>
      <c r="D99" s="282">
        <f>SUM([1]Önkormányzati!$R$87)</f>
        <v>0</v>
      </c>
    </row>
    <row r="100" spans="1:4" ht="22.5" x14ac:dyDescent="0.25">
      <c r="A100" s="313" t="s">
        <v>459</v>
      </c>
      <c r="B100" s="295" t="s">
        <v>78</v>
      </c>
      <c r="C100" s="177" t="s">
        <v>348</v>
      </c>
      <c r="D100" s="282">
        <f>SUM([1]Önkormányzati!$R$88)</f>
        <v>0</v>
      </c>
    </row>
    <row r="101" spans="1:4" ht="12" customHeight="1" x14ac:dyDescent="0.25">
      <c r="A101" s="313" t="s">
        <v>460</v>
      </c>
      <c r="B101" s="295" t="s">
        <v>79</v>
      </c>
      <c r="C101" s="176" t="s">
        <v>349</v>
      </c>
      <c r="D101" s="282">
        <f>SUM([1]Önkormányzati!$R$89)</f>
        <v>12155607</v>
      </c>
    </row>
    <row r="102" spans="1:4" ht="12" customHeight="1" x14ac:dyDescent="0.25">
      <c r="A102" s="313" t="s">
        <v>461</v>
      </c>
      <c r="B102" s="295" t="s">
        <v>80</v>
      </c>
      <c r="C102" s="176" t="s">
        <v>350</v>
      </c>
      <c r="D102" s="282">
        <f>SUM([1]Önkormányzati!$R$90)</f>
        <v>0</v>
      </c>
    </row>
    <row r="103" spans="1:4" ht="22.5" x14ac:dyDescent="0.25">
      <c r="A103" s="313" t="s">
        <v>462</v>
      </c>
      <c r="B103" s="295" t="s">
        <v>82</v>
      </c>
      <c r="C103" s="177" t="s">
        <v>351</v>
      </c>
      <c r="D103" s="282">
        <f>SUM([1]Önkormányzati!$R$91)</f>
        <v>0</v>
      </c>
    </row>
    <row r="104" spans="1:4" ht="12" customHeight="1" x14ac:dyDescent="0.25">
      <c r="A104" s="313" t="s">
        <v>463</v>
      </c>
      <c r="B104" s="303" t="s">
        <v>125</v>
      </c>
      <c r="C104" s="178" t="s">
        <v>352</v>
      </c>
      <c r="D104" s="282">
        <f>SUM([1]Önkormányzati!$R$92)</f>
        <v>0</v>
      </c>
    </row>
    <row r="105" spans="1:4" ht="12" customHeight="1" x14ac:dyDescent="0.25">
      <c r="A105" s="313" t="s">
        <v>464</v>
      </c>
      <c r="B105" s="295" t="s">
        <v>353</v>
      </c>
      <c r="C105" s="178" t="s">
        <v>354</v>
      </c>
      <c r="D105" s="282">
        <f>SUM([1]Önkormányzati!$R$93)</f>
        <v>0</v>
      </c>
    </row>
    <row r="106" spans="1:4" ht="12" customHeight="1" thickBot="1" x14ac:dyDescent="0.3">
      <c r="A106" s="313" t="s">
        <v>465</v>
      </c>
      <c r="B106" s="304" t="s">
        <v>355</v>
      </c>
      <c r="C106" s="179" t="s">
        <v>356</v>
      </c>
      <c r="D106" s="282">
        <f>SUM([1]Önkormányzati!$R$94)</f>
        <v>5340000</v>
      </c>
    </row>
    <row r="107" spans="1:4" ht="12" customHeight="1" thickBot="1" x14ac:dyDescent="0.3">
      <c r="A107" s="313" t="s">
        <v>466</v>
      </c>
      <c r="B107" s="171" t="s">
        <v>6</v>
      </c>
      <c r="C107" s="169" t="s">
        <v>357</v>
      </c>
      <c r="D107" s="186">
        <f>SUM(D108+D110+D112)</f>
        <v>128759629</v>
      </c>
    </row>
    <row r="108" spans="1:4" ht="12" customHeight="1" x14ac:dyDescent="0.25">
      <c r="A108" s="313" t="s">
        <v>467</v>
      </c>
      <c r="B108" s="294" t="s">
        <v>70</v>
      </c>
      <c r="C108" s="154" t="s">
        <v>144</v>
      </c>
      <c r="D108" s="281">
        <f>SUM([1]Önkormányzati!$R$104)</f>
        <v>100108260</v>
      </c>
    </row>
    <row r="109" spans="1:4" ht="12" customHeight="1" x14ac:dyDescent="0.25">
      <c r="A109" s="313" t="s">
        <v>468</v>
      </c>
      <c r="B109" s="294" t="s">
        <v>71</v>
      </c>
      <c r="C109" s="158" t="s">
        <v>358</v>
      </c>
      <c r="D109" s="281"/>
    </row>
    <row r="110" spans="1:4" ht="12" customHeight="1" x14ac:dyDescent="0.25">
      <c r="A110" s="313" t="s">
        <v>469</v>
      </c>
      <c r="B110" s="294" t="s">
        <v>72</v>
      </c>
      <c r="C110" s="158" t="s">
        <v>126</v>
      </c>
      <c r="D110" s="280">
        <f>SUM([1]Önkormányzati!$R$109)</f>
        <v>27901369</v>
      </c>
    </row>
    <row r="111" spans="1:4" x14ac:dyDescent="0.25">
      <c r="A111" s="313" t="s">
        <v>470</v>
      </c>
      <c r="B111" s="294" t="s">
        <v>73</v>
      </c>
      <c r="C111" s="158" t="s">
        <v>359</v>
      </c>
      <c r="D111" s="180"/>
    </row>
    <row r="112" spans="1:4" ht="12" customHeight="1" x14ac:dyDescent="0.25">
      <c r="A112" s="313" t="s">
        <v>471</v>
      </c>
      <c r="B112" s="294" t="s">
        <v>74</v>
      </c>
      <c r="C112" s="184" t="s">
        <v>146</v>
      </c>
      <c r="D112" s="180">
        <f>SUM(D113:D120)</f>
        <v>750000</v>
      </c>
    </row>
    <row r="113" spans="1:4" ht="12" customHeight="1" x14ac:dyDescent="0.25">
      <c r="A113" s="313" t="s">
        <v>472</v>
      </c>
      <c r="B113" s="294" t="s">
        <v>81</v>
      </c>
      <c r="C113" s="183" t="s">
        <v>360</v>
      </c>
      <c r="D113" s="180">
        <f>SUM([1]Önkormányzati!$R$110)</f>
        <v>0</v>
      </c>
    </row>
    <row r="114" spans="1:4" ht="21.75" customHeight="1" x14ac:dyDescent="0.25">
      <c r="A114" s="313" t="s">
        <v>473</v>
      </c>
      <c r="B114" s="294" t="s">
        <v>83</v>
      </c>
      <c r="C114" s="199" t="s">
        <v>361</v>
      </c>
      <c r="D114" s="180">
        <f>SUM([1]Önkormányzati!$R$111)</f>
        <v>0</v>
      </c>
    </row>
    <row r="115" spans="1:4" ht="24" customHeight="1" x14ac:dyDescent="0.25">
      <c r="A115" s="313" t="s">
        <v>474</v>
      </c>
      <c r="B115" s="294" t="s">
        <v>127</v>
      </c>
      <c r="C115" s="177" t="s">
        <v>348</v>
      </c>
      <c r="D115" s="180">
        <f>SUM([1]Önkormányzati!$R$112)</f>
        <v>0</v>
      </c>
    </row>
    <row r="116" spans="1:4" ht="12" customHeight="1" x14ac:dyDescent="0.25">
      <c r="A116" s="313" t="s">
        <v>475</v>
      </c>
      <c r="B116" s="294" t="s">
        <v>128</v>
      </c>
      <c r="C116" s="177" t="s">
        <v>362</v>
      </c>
      <c r="D116" s="180">
        <f>SUM([1]Önkormányzati!$R$113)</f>
        <v>0</v>
      </c>
    </row>
    <row r="117" spans="1:4" ht="12" customHeight="1" x14ac:dyDescent="0.25">
      <c r="A117" s="313" t="s">
        <v>476</v>
      </c>
      <c r="B117" s="294" t="s">
        <v>129</v>
      </c>
      <c r="C117" s="177" t="s">
        <v>363</v>
      </c>
      <c r="D117" s="180">
        <f>SUM([1]Önkormányzati!$R$114)</f>
        <v>0</v>
      </c>
    </row>
    <row r="118" spans="1:4" ht="22.5" x14ac:dyDescent="0.25">
      <c r="A118" s="313" t="s">
        <v>477</v>
      </c>
      <c r="B118" s="294" t="s">
        <v>364</v>
      </c>
      <c r="C118" s="177" t="s">
        <v>351</v>
      </c>
      <c r="D118" s="180">
        <f>SUM([1]Önkormányzati!$R$115)</f>
        <v>0</v>
      </c>
    </row>
    <row r="119" spans="1:4" s="216" customFormat="1" ht="12" customHeight="1" x14ac:dyDescent="0.25">
      <c r="A119" s="313" t="s">
        <v>478</v>
      </c>
      <c r="B119" s="294" t="s">
        <v>365</v>
      </c>
      <c r="C119" s="177" t="s">
        <v>366</v>
      </c>
      <c r="D119" s="180">
        <f>SUM([1]Önkormányzati!$R$116)</f>
        <v>750000</v>
      </c>
    </row>
    <row r="120" spans="1:4" ht="23.25" thickBot="1" x14ac:dyDescent="0.3">
      <c r="A120" s="313" t="s">
        <v>479</v>
      </c>
      <c r="B120" s="303" t="s">
        <v>367</v>
      </c>
      <c r="C120" s="177" t="s">
        <v>368</v>
      </c>
      <c r="D120" s="180">
        <f>SUM([1]Önkormányzati!$R$117)</f>
        <v>0</v>
      </c>
    </row>
    <row r="121" spans="1:4" ht="12" customHeight="1" thickBot="1" x14ac:dyDescent="0.3">
      <c r="A121" s="313" t="s">
        <v>480</v>
      </c>
      <c r="B121" s="171" t="s">
        <v>7</v>
      </c>
      <c r="C121" s="173" t="s">
        <v>369</v>
      </c>
      <c r="D121" s="186">
        <f>SUM(D122:D123)</f>
        <v>2500000</v>
      </c>
    </row>
    <row r="122" spans="1:4" ht="12" customHeight="1" x14ac:dyDescent="0.25">
      <c r="A122" s="313" t="s">
        <v>481</v>
      </c>
      <c r="B122" s="294" t="s">
        <v>53</v>
      </c>
      <c r="C122" s="155" t="s">
        <v>42</v>
      </c>
      <c r="D122" s="281">
        <f>SUM([1]Önkormányzati!$R$95)</f>
        <v>2500000</v>
      </c>
    </row>
    <row r="123" spans="1:4" ht="12" customHeight="1" thickBot="1" x14ac:dyDescent="0.3">
      <c r="A123" s="313" t="s">
        <v>482</v>
      </c>
      <c r="B123" s="296" t="s">
        <v>54</v>
      </c>
      <c r="C123" s="158" t="s">
        <v>43</v>
      </c>
      <c r="D123" s="282"/>
    </row>
    <row r="124" spans="1:4" ht="12" customHeight="1" thickBot="1" x14ac:dyDescent="0.3">
      <c r="A124" s="313" t="s">
        <v>483</v>
      </c>
      <c r="B124" s="171" t="s">
        <v>8</v>
      </c>
      <c r="C124" s="173" t="s">
        <v>370</v>
      </c>
      <c r="D124" s="186">
        <f>SUM(D91+D107+D121)</f>
        <v>263582180.00800002</v>
      </c>
    </row>
    <row r="125" spans="1:4" ht="12" customHeight="1" thickBot="1" x14ac:dyDescent="0.3">
      <c r="A125" s="313" t="s">
        <v>484</v>
      </c>
      <c r="B125" s="171" t="s">
        <v>9</v>
      </c>
      <c r="C125" s="173" t="s">
        <v>438</v>
      </c>
      <c r="D125" s="186">
        <f>SUM(D126:D128)</f>
        <v>0</v>
      </c>
    </row>
    <row r="126" spans="1:4" ht="12" customHeight="1" x14ac:dyDescent="0.25">
      <c r="A126" s="313" t="s">
        <v>485</v>
      </c>
      <c r="B126" s="294" t="s">
        <v>57</v>
      </c>
      <c r="C126" s="155" t="s">
        <v>372</v>
      </c>
      <c r="D126" s="180">
        <f>SUM([1]Önkormányzati!$R$187)</f>
        <v>0</v>
      </c>
    </row>
    <row r="127" spans="1:4" ht="12" customHeight="1" x14ac:dyDescent="0.25">
      <c r="A127" s="313" t="s">
        <v>486</v>
      </c>
      <c r="B127" s="294" t="s">
        <v>58</v>
      </c>
      <c r="C127" s="155" t="s">
        <v>373</v>
      </c>
      <c r="D127" s="180">
        <f>SUM([1]Önkormányzati!$R$188)</f>
        <v>0</v>
      </c>
    </row>
    <row r="128" spans="1:4" ht="12" customHeight="1" thickBot="1" x14ac:dyDescent="0.3">
      <c r="A128" s="313" t="s">
        <v>487</v>
      </c>
      <c r="B128" s="303" t="s">
        <v>59</v>
      </c>
      <c r="C128" s="153" t="s">
        <v>374</v>
      </c>
      <c r="D128" s="180">
        <f>SUM([1]Önkormányzati!$R$189)</f>
        <v>0</v>
      </c>
    </row>
    <row r="129" spans="1:4" ht="12" customHeight="1" thickBot="1" x14ac:dyDescent="0.3">
      <c r="A129" s="313" t="s">
        <v>488</v>
      </c>
      <c r="B129" s="171" t="s">
        <v>10</v>
      </c>
      <c r="C129" s="173" t="s">
        <v>375</v>
      </c>
      <c r="D129" s="186">
        <f>SUM(D130:D133)</f>
        <v>0</v>
      </c>
    </row>
    <row r="130" spans="1:4" ht="12" customHeight="1" x14ac:dyDescent="0.25">
      <c r="A130" s="313" t="s">
        <v>489</v>
      </c>
      <c r="B130" s="294" t="s">
        <v>60</v>
      </c>
      <c r="C130" s="155" t="s">
        <v>376</v>
      </c>
      <c r="D130" s="180">
        <f>SUM([1]Önkormányzati!$R$190)</f>
        <v>0</v>
      </c>
    </row>
    <row r="131" spans="1:4" ht="12" customHeight="1" x14ac:dyDescent="0.25">
      <c r="A131" s="313" t="s">
        <v>490</v>
      </c>
      <c r="B131" s="294" t="s">
        <v>61</v>
      </c>
      <c r="C131" s="155" t="s">
        <v>377</v>
      </c>
      <c r="D131" s="180">
        <f>SUM([1]Önkormányzati!$R$191)</f>
        <v>0</v>
      </c>
    </row>
    <row r="132" spans="1:4" ht="12" customHeight="1" x14ac:dyDescent="0.25">
      <c r="A132" s="313" t="s">
        <v>491</v>
      </c>
      <c r="B132" s="294" t="s">
        <v>272</v>
      </c>
      <c r="C132" s="155" t="s">
        <v>378</v>
      </c>
      <c r="D132" s="180">
        <f>SUM([1]Önkormányzati!$R$193)</f>
        <v>0</v>
      </c>
    </row>
    <row r="133" spans="1:4" ht="12" customHeight="1" thickBot="1" x14ac:dyDescent="0.3">
      <c r="A133" s="313" t="s">
        <v>492</v>
      </c>
      <c r="B133" s="303" t="s">
        <v>274</v>
      </c>
      <c r="C133" s="153" t="s">
        <v>379</v>
      </c>
      <c r="D133" s="180">
        <f>SUM([1]Önkormányzati!$R$194)</f>
        <v>0</v>
      </c>
    </row>
    <row r="134" spans="1:4" ht="12" customHeight="1" thickBot="1" x14ac:dyDescent="0.3">
      <c r="A134" s="313" t="s">
        <v>493</v>
      </c>
      <c r="B134" s="171" t="s">
        <v>11</v>
      </c>
      <c r="C134" s="173" t="s">
        <v>447</v>
      </c>
      <c r="D134" s="283">
        <f>SUM(D135:D139)</f>
        <v>31809186</v>
      </c>
    </row>
    <row r="135" spans="1:4" ht="12" customHeight="1" x14ac:dyDescent="0.25">
      <c r="A135" s="313" t="s">
        <v>494</v>
      </c>
      <c r="B135" s="294" t="s">
        <v>62</v>
      </c>
      <c r="C135" s="155" t="s">
        <v>381</v>
      </c>
      <c r="D135" s="180">
        <f>SUM([1]Önkormányzati!$R$195)</f>
        <v>0</v>
      </c>
    </row>
    <row r="136" spans="1:4" ht="12" customHeight="1" x14ac:dyDescent="0.25">
      <c r="A136" s="313" t="s">
        <v>495</v>
      </c>
      <c r="B136" s="294" t="s">
        <v>63</v>
      </c>
      <c r="C136" s="155" t="s">
        <v>382</v>
      </c>
      <c r="D136" s="180">
        <f>SUM([1]Önkormányzati!$R$196)</f>
        <v>2408911</v>
      </c>
    </row>
    <row r="137" spans="1:4" ht="12" customHeight="1" x14ac:dyDescent="0.25">
      <c r="A137" s="313" t="s">
        <v>496</v>
      </c>
      <c r="B137" s="294" t="s">
        <v>281</v>
      </c>
      <c r="C137" s="155" t="s">
        <v>446</v>
      </c>
      <c r="D137" s="180">
        <f>SUM([1]Önkormányzati!$R$197)</f>
        <v>29400275</v>
      </c>
    </row>
    <row r="138" spans="1:4" ht="12" customHeight="1" x14ac:dyDescent="0.25">
      <c r="A138" s="313" t="s">
        <v>497</v>
      </c>
      <c r="B138" s="294" t="s">
        <v>283</v>
      </c>
      <c r="C138" s="155" t="s">
        <v>383</v>
      </c>
      <c r="D138" s="180">
        <f>SUM([1]Önkormányzati!$R$198)</f>
        <v>0</v>
      </c>
    </row>
    <row r="139" spans="1:4" ht="12" customHeight="1" thickBot="1" x14ac:dyDescent="0.3">
      <c r="A139" s="313" t="s">
        <v>498</v>
      </c>
      <c r="B139" s="303" t="s">
        <v>445</v>
      </c>
      <c r="C139" s="153" t="s">
        <v>384</v>
      </c>
      <c r="D139" s="180">
        <f>SUM([1]Önkormányzati!$R$199)</f>
        <v>0</v>
      </c>
    </row>
    <row r="140" spans="1:4" ht="15" customHeight="1" thickBot="1" x14ac:dyDescent="0.3">
      <c r="A140" s="313" t="s">
        <v>499</v>
      </c>
      <c r="B140" s="171" t="s">
        <v>12</v>
      </c>
      <c r="C140" s="173" t="s">
        <v>439</v>
      </c>
      <c r="D140" s="285">
        <f>SUM(D141:D144)</f>
        <v>0</v>
      </c>
    </row>
    <row r="141" spans="1:4" s="202" customFormat="1" ht="12.95" customHeight="1" x14ac:dyDescent="0.25">
      <c r="A141" s="313" t="s">
        <v>500</v>
      </c>
      <c r="B141" s="294" t="s">
        <v>120</v>
      </c>
      <c r="C141" s="155" t="s">
        <v>386</v>
      </c>
      <c r="D141" s="180">
        <f>SUM([1]Önkormányzati!$R$202)</f>
        <v>0</v>
      </c>
    </row>
    <row r="142" spans="1:4" ht="12.75" customHeight="1" x14ac:dyDescent="0.25">
      <c r="A142" s="313" t="s">
        <v>501</v>
      </c>
      <c r="B142" s="294" t="s">
        <v>121</v>
      </c>
      <c r="C142" s="155" t="s">
        <v>387</v>
      </c>
      <c r="D142" s="180">
        <f>SUM([1]Önkormányzati!$R$203)</f>
        <v>0</v>
      </c>
    </row>
    <row r="143" spans="1:4" ht="12.75" customHeight="1" x14ac:dyDescent="0.25">
      <c r="A143" s="313" t="s">
        <v>502</v>
      </c>
      <c r="B143" s="294" t="s">
        <v>145</v>
      </c>
      <c r="C143" s="155" t="s">
        <v>388</v>
      </c>
      <c r="D143" s="180">
        <f>SUM([1]Önkormányzati!$R$204)</f>
        <v>0</v>
      </c>
    </row>
    <row r="144" spans="1:4" ht="12.75" customHeight="1" thickBot="1" x14ac:dyDescent="0.3">
      <c r="A144" s="313" t="s">
        <v>503</v>
      </c>
      <c r="B144" s="294" t="s">
        <v>289</v>
      </c>
      <c r="C144" s="155" t="s">
        <v>389</v>
      </c>
      <c r="D144" s="180">
        <f>SUM([1]Önkormányzati!$R$205)</f>
        <v>0</v>
      </c>
    </row>
    <row r="145" spans="1:4" ht="16.5" thickBot="1" x14ac:dyDescent="0.3">
      <c r="A145" s="313" t="s">
        <v>504</v>
      </c>
      <c r="B145" s="171" t="s">
        <v>13</v>
      </c>
      <c r="C145" s="173" t="s">
        <v>390</v>
      </c>
      <c r="D145" s="293">
        <f>SUM(D125+D129+D134+D140)</f>
        <v>31809186</v>
      </c>
    </row>
    <row r="146" spans="1:4" ht="16.5" thickBot="1" x14ac:dyDescent="0.3">
      <c r="A146" s="313" t="s">
        <v>505</v>
      </c>
      <c r="B146" s="305" t="s">
        <v>14</v>
      </c>
      <c r="C146" s="188" t="s">
        <v>391</v>
      </c>
      <c r="D146" s="293">
        <f>SUM(D124+D145)</f>
        <v>295391366.00800002</v>
      </c>
    </row>
    <row r="147" spans="1:4" ht="16.5" thickBot="1" x14ac:dyDescent="0.3">
      <c r="B147" s="37"/>
      <c r="C147" s="38"/>
      <c r="D147" s="39"/>
    </row>
    <row r="148" spans="1:4" ht="18.75" customHeight="1" thickBot="1" x14ac:dyDescent="0.3">
      <c r="B148" s="276" t="s">
        <v>448</v>
      </c>
      <c r="C148" s="277"/>
      <c r="D148" s="99">
        <v>4</v>
      </c>
    </row>
    <row r="149" spans="1:4" ht="13.5" customHeight="1" thickBot="1" x14ac:dyDescent="0.3">
      <c r="B149" s="276" t="s">
        <v>136</v>
      </c>
      <c r="C149" s="277"/>
      <c r="D149" s="99">
        <v>5</v>
      </c>
    </row>
    <row r="152" spans="1:4" ht="7.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spans="1:1" s="189" customFormat="1" ht="12.75" customHeight="1" x14ac:dyDescent="0.25">
      <c r="A161" s="200"/>
    </row>
  </sheetData>
  <mergeCells count="4">
    <mergeCell ref="C1:D1"/>
    <mergeCell ref="C2:D2"/>
    <mergeCell ref="B6:D6"/>
    <mergeCell ref="B90:D90"/>
  </mergeCells>
  <phoneticPr fontId="0" type="noConversion"/>
  <printOptions horizontalCentered="1"/>
  <pageMargins left="0.78740157480314965" right="0.78740157480314965" top="0.8125" bottom="0.86614173228346458" header="0.5" footer="0.5"/>
  <pageSetup paperSize="9" orientation="portrait" r:id="rId1"/>
  <headerFooter alignWithMargins="0">
    <oddHeader>&amp;C&amp;"Times New Roman CE,Félkövér"&amp;12
&amp;R&amp;"Times New Roman CE,Félkövér dőlt"&amp;11 4. melléklet az 1/2020. (III.13.) önkormányzati rendelethez</oddHeader>
  </headerFooter>
  <rowBreaks count="3" manualBreakCount="3">
    <brk id="51" max="16383" man="1"/>
    <brk id="89" max="16383" man="1"/>
    <brk id="1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2"/>
  <sheetViews>
    <sheetView view="pageBreakPreview" zoomScaleNormal="100" zoomScaleSheetLayoutView="100" workbookViewId="0">
      <selection activeCell="G10" sqref="G10"/>
    </sheetView>
  </sheetViews>
  <sheetFormatPr defaultRowHeight="15.75" x14ac:dyDescent="0.25"/>
  <cols>
    <col min="1" max="1" width="9.33203125" style="200" customWidth="1"/>
    <col min="2" max="2" width="58.1640625" style="200" customWidth="1"/>
    <col min="3" max="3" width="15.33203125" style="200" customWidth="1"/>
    <col min="4" max="5" width="15.33203125" style="9" customWidth="1"/>
    <col min="6" max="6" width="13.5" style="9" customWidth="1"/>
    <col min="7" max="8" width="16.33203125" style="9" customWidth="1"/>
    <col min="9" max="9" width="4.83203125" style="9" customWidth="1"/>
    <col min="10" max="10" width="9.33203125" style="317" hidden="1" customWidth="1"/>
    <col min="11" max="16384" width="9.33203125" style="9"/>
  </cols>
  <sheetData>
    <row r="1" spans="1:10" ht="18" customHeight="1" thickBot="1" x14ac:dyDescent="0.3">
      <c r="A1" s="268"/>
      <c r="B1" s="269"/>
      <c r="E1" s="307" t="s">
        <v>721</v>
      </c>
      <c r="J1" s="9"/>
    </row>
    <row r="2" spans="1:10" ht="24" x14ac:dyDescent="0.2">
      <c r="A2" s="288" t="s">
        <v>45</v>
      </c>
      <c r="B2" s="542" t="s">
        <v>141</v>
      </c>
      <c r="C2" s="543"/>
      <c r="D2" s="544"/>
      <c r="E2" s="545"/>
      <c r="J2" s="9"/>
    </row>
    <row r="3" spans="1:10" ht="23.25" customHeight="1" thickBot="1" x14ac:dyDescent="0.25">
      <c r="A3" s="306" t="s">
        <v>434</v>
      </c>
      <c r="B3" s="546" t="s">
        <v>433</v>
      </c>
      <c r="C3" s="547"/>
      <c r="D3" s="544"/>
      <c r="E3" s="545"/>
      <c r="J3" s="9"/>
    </row>
    <row r="4" spans="1:10" s="225" customFormat="1" ht="13.5" customHeight="1" thickBot="1" x14ac:dyDescent="0.3">
      <c r="A4" s="270"/>
      <c r="B4" s="270"/>
      <c r="C4" s="271"/>
      <c r="E4" s="322"/>
    </row>
    <row r="5" spans="1:10" s="226" customFormat="1" ht="12" customHeight="1" thickBot="1" x14ac:dyDescent="0.25">
      <c r="A5" s="146" t="s">
        <v>135</v>
      </c>
      <c r="B5" s="91" t="s">
        <v>39</v>
      </c>
      <c r="C5" s="548" t="s">
        <v>166</v>
      </c>
      <c r="D5" s="549"/>
      <c r="E5" s="549"/>
    </row>
    <row r="6" spans="1:10" ht="15" customHeight="1" thickBot="1" x14ac:dyDescent="0.25">
      <c r="A6" s="266" t="s">
        <v>338</v>
      </c>
      <c r="B6" s="321" t="s">
        <v>339</v>
      </c>
      <c r="C6" s="550" t="s">
        <v>450</v>
      </c>
      <c r="D6" s="551" t="s">
        <v>538</v>
      </c>
      <c r="E6" s="551" t="s">
        <v>449</v>
      </c>
      <c r="J6" s="9"/>
    </row>
    <row r="7" spans="1:10" ht="15" customHeight="1" thickBot="1" x14ac:dyDescent="0.25">
      <c r="A7" s="146" t="s">
        <v>40</v>
      </c>
      <c r="B7" s="312"/>
      <c r="C7" s="549"/>
      <c r="D7" s="552"/>
      <c r="E7" s="552"/>
      <c r="J7" s="9"/>
    </row>
    <row r="8" spans="1:10" ht="15" customHeight="1" thickBot="1" x14ac:dyDescent="0.25">
      <c r="A8" s="171" t="s">
        <v>5</v>
      </c>
      <c r="B8" s="167" t="s">
        <v>222</v>
      </c>
      <c r="C8" s="192">
        <f>SUM(C9:C14)</f>
        <v>60222791</v>
      </c>
      <c r="D8" s="192">
        <f>SUM(D9:D14)</f>
        <v>0</v>
      </c>
      <c r="E8" s="192">
        <f>SUM(E9:E14)</f>
        <v>0</v>
      </c>
      <c r="J8" s="9"/>
    </row>
    <row r="9" spans="1:10" ht="15" customHeight="1" x14ac:dyDescent="0.2">
      <c r="A9" s="294" t="s">
        <v>64</v>
      </c>
      <c r="B9" s="203" t="s">
        <v>223</v>
      </c>
      <c r="C9" s="194">
        <f>SUM('4.sz.mell.'!D8)</f>
        <v>26941694</v>
      </c>
      <c r="D9" s="194"/>
      <c r="E9" s="194"/>
      <c r="J9" s="9"/>
    </row>
    <row r="10" spans="1:10" ht="15" customHeight="1" x14ac:dyDescent="0.2">
      <c r="A10" s="295" t="s">
        <v>65</v>
      </c>
      <c r="B10" s="204" t="s">
        <v>224</v>
      </c>
      <c r="C10" s="194">
        <f>SUM('4.sz.mell.'!D9)</f>
        <v>16362350</v>
      </c>
      <c r="D10" s="193"/>
      <c r="E10" s="193"/>
      <c r="J10" s="9"/>
    </row>
    <row r="11" spans="1:10" ht="15" customHeight="1" x14ac:dyDescent="0.2">
      <c r="A11" s="295" t="s">
        <v>66</v>
      </c>
      <c r="B11" s="204" t="s">
        <v>225</v>
      </c>
      <c r="C11" s="194">
        <f>SUM('4.sz.mell.'!D10)</f>
        <v>15118747</v>
      </c>
      <c r="D11" s="193"/>
      <c r="E11" s="193"/>
      <c r="J11" s="9"/>
    </row>
    <row r="12" spans="1:10" ht="15" customHeight="1" x14ac:dyDescent="0.2">
      <c r="A12" s="295" t="s">
        <v>67</v>
      </c>
      <c r="B12" s="204" t="s">
        <v>226</v>
      </c>
      <c r="C12" s="194">
        <f>SUM('4.sz.mell.'!D11)</f>
        <v>1800000</v>
      </c>
      <c r="D12" s="193"/>
      <c r="E12" s="193"/>
      <c r="J12" s="9"/>
    </row>
    <row r="13" spans="1:10" ht="15" customHeight="1" x14ac:dyDescent="0.2">
      <c r="A13" s="295" t="s">
        <v>100</v>
      </c>
      <c r="B13" s="204" t="s">
        <v>227</v>
      </c>
      <c r="C13" s="194">
        <f>SUM('4.sz.mell.'!D12)</f>
        <v>0</v>
      </c>
      <c r="D13" s="193"/>
      <c r="E13" s="193"/>
      <c r="J13" s="9"/>
    </row>
    <row r="14" spans="1:10" ht="18" customHeight="1" thickBot="1" x14ac:dyDescent="0.25">
      <c r="A14" s="296" t="s">
        <v>68</v>
      </c>
      <c r="B14" s="184" t="s">
        <v>228</v>
      </c>
      <c r="C14" s="194">
        <f>SUM('4.sz.mell.'!D13)</f>
        <v>0</v>
      </c>
      <c r="D14" s="195"/>
      <c r="E14" s="195"/>
      <c r="J14" s="9"/>
    </row>
    <row r="15" spans="1:10" ht="21" customHeight="1" thickBot="1" x14ac:dyDescent="0.25">
      <c r="A15" s="171" t="s">
        <v>6</v>
      </c>
      <c r="B15" s="182" t="s">
        <v>229</v>
      </c>
      <c r="C15" s="192">
        <f>SUM(C16:C20)</f>
        <v>28772294</v>
      </c>
      <c r="D15" s="192">
        <f>SUM(D16:D20)</f>
        <v>0</v>
      </c>
      <c r="E15" s="192">
        <f>SUM(E16:E20)</f>
        <v>0</v>
      </c>
      <c r="J15" s="9"/>
    </row>
    <row r="16" spans="1:10" ht="15" customHeight="1" x14ac:dyDescent="0.2">
      <c r="A16" s="294" t="s">
        <v>70</v>
      </c>
      <c r="B16" s="203" t="s">
        <v>230</v>
      </c>
      <c r="C16" s="194">
        <f>SUM('4.sz.mell.'!D15)</f>
        <v>0</v>
      </c>
      <c r="D16" s="194"/>
      <c r="E16" s="194"/>
      <c r="J16" s="9"/>
    </row>
    <row r="17" spans="1:10" ht="15" customHeight="1" x14ac:dyDescent="0.2">
      <c r="A17" s="295" t="s">
        <v>71</v>
      </c>
      <c r="B17" s="204" t="s">
        <v>231</v>
      </c>
      <c r="C17" s="194">
        <f>SUM('4.sz.mell.'!D16)</f>
        <v>0</v>
      </c>
      <c r="D17" s="193"/>
      <c r="E17" s="193"/>
      <c r="J17" s="9"/>
    </row>
    <row r="18" spans="1:10" ht="17.25" customHeight="1" x14ac:dyDescent="0.2">
      <c r="A18" s="295" t="s">
        <v>72</v>
      </c>
      <c r="B18" s="204" t="s">
        <v>232</v>
      </c>
      <c r="C18" s="194">
        <f>SUM('4.sz.mell.'!D17)</f>
        <v>0</v>
      </c>
      <c r="D18" s="193"/>
      <c r="E18" s="193"/>
      <c r="J18" s="9"/>
    </row>
    <row r="19" spans="1:10" ht="15" customHeight="1" x14ac:dyDescent="0.2">
      <c r="A19" s="295" t="s">
        <v>73</v>
      </c>
      <c r="B19" s="204" t="s">
        <v>233</v>
      </c>
      <c r="C19" s="194">
        <f>SUM('4.sz.mell.'!D18)</f>
        <v>0</v>
      </c>
      <c r="D19" s="193"/>
      <c r="E19" s="193"/>
      <c r="J19" s="9"/>
    </row>
    <row r="20" spans="1:10" ht="15" customHeight="1" x14ac:dyDescent="0.2">
      <c r="A20" s="295" t="s">
        <v>74</v>
      </c>
      <c r="B20" s="204" t="s">
        <v>234</v>
      </c>
      <c r="C20" s="194">
        <f>SUM('4.sz.mell.'!D19)</f>
        <v>28772294</v>
      </c>
      <c r="D20" s="193"/>
      <c r="E20" s="193"/>
      <c r="J20" s="9"/>
    </row>
    <row r="21" spans="1:10" ht="15" customHeight="1" thickBot="1" x14ac:dyDescent="0.25">
      <c r="A21" s="296" t="s">
        <v>81</v>
      </c>
      <c r="B21" s="184" t="s">
        <v>235</v>
      </c>
      <c r="C21" s="194">
        <f>SUM('4.sz.mell.'!D20)</f>
        <v>0</v>
      </c>
      <c r="D21" s="195"/>
      <c r="E21" s="195"/>
      <c r="J21" s="9"/>
    </row>
    <row r="22" spans="1:10" ht="21.75" customHeight="1" thickBot="1" x14ac:dyDescent="0.25">
      <c r="A22" s="171" t="s">
        <v>7</v>
      </c>
      <c r="B22" s="167" t="s">
        <v>236</v>
      </c>
      <c r="C22" s="192">
        <f>SUM(C23:C27)</f>
        <v>0</v>
      </c>
      <c r="D22" s="192">
        <f>SUM(D23:D27)</f>
        <v>0</v>
      </c>
      <c r="E22" s="192">
        <f>SUM(E23:E27)</f>
        <v>0</v>
      </c>
      <c r="J22" s="9"/>
    </row>
    <row r="23" spans="1:10" ht="15" customHeight="1" x14ac:dyDescent="0.2">
      <c r="A23" s="294" t="s">
        <v>53</v>
      </c>
      <c r="B23" s="203" t="s">
        <v>237</v>
      </c>
      <c r="C23" s="194">
        <f>SUM('4.sz.mell.'!D22)</f>
        <v>0</v>
      </c>
      <c r="D23" s="194"/>
      <c r="E23" s="194"/>
      <c r="J23" s="9"/>
    </row>
    <row r="24" spans="1:10" ht="15" customHeight="1" x14ac:dyDescent="0.2">
      <c r="A24" s="295" t="s">
        <v>54</v>
      </c>
      <c r="B24" s="204" t="s">
        <v>238</v>
      </c>
      <c r="C24" s="194">
        <f>SUM('4.sz.mell.'!D23)</f>
        <v>0</v>
      </c>
      <c r="D24" s="193"/>
      <c r="E24" s="193"/>
      <c r="J24" s="9"/>
    </row>
    <row r="25" spans="1:10" ht="15" customHeight="1" x14ac:dyDescent="0.2">
      <c r="A25" s="295" t="s">
        <v>55</v>
      </c>
      <c r="B25" s="204" t="s">
        <v>239</v>
      </c>
      <c r="C25" s="194">
        <f>SUM('4.sz.mell.'!D24)</f>
        <v>0</v>
      </c>
      <c r="D25" s="193"/>
      <c r="E25" s="193"/>
      <c r="J25" s="9"/>
    </row>
    <row r="26" spans="1:10" ht="15" customHeight="1" x14ac:dyDescent="0.2">
      <c r="A26" s="295" t="s">
        <v>56</v>
      </c>
      <c r="B26" s="204" t="s">
        <v>240</v>
      </c>
      <c r="C26" s="194">
        <f>SUM('4.sz.mell.'!D25)</f>
        <v>0</v>
      </c>
      <c r="D26" s="193"/>
      <c r="E26" s="193"/>
      <c r="J26" s="9"/>
    </row>
    <row r="27" spans="1:10" ht="17.25" customHeight="1" x14ac:dyDescent="0.2">
      <c r="A27" s="295" t="s">
        <v>110</v>
      </c>
      <c r="B27" s="204" t="s">
        <v>241</v>
      </c>
      <c r="C27" s="194">
        <f>SUM('4.sz.mell.'!D26)</f>
        <v>0</v>
      </c>
      <c r="D27" s="193"/>
      <c r="E27" s="193"/>
      <c r="J27" s="9"/>
    </row>
    <row r="28" spans="1:10" ht="17.25" customHeight="1" thickBot="1" x14ac:dyDescent="0.25">
      <c r="A28" s="296" t="s">
        <v>111</v>
      </c>
      <c r="B28" s="205" t="s">
        <v>242</v>
      </c>
      <c r="C28" s="194">
        <f>SUM('4.sz.mell.'!D27)</f>
        <v>0</v>
      </c>
      <c r="D28" s="195"/>
      <c r="E28" s="195"/>
      <c r="J28" s="9"/>
    </row>
    <row r="29" spans="1:10" ht="17.25" customHeight="1" thickBot="1" x14ac:dyDescent="0.25">
      <c r="A29" s="171" t="s">
        <v>112</v>
      </c>
      <c r="B29" s="167" t="s">
        <v>243</v>
      </c>
      <c r="C29" s="198">
        <f>SUM(C30:C35)</f>
        <v>27194381</v>
      </c>
      <c r="D29" s="198">
        <f>SUM(D30:D35)</f>
        <v>0</v>
      </c>
      <c r="E29" s="198">
        <f>SUM(E30:E35)</f>
        <v>0</v>
      </c>
      <c r="J29" s="9"/>
    </row>
    <row r="30" spans="1:10" ht="17.25" customHeight="1" x14ac:dyDescent="0.2">
      <c r="A30" s="294" t="s">
        <v>244</v>
      </c>
      <c r="B30" s="203" t="s">
        <v>682</v>
      </c>
      <c r="C30" s="194">
        <f>SUM('4.sz.mell.'!D29)</f>
        <v>20257</v>
      </c>
      <c r="D30" s="210"/>
      <c r="E30" s="210"/>
      <c r="J30" s="9"/>
    </row>
    <row r="31" spans="1:10" ht="12.75" x14ac:dyDescent="0.2">
      <c r="A31" s="295" t="s">
        <v>246</v>
      </c>
      <c r="B31" s="204" t="s">
        <v>247</v>
      </c>
      <c r="C31" s="194">
        <f>SUM('4.sz.mell.'!D30)</f>
        <v>3000000</v>
      </c>
      <c r="D31" s="193"/>
      <c r="E31" s="193"/>
      <c r="J31" s="9"/>
    </row>
    <row r="32" spans="1:10" ht="12.75" x14ac:dyDescent="0.2">
      <c r="A32" s="295" t="s">
        <v>248</v>
      </c>
      <c r="B32" s="204" t="s">
        <v>249</v>
      </c>
      <c r="C32" s="194">
        <f>SUM('4.sz.mell.'!D31)</f>
        <v>20674124</v>
      </c>
      <c r="D32" s="193"/>
      <c r="E32" s="193"/>
      <c r="J32" s="9"/>
    </row>
    <row r="33" spans="1:5" ht="12.75" x14ac:dyDescent="0.2">
      <c r="A33" s="295" t="s">
        <v>250</v>
      </c>
      <c r="B33" s="204" t="s">
        <v>251</v>
      </c>
      <c r="C33" s="194">
        <f>SUM('4.sz.mell.'!D32)</f>
        <v>3000000</v>
      </c>
      <c r="D33" s="193"/>
      <c r="E33" s="193"/>
    </row>
    <row r="34" spans="1:5" ht="12.75" x14ac:dyDescent="0.2">
      <c r="A34" s="295" t="s">
        <v>252</v>
      </c>
      <c r="B34" s="204" t="s">
        <v>253</v>
      </c>
      <c r="C34" s="194">
        <f>SUM('4.sz.mell.'!D33)</f>
        <v>0</v>
      </c>
      <c r="D34" s="193"/>
      <c r="E34" s="193"/>
    </row>
    <row r="35" spans="1:5" ht="13.5" thickBot="1" x14ac:dyDescent="0.25">
      <c r="A35" s="296" t="s">
        <v>254</v>
      </c>
      <c r="B35" s="205" t="s">
        <v>255</v>
      </c>
      <c r="C35" s="194">
        <f>SUM('4.sz.mell.'!D34)</f>
        <v>500000</v>
      </c>
      <c r="D35" s="195"/>
      <c r="E35" s="195"/>
    </row>
    <row r="36" spans="1:5" ht="13.5" thickBot="1" x14ac:dyDescent="0.25">
      <c r="A36" s="171" t="s">
        <v>9</v>
      </c>
      <c r="B36" s="167" t="s">
        <v>256</v>
      </c>
      <c r="C36" s="192">
        <f>SUM(C37:C46)</f>
        <v>18244274</v>
      </c>
      <c r="D36" s="192">
        <f>SUM(D37:D46)</f>
        <v>0</v>
      </c>
      <c r="E36" s="192">
        <f>SUM(E37:E46)</f>
        <v>0</v>
      </c>
    </row>
    <row r="37" spans="1:5" ht="12.75" x14ac:dyDescent="0.2">
      <c r="A37" s="294" t="s">
        <v>57</v>
      </c>
      <c r="B37" s="203" t="s">
        <v>257</v>
      </c>
      <c r="C37" s="194">
        <f>SUM('4.sz.mell.'!D36)</f>
        <v>0</v>
      </c>
      <c r="D37" s="194"/>
      <c r="E37" s="194"/>
    </row>
    <row r="38" spans="1:5" ht="12.75" x14ac:dyDescent="0.2">
      <c r="A38" s="295" t="s">
        <v>58</v>
      </c>
      <c r="B38" s="204" t="s">
        <v>258</v>
      </c>
      <c r="C38" s="194">
        <f>SUM('4.sz.mell.'!D37)</f>
        <v>6569977</v>
      </c>
      <c r="D38" s="193"/>
      <c r="E38" s="193"/>
    </row>
    <row r="39" spans="1:5" ht="12.75" x14ac:dyDescent="0.2">
      <c r="A39" s="295" t="s">
        <v>59</v>
      </c>
      <c r="B39" s="204" t="s">
        <v>259</v>
      </c>
      <c r="C39" s="194">
        <f>SUM('4.sz.mell.'!D38)</f>
        <v>3259541</v>
      </c>
      <c r="D39" s="193"/>
      <c r="E39" s="193"/>
    </row>
    <row r="40" spans="1:5" ht="12.75" x14ac:dyDescent="0.2">
      <c r="A40" s="295" t="s">
        <v>114</v>
      </c>
      <c r="B40" s="204" t="s">
        <v>260</v>
      </c>
      <c r="C40" s="194">
        <f>SUM('4.sz.mell.'!D39)</f>
        <v>0</v>
      </c>
      <c r="D40" s="193"/>
      <c r="E40" s="193"/>
    </row>
    <row r="41" spans="1:5" ht="12.75" x14ac:dyDescent="0.2">
      <c r="A41" s="295" t="s">
        <v>115</v>
      </c>
      <c r="B41" s="204" t="s">
        <v>261</v>
      </c>
      <c r="C41" s="194">
        <f>SUM('4.sz.mell.'!D40)</f>
        <v>4607387</v>
      </c>
      <c r="D41" s="193"/>
      <c r="E41" s="193"/>
    </row>
    <row r="42" spans="1:5" ht="12.75" x14ac:dyDescent="0.2">
      <c r="A42" s="295" t="s">
        <v>116</v>
      </c>
      <c r="B42" s="204" t="s">
        <v>262</v>
      </c>
      <c r="C42" s="194">
        <f>SUM('4.sz.mell.'!D41)</f>
        <v>3602369</v>
      </c>
      <c r="D42" s="193"/>
      <c r="E42" s="193"/>
    </row>
    <row r="43" spans="1:5" ht="12.75" x14ac:dyDescent="0.2">
      <c r="A43" s="295" t="s">
        <v>117</v>
      </c>
      <c r="B43" s="204" t="s">
        <v>263</v>
      </c>
      <c r="C43" s="194">
        <f>SUM('4.sz.mell.'!D42)</f>
        <v>0</v>
      </c>
      <c r="D43" s="193"/>
      <c r="E43" s="193"/>
    </row>
    <row r="44" spans="1:5" ht="12.75" x14ac:dyDescent="0.2">
      <c r="A44" s="295" t="s">
        <v>118</v>
      </c>
      <c r="B44" s="204" t="s">
        <v>264</v>
      </c>
      <c r="C44" s="194">
        <f>SUM('4.sz.mell.'!D43)</f>
        <v>0</v>
      </c>
      <c r="D44" s="193"/>
      <c r="E44" s="193"/>
    </row>
    <row r="45" spans="1:5" ht="12.75" x14ac:dyDescent="0.2">
      <c r="A45" s="295" t="s">
        <v>265</v>
      </c>
      <c r="B45" s="204" t="s">
        <v>266</v>
      </c>
      <c r="C45" s="194">
        <f>SUM('4.sz.mell.'!D44)</f>
        <v>0</v>
      </c>
      <c r="D45" s="196"/>
      <c r="E45" s="196"/>
    </row>
    <row r="46" spans="1:5" ht="13.5" thickBot="1" x14ac:dyDescent="0.25">
      <c r="A46" s="296" t="s">
        <v>267</v>
      </c>
      <c r="B46" s="205" t="s">
        <v>268</v>
      </c>
      <c r="C46" s="194">
        <f>SUM('4.sz.mell.'!D45)</f>
        <v>205000</v>
      </c>
      <c r="D46" s="197"/>
      <c r="E46" s="197"/>
    </row>
    <row r="47" spans="1:5" ht="13.5" thickBot="1" x14ac:dyDescent="0.25">
      <c r="A47" s="171" t="s">
        <v>10</v>
      </c>
      <c r="B47" s="167" t="s">
        <v>269</v>
      </c>
      <c r="C47" s="192">
        <f>SUM(C48:C52)</f>
        <v>0</v>
      </c>
      <c r="D47" s="192">
        <f>SUM(D48:D52)</f>
        <v>0</v>
      </c>
      <c r="E47" s="192">
        <f>SUM(E48:E52)</f>
        <v>0</v>
      </c>
    </row>
    <row r="48" spans="1:5" ht="12.75" x14ac:dyDescent="0.2">
      <c r="A48" s="294" t="s">
        <v>60</v>
      </c>
      <c r="B48" s="203" t="s">
        <v>270</v>
      </c>
      <c r="C48" s="194">
        <f>SUM('4.sz.mell.'!D47)</f>
        <v>0</v>
      </c>
      <c r="D48" s="211"/>
      <c r="E48" s="211"/>
    </row>
    <row r="49" spans="1:5" ht="12.75" x14ac:dyDescent="0.2">
      <c r="A49" s="295" t="s">
        <v>61</v>
      </c>
      <c r="B49" s="204" t="s">
        <v>271</v>
      </c>
      <c r="C49" s="194">
        <f>SUM('4.sz.mell.'!D48)</f>
        <v>0</v>
      </c>
      <c r="D49" s="196"/>
      <c r="E49" s="196"/>
    </row>
    <row r="50" spans="1:5" ht="12.75" x14ac:dyDescent="0.2">
      <c r="A50" s="295" t="s">
        <v>272</v>
      </c>
      <c r="B50" s="204" t="s">
        <v>273</v>
      </c>
      <c r="C50" s="194">
        <f>SUM('4.sz.mell.'!D49)</f>
        <v>0</v>
      </c>
      <c r="D50" s="196"/>
      <c r="E50" s="196"/>
    </row>
    <row r="51" spans="1:5" ht="12.75" x14ac:dyDescent="0.2">
      <c r="A51" s="295" t="s">
        <v>274</v>
      </c>
      <c r="B51" s="204" t="s">
        <v>275</v>
      </c>
      <c r="C51" s="194">
        <f>SUM('4.sz.mell.'!D50)</f>
        <v>0</v>
      </c>
      <c r="D51" s="196"/>
      <c r="E51" s="196"/>
    </row>
    <row r="52" spans="1:5" ht="13.5" thickBot="1" x14ac:dyDescent="0.25">
      <c r="A52" s="296" t="s">
        <v>276</v>
      </c>
      <c r="B52" s="205" t="s">
        <v>277</v>
      </c>
      <c r="C52" s="194">
        <f>SUM('4.sz.mell.'!D51)</f>
        <v>0</v>
      </c>
      <c r="D52" s="197"/>
      <c r="E52" s="197"/>
    </row>
    <row r="53" spans="1:5" ht="13.5" thickBot="1" x14ac:dyDescent="0.25">
      <c r="A53" s="171" t="s">
        <v>119</v>
      </c>
      <c r="B53" s="167" t="s">
        <v>278</v>
      </c>
      <c r="C53" s="192">
        <f>SUM(C54:C56)</f>
        <v>0</v>
      </c>
      <c r="D53" s="192">
        <f>SUM(D54:D56)</f>
        <v>0</v>
      </c>
      <c r="E53" s="192">
        <f>SUM(E54:E56)</f>
        <v>0</v>
      </c>
    </row>
    <row r="54" spans="1:5" ht="22.5" x14ac:dyDescent="0.2">
      <c r="A54" s="294" t="s">
        <v>62</v>
      </c>
      <c r="B54" s="203" t="s">
        <v>279</v>
      </c>
      <c r="C54" s="194">
        <f>SUM('4.sz.mell.'!D53)</f>
        <v>0</v>
      </c>
      <c r="D54" s="194"/>
      <c r="E54" s="194"/>
    </row>
    <row r="55" spans="1:5" ht="22.5" x14ac:dyDescent="0.2">
      <c r="A55" s="295" t="s">
        <v>63</v>
      </c>
      <c r="B55" s="204" t="s">
        <v>280</v>
      </c>
      <c r="C55" s="194">
        <f>SUM('4.sz.mell.'!D54)</f>
        <v>0</v>
      </c>
      <c r="D55" s="193"/>
      <c r="E55" s="193"/>
    </row>
    <row r="56" spans="1:5" ht="12.75" x14ac:dyDescent="0.2">
      <c r="A56" s="295" t="s">
        <v>281</v>
      </c>
      <c r="B56" s="204" t="s">
        <v>282</v>
      </c>
      <c r="C56" s="194">
        <f>SUM('4.sz.mell.'!D55)</f>
        <v>0</v>
      </c>
      <c r="D56" s="193"/>
      <c r="E56" s="193"/>
    </row>
    <row r="57" spans="1:5" ht="13.5" thickBot="1" x14ac:dyDescent="0.25">
      <c r="A57" s="296" t="s">
        <v>283</v>
      </c>
      <c r="B57" s="205" t="s">
        <v>284</v>
      </c>
      <c r="C57" s="194">
        <f>SUM('4.sz.mell.'!D56)</f>
        <v>0</v>
      </c>
      <c r="D57" s="195"/>
      <c r="E57" s="195"/>
    </row>
    <row r="58" spans="1:5" ht="13.5" thickBot="1" x14ac:dyDescent="0.25">
      <c r="A58" s="171" t="s">
        <v>12</v>
      </c>
      <c r="B58" s="182" t="s">
        <v>285</v>
      </c>
      <c r="C58" s="192">
        <f>SUM(C59:C61)</f>
        <v>565110</v>
      </c>
      <c r="D58" s="192"/>
      <c r="E58" s="192"/>
    </row>
    <row r="59" spans="1:5" ht="22.5" x14ac:dyDescent="0.2">
      <c r="A59" s="294" t="s">
        <v>120</v>
      </c>
      <c r="B59" s="203" t="s">
        <v>286</v>
      </c>
      <c r="C59" s="194">
        <f>SUM('4.sz.mell.'!D58)</f>
        <v>0</v>
      </c>
      <c r="D59" s="196"/>
      <c r="E59" s="196"/>
    </row>
    <row r="60" spans="1:5" ht="22.5" x14ac:dyDescent="0.2">
      <c r="A60" s="295" t="s">
        <v>121</v>
      </c>
      <c r="B60" s="204" t="s">
        <v>437</v>
      </c>
      <c r="C60" s="194">
        <f>SUM('4.sz.mell.'!D59)</f>
        <v>0</v>
      </c>
      <c r="D60" s="196"/>
      <c r="E60" s="196"/>
    </row>
    <row r="61" spans="1:5" ht="12.75" x14ac:dyDescent="0.2">
      <c r="A61" s="295" t="s">
        <v>145</v>
      </c>
      <c r="B61" s="204" t="s">
        <v>288</v>
      </c>
      <c r="C61" s="194">
        <f>SUM('4.sz.mell.'!D60)</f>
        <v>565110</v>
      </c>
      <c r="D61" s="196"/>
      <c r="E61" s="196"/>
    </row>
    <row r="62" spans="1:5" ht="13.5" thickBot="1" x14ac:dyDescent="0.25">
      <c r="A62" s="296" t="s">
        <v>289</v>
      </c>
      <c r="B62" s="205" t="s">
        <v>290</v>
      </c>
      <c r="C62" s="194">
        <f>SUM('4.sz.mell.'!D61)</f>
        <v>0</v>
      </c>
      <c r="D62" s="196"/>
      <c r="E62" s="196"/>
    </row>
    <row r="63" spans="1:5" ht="13.5" thickBot="1" x14ac:dyDescent="0.25">
      <c r="A63" s="171" t="s">
        <v>13</v>
      </c>
      <c r="B63" s="167" t="s">
        <v>291</v>
      </c>
      <c r="C63" s="198">
        <f>SUM(C8+C15+C22+C29+C36+C47+C53+C58)</f>
        <v>134998850</v>
      </c>
      <c r="D63" s="198">
        <f>SUM(D8+D15+D22+D29+D36+D47+D53+D58)</f>
        <v>0</v>
      </c>
      <c r="E63" s="198">
        <f>SUM(E8+E15+E22+E29+E36+E47+E53+E58)</f>
        <v>0</v>
      </c>
    </row>
    <row r="64" spans="1:5" ht="21.75" thickBot="1" x14ac:dyDescent="0.2">
      <c r="A64" s="297" t="s">
        <v>435</v>
      </c>
      <c r="B64" s="182" t="s">
        <v>293</v>
      </c>
      <c r="C64" s="192"/>
      <c r="D64" s="192"/>
      <c r="E64" s="192"/>
    </row>
    <row r="65" spans="1:5" ht="12.75" x14ac:dyDescent="0.2">
      <c r="A65" s="294" t="s">
        <v>294</v>
      </c>
      <c r="B65" s="203" t="s">
        <v>295</v>
      </c>
      <c r="C65" s="194">
        <f>SUM('4.sz.mell.'!D64)</f>
        <v>0</v>
      </c>
      <c r="D65" s="196"/>
      <c r="E65" s="196"/>
    </row>
    <row r="66" spans="1:5" ht="12.75" x14ac:dyDescent="0.2">
      <c r="A66" s="295" t="s">
        <v>296</v>
      </c>
      <c r="B66" s="204" t="s">
        <v>297</v>
      </c>
      <c r="C66" s="194">
        <f>SUM('4.sz.mell.'!D65)</f>
        <v>0</v>
      </c>
      <c r="D66" s="196"/>
      <c r="E66" s="196"/>
    </row>
    <row r="67" spans="1:5" ht="13.5" thickBot="1" x14ac:dyDescent="0.25">
      <c r="A67" s="296" t="s">
        <v>298</v>
      </c>
      <c r="B67" s="290" t="s">
        <v>299</v>
      </c>
      <c r="C67" s="194">
        <f>SUM('4.sz.mell.'!D66)</f>
        <v>0</v>
      </c>
      <c r="D67" s="196"/>
      <c r="E67" s="196"/>
    </row>
    <row r="68" spans="1:5" ht="13.5" thickBot="1" x14ac:dyDescent="0.2">
      <c r="A68" s="297" t="s">
        <v>300</v>
      </c>
      <c r="B68" s="182" t="s">
        <v>301</v>
      </c>
      <c r="C68" s="192">
        <f>SUM(C69:C72)</f>
        <v>0</v>
      </c>
      <c r="D68" s="192"/>
      <c r="E68" s="192"/>
    </row>
    <row r="69" spans="1:5" ht="12.75" x14ac:dyDescent="0.2">
      <c r="A69" s="294" t="s">
        <v>101</v>
      </c>
      <c r="B69" s="203" t="s">
        <v>302</v>
      </c>
      <c r="C69" s="194">
        <f>SUM('4.sz.mell.'!D68)</f>
        <v>0</v>
      </c>
      <c r="D69" s="196"/>
      <c r="E69" s="196"/>
    </row>
    <row r="70" spans="1:5" ht="12.75" x14ac:dyDescent="0.2">
      <c r="A70" s="295" t="s">
        <v>102</v>
      </c>
      <c r="B70" s="204" t="s">
        <v>303</v>
      </c>
      <c r="C70" s="194">
        <f>SUM('4.sz.mell.'!D69)</f>
        <v>0</v>
      </c>
      <c r="D70" s="196"/>
      <c r="E70" s="196"/>
    </row>
    <row r="71" spans="1:5" ht="12.75" x14ac:dyDescent="0.2">
      <c r="A71" s="295" t="s">
        <v>304</v>
      </c>
      <c r="B71" s="204" t="s">
        <v>305</v>
      </c>
      <c r="C71" s="194">
        <f>SUM('4.sz.mell.'!D70)</f>
        <v>0</v>
      </c>
      <c r="D71" s="196"/>
      <c r="E71" s="196"/>
    </row>
    <row r="72" spans="1:5" ht="13.5" thickBot="1" x14ac:dyDescent="0.25">
      <c r="A72" s="296" t="s">
        <v>306</v>
      </c>
      <c r="B72" s="205" t="s">
        <v>307</v>
      </c>
      <c r="C72" s="194">
        <f>SUM('4.sz.mell.'!D71)</f>
        <v>0</v>
      </c>
      <c r="D72" s="196"/>
      <c r="E72" s="196"/>
    </row>
    <row r="73" spans="1:5" ht="13.5" thickBot="1" x14ac:dyDescent="0.2">
      <c r="A73" s="297" t="s">
        <v>308</v>
      </c>
      <c r="B73" s="182" t="s">
        <v>309</v>
      </c>
      <c r="C73" s="192">
        <f>SUM(C74:C75)</f>
        <v>160392516</v>
      </c>
      <c r="D73" s="192"/>
      <c r="E73" s="192"/>
    </row>
    <row r="74" spans="1:5" ht="12.75" x14ac:dyDescent="0.2">
      <c r="A74" s="294" t="s">
        <v>310</v>
      </c>
      <c r="B74" s="203" t="s">
        <v>311</v>
      </c>
      <c r="C74" s="194">
        <f>SUM('4.sz.mell.'!D73)</f>
        <v>160392516</v>
      </c>
      <c r="D74" s="196"/>
      <c r="E74" s="196"/>
    </row>
    <row r="75" spans="1:5" ht="13.5" thickBot="1" x14ac:dyDescent="0.25">
      <c r="A75" s="296" t="s">
        <v>312</v>
      </c>
      <c r="B75" s="205" t="s">
        <v>313</v>
      </c>
      <c r="C75" s="194">
        <f>SUM('4.sz.mell.'!D74)</f>
        <v>0</v>
      </c>
      <c r="D75" s="196"/>
      <c r="E75" s="196"/>
    </row>
    <row r="76" spans="1:5" ht="13.5" thickBot="1" x14ac:dyDescent="0.2">
      <c r="A76" s="297" t="s">
        <v>314</v>
      </c>
      <c r="B76" s="182" t="s">
        <v>315</v>
      </c>
      <c r="C76" s="192">
        <f>SUM(C77:C81)</f>
        <v>0</v>
      </c>
      <c r="D76" s="192"/>
      <c r="E76" s="192"/>
    </row>
    <row r="77" spans="1:5" ht="12.75" x14ac:dyDescent="0.2">
      <c r="A77" s="294" t="s">
        <v>316</v>
      </c>
      <c r="B77" s="203" t="s">
        <v>317</v>
      </c>
      <c r="C77" s="194">
        <f>SUM('4.sz.mell.'!D76)</f>
        <v>0</v>
      </c>
      <c r="D77" s="196"/>
      <c r="E77" s="196"/>
    </row>
    <row r="78" spans="1:5" ht="12.75" x14ac:dyDescent="0.2">
      <c r="A78" s="295" t="s">
        <v>318</v>
      </c>
      <c r="B78" s="204" t="s">
        <v>319</v>
      </c>
      <c r="C78" s="194">
        <f>SUM('4.sz.mell.'!D77)</f>
        <v>0</v>
      </c>
      <c r="D78" s="196"/>
      <c r="E78" s="196"/>
    </row>
    <row r="79" spans="1:5" ht="12.75" x14ac:dyDescent="0.2">
      <c r="A79" s="496" t="s">
        <v>677</v>
      </c>
      <c r="B79" s="205" t="s">
        <v>664</v>
      </c>
      <c r="C79" s="194">
        <f>SUM('4.sz.mell.'!D78)</f>
        <v>0</v>
      </c>
      <c r="D79" s="196"/>
      <c r="E79" s="196"/>
    </row>
    <row r="80" spans="1:5" ht="13.5" thickBot="1" x14ac:dyDescent="0.25">
      <c r="A80" s="296" t="s">
        <v>665</v>
      </c>
      <c r="B80" s="205" t="s">
        <v>321</v>
      </c>
      <c r="C80" s="194">
        <f>SUM('4.sz.mell.'!D79)</f>
        <v>0</v>
      </c>
      <c r="D80" s="196"/>
      <c r="E80" s="196"/>
    </row>
    <row r="81" spans="1:5" ht="13.5" thickBot="1" x14ac:dyDescent="0.2">
      <c r="A81" s="297" t="s">
        <v>322</v>
      </c>
      <c r="B81" s="182" t="s">
        <v>323</v>
      </c>
      <c r="C81" s="192">
        <f>SUM(C82:C85)</f>
        <v>0</v>
      </c>
      <c r="D81" s="192"/>
      <c r="E81" s="192"/>
    </row>
    <row r="82" spans="1:5" ht="12.75" x14ac:dyDescent="0.2">
      <c r="A82" s="298" t="s">
        <v>324</v>
      </c>
      <c r="B82" s="203" t="s">
        <v>325</v>
      </c>
      <c r="C82" s="194">
        <f>SUM('4.sz.mell.'!D81)</f>
        <v>0</v>
      </c>
      <c r="D82" s="196"/>
      <c r="E82" s="196"/>
    </row>
    <row r="83" spans="1:5" ht="12.75" x14ac:dyDescent="0.2">
      <c r="A83" s="299" t="s">
        <v>326</v>
      </c>
      <c r="B83" s="204" t="s">
        <v>327</v>
      </c>
      <c r="C83" s="194">
        <f>SUM('4.sz.mell.'!D82)</f>
        <v>0</v>
      </c>
      <c r="D83" s="196"/>
      <c r="E83" s="196"/>
    </row>
    <row r="84" spans="1:5" ht="12.75" x14ac:dyDescent="0.2">
      <c r="A84" s="299" t="s">
        <v>328</v>
      </c>
      <c r="B84" s="204" t="s">
        <v>329</v>
      </c>
      <c r="C84" s="194">
        <f>SUM('4.sz.mell.'!D83)</f>
        <v>0</v>
      </c>
      <c r="D84" s="196"/>
      <c r="E84" s="196"/>
    </row>
    <row r="85" spans="1:5" ht="13.5" thickBot="1" x14ac:dyDescent="0.25">
      <c r="A85" s="300" t="s">
        <v>330</v>
      </c>
      <c r="B85" s="205" t="s">
        <v>331</v>
      </c>
      <c r="C85" s="194">
        <f>SUM('4.sz.mell.'!D84)</f>
        <v>0</v>
      </c>
      <c r="D85" s="196"/>
      <c r="E85" s="196"/>
    </row>
    <row r="86" spans="1:5" ht="13.5" thickBot="1" x14ac:dyDescent="0.2">
      <c r="A86" s="297" t="s">
        <v>332</v>
      </c>
      <c r="B86" s="182" t="s">
        <v>333</v>
      </c>
      <c r="C86" s="215"/>
      <c r="D86" s="215"/>
      <c r="E86" s="215"/>
    </row>
    <row r="87" spans="1:5" ht="13.5" thickBot="1" x14ac:dyDescent="0.2">
      <c r="A87" s="297" t="s">
        <v>334</v>
      </c>
      <c r="B87" s="291" t="s">
        <v>335</v>
      </c>
      <c r="C87" s="198">
        <f>SUM(C68+C73+C76+C81+C86)</f>
        <v>160392516</v>
      </c>
      <c r="D87" s="198">
        <f>SUM(D63+D67+D72+D75+D81+D86)</f>
        <v>0</v>
      </c>
      <c r="E87" s="198">
        <f>SUM(E63+E67+E72+E75+E81+E86)</f>
        <v>0</v>
      </c>
    </row>
    <row r="88" spans="1:5" ht="13.5" thickBot="1" x14ac:dyDescent="0.2">
      <c r="A88" s="301" t="s">
        <v>336</v>
      </c>
      <c r="B88" s="292" t="s">
        <v>436</v>
      </c>
      <c r="C88" s="198">
        <f>SUM(C63+C87)</f>
        <v>295391366</v>
      </c>
      <c r="D88" s="198">
        <f>SUM(D62+D87)</f>
        <v>0</v>
      </c>
      <c r="E88" s="198">
        <f>SUM(E62+E87)</f>
        <v>0</v>
      </c>
    </row>
    <row r="89" spans="1:5" ht="12.75" x14ac:dyDescent="0.2">
      <c r="A89" s="272"/>
      <c r="B89" s="273"/>
      <c r="C89" s="286"/>
    </row>
    <row r="90" spans="1:5" ht="13.5" thickBot="1" x14ac:dyDescent="0.25">
      <c r="A90" s="274"/>
      <c r="B90" s="275"/>
      <c r="C90" s="287"/>
    </row>
    <row r="91" spans="1:5" ht="19.5" customHeight="1" thickBot="1" x14ac:dyDescent="0.25">
      <c r="A91" s="289"/>
      <c r="B91" s="146" t="s">
        <v>41</v>
      </c>
      <c r="C91" s="324" t="s">
        <v>450</v>
      </c>
      <c r="D91" s="100" t="s">
        <v>679</v>
      </c>
      <c r="E91" s="100" t="s">
        <v>449</v>
      </c>
    </row>
    <row r="92" spans="1:5" ht="19.5" customHeight="1" thickBot="1" x14ac:dyDescent="0.25">
      <c r="A92" s="289" t="s">
        <v>5</v>
      </c>
      <c r="B92" s="501" t="s">
        <v>344</v>
      </c>
      <c r="C92" s="503">
        <f>SUM(C93:C97)</f>
        <v>132322551.008</v>
      </c>
      <c r="D92" s="278">
        <f>SUM(D93:D97)</f>
        <v>0</v>
      </c>
      <c r="E92" s="278">
        <f>SUM(E93:E97)</f>
        <v>0</v>
      </c>
    </row>
    <row r="93" spans="1:5" ht="12.75" x14ac:dyDescent="0.2">
      <c r="A93" s="302" t="s">
        <v>64</v>
      </c>
      <c r="B93" s="156" t="s">
        <v>35</v>
      </c>
      <c r="C93" s="502">
        <f>SUM('4.sz.mell.'!D92)</f>
        <v>31438903</v>
      </c>
      <c r="D93" s="279"/>
      <c r="E93" s="279"/>
    </row>
    <row r="94" spans="1:5" ht="12.75" x14ac:dyDescent="0.2">
      <c r="A94" s="295" t="s">
        <v>65</v>
      </c>
      <c r="B94" s="154" t="s">
        <v>122</v>
      </c>
      <c r="C94" s="499">
        <f>SUM('4.sz.mell.'!D93)</f>
        <v>5125781.0080000004</v>
      </c>
      <c r="D94" s="280"/>
      <c r="E94" s="280"/>
    </row>
    <row r="95" spans="1:5" ht="12.75" x14ac:dyDescent="0.2">
      <c r="A95" s="295" t="s">
        <v>66</v>
      </c>
      <c r="B95" s="154" t="s">
        <v>93</v>
      </c>
      <c r="C95" s="499">
        <f>SUM('4.sz.mell.'!D94)</f>
        <v>69762260</v>
      </c>
      <c r="D95" s="282"/>
      <c r="E95" s="282"/>
    </row>
    <row r="96" spans="1:5" ht="12.75" x14ac:dyDescent="0.2">
      <c r="A96" s="295" t="s">
        <v>67</v>
      </c>
      <c r="B96" s="157" t="s">
        <v>123</v>
      </c>
      <c r="C96" s="499">
        <f>SUM('4.sz.mell.'!D95)</f>
        <v>8500000</v>
      </c>
      <c r="D96" s="282"/>
      <c r="E96" s="282"/>
    </row>
    <row r="97" spans="1:5" ht="12.75" x14ac:dyDescent="0.2">
      <c r="A97" s="295" t="s">
        <v>76</v>
      </c>
      <c r="B97" s="165" t="s">
        <v>124</v>
      </c>
      <c r="C97" s="499">
        <f>SUM('4.sz.mell.'!D96)</f>
        <v>17495607</v>
      </c>
      <c r="D97" s="282"/>
      <c r="E97" s="282">
        <f>SUM(E98:E107)</f>
        <v>0</v>
      </c>
    </row>
    <row r="98" spans="1:5" ht="12.75" x14ac:dyDescent="0.2">
      <c r="A98" s="295" t="s">
        <v>68</v>
      </c>
      <c r="B98" s="154" t="s">
        <v>345</v>
      </c>
      <c r="C98" s="280">
        <f>SUM('4.sz.mell.'!D97)</f>
        <v>0</v>
      </c>
      <c r="D98" s="282"/>
      <c r="E98" s="282"/>
    </row>
    <row r="99" spans="1:5" ht="12.75" x14ac:dyDescent="0.2">
      <c r="A99" s="295" t="s">
        <v>69</v>
      </c>
      <c r="B99" s="176" t="s">
        <v>346</v>
      </c>
      <c r="C99" s="499">
        <f>SUM('4.sz.mell.'!D98)</f>
        <v>0</v>
      </c>
      <c r="D99" s="282"/>
      <c r="E99" s="282"/>
    </row>
    <row r="100" spans="1:5" ht="22.5" x14ac:dyDescent="0.2">
      <c r="A100" s="295" t="s">
        <v>77</v>
      </c>
      <c r="B100" s="177" t="s">
        <v>347</v>
      </c>
      <c r="C100" s="499">
        <f>SUM('4.sz.mell.'!D99)</f>
        <v>0</v>
      </c>
      <c r="D100" s="282"/>
      <c r="E100" s="282"/>
    </row>
    <row r="101" spans="1:5" ht="22.5" x14ac:dyDescent="0.2">
      <c r="A101" s="295" t="s">
        <v>78</v>
      </c>
      <c r="B101" s="177" t="s">
        <v>348</v>
      </c>
      <c r="C101" s="499">
        <f>SUM('4.sz.mell.'!D100)</f>
        <v>0</v>
      </c>
      <c r="D101" s="282"/>
      <c r="E101" s="282"/>
    </row>
    <row r="102" spans="1:5" ht="12.75" x14ac:dyDescent="0.2">
      <c r="A102" s="295" t="s">
        <v>79</v>
      </c>
      <c r="B102" s="176" t="s">
        <v>349</v>
      </c>
      <c r="C102" s="499">
        <f>SUM('4.sz.mell.'!D101)</f>
        <v>12155607</v>
      </c>
      <c r="D102" s="282"/>
      <c r="E102" s="282"/>
    </row>
    <row r="103" spans="1:5" ht="12.75" x14ac:dyDescent="0.2">
      <c r="A103" s="295" t="s">
        <v>80</v>
      </c>
      <c r="B103" s="176" t="s">
        <v>350</v>
      </c>
      <c r="C103" s="499">
        <f>SUM('4.sz.mell.'!D102)</f>
        <v>0</v>
      </c>
      <c r="D103" s="282"/>
      <c r="E103" s="282"/>
    </row>
    <row r="104" spans="1:5" ht="22.5" x14ac:dyDescent="0.2">
      <c r="A104" s="295" t="s">
        <v>82</v>
      </c>
      <c r="B104" s="177" t="s">
        <v>351</v>
      </c>
      <c r="C104" s="500">
        <f>SUM('4.sz.mell.'!D103)</f>
        <v>0</v>
      </c>
      <c r="D104" s="282"/>
      <c r="E104" s="282"/>
    </row>
    <row r="105" spans="1:5" ht="12.75" x14ac:dyDescent="0.2">
      <c r="A105" s="303" t="s">
        <v>125</v>
      </c>
      <c r="B105" s="178" t="s">
        <v>352</v>
      </c>
      <c r="C105" s="500">
        <f>SUM('4.sz.mell.'!D104)</f>
        <v>0</v>
      </c>
      <c r="D105" s="282"/>
      <c r="E105" s="282"/>
    </row>
    <row r="106" spans="1:5" ht="12.75" x14ac:dyDescent="0.2">
      <c r="A106" s="295" t="s">
        <v>353</v>
      </c>
      <c r="B106" s="178" t="s">
        <v>354</v>
      </c>
      <c r="C106" s="281">
        <f>SUM('4.sz.mell.'!D105)</f>
        <v>0</v>
      </c>
      <c r="D106" s="282"/>
      <c r="E106" s="282"/>
    </row>
    <row r="107" spans="1:5" ht="23.25" thickBot="1" x14ac:dyDescent="0.25">
      <c r="A107" s="304" t="s">
        <v>355</v>
      </c>
      <c r="B107" s="179" t="s">
        <v>356</v>
      </c>
      <c r="C107" s="502">
        <f>SUM('4.sz.mell.'!D106)</f>
        <v>5340000</v>
      </c>
      <c r="D107" s="284"/>
      <c r="E107" s="284"/>
    </row>
    <row r="108" spans="1:5" ht="13.5" thickBot="1" x14ac:dyDescent="0.25">
      <c r="A108" s="171" t="s">
        <v>6</v>
      </c>
      <c r="B108" s="504" t="s">
        <v>357</v>
      </c>
      <c r="C108" s="505">
        <f>SUM(C109+C111+C113)</f>
        <v>128759629</v>
      </c>
      <c r="D108" s="186">
        <f>SUM(D109+D111+D113)</f>
        <v>0</v>
      </c>
      <c r="E108" s="186">
        <f>SUM(E109+E111+E113)</f>
        <v>0</v>
      </c>
    </row>
    <row r="109" spans="1:5" ht="12.75" x14ac:dyDescent="0.2">
      <c r="A109" s="294" t="s">
        <v>70</v>
      </c>
      <c r="B109" s="154" t="s">
        <v>144</v>
      </c>
      <c r="C109" s="280">
        <f>SUM('4.sz.mell.'!D108)</f>
        <v>100108260</v>
      </c>
      <c r="D109" s="281"/>
      <c r="E109" s="281"/>
    </row>
    <row r="110" spans="1:5" ht="12.75" x14ac:dyDescent="0.2">
      <c r="A110" s="294" t="s">
        <v>71</v>
      </c>
      <c r="B110" s="158" t="s">
        <v>358</v>
      </c>
      <c r="C110" s="280">
        <f>SUM('4.sz.mell.'!D109)</f>
        <v>0</v>
      </c>
      <c r="D110" s="281"/>
      <c r="E110" s="281"/>
    </row>
    <row r="111" spans="1:5" ht="12.75" x14ac:dyDescent="0.2">
      <c r="A111" s="294" t="s">
        <v>72</v>
      </c>
      <c r="B111" s="158" t="s">
        <v>126</v>
      </c>
      <c r="C111" s="280">
        <f>SUM('4.sz.mell.'!D110)</f>
        <v>27901369</v>
      </c>
      <c r="D111" s="280"/>
      <c r="E111" s="280"/>
    </row>
    <row r="112" spans="1:5" ht="12.75" x14ac:dyDescent="0.2">
      <c r="A112" s="294" t="s">
        <v>73</v>
      </c>
      <c r="B112" s="158" t="s">
        <v>359</v>
      </c>
      <c r="C112" s="280">
        <f>SUM('4.sz.mell.'!D111)</f>
        <v>0</v>
      </c>
      <c r="D112" s="180"/>
      <c r="E112" s="180"/>
    </row>
    <row r="113" spans="1:5" ht="12.75" x14ac:dyDescent="0.2">
      <c r="A113" s="294" t="s">
        <v>74</v>
      </c>
      <c r="B113" s="184" t="s">
        <v>146</v>
      </c>
      <c r="C113" s="280">
        <f>SUM('4.sz.mell.'!D112)</f>
        <v>750000</v>
      </c>
      <c r="D113" s="180"/>
      <c r="E113" s="180"/>
    </row>
    <row r="114" spans="1:5" ht="12.75" x14ac:dyDescent="0.2">
      <c r="A114" s="294" t="s">
        <v>81</v>
      </c>
      <c r="B114" s="183" t="s">
        <v>360</v>
      </c>
      <c r="C114" s="280">
        <f>SUM('4.sz.mell.'!D113)</f>
        <v>0</v>
      </c>
      <c r="D114" s="180"/>
      <c r="E114" s="180"/>
    </row>
    <row r="115" spans="1:5" ht="22.5" x14ac:dyDescent="0.2">
      <c r="A115" s="294" t="s">
        <v>83</v>
      </c>
      <c r="B115" s="199" t="s">
        <v>361</v>
      </c>
      <c r="C115" s="280">
        <f>SUM('4.sz.mell.'!D114)</f>
        <v>0</v>
      </c>
      <c r="D115" s="180"/>
      <c r="E115" s="180"/>
    </row>
    <row r="116" spans="1:5" ht="22.5" x14ac:dyDescent="0.2">
      <c r="A116" s="294" t="s">
        <v>127</v>
      </c>
      <c r="B116" s="177" t="s">
        <v>348</v>
      </c>
      <c r="C116" s="280">
        <f>SUM('4.sz.mell.'!D115)</f>
        <v>0</v>
      </c>
      <c r="D116" s="180"/>
      <c r="E116" s="180"/>
    </row>
    <row r="117" spans="1:5" ht="12.75" x14ac:dyDescent="0.2">
      <c r="A117" s="294" t="s">
        <v>128</v>
      </c>
      <c r="B117" s="177" t="s">
        <v>362</v>
      </c>
      <c r="C117" s="280">
        <f>SUM('4.sz.mell.'!D116)</f>
        <v>0</v>
      </c>
      <c r="D117" s="180"/>
      <c r="E117" s="180"/>
    </row>
    <row r="118" spans="1:5" ht="12.75" x14ac:dyDescent="0.2">
      <c r="A118" s="294" t="s">
        <v>129</v>
      </c>
      <c r="B118" s="177" t="s">
        <v>363</v>
      </c>
      <c r="C118" s="280">
        <f>SUM('4.sz.mell.'!D117)</f>
        <v>0</v>
      </c>
      <c r="D118" s="180"/>
      <c r="E118" s="180"/>
    </row>
    <row r="119" spans="1:5" ht="22.5" x14ac:dyDescent="0.2">
      <c r="A119" s="294" t="s">
        <v>364</v>
      </c>
      <c r="B119" s="177" t="s">
        <v>351</v>
      </c>
      <c r="C119" s="280">
        <f>SUM('4.sz.mell.'!D118)</f>
        <v>0</v>
      </c>
      <c r="D119" s="180"/>
      <c r="E119" s="180"/>
    </row>
    <row r="120" spans="1:5" ht="12.75" x14ac:dyDescent="0.2">
      <c r="A120" s="294" t="s">
        <v>365</v>
      </c>
      <c r="B120" s="177" t="s">
        <v>366</v>
      </c>
      <c r="C120" s="280">
        <f>SUM('4.sz.mell.'!D119)</f>
        <v>750000</v>
      </c>
      <c r="D120" s="180"/>
      <c r="E120" s="180"/>
    </row>
    <row r="121" spans="1:5" ht="23.25" thickBot="1" x14ac:dyDescent="0.25">
      <c r="A121" s="303" t="s">
        <v>367</v>
      </c>
      <c r="B121" s="177" t="s">
        <v>368</v>
      </c>
      <c r="C121" s="280">
        <f>SUM('4.sz.mell.'!D120)</f>
        <v>0</v>
      </c>
      <c r="D121" s="181"/>
      <c r="E121" s="181"/>
    </row>
    <row r="122" spans="1:5" ht="13.5" thickBot="1" x14ac:dyDescent="0.25">
      <c r="A122" s="171" t="s">
        <v>7</v>
      </c>
      <c r="B122" s="173" t="s">
        <v>369</v>
      </c>
      <c r="C122" s="498">
        <f>SUM(C123:C124)</f>
        <v>2500000</v>
      </c>
      <c r="D122" s="186"/>
      <c r="E122" s="186"/>
    </row>
    <row r="123" spans="1:5" ht="12.75" x14ac:dyDescent="0.2">
      <c r="A123" s="294" t="s">
        <v>53</v>
      </c>
      <c r="B123" s="155" t="s">
        <v>42</v>
      </c>
      <c r="C123" s="281">
        <v>2500000</v>
      </c>
      <c r="D123" s="281"/>
      <c r="E123" s="281"/>
    </row>
    <row r="124" spans="1:5" ht="13.5" thickBot="1" x14ac:dyDescent="0.25">
      <c r="A124" s="296" t="s">
        <v>54</v>
      </c>
      <c r="B124" s="158" t="s">
        <v>43</v>
      </c>
      <c r="C124" s="282"/>
      <c r="D124" s="282"/>
      <c r="E124" s="282"/>
    </row>
    <row r="125" spans="1:5" ht="13.5" thickBot="1" x14ac:dyDescent="0.25">
      <c r="A125" s="171" t="s">
        <v>8</v>
      </c>
      <c r="B125" s="173" t="s">
        <v>370</v>
      </c>
      <c r="C125" s="186">
        <f>SUM(C92+C108+C122)</f>
        <v>263582180.00800002</v>
      </c>
      <c r="D125" s="186">
        <f>SUM(D92+D108+D122)</f>
        <v>0</v>
      </c>
      <c r="E125" s="186">
        <f>SUM(E92+E108+E122)</f>
        <v>0</v>
      </c>
    </row>
    <row r="126" spans="1:5" ht="21.75" thickBot="1" x14ac:dyDescent="0.25">
      <c r="A126" s="171" t="s">
        <v>9</v>
      </c>
      <c r="B126" s="173" t="s">
        <v>438</v>
      </c>
      <c r="C126" s="186">
        <f>SUM(C127:C129)</f>
        <v>0</v>
      </c>
      <c r="D126" s="186">
        <f>SUM(D127:D129)</f>
        <v>0</v>
      </c>
      <c r="E126" s="186">
        <f>SUM(E127:E129)</f>
        <v>0</v>
      </c>
    </row>
    <row r="127" spans="1:5" ht="12.75" x14ac:dyDescent="0.2">
      <c r="A127" s="294" t="s">
        <v>57</v>
      </c>
      <c r="B127" s="155" t="s">
        <v>372</v>
      </c>
      <c r="C127" s="180">
        <f>SUM('4.sz.mell.'!D126)</f>
        <v>0</v>
      </c>
      <c r="D127" s="180"/>
      <c r="E127" s="180"/>
    </row>
    <row r="128" spans="1:5" ht="22.5" x14ac:dyDescent="0.2">
      <c r="A128" s="294" t="s">
        <v>58</v>
      </c>
      <c r="B128" s="155" t="s">
        <v>373</v>
      </c>
      <c r="C128" s="180">
        <f>SUM('4.sz.mell.'!D127)</f>
        <v>0</v>
      </c>
      <c r="D128" s="180"/>
      <c r="E128" s="180"/>
    </row>
    <row r="129" spans="1:5" ht="13.5" thickBot="1" x14ac:dyDescent="0.25">
      <c r="A129" s="303" t="s">
        <v>59</v>
      </c>
      <c r="B129" s="153" t="s">
        <v>374</v>
      </c>
      <c r="C129" s="180">
        <f>SUM('4.sz.mell.'!D128)</f>
        <v>0</v>
      </c>
      <c r="D129" s="180"/>
      <c r="E129" s="180"/>
    </row>
    <row r="130" spans="1:5" ht="13.5" thickBot="1" x14ac:dyDescent="0.25">
      <c r="A130" s="171" t="s">
        <v>10</v>
      </c>
      <c r="B130" s="173" t="s">
        <v>375</v>
      </c>
      <c r="C130" s="186">
        <f>SUM(C131:C134)</f>
        <v>0</v>
      </c>
      <c r="D130" s="186">
        <f>SUM(D131:D134)</f>
        <v>0</v>
      </c>
      <c r="E130" s="186">
        <f>SUM(E131:E134)</f>
        <v>0</v>
      </c>
    </row>
    <row r="131" spans="1:5" ht="12.75" x14ac:dyDescent="0.2">
      <c r="A131" s="294" t="s">
        <v>60</v>
      </c>
      <c r="B131" s="155" t="s">
        <v>376</v>
      </c>
      <c r="C131" s="180">
        <f>SUM('4.sz.mell.'!D130)</f>
        <v>0</v>
      </c>
      <c r="D131" s="180"/>
      <c r="E131" s="180"/>
    </row>
    <row r="132" spans="1:5" ht="12.75" x14ac:dyDescent="0.2">
      <c r="A132" s="294" t="s">
        <v>61</v>
      </c>
      <c r="B132" s="155" t="s">
        <v>377</v>
      </c>
      <c r="C132" s="180">
        <f>SUM('4.sz.mell.'!D131)</f>
        <v>0</v>
      </c>
      <c r="D132" s="180"/>
      <c r="E132" s="180"/>
    </row>
    <row r="133" spans="1:5" ht="12.75" x14ac:dyDescent="0.2">
      <c r="A133" s="294" t="s">
        <v>272</v>
      </c>
      <c r="B133" s="155" t="s">
        <v>378</v>
      </c>
      <c r="C133" s="180">
        <f>SUM('4.sz.mell.'!D132)</f>
        <v>0</v>
      </c>
      <c r="D133" s="180"/>
      <c r="E133" s="180"/>
    </row>
    <row r="134" spans="1:5" ht="13.5" thickBot="1" x14ac:dyDescent="0.25">
      <c r="A134" s="303" t="s">
        <v>274</v>
      </c>
      <c r="B134" s="153" t="s">
        <v>379</v>
      </c>
      <c r="C134" s="180">
        <f>SUM('4.sz.mell.'!D133)</f>
        <v>0</v>
      </c>
      <c r="D134" s="180"/>
      <c r="E134" s="180"/>
    </row>
    <row r="135" spans="1:5" ht="13.5" thickBot="1" x14ac:dyDescent="0.25">
      <c r="A135" s="171" t="s">
        <v>11</v>
      </c>
      <c r="B135" s="173" t="s">
        <v>447</v>
      </c>
      <c r="C135" s="283">
        <f>SUM(C136:C140)</f>
        <v>31809186</v>
      </c>
      <c r="D135" s="283"/>
      <c r="E135" s="283"/>
    </row>
    <row r="136" spans="1:5" ht="12.75" x14ac:dyDescent="0.2">
      <c r="A136" s="294" t="s">
        <v>62</v>
      </c>
      <c r="B136" s="155" t="s">
        <v>381</v>
      </c>
      <c r="C136" s="180">
        <f>SUM('4.sz.mell.'!D135)</f>
        <v>0</v>
      </c>
      <c r="D136" s="180"/>
      <c r="E136" s="180"/>
    </row>
    <row r="137" spans="1:5" ht="12.75" x14ac:dyDescent="0.2">
      <c r="A137" s="294" t="s">
        <v>63</v>
      </c>
      <c r="B137" s="155" t="s">
        <v>382</v>
      </c>
      <c r="C137" s="180">
        <f>SUM('4.sz.mell.'!D136)</f>
        <v>2408911</v>
      </c>
      <c r="D137" s="180"/>
      <c r="E137" s="180"/>
    </row>
    <row r="138" spans="1:5" ht="12.75" x14ac:dyDescent="0.2">
      <c r="A138" s="294" t="s">
        <v>281</v>
      </c>
      <c r="B138" s="155" t="s">
        <v>446</v>
      </c>
      <c r="C138" s="180">
        <f>SUM('4.sz.mell.'!D137)</f>
        <v>29400275</v>
      </c>
      <c r="D138" s="180"/>
      <c r="E138" s="180"/>
    </row>
    <row r="139" spans="1:5" ht="12.75" x14ac:dyDescent="0.2">
      <c r="A139" s="294" t="s">
        <v>283</v>
      </c>
      <c r="B139" s="155" t="s">
        <v>383</v>
      </c>
      <c r="C139" s="180">
        <f>SUM('4.sz.mell.'!D138)</f>
        <v>0</v>
      </c>
      <c r="D139" s="180"/>
      <c r="E139" s="180"/>
    </row>
    <row r="140" spans="1:5" ht="13.5" thickBot="1" x14ac:dyDescent="0.25">
      <c r="A140" s="303" t="s">
        <v>445</v>
      </c>
      <c r="B140" s="153" t="s">
        <v>384</v>
      </c>
      <c r="C140" s="180">
        <f>SUM('4.sz.mell.'!D139)</f>
        <v>0</v>
      </c>
      <c r="D140" s="180"/>
      <c r="E140" s="180"/>
    </row>
    <row r="141" spans="1:5" ht="13.5" thickBot="1" x14ac:dyDescent="0.25">
      <c r="A141" s="171" t="s">
        <v>12</v>
      </c>
      <c r="B141" s="173" t="s">
        <v>439</v>
      </c>
      <c r="C141" s="285">
        <f>SUM(C142:C145)</f>
        <v>0</v>
      </c>
      <c r="D141" s="285"/>
      <c r="E141" s="285"/>
    </row>
    <row r="142" spans="1:5" ht="12.75" x14ac:dyDescent="0.2">
      <c r="A142" s="294" t="s">
        <v>120</v>
      </c>
      <c r="B142" s="155" t="s">
        <v>386</v>
      </c>
      <c r="C142" s="180">
        <f>SUM('4.sz.mell.'!D141)</f>
        <v>0</v>
      </c>
      <c r="D142" s="180"/>
      <c r="E142" s="180"/>
    </row>
    <row r="143" spans="1:5" ht="12.75" x14ac:dyDescent="0.2">
      <c r="A143" s="294" t="s">
        <v>121</v>
      </c>
      <c r="B143" s="155" t="s">
        <v>387</v>
      </c>
      <c r="C143" s="180">
        <f>SUM('4.sz.mell.'!D142)</f>
        <v>0</v>
      </c>
      <c r="D143" s="180"/>
      <c r="E143" s="180"/>
    </row>
    <row r="144" spans="1:5" ht="12.75" x14ac:dyDescent="0.2">
      <c r="A144" s="294" t="s">
        <v>145</v>
      </c>
      <c r="B144" s="155" t="s">
        <v>388</v>
      </c>
      <c r="C144" s="180">
        <f>SUM('4.sz.mell.'!D143)</f>
        <v>0</v>
      </c>
      <c r="D144" s="180"/>
      <c r="E144" s="180"/>
    </row>
    <row r="145" spans="1:5" ht="13.5" thickBot="1" x14ac:dyDescent="0.25">
      <c r="A145" s="294" t="s">
        <v>289</v>
      </c>
      <c r="B145" s="155" t="s">
        <v>389</v>
      </c>
      <c r="C145" s="180">
        <f>SUM('4.sz.mell.'!D144)</f>
        <v>0</v>
      </c>
      <c r="D145" s="180"/>
      <c r="E145" s="180"/>
    </row>
    <row r="146" spans="1:5" ht="13.5" thickBot="1" x14ac:dyDescent="0.25">
      <c r="A146" s="171" t="s">
        <v>13</v>
      </c>
      <c r="B146" s="173" t="s">
        <v>390</v>
      </c>
      <c r="C146" s="293">
        <f>SUM(C126+C130+C135+C141)</f>
        <v>31809186</v>
      </c>
      <c r="D146" s="293"/>
      <c r="E146" s="293"/>
    </row>
    <row r="147" spans="1:5" ht="13.5" thickBot="1" x14ac:dyDescent="0.25">
      <c r="A147" s="305" t="s">
        <v>14</v>
      </c>
      <c r="B147" s="188" t="s">
        <v>391</v>
      </c>
      <c r="C147" s="293">
        <f>SUM(C125+C146)</f>
        <v>295391366.00800002</v>
      </c>
      <c r="D147" s="293">
        <f>SUM(D125+D146)</f>
        <v>0</v>
      </c>
      <c r="E147" s="293">
        <f>SUM(E125+E146)</f>
        <v>0</v>
      </c>
    </row>
    <row r="148" spans="1:5" ht="13.5" thickBot="1" x14ac:dyDescent="0.25">
      <c r="A148" s="37"/>
      <c r="B148" s="38"/>
      <c r="C148" s="39"/>
      <c r="D148" s="39"/>
      <c r="E148" s="39"/>
    </row>
    <row r="149" spans="1:5" ht="13.5" thickBot="1" x14ac:dyDescent="0.25">
      <c r="A149" s="276" t="s">
        <v>448</v>
      </c>
      <c r="B149" s="277"/>
      <c r="C149" s="99">
        <v>4</v>
      </c>
      <c r="D149" s="99"/>
      <c r="E149" s="99"/>
    </row>
    <row r="150" spans="1:5" ht="13.5" thickBot="1" x14ac:dyDescent="0.25">
      <c r="A150" s="276" t="s">
        <v>136</v>
      </c>
      <c r="B150" s="277"/>
      <c r="C150" s="99">
        <v>5</v>
      </c>
      <c r="D150" s="99"/>
      <c r="E150" s="99"/>
    </row>
    <row r="162" spans="1:3" x14ac:dyDescent="0.25">
      <c r="A162" s="189"/>
      <c r="B162" s="189"/>
      <c r="C162" s="189"/>
    </row>
  </sheetData>
  <mergeCells count="6">
    <mergeCell ref="B2:E2"/>
    <mergeCell ref="B3:E3"/>
    <mergeCell ref="C5:E5"/>
    <mergeCell ref="C6:C7"/>
    <mergeCell ref="D6:D7"/>
    <mergeCell ref="E6:E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5" orientation="portrait" r:id="rId1"/>
  <headerFooter alignWithMargins="0">
    <oddHeader xml:space="preserve">&amp;R&amp;"Times New Roman CE,Félkövér dőlt"&amp;11 </oddHeader>
  </headerFooter>
  <rowBreaks count="1" manualBreakCount="1">
    <brk id="72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BreakPreview" zoomScale="115" zoomScaleNormal="110" zoomScaleSheetLayoutView="115" workbookViewId="0">
      <selection activeCell="E8" sqref="E8"/>
    </sheetView>
  </sheetViews>
  <sheetFormatPr defaultRowHeight="12.75" x14ac:dyDescent="0.2"/>
  <cols>
    <col min="1" max="1" width="9.33203125" style="25" customWidth="1"/>
    <col min="2" max="2" width="58.1640625" style="9" customWidth="1"/>
    <col min="3" max="3" width="12.83203125" style="9" customWidth="1"/>
    <col min="4" max="4" width="16.33203125" style="9" customWidth="1"/>
    <col min="5" max="5" width="55.1640625" style="9" customWidth="1"/>
    <col min="6" max="8" width="16.33203125" style="9" customWidth="1"/>
    <col min="9" max="9" width="4.83203125" style="9" customWidth="1"/>
    <col min="10" max="10" width="0" style="317" hidden="1" customWidth="1"/>
    <col min="11" max="16384" width="9.33203125" style="9"/>
  </cols>
  <sheetData>
    <row r="1" spans="1:10" ht="39.75" customHeight="1" thickBot="1" x14ac:dyDescent="0.25">
      <c r="A1" s="268"/>
      <c r="B1" s="269"/>
      <c r="C1" s="307" t="s">
        <v>722</v>
      </c>
      <c r="J1" s="9"/>
    </row>
    <row r="2" spans="1:10" ht="24.75" thickBot="1" x14ac:dyDescent="0.25">
      <c r="A2" s="288" t="s">
        <v>45</v>
      </c>
      <c r="B2" s="538" t="s">
        <v>720</v>
      </c>
      <c r="C2" s="538"/>
      <c r="J2" s="9"/>
    </row>
    <row r="3" spans="1:10" ht="24" customHeight="1" thickBot="1" x14ac:dyDescent="0.25">
      <c r="A3" s="306" t="s">
        <v>434</v>
      </c>
      <c r="B3" s="539" t="s">
        <v>433</v>
      </c>
      <c r="C3" s="539"/>
      <c r="J3" s="9"/>
    </row>
    <row r="4" spans="1:10" s="225" customFormat="1" ht="23.25" customHeight="1" thickBot="1" x14ac:dyDescent="0.25">
      <c r="A4" s="270"/>
      <c r="B4" s="332"/>
      <c r="C4" s="333" t="s">
        <v>667</v>
      </c>
    </row>
    <row r="5" spans="1:10" s="225" customFormat="1" ht="24.75" thickBot="1" x14ac:dyDescent="0.25">
      <c r="A5" s="146" t="s">
        <v>135</v>
      </c>
      <c r="B5" s="323" t="s">
        <v>39</v>
      </c>
      <c r="C5" s="323" t="s">
        <v>166</v>
      </c>
    </row>
    <row r="6" spans="1:10" ht="12.95" customHeight="1" thickBot="1" x14ac:dyDescent="0.25">
      <c r="A6" s="495" t="s">
        <v>338</v>
      </c>
      <c r="B6" s="324" t="s">
        <v>339</v>
      </c>
      <c r="C6" s="324" t="s">
        <v>340</v>
      </c>
      <c r="J6" s="9"/>
    </row>
    <row r="7" spans="1:10" ht="13.5" thickBot="1" x14ac:dyDescent="0.25">
      <c r="A7" s="540" t="s">
        <v>40</v>
      </c>
      <c r="B7" s="541"/>
      <c r="C7" s="541"/>
      <c r="J7" s="9"/>
    </row>
    <row r="8" spans="1:10" ht="12.95" customHeight="1" thickBot="1" x14ac:dyDescent="0.25">
      <c r="A8" s="171" t="s">
        <v>5</v>
      </c>
      <c r="B8" s="167" t="s">
        <v>222</v>
      </c>
      <c r="C8" s="192">
        <f>SUM(C9:C14)</f>
        <v>0</v>
      </c>
      <c r="J8" s="9"/>
    </row>
    <row r="9" spans="1:10" ht="12.95" customHeight="1" x14ac:dyDescent="0.2">
      <c r="A9" s="294" t="s">
        <v>64</v>
      </c>
      <c r="B9" s="203" t="s">
        <v>223</v>
      </c>
      <c r="C9" s="194">
        <f>SUM('7. sz. mell.'!C9)</f>
        <v>0</v>
      </c>
      <c r="J9" s="9"/>
    </row>
    <row r="10" spans="1:10" ht="12.75" customHeight="1" x14ac:dyDescent="0.2">
      <c r="A10" s="295" t="s">
        <v>65</v>
      </c>
      <c r="B10" s="204" t="s">
        <v>224</v>
      </c>
      <c r="C10" s="194">
        <f>SUM('7. sz. mell.'!C10)</f>
        <v>0</v>
      </c>
      <c r="J10" s="9"/>
    </row>
    <row r="11" spans="1:10" ht="12.95" customHeight="1" x14ac:dyDescent="0.2">
      <c r="A11" s="295" t="s">
        <v>66</v>
      </c>
      <c r="B11" s="204" t="s">
        <v>225</v>
      </c>
      <c r="C11" s="194">
        <f>SUM('7. sz. mell.'!C11)</f>
        <v>0</v>
      </c>
      <c r="J11" s="9"/>
    </row>
    <row r="12" spans="1:10" ht="12.95" customHeight="1" x14ac:dyDescent="0.2">
      <c r="A12" s="295" t="s">
        <v>67</v>
      </c>
      <c r="B12" s="204" t="s">
        <v>226</v>
      </c>
      <c r="C12" s="194">
        <f>SUM('7. sz. mell.'!C12)</f>
        <v>0</v>
      </c>
      <c r="J12" s="9"/>
    </row>
    <row r="13" spans="1:10" ht="12.95" customHeight="1" x14ac:dyDescent="0.2">
      <c r="A13" s="295" t="s">
        <v>100</v>
      </c>
      <c r="B13" s="204" t="s">
        <v>227</v>
      </c>
      <c r="C13" s="194">
        <f>SUM('7. sz. mell.'!C13)</f>
        <v>0</v>
      </c>
      <c r="J13" s="9"/>
    </row>
    <row r="14" spans="1:10" ht="12.95" customHeight="1" thickBot="1" x14ac:dyDescent="0.25">
      <c r="A14" s="296" t="s">
        <v>68</v>
      </c>
      <c r="B14" s="184" t="s">
        <v>228</v>
      </c>
      <c r="C14" s="194">
        <f>SUM('7. sz. mell.'!C14)</f>
        <v>0</v>
      </c>
      <c r="J14" s="9"/>
    </row>
    <row r="15" spans="1:10" ht="21.75" thickBot="1" x14ac:dyDescent="0.25">
      <c r="A15" s="171" t="s">
        <v>6</v>
      </c>
      <c r="B15" s="182" t="s">
        <v>229</v>
      </c>
      <c r="C15" s="192">
        <f>SUM(C16:C21)</f>
        <v>2395980</v>
      </c>
      <c r="J15" s="9"/>
    </row>
    <row r="16" spans="1:10" ht="12.95" customHeight="1" x14ac:dyDescent="0.2">
      <c r="A16" s="294" t="s">
        <v>70</v>
      </c>
      <c r="B16" s="203" t="s">
        <v>230</v>
      </c>
      <c r="C16" s="194">
        <f>SUM('7. sz. mell.'!C16)</f>
        <v>0</v>
      </c>
      <c r="J16" s="9"/>
    </row>
    <row r="17" spans="1:10" ht="15.95" customHeight="1" x14ac:dyDescent="0.2">
      <c r="A17" s="295" t="s">
        <v>71</v>
      </c>
      <c r="B17" s="204" t="s">
        <v>231</v>
      </c>
      <c r="C17" s="194">
        <f>SUM('7. sz. mell.'!C17)</f>
        <v>0</v>
      </c>
      <c r="J17" s="9"/>
    </row>
    <row r="18" spans="1:10" ht="12.95" customHeight="1" x14ac:dyDescent="0.2">
      <c r="A18" s="295" t="s">
        <v>72</v>
      </c>
      <c r="B18" s="204" t="s">
        <v>232</v>
      </c>
      <c r="C18" s="194">
        <f>SUM('7. sz. mell.'!C18)</f>
        <v>0</v>
      </c>
      <c r="J18" s="9"/>
    </row>
    <row r="19" spans="1:10" ht="12.95" customHeight="1" x14ac:dyDescent="0.2">
      <c r="A19" s="295" t="s">
        <v>73</v>
      </c>
      <c r="B19" s="204" t="s">
        <v>233</v>
      </c>
      <c r="C19" s="194">
        <f>SUM('7. sz. mell.'!C19)</f>
        <v>0</v>
      </c>
      <c r="J19" s="9"/>
    </row>
    <row r="20" spans="1:10" ht="12.95" customHeight="1" x14ac:dyDescent="0.2">
      <c r="A20" s="295" t="s">
        <v>74</v>
      </c>
      <c r="B20" s="204" t="s">
        <v>234</v>
      </c>
      <c r="C20" s="194">
        <f>SUM('7. sz. mell.'!C20)</f>
        <v>2395980</v>
      </c>
      <c r="J20" s="9"/>
    </row>
    <row r="21" spans="1:10" ht="12.95" customHeight="1" thickBot="1" x14ac:dyDescent="0.25">
      <c r="A21" s="296" t="s">
        <v>81</v>
      </c>
      <c r="B21" s="184" t="s">
        <v>235</v>
      </c>
      <c r="C21" s="194">
        <f>SUM('7. sz. mell.'!C21)</f>
        <v>0</v>
      </c>
      <c r="J21" s="9"/>
    </row>
    <row r="22" spans="1:10" ht="12.95" customHeight="1" thickBot="1" x14ac:dyDescent="0.25">
      <c r="A22" s="171" t="s">
        <v>7</v>
      </c>
      <c r="B22" s="167" t="s">
        <v>236</v>
      </c>
      <c r="C22" s="192">
        <f>SUM(C23:C28)</f>
        <v>0</v>
      </c>
      <c r="J22" s="9"/>
    </row>
    <row r="23" spans="1:10" ht="12.95" customHeight="1" x14ac:dyDescent="0.2">
      <c r="A23" s="294" t="s">
        <v>53</v>
      </c>
      <c r="B23" s="203" t="s">
        <v>237</v>
      </c>
      <c r="C23" s="194">
        <f>SUM('7. sz. mell.'!C23)</f>
        <v>0</v>
      </c>
      <c r="J23" s="9"/>
    </row>
    <row r="24" spans="1:10" ht="12.95" customHeight="1" x14ac:dyDescent="0.2">
      <c r="A24" s="295" t="s">
        <v>54</v>
      </c>
      <c r="B24" s="204" t="s">
        <v>238</v>
      </c>
      <c r="C24" s="194">
        <f>SUM('7. sz. mell.'!C24)</f>
        <v>0</v>
      </c>
      <c r="J24" s="9"/>
    </row>
    <row r="25" spans="1:10" ht="12.95" customHeight="1" x14ac:dyDescent="0.2">
      <c r="A25" s="295" t="s">
        <v>55</v>
      </c>
      <c r="B25" s="204" t="s">
        <v>239</v>
      </c>
      <c r="C25" s="194">
        <f>SUM('7. sz. mell.'!C25)</f>
        <v>0</v>
      </c>
      <c r="J25" s="9"/>
    </row>
    <row r="26" spans="1:10" ht="12.95" customHeight="1" x14ac:dyDescent="0.2">
      <c r="A26" s="295" t="s">
        <v>56</v>
      </c>
      <c r="B26" s="204" t="s">
        <v>240</v>
      </c>
      <c r="C26" s="194">
        <f>SUM('7. sz. mell.'!C26)</f>
        <v>0</v>
      </c>
      <c r="J26" s="9"/>
    </row>
    <row r="27" spans="1:10" ht="12.95" customHeight="1" x14ac:dyDescent="0.2">
      <c r="A27" s="295" t="s">
        <v>110</v>
      </c>
      <c r="B27" s="204" t="s">
        <v>241</v>
      </c>
      <c r="C27" s="194">
        <f>SUM('7. sz. mell.'!C27)</f>
        <v>0</v>
      </c>
      <c r="J27" s="9"/>
    </row>
    <row r="28" spans="1:10" ht="12.95" customHeight="1" thickBot="1" x14ac:dyDescent="0.25">
      <c r="A28" s="296" t="s">
        <v>111</v>
      </c>
      <c r="B28" s="205" t="s">
        <v>242</v>
      </c>
      <c r="C28" s="194">
        <f>SUM('7. sz. mell.'!C28)</f>
        <v>0</v>
      </c>
      <c r="J28" s="9"/>
    </row>
    <row r="29" spans="1:10" ht="12.95" customHeight="1" thickBot="1" x14ac:dyDescent="0.25">
      <c r="A29" s="171" t="s">
        <v>112</v>
      </c>
      <c r="B29" s="167" t="s">
        <v>243</v>
      </c>
      <c r="C29" s="198">
        <f>SUM(C30:C35)</f>
        <v>0</v>
      </c>
      <c r="J29" s="9"/>
    </row>
    <row r="30" spans="1:10" ht="16.5" customHeight="1" x14ac:dyDescent="0.2">
      <c r="A30" s="294" t="s">
        <v>244</v>
      </c>
      <c r="B30" s="203" t="s">
        <v>245</v>
      </c>
      <c r="C30" s="194">
        <f>SUM('7. sz. mell.'!C30)</f>
        <v>0</v>
      </c>
      <c r="J30" s="9"/>
    </row>
    <row r="31" spans="1:10" ht="16.5" customHeight="1" x14ac:dyDescent="0.2">
      <c r="A31" s="295" t="s">
        <v>246</v>
      </c>
      <c r="B31" s="204" t="s">
        <v>247</v>
      </c>
      <c r="C31" s="194">
        <f>SUM('7. sz. mell.'!C31)</f>
        <v>0</v>
      </c>
      <c r="J31" s="9"/>
    </row>
    <row r="32" spans="1:10" ht="16.5" customHeight="1" x14ac:dyDescent="0.2">
      <c r="A32" s="295" t="s">
        <v>248</v>
      </c>
      <c r="B32" s="204" t="s">
        <v>249</v>
      </c>
      <c r="C32" s="194">
        <f>SUM('7. sz. mell.'!C32)</f>
        <v>0</v>
      </c>
      <c r="J32" s="9"/>
    </row>
    <row r="33" spans="1:10" ht="16.5" customHeight="1" x14ac:dyDescent="0.2">
      <c r="A33" s="295" t="s">
        <v>250</v>
      </c>
      <c r="B33" s="204" t="s">
        <v>251</v>
      </c>
      <c r="C33" s="194">
        <f>SUM('7. sz. mell.'!C33)</f>
        <v>0</v>
      </c>
      <c r="J33" s="9"/>
    </row>
    <row r="34" spans="1:10" x14ac:dyDescent="0.2">
      <c r="A34" s="295" t="s">
        <v>252</v>
      </c>
      <c r="B34" s="204" t="s">
        <v>253</v>
      </c>
      <c r="C34" s="194">
        <f>SUM('7. sz. mell.'!C34)</f>
        <v>0</v>
      </c>
    </row>
    <row r="35" spans="1:10" ht="13.5" thickBot="1" x14ac:dyDescent="0.25">
      <c r="A35" s="296" t="s">
        <v>254</v>
      </c>
      <c r="B35" s="205" t="s">
        <v>255</v>
      </c>
      <c r="C35" s="194">
        <f>SUM('7. sz. mell.'!C35)</f>
        <v>0</v>
      </c>
    </row>
    <row r="36" spans="1:10" ht="13.5" thickBot="1" x14ac:dyDescent="0.25">
      <c r="A36" s="171" t="s">
        <v>9</v>
      </c>
      <c r="B36" s="167" t="s">
        <v>256</v>
      </c>
      <c r="C36" s="192">
        <f>SUM(C37:C46)</f>
        <v>25618687</v>
      </c>
    </row>
    <row r="37" spans="1:10" x14ac:dyDescent="0.2">
      <c r="A37" s="294" t="s">
        <v>57</v>
      </c>
      <c r="B37" s="203" t="s">
        <v>257</v>
      </c>
      <c r="C37" s="194">
        <f>SUM('7. sz. mell.'!C37)</f>
        <v>0</v>
      </c>
    </row>
    <row r="38" spans="1:10" x14ac:dyDescent="0.2">
      <c r="A38" s="295" t="s">
        <v>58</v>
      </c>
      <c r="B38" s="204" t="s">
        <v>258</v>
      </c>
      <c r="C38" s="194">
        <f>SUM('7. sz. mell.'!C38)</f>
        <v>20100256</v>
      </c>
    </row>
    <row r="39" spans="1:10" x14ac:dyDescent="0.2">
      <c r="A39" s="295" t="s">
        <v>59</v>
      </c>
      <c r="B39" s="204" t="s">
        <v>259</v>
      </c>
      <c r="C39" s="194">
        <f>SUM('7. sz. mell.'!C39)</f>
        <v>0</v>
      </c>
    </row>
    <row r="40" spans="1:10" x14ac:dyDescent="0.2">
      <c r="A40" s="295" t="s">
        <v>114</v>
      </c>
      <c r="B40" s="204" t="s">
        <v>260</v>
      </c>
      <c r="C40" s="194">
        <f>SUM('7. sz. mell.'!C40)</f>
        <v>0</v>
      </c>
    </row>
    <row r="41" spans="1:10" x14ac:dyDescent="0.2">
      <c r="A41" s="295" t="s">
        <v>115</v>
      </c>
      <c r="B41" s="204" t="s">
        <v>261</v>
      </c>
      <c r="C41" s="194">
        <f>SUM('7. sz. mell.'!C41)</f>
        <v>71150</v>
      </c>
    </row>
    <row r="42" spans="1:10" x14ac:dyDescent="0.2">
      <c r="A42" s="295" t="s">
        <v>116</v>
      </c>
      <c r="B42" s="204" t="s">
        <v>262</v>
      </c>
      <c r="C42" s="194">
        <f>SUM('7. sz. mell.'!C42)</f>
        <v>5446281</v>
      </c>
    </row>
    <row r="43" spans="1:10" x14ac:dyDescent="0.2">
      <c r="A43" s="295" t="s">
        <v>117</v>
      </c>
      <c r="B43" s="204" t="s">
        <v>263</v>
      </c>
      <c r="C43" s="194">
        <f>SUM('7. sz. mell.'!C43)</f>
        <v>0</v>
      </c>
    </row>
    <row r="44" spans="1:10" x14ac:dyDescent="0.2">
      <c r="A44" s="295" t="s">
        <v>118</v>
      </c>
      <c r="B44" s="204" t="s">
        <v>264</v>
      </c>
      <c r="C44" s="194">
        <f>SUM('7. sz. mell.'!C44)</f>
        <v>0</v>
      </c>
    </row>
    <row r="45" spans="1:10" x14ac:dyDescent="0.2">
      <c r="A45" s="295" t="s">
        <v>265</v>
      </c>
      <c r="B45" s="204" t="s">
        <v>266</v>
      </c>
      <c r="C45" s="194">
        <f>SUM('7. sz. mell.'!C45)</f>
        <v>0</v>
      </c>
    </row>
    <row r="46" spans="1:10" ht="13.5" thickBot="1" x14ac:dyDescent="0.25">
      <c r="A46" s="296" t="s">
        <v>267</v>
      </c>
      <c r="B46" s="205" t="s">
        <v>268</v>
      </c>
      <c r="C46" s="194">
        <f>SUM('7. sz. mell.'!C46)</f>
        <v>1000</v>
      </c>
    </row>
    <row r="47" spans="1:10" ht="13.5" thickBot="1" x14ac:dyDescent="0.25">
      <c r="A47" s="171" t="s">
        <v>10</v>
      </c>
      <c r="B47" s="167" t="s">
        <v>269</v>
      </c>
      <c r="C47" s="192">
        <f>SUM(C48:C52)</f>
        <v>0</v>
      </c>
    </row>
    <row r="48" spans="1:10" x14ac:dyDescent="0.2">
      <c r="A48" s="294" t="s">
        <v>60</v>
      </c>
      <c r="B48" s="203" t="s">
        <v>270</v>
      </c>
      <c r="C48" s="194">
        <f>SUM('7. sz. mell.'!C48)</f>
        <v>0</v>
      </c>
    </row>
    <row r="49" spans="1:3" x14ac:dyDescent="0.2">
      <c r="A49" s="295" t="s">
        <v>61</v>
      </c>
      <c r="B49" s="204" t="s">
        <v>271</v>
      </c>
      <c r="C49" s="194">
        <f>SUM('7. sz. mell.'!C49)</f>
        <v>0</v>
      </c>
    </row>
    <row r="50" spans="1:3" x14ac:dyDescent="0.2">
      <c r="A50" s="295" t="s">
        <v>272</v>
      </c>
      <c r="B50" s="204" t="s">
        <v>273</v>
      </c>
      <c r="C50" s="194">
        <f>SUM('7. sz. mell.'!C50)</f>
        <v>0</v>
      </c>
    </row>
    <row r="51" spans="1:3" x14ac:dyDescent="0.2">
      <c r="A51" s="295" t="s">
        <v>274</v>
      </c>
      <c r="B51" s="204" t="s">
        <v>275</v>
      </c>
      <c r="C51" s="194">
        <f>SUM('7. sz. mell.'!C51)</f>
        <v>0</v>
      </c>
    </row>
    <row r="52" spans="1:3" ht="13.5" thickBot="1" x14ac:dyDescent="0.25">
      <c r="A52" s="296" t="s">
        <v>276</v>
      </c>
      <c r="B52" s="205" t="s">
        <v>277</v>
      </c>
      <c r="C52" s="194">
        <f>SUM('7. sz. mell.'!C52)</f>
        <v>0</v>
      </c>
    </row>
    <row r="53" spans="1:3" ht="13.5" thickBot="1" x14ac:dyDescent="0.25">
      <c r="A53" s="171" t="s">
        <v>119</v>
      </c>
      <c r="B53" s="167" t="s">
        <v>278</v>
      </c>
      <c r="C53" s="192">
        <f>SUM(C54:C57)</f>
        <v>0</v>
      </c>
    </row>
    <row r="54" spans="1:3" ht="22.5" x14ac:dyDescent="0.2">
      <c r="A54" s="294" t="s">
        <v>62</v>
      </c>
      <c r="B54" s="203" t="s">
        <v>279</v>
      </c>
      <c r="C54" s="194">
        <f>SUM('7. sz. mell.'!C54)</f>
        <v>0</v>
      </c>
    </row>
    <row r="55" spans="1:3" ht="22.5" x14ac:dyDescent="0.2">
      <c r="A55" s="295" t="s">
        <v>63</v>
      </c>
      <c r="B55" s="204" t="s">
        <v>280</v>
      </c>
      <c r="C55" s="194">
        <f>SUM('7. sz. mell.'!C55)</f>
        <v>0</v>
      </c>
    </row>
    <row r="56" spans="1:3" x14ac:dyDescent="0.2">
      <c r="A56" s="295" t="s">
        <v>281</v>
      </c>
      <c r="B56" s="204" t="s">
        <v>282</v>
      </c>
      <c r="C56" s="194">
        <f>SUM('7. sz. mell.'!C56)</f>
        <v>0</v>
      </c>
    </row>
    <row r="57" spans="1:3" ht="13.5" thickBot="1" x14ac:dyDescent="0.25">
      <c r="A57" s="296" t="s">
        <v>283</v>
      </c>
      <c r="B57" s="205" t="s">
        <v>284</v>
      </c>
      <c r="C57" s="194">
        <f>SUM('7. sz. mell.'!C57)</f>
        <v>0</v>
      </c>
    </row>
    <row r="58" spans="1:3" ht="13.5" thickBot="1" x14ac:dyDescent="0.25">
      <c r="A58" s="171" t="s">
        <v>12</v>
      </c>
      <c r="B58" s="182" t="s">
        <v>285</v>
      </c>
      <c r="C58" s="192">
        <f>SUM(C59:C62)</f>
        <v>0</v>
      </c>
    </row>
    <row r="59" spans="1:3" ht="22.5" x14ac:dyDescent="0.2">
      <c r="A59" s="294" t="s">
        <v>120</v>
      </c>
      <c r="B59" s="203" t="s">
        <v>286</v>
      </c>
      <c r="C59" s="194">
        <f>SUM('7. sz. mell.'!C59)</f>
        <v>0</v>
      </c>
    </row>
    <row r="60" spans="1:3" ht="22.5" x14ac:dyDescent="0.2">
      <c r="A60" s="295" t="s">
        <v>121</v>
      </c>
      <c r="B60" s="204" t="s">
        <v>437</v>
      </c>
      <c r="C60" s="194">
        <f>SUM('7. sz. mell.'!C60)</f>
        <v>0</v>
      </c>
    </row>
    <row r="61" spans="1:3" x14ac:dyDescent="0.2">
      <c r="A61" s="295" t="s">
        <v>145</v>
      </c>
      <c r="B61" s="204" t="s">
        <v>288</v>
      </c>
      <c r="C61" s="194">
        <f>SUM('7. sz. mell.'!C61)</f>
        <v>0</v>
      </c>
    </row>
    <row r="62" spans="1:3" ht="13.5" thickBot="1" x14ac:dyDescent="0.25">
      <c r="A62" s="296" t="s">
        <v>289</v>
      </c>
      <c r="B62" s="205" t="s">
        <v>290</v>
      </c>
      <c r="C62" s="194">
        <f>SUM('7. sz. mell.'!C62)</f>
        <v>0</v>
      </c>
    </row>
    <row r="63" spans="1:3" ht="13.5" thickBot="1" x14ac:dyDescent="0.25">
      <c r="A63" s="171" t="s">
        <v>13</v>
      </c>
      <c r="B63" s="167" t="s">
        <v>291</v>
      </c>
      <c r="C63" s="198">
        <f>SUM(C8+C15+C22+C29+C36+C47+C53+C58)</f>
        <v>28014667</v>
      </c>
    </row>
    <row r="64" spans="1:3" ht="21.75" thickBot="1" x14ac:dyDescent="0.2">
      <c r="A64" s="297" t="s">
        <v>435</v>
      </c>
      <c r="B64" s="182" t="s">
        <v>293</v>
      </c>
      <c r="C64" s="192">
        <f>SUM(C65:C67)</f>
        <v>0</v>
      </c>
    </row>
    <row r="65" spans="1:3" x14ac:dyDescent="0.2">
      <c r="A65" s="294" t="s">
        <v>294</v>
      </c>
      <c r="B65" s="203" t="s">
        <v>295</v>
      </c>
      <c r="C65" s="194">
        <f>SUM('7. sz. mell.'!C65)</f>
        <v>0</v>
      </c>
    </row>
    <row r="66" spans="1:3" x14ac:dyDescent="0.2">
      <c r="A66" s="295" t="s">
        <v>296</v>
      </c>
      <c r="B66" s="204" t="s">
        <v>297</v>
      </c>
      <c r="C66" s="194">
        <f>SUM('7. sz. mell.'!C66)</f>
        <v>0</v>
      </c>
    </row>
    <row r="67" spans="1:3" ht="13.5" thickBot="1" x14ac:dyDescent="0.25">
      <c r="A67" s="296" t="s">
        <v>298</v>
      </c>
      <c r="B67" s="290" t="s">
        <v>299</v>
      </c>
      <c r="C67" s="194">
        <f>SUM('7. sz. mell.'!C67)</f>
        <v>0</v>
      </c>
    </row>
    <row r="68" spans="1:3" ht="13.5" thickBot="1" x14ac:dyDescent="0.2">
      <c r="A68" s="297" t="s">
        <v>300</v>
      </c>
      <c r="B68" s="182" t="s">
        <v>301</v>
      </c>
      <c r="C68" s="192">
        <f>SUM(C69:C72)</f>
        <v>0</v>
      </c>
    </row>
    <row r="69" spans="1:3" x14ac:dyDescent="0.2">
      <c r="A69" s="294" t="s">
        <v>101</v>
      </c>
      <c r="B69" s="203" t="s">
        <v>302</v>
      </c>
      <c r="C69" s="194">
        <f>SUM('7. sz. mell.'!C69)</f>
        <v>0</v>
      </c>
    </row>
    <row r="70" spans="1:3" x14ac:dyDescent="0.2">
      <c r="A70" s="295" t="s">
        <v>102</v>
      </c>
      <c r="B70" s="204" t="s">
        <v>303</v>
      </c>
      <c r="C70" s="194">
        <f>SUM('7. sz. mell.'!C70)</f>
        <v>0</v>
      </c>
    </row>
    <row r="71" spans="1:3" x14ac:dyDescent="0.2">
      <c r="A71" s="295" t="s">
        <v>304</v>
      </c>
      <c r="B71" s="204" t="s">
        <v>305</v>
      </c>
      <c r="C71" s="194">
        <f>SUM('7. sz. mell.'!C71)</f>
        <v>0</v>
      </c>
    </row>
    <row r="72" spans="1:3" ht="13.5" thickBot="1" x14ac:dyDescent="0.25">
      <c r="A72" s="296" t="s">
        <v>306</v>
      </c>
      <c r="B72" s="205" t="s">
        <v>307</v>
      </c>
      <c r="C72" s="194">
        <f>SUM('7. sz. mell.'!C72)</f>
        <v>0</v>
      </c>
    </row>
    <row r="73" spans="1:3" ht="13.5" thickBot="1" x14ac:dyDescent="0.2">
      <c r="A73" s="297" t="s">
        <v>308</v>
      </c>
      <c r="B73" s="182" t="s">
        <v>309</v>
      </c>
      <c r="C73" s="192">
        <f>SUM(C74:C75)</f>
        <v>67834</v>
      </c>
    </row>
    <row r="74" spans="1:3" x14ac:dyDescent="0.2">
      <c r="A74" s="294" t="s">
        <v>310</v>
      </c>
      <c r="B74" s="203" t="s">
        <v>311</v>
      </c>
      <c r="C74" s="194">
        <f>SUM('7. sz. mell.'!C74)</f>
        <v>67834</v>
      </c>
    </row>
    <row r="75" spans="1:3" ht="13.5" thickBot="1" x14ac:dyDescent="0.25">
      <c r="A75" s="296" t="s">
        <v>312</v>
      </c>
      <c r="B75" s="205" t="s">
        <v>313</v>
      </c>
      <c r="C75" s="194">
        <f>SUM('7. sz. mell.'!C75)</f>
        <v>0</v>
      </c>
    </row>
    <row r="76" spans="1:3" ht="13.5" thickBot="1" x14ac:dyDescent="0.2">
      <c r="A76" s="297" t="s">
        <v>314</v>
      </c>
      <c r="B76" s="182" t="s">
        <v>315</v>
      </c>
      <c r="C76" s="192">
        <f>SUM(C77:C79)</f>
        <v>29400275</v>
      </c>
    </row>
    <row r="77" spans="1:3" x14ac:dyDescent="0.2">
      <c r="A77" s="294" t="s">
        <v>316</v>
      </c>
      <c r="B77" s="203" t="s">
        <v>317</v>
      </c>
      <c r="C77" s="194">
        <f>SUM('7. sz. mell.'!C77)</f>
        <v>0</v>
      </c>
    </row>
    <row r="78" spans="1:3" x14ac:dyDescent="0.2">
      <c r="A78" s="295" t="s">
        <v>318</v>
      </c>
      <c r="B78" s="204" t="s">
        <v>319</v>
      </c>
      <c r="C78" s="194">
        <f>SUM('7. sz. mell.'!C78)</f>
        <v>0</v>
      </c>
    </row>
    <row r="79" spans="1:3" x14ac:dyDescent="0.2">
      <c r="A79" s="296" t="s">
        <v>320</v>
      </c>
      <c r="B79" s="205" t="s">
        <v>666</v>
      </c>
      <c r="C79" s="194">
        <f>SUM('7. sz. mell.'!C79)</f>
        <v>29400275</v>
      </c>
    </row>
    <row r="80" spans="1:3" ht="13.5" thickBot="1" x14ac:dyDescent="0.25">
      <c r="A80" s="296" t="s">
        <v>665</v>
      </c>
      <c r="B80" s="205" t="s">
        <v>321</v>
      </c>
      <c r="C80" s="194">
        <f>SUM('7. sz. mell.'!C80)</f>
        <v>0</v>
      </c>
    </row>
    <row r="81" spans="1:3" ht="13.5" thickBot="1" x14ac:dyDescent="0.2">
      <c r="A81" s="297" t="s">
        <v>322</v>
      </c>
      <c r="B81" s="182" t="s">
        <v>323</v>
      </c>
      <c r="C81" s="192">
        <f>SUM(C82:C85)</f>
        <v>0</v>
      </c>
    </row>
    <row r="82" spans="1:3" x14ac:dyDescent="0.2">
      <c r="A82" s="298" t="s">
        <v>324</v>
      </c>
      <c r="B82" s="203" t="s">
        <v>325</v>
      </c>
      <c r="C82" s="194">
        <f>SUM('7. sz. mell.'!C82)</f>
        <v>0</v>
      </c>
    </row>
    <row r="83" spans="1:3" x14ac:dyDescent="0.2">
      <c r="A83" s="299" t="s">
        <v>326</v>
      </c>
      <c r="B83" s="204" t="s">
        <v>327</v>
      </c>
      <c r="C83" s="194">
        <f>SUM('7. sz. mell.'!C83)</f>
        <v>0</v>
      </c>
    </row>
    <row r="84" spans="1:3" x14ac:dyDescent="0.2">
      <c r="A84" s="299" t="s">
        <v>328</v>
      </c>
      <c r="B84" s="204" t="s">
        <v>329</v>
      </c>
      <c r="C84" s="194">
        <f>SUM('7. sz. mell.'!C84)</f>
        <v>0</v>
      </c>
    </row>
    <row r="85" spans="1:3" ht="13.5" thickBot="1" x14ac:dyDescent="0.25">
      <c r="A85" s="300" t="s">
        <v>330</v>
      </c>
      <c r="B85" s="205" t="s">
        <v>331</v>
      </c>
      <c r="C85" s="194">
        <f>SUM('7. sz. mell.'!C85)</f>
        <v>0</v>
      </c>
    </row>
    <row r="86" spans="1:3" ht="13.5" thickBot="1" x14ac:dyDescent="0.2">
      <c r="A86" s="297" t="s">
        <v>332</v>
      </c>
      <c r="B86" s="182" t="s">
        <v>333</v>
      </c>
      <c r="C86" s="194">
        <f>SUM('7. sz. mell.'!C86)</f>
        <v>0</v>
      </c>
    </row>
    <row r="87" spans="1:3" ht="13.5" thickBot="1" x14ac:dyDescent="0.2">
      <c r="A87" s="297" t="s">
        <v>334</v>
      </c>
      <c r="B87" s="291" t="s">
        <v>335</v>
      </c>
      <c r="C87" s="198">
        <f>SUM(C64+C68+C73+C76+C81+C86)</f>
        <v>29468109</v>
      </c>
    </row>
    <row r="88" spans="1:3" ht="13.5" thickBot="1" x14ac:dyDescent="0.2">
      <c r="A88" s="301" t="s">
        <v>336</v>
      </c>
      <c r="B88" s="292" t="s">
        <v>436</v>
      </c>
      <c r="C88" s="198">
        <f>SUM(C63+C87)</f>
        <v>57482776</v>
      </c>
    </row>
    <row r="89" spans="1:3" ht="13.5" thickBot="1" x14ac:dyDescent="0.25"/>
    <row r="90" spans="1:3" ht="13.5" thickBot="1" x14ac:dyDescent="0.25">
      <c r="A90" s="9"/>
      <c r="B90" s="277"/>
      <c r="C90" s="99"/>
    </row>
    <row r="91" spans="1:3" ht="24.75" thickBot="1" x14ac:dyDescent="0.25">
      <c r="A91" s="289"/>
      <c r="B91" s="146" t="s">
        <v>41</v>
      </c>
      <c r="C91" s="323" t="s">
        <v>166</v>
      </c>
    </row>
    <row r="92" spans="1:3" ht="13.5" thickBot="1" x14ac:dyDescent="0.25">
      <c r="A92" s="289" t="s">
        <v>5</v>
      </c>
      <c r="B92" s="170" t="s">
        <v>344</v>
      </c>
      <c r="C92" s="490">
        <f>SUM(C93:C107)</f>
        <v>57482776</v>
      </c>
    </row>
    <row r="93" spans="1:3" x14ac:dyDescent="0.2">
      <c r="A93" s="302" t="s">
        <v>64</v>
      </c>
      <c r="B93" s="156" t="s">
        <v>35</v>
      </c>
      <c r="C93" s="279">
        <f>SUM('7. sz. mell.'!C93:E93)</f>
        <v>27691200</v>
      </c>
    </row>
    <row r="94" spans="1:3" x14ac:dyDescent="0.2">
      <c r="A94" s="295" t="s">
        <v>65</v>
      </c>
      <c r="B94" s="154" t="s">
        <v>122</v>
      </c>
      <c r="C94" s="281">
        <f>SUM('7. sz. mell.'!C94:E94)</f>
        <v>4526760</v>
      </c>
    </row>
    <row r="95" spans="1:3" x14ac:dyDescent="0.2">
      <c r="A95" s="295" t="s">
        <v>66</v>
      </c>
      <c r="B95" s="154" t="s">
        <v>93</v>
      </c>
      <c r="C95" s="280">
        <f>SUM('7. sz. mell.'!C95:E95)</f>
        <v>25264816</v>
      </c>
    </row>
    <row r="96" spans="1:3" x14ac:dyDescent="0.2">
      <c r="A96" s="295" t="s">
        <v>67</v>
      </c>
      <c r="B96" s="157" t="s">
        <v>123</v>
      </c>
      <c r="C96" s="280">
        <f>SUM('7. sz. mell.'!C96:E96)</f>
        <v>0</v>
      </c>
    </row>
    <row r="97" spans="1:3" x14ac:dyDescent="0.2">
      <c r="A97" s="295" t="s">
        <v>76</v>
      </c>
      <c r="B97" s="165" t="s">
        <v>124</v>
      </c>
      <c r="C97" s="280">
        <f>SUM('7. sz. mell.'!C97:E97)</f>
        <v>0</v>
      </c>
    </row>
    <row r="98" spans="1:3" x14ac:dyDescent="0.2">
      <c r="A98" s="295" t="s">
        <v>68</v>
      </c>
      <c r="B98" s="154" t="s">
        <v>345</v>
      </c>
      <c r="C98" s="280">
        <f>SUM('7. sz. mell.'!C98:E98)</f>
        <v>0</v>
      </c>
    </row>
    <row r="99" spans="1:3" x14ac:dyDescent="0.2">
      <c r="A99" s="295" t="s">
        <v>69</v>
      </c>
      <c r="B99" s="176" t="s">
        <v>346</v>
      </c>
      <c r="C99" s="280">
        <f>SUM('7. sz. mell.'!C99:E99)</f>
        <v>0</v>
      </c>
    </row>
    <row r="100" spans="1:3" ht="22.5" x14ac:dyDescent="0.2">
      <c r="A100" s="295" t="s">
        <v>77</v>
      </c>
      <c r="B100" s="177" t="s">
        <v>347</v>
      </c>
      <c r="C100" s="280">
        <f>SUM('7. sz. mell.'!C100:E100)</f>
        <v>0</v>
      </c>
    </row>
    <row r="101" spans="1:3" ht="22.5" x14ac:dyDescent="0.2">
      <c r="A101" s="295" t="s">
        <v>78</v>
      </c>
      <c r="B101" s="177" t="s">
        <v>348</v>
      </c>
      <c r="C101" s="280">
        <f>SUM('7. sz. mell.'!C101:E101)</f>
        <v>0</v>
      </c>
    </row>
    <row r="102" spans="1:3" x14ac:dyDescent="0.2">
      <c r="A102" s="295" t="s">
        <v>79</v>
      </c>
      <c r="B102" s="176" t="s">
        <v>349</v>
      </c>
      <c r="C102" s="280">
        <f>SUM('7. sz. mell.'!C102:E102)</f>
        <v>0</v>
      </c>
    </row>
    <row r="103" spans="1:3" x14ac:dyDescent="0.2">
      <c r="A103" s="295" t="s">
        <v>80</v>
      </c>
      <c r="B103" s="176" t="s">
        <v>350</v>
      </c>
      <c r="C103" s="280">
        <f>SUM('7. sz. mell.'!C103:E103)</f>
        <v>0</v>
      </c>
    </row>
    <row r="104" spans="1:3" ht="22.5" x14ac:dyDescent="0.2">
      <c r="A104" s="295" t="s">
        <v>82</v>
      </c>
      <c r="B104" s="177" t="s">
        <v>351</v>
      </c>
      <c r="C104" s="280">
        <f>SUM('7. sz. mell.'!C104:E104)</f>
        <v>0</v>
      </c>
    </row>
    <row r="105" spans="1:3" x14ac:dyDescent="0.2">
      <c r="A105" s="303" t="s">
        <v>125</v>
      </c>
      <c r="B105" s="178" t="s">
        <v>352</v>
      </c>
      <c r="C105" s="280">
        <f>SUM('7. sz. mell.'!C105:E105)</f>
        <v>0</v>
      </c>
    </row>
    <row r="106" spans="1:3" x14ac:dyDescent="0.2">
      <c r="A106" s="295" t="s">
        <v>353</v>
      </c>
      <c r="B106" s="178" t="s">
        <v>354</v>
      </c>
      <c r="C106" s="280">
        <f>SUM('7. sz. mell.'!C106:E106)</f>
        <v>0</v>
      </c>
    </row>
    <row r="107" spans="1:3" ht="23.25" thickBot="1" x14ac:dyDescent="0.25">
      <c r="A107" s="304" t="s">
        <v>355</v>
      </c>
      <c r="B107" s="179" t="s">
        <v>356</v>
      </c>
      <c r="C107" s="284">
        <f>SUM('7. sz. mell.'!C107:E107)</f>
        <v>0</v>
      </c>
    </row>
    <row r="108" spans="1:3" ht="13.5" thickBot="1" x14ac:dyDescent="0.25">
      <c r="A108" s="171" t="s">
        <v>6</v>
      </c>
      <c r="B108" s="169" t="s">
        <v>357</v>
      </c>
      <c r="C108" s="186">
        <f>SUM(C109:C121)</f>
        <v>0</v>
      </c>
    </row>
    <row r="109" spans="1:3" x14ac:dyDescent="0.2">
      <c r="A109" s="294" t="s">
        <v>70</v>
      </c>
      <c r="B109" s="154" t="s">
        <v>144</v>
      </c>
      <c r="C109" s="282">
        <f>SUM('7. sz. mell.'!C109:E109)</f>
        <v>0</v>
      </c>
    </row>
    <row r="110" spans="1:3" x14ac:dyDescent="0.2">
      <c r="A110" s="294" t="s">
        <v>71</v>
      </c>
      <c r="B110" s="158" t="s">
        <v>358</v>
      </c>
      <c r="C110" s="280">
        <f>SUM('7. sz. mell.'!C110:E110)</f>
        <v>0</v>
      </c>
    </row>
    <row r="111" spans="1:3" x14ac:dyDescent="0.2">
      <c r="A111" s="294" t="s">
        <v>72</v>
      </c>
      <c r="B111" s="158" t="s">
        <v>126</v>
      </c>
      <c r="C111" s="280">
        <f>SUM('7. sz. mell.'!C111:E111)</f>
        <v>0</v>
      </c>
    </row>
    <row r="112" spans="1:3" x14ac:dyDescent="0.2">
      <c r="A112" s="294" t="s">
        <v>73</v>
      </c>
      <c r="B112" s="158" t="s">
        <v>359</v>
      </c>
      <c r="C112" s="280">
        <f>SUM('7. sz. mell.'!C112:E112)</f>
        <v>0</v>
      </c>
    </row>
    <row r="113" spans="1:3" x14ac:dyDescent="0.2">
      <c r="A113" s="294" t="s">
        <v>74</v>
      </c>
      <c r="B113" s="184" t="s">
        <v>146</v>
      </c>
      <c r="C113" s="280">
        <f>SUM('7. sz. mell.'!C113:E113)</f>
        <v>0</v>
      </c>
    </row>
    <row r="114" spans="1:3" x14ac:dyDescent="0.2">
      <c r="A114" s="294" t="s">
        <v>81</v>
      </c>
      <c r="B114" s="183" t="s">
        <v>360</v>
      </c>
      <c r="C114" s="280">
        <f>SUM('7. sz. mell.'!C114:E114)</f>
        <v>0</v>
      </c>
    </row>
    <row r="115" spans="1:3" ht="22.5" x14ac:dyDescent="0.2">
      <c r="A115" s="294" t="s">
        <v>83</v>
      </c>
      <c r="B115" s="199" t="s">
        <v>361</v>
      </c>
      <c r="C115" s="280">
        <f>SUM('7. sz. mell.'!C115:E115)</f>
        <v>0</v>
      </c>
    </row>
    <row r="116" spans="1:3" ht="22.5" x14ac:dyDescent="0.2">
      <c r="A116" s="294" t="s">
        <v>127</v>
      </c>
      <c r="B116" s="177" t="s">
        <v>348</v>
      </c>
      <c r="C116" s="280">
        <f>SUM('7. sz. mell.'!C116:E116)</f>
        <v>0</v>
      </c>
    </row>
    <row r="117" spans="1:3" x14ac:dyDescent="0.2">
      <c r="A117" s="294" t="s">
        <v>128</v>
      </c>
      <c r="B117" s="177" t="s">
        <v>362</v>
      </c>
      <c r="C117" s="280">
        <f>SUM('7. sz. mell.'!C117:E117)</f>
        <v>0</v>
      </c>
    </row>
    <row r="118" spans="1:3" x14ac:dyDescent="0.2">
      <c r="A118" s="294" t="s">
        <v>129</v>
      </c>
      <c r="B118" s="177" t="s">
        <v>363</v>
      </c>
      <c r="C118" s="280">
        <f>SUM('7. sz. mell.'!C118:E118)</f>
        <v>0</v>
      </c>
    </row>
    <row r="119" spans="1:3" ht="22.5" x14ac:dyDescent="0.2">
      <c r="A119" s="294" t="s">
        <v>364</v>
      </c>
      <c r="B119" s="177" t="s">
        <v>351</v>
      </c>
      <c r="C119" s="280">
        <f>SUM('7. sz. mell.'!C119:E119)</f>
        <v>0</v>
      </c>
    </row>
    <row r="120" spans="1:3" x14ac:dyDescent="0.2">
      <c r="A120" s="294" t="s">
        <v>365</v>
      </c>
      <c r="B120" s="177" t="s">
        <v>366</v>
      </c>
      <c r="C120" s="280">
        <f>SUM('7. sz. mell.'!C120:E120)</f>
        <v>0</v>
      </c>
    </row>
    <row r="121" spans="1:3" ht="23.25" thickBot="1" x14ac:dyDescent="0.25">
      <c r="A121" s="303" t="s">
        <v>367</v>
      </c>
      <c r="B121" s="177" t="s">
        <v>368</v>
      </c>
      <c r="C121" s="506">
        <f>SUM('7. sz. mell.'!C121:E121)</f>
        <v>0</v>
      </c>
    </row>
    <row r="122" spans="1:3" ht="13.5" thickBot="1" x14ac:dyDescent="0.25">
      <c r="A122" s="171" t="s">
        <v>7</v>
      </c>
      <c r="B122" s="173" t="s">
        <v>369</v>
      </c>
      <c r="C122" s="186">
        <f>SUM(C123:C124)</f>
        <v>0</v>
      </c>
    </row>
    <row r="123" spans="1:3" x14ac:dyDescent="0.2">
      <c r="A123" s="294" t="s">
        <v>53</v>
      </c>
      <c r="B123" s="155" t="s">
        <v>42</v>
      </c>
      <c r="C123" s="279">
        <f>SUM('7. sz. mell.'!C123:E123)</f>
        <v>0</v>
      </c>
    </row>
    <row r="124" spans="1:3" ht="13.5" thickBot="1" x14ac:dyDescent="0.25">
      <c r="A124" s="296" t="s">
        <v>54</v>
      </c>
      <c r="B124" s="158" t="s">
        <v>43</v>
      </c>
      <c r="C124" s="284">
        <f>SUM('7. sz. mell.'!C124:E124)</f>
        <v>0</v>
      </c>
    </row>
    <row r="125" spans="1:3" ht="13.5" thickBot="1" x14ac:dyDescent="0.25">
      <c r="A125" s="171" t="s">
        <v>8</v>
      </c>
      <c r="B125" s="173" t="s">
        <v>370</v>
      </c>
      <c r="C125" s="186">
        <f>SUM(C92+C108+C122)</f>
        <v>57482776</v>
      </c>
    </row>
    <row r="126" spans="1:3" ht="21.75" thickBot="1" x14ac:dyDescent="0.25">
      <c r="A126" s="171" t="s">
        <v>9</v>
      </c>
      <c r="B126" s="173" t="s">
        <v>438</v>
      </c>
      <c r="C126" s="186"/>
    </row>
    <row r="127" spans="1:3" x14ac:dyDescent="0.2">
      <c r="A127" s="294" t="s">
        <v>57</v>
      </c>
      <c r="B127" s="155" t="s">
        <v>372</v>
      </c>
      <c r="C127" s="279">
        <f>SUM('7. sz. mell.'!C127:E127)</f>
        <v>0</v>
      </c>
    </row>
    <row r="128" spans="1:3" ht="22.5" x14ac:dyDescent="0.2">
      <c r="A128" s="294" t="s">
        <v>58</v>
      </c>
      <c r="B128" s="155" t="s">
        <v>373</v>
      </c>
      <c r="C128" s="280">
        <f>SUM('7. sz. mell.'!C128:E128)</f>
        <v>0</v>
      </c>
    </row>
    <row r="129" spans="1:3" ht="13.5" thickBot="1" x14ac:dyDescent="0.25">
      <c r="A129" s="303" t="s">
        <v>59</v>
      </c>
      <c r="B129" s="153" t="s">
        <v>374</v>
      </c>
      <c r="C129" s="284">
        <f>SUM('7. sz. mell.'!C129:E129)</f>
        <v>0</v>
      </c>
    </row>
    <row r="130" spans="1:3" ht="13.5" thickBot="1" x14ac:dyDescent="0.25">
      <c r="A130" s="171" t="s">
        <v>10</v>
      </c>
      <c r="B130" s="173" t="s">
        <v>375</v>
      </c>
      <c r="C130" s="186"/>
    </row>
    <row r="131" spans="1:3" x14ac:dyDescent="0.2">
      <c r="A131" s="294" t="s">
        <v>60</v>
      </c>
      <c r="B131" s="155" t="s">
        <v>376</v>
      </c>
      <c r="C131" s="279">
        <f>SUM('7. sz. mell.'!C131:E131)</f>
        <v>0</v>
      </c>
    </row>
    <row r="132" spans="1:3" x14ac:dyDescent="0.2">
      <c r="A132" s="294" t="s">
        <v>61</v>
      </c>
      <c r="B132" s="155" t="s">
        <v>377</v>
      </c>
      <c r="C132" s="280">
        <f>SUM('7. sz. mell.'!C132:E132)</f>
        <v>0</v>
      </c>
    </row>
    <row r="133" spans="1:3" x14ac:dyDescent="0.2">
      <c r="A133" s="294" t="s">
        <v>272</v>
      </c>
      <c r="B133" s="155" t="s">
        <v>378</v>
      </c>
      <c r="C133" s="280">
        <f>SUM('7. sz. mell.'!C133:E133)</f>
        <v>0</v>
      </c>
    </row>
    <row r="134" spans="1:3" ht="13.5" thickBot="1" x14ac:dyDescent="0.25">
      <c r="A134" s="303" t="s">
        <v>274</v>
      </c>
      <c r="B134" s="153" t="s">
        <v>379</v>
      </c>
      <c r="C134" s="284">
        <f>SUM('7. sz. mell.'!C134:E134)</f>
        <v>0</v>
      </c>
    </row>
    <row r="135" spans="1:3" ht="13.5" thickBot="1" x14ac:dyDescent="0.25">
      <c r="A135" s="171" t="s">
        <v>11</v>
      </c>
      <c r="B135" s="173" t="s">
        <v>447</v>
      </c>
      <c r="C135" s="283"/>
    </row>
    <row r="136" spans="1:3" x14ac:dyDescent="0.2">
      <c r="A136" s="294" t="s">
        <v>62</v>
      </c>
      <c r="B136" s="155" t="s">
        <v>381</v>
      </c>
      <c r="C136" s="279">
        <f>SUM('7. sz. mell.'!C136:E136)</f>
        <v>0</v>
      </c>
    </row>
    <row r="137" spans="1:3" x14ac:dyDescent="0.2">
      <c r="A137" s="294" t="s">
        <v>63</v>
      </c>
      <c r="B137" s="155" t="s">
        <v>382</v>
      </c>
      <c r="C137" s="280">
        <f>SUM('7. sz. mell.'!C137:E137)</f>
        <v>0</v>
      </c>
    </row>
    <row r="138" spans="1:3" x14ac:dyDescent="0.2">
      <c r="A138" s="294" t="s">
        <v>281</v>
      </c>
      <c r="B138" s="155" t="s">
        <v>446</v>
      </c>
      <c r="C138" s="280">
        <f>SUM('7. sz. mell.'!C138:E138)</f>
        <v>0</v>
      </c>
    </row>
    <row r="139" spans="1:3" x14ac:dyDescent="0.2">
      <c r="A139" s="294" t="s">
        <v>283</v>
      </c>
      <c r="B139" s="155" t="s">
        <v>383</v>
      </c>
      <c r="C139" s="280">
        <f>SUM('7. sz. mell.'!C139:E139)</f>
        <v>0</v>
      </c>
    </row>
    <row r="140" spans="1:3" ht="13.5" thickBot="1" x14ac:dyDescent="0.25">
      <c r="A140" s="303" t="s">
        <v>445</v>
      </c>
      <c r="B140" s="153" t="s">
        <v>384</v>
      </c>
      <c r="C140" s="284">
        <f>SUM('7. sz. mell.'!C140:E140)</f>
        <v>0</v>
      </c>
    </row>
    <row r="141" spans="1:3" ht="13.5" thickBot="1" x14ac:dyDescent="0.25">
      <c r="A141" s="171" t="s">
        <v>12</v>
      </c>
      <c r="B141" s="173" t="s">
        <v>439</v>
      </c>
      <c r="C141" s="285"/>
    </row>
    <row r="142" spans="1:3" x14ac:dyDescent="0.2">
      <c r="A142" s="294" t="s">
        <v>120</v>
      </c>
      <c r="B142" s="155" t="s">
        <v>386</v>
      </c>
      <c r="C142" s="279">
        <f>SUM('7. sz. mell.'!C142:E142)</f>
        <v>0</v>
      </c>
    </row>
    <row r="143" spans="1:3" x14ac:dyDescent="0.2">
      <c r="A143" s="294" t="s">
        <v>121</v>
      </c>
      <c r="B143" s="155" t="s">
        <v>387</v>
      </c>
      <c r="C143" s="280">
        <f>SUM('7. sz. mell.'!C143:E143)</f>
        <v>0</v>
      </c>
    </row>
    <row r="144" spans="1:3" x14ac:dyDescent="0.2">
      <c r="A144" s="294" t="s">
        <v>145</v>
      </c>
      <c r="B144" s="155" t="s">
        <v>388</v>
      </c>
      <c r="C144" s="280">
        <f>SUM('7. sz. mell.'!C144:E144)</f>
        <v>0</v>
      </c>
    </row>
    <row r="145" spans="1:3" ht="13.5" thickBot="1" x14ac:dyDescent="0.25">
      <c r="A145" s="294" t="s">
        <v>289</v>
      </c>
      <c r="B145" s="155" t="s">
        <v>389</v>
      </c>
      <c r="C145" s="284">
        <f>SUM('7. sz. mell.'!C145:E145)</f>
        <v>0</v>
      </c>
    </row>
    <row r="146" spans="1:3" ht="13.5" thickBot="1" x14ac:dyDescent="0.25">
      <c r="A146" s="171" t="s">
        <v>13</v>
      </c>
      <c r="B146" s="173" t="s">
        <v>390</v>
      </c>
      <c r="C146" s="293"/>
    </row>
    <row r="147" spans="1:3" ht="13.5" thickBot="1" x14ac:dyDescent="0.25">
      <c r="A147" s="305" t="s">
        <v>14</v>
      </c>
      <c r="B147" s="188" t="s">
        <v>391</v>
      </c>
      <c r="C147" s="293">
        <f>SUM(C125+C146)</f>
        <v>57482776</v>
      </c>
    </row>
    <row r="148" spans="1:3" ht="13.5" thickBot="1" x14ac:dyDescent="0.25">
      <c r="A148" s="37"/>
      <c r="B148" s="38"/>
      <c r="C148" s="39"/>
    </row>
    <row r="149" spans="1:3" ht="13.5" thickBot="1" x14ac:dyDescent="0.25">
      <c r="A149" s="492" t="s">
        <v>448</v>
      </c>
      <c r="B149" s="493"/>
      <c r="C149" s="493">
        <v>6</v>
      </c>
    </row>
    <row r="150" spans="1:3" ht="13.5" thickBot="1" x14ac:dyDescent="0.25">
      <c r="A150" s="492" t="s">
        <v>136</v>
      </c>
      <c r="B150" s="494"/>
      <c r="C150" s="493">
        <v>3</v>
      </c>
    </row>
  </sheetData>
  <mergeCells count="3">
    <mergeCell ref="B2:C2"/>
    <mergeCell ref="B3:C3"/>
    <mergeCell ref="A7:C7"/>
  </mergeCells>
  <phoneticPr fontId="0" type="noConversion"/>
  <printOptions horizontalCentered="1"/>
  <pageMargins left="0.78740157480314965" right="0.78740157480314965" top="0.59055118110236227" bottom="0.59055118110236227" header="0.78740157480314965" footer="0.78740157480314965"/>
  <pageSetup paperSize="9" scale="80" orientation="portrait" r:id="rId1"/>
  <headerFooter alignWithMargins="0"/>
  <rowBreaks count="2" manualBreakCount="2">
    <brk id="57" max="16383" man="1"/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9.33203125" style="143" customWidth="1"/>
    <col min="2" max="2" width="58.1640625" style="143" customWidth="1"/>
    <col min="3" max="5" width="15" style="143" customWidth="1"/>
    <col min="10" max="16384" width="9.33203125" style="143"/>
  </cols>
  <sheetData>
    <row r="1" spans="1:5" ht="16.5" thickBot="1" x14ac:dyDescent="0.3">
      <c r="A1" s="268"/>
      <c r="B1" s="269"/>
      <c r="C1" s="200"/>
      <c r="D1" s="9"/>
      <c r="E1" s="307" t="s">
        <v>723</v>
      </c>
    </row>
    <row r="2" spans="1:5" ht="24" customHeight="1" x14ac:dyDescent="0.2">
      <c r="A2" s="288" t="s">
        <v>45</v>
      </c>
      <c r="B2" s="542" t="s">
        <v>720</v>
      </c>
      <c r="C2" s="543"/>
      <c r="D2" s="544"/>
      <c r="E2" s="545"/>
    </row>
    <row r="3" spans="1:5" ht="33" customHeight="1" thickBot="1" x14ac:dyDescent="0.25">
      <c r="A3" s="306" t="s">
        <v>434</v>
      </c>
      <c r="B3" s="546" t="s">
        <v>433</v>
      </c>
      <c r="C3" s="547"/>
      <c r="D3" s="544"/>
      <c r="E3" s="545"/>
    </row>
    <row r="4" spans="1:5" ht="14.25" thickBot="1" x14ac:dyDescent="0.3">
      <c r="A4" s="270"/>
      <c r="B4" s="270"/>
      <c r="C4" s="271"/>
      <c r="D4" s="225"/>
      <c r="E4" s="322"/>
    </row>
    <row r="5" spans="1:5" ht="13.5" thickBot="1" x14ac:dyDescent="0.25">
      <c r="A5" s="146" t="s">
        <v>135</v>
      </c>
      <c r="B5" s="91" t="s">
        <v>39</v>
      </c>
      <c r="C5" s="548" t="s">
        <v>166</v>
      </c>
      <c r="D5" s="549"/>
      <c r="E5" s="549"/>
    </row>
    <row r="6" spans="1:5" ht="13.5" thickBot="1" x14ac:dyDescent="0.25">
      <c r="A6" s="266" t="s">
        <v>338</v>
      </c>
      <c r="B6" s="321" t="s">
        <v>339</v>
      </c>
      <c r="C6" s="550" t="s">
        <v>450</v>
      </c>
      <c r="D6" s="551" t="s">
        <v>538</v>
      </c>
      <c r="E6" s="551" t="s">
        <v>449</v>
      </c>
    </row>
    <row r="7" spans="1:5" ht="13.5" thickBot="1" x14ac:dyDescent="0.25">
      <c r="A7" s="540" t="s">
        <v>40</v>
      </c>
      <c r="B7" s="553"/>
      <c r="C7" s="549"/>
      <c r="D7" s="552"/>
      <c r="E7" s="552"/>
    </row>
    <row r="8" spans="1:5" ht="13.5" thickBot="1" x14ac:dyDescent="0.25">
      <c r="A8" s="171" t="s">
        <v>5</v>
      </c>
      <c r="B8" s="167" t="s">
        <v>222</v>
      </c>
      <c r="C8" s="192">
        <f>SUM(C9:C14)</f>
        <v>0</v>
      </c>
      <c r="D8" s="192">
        <f>SUM(D9:D14)</f>
        <v>0</v>
      </c>
      <c r="E8" s="192">
        <f>SUM(E9:E14)</f>
        <v>0</v>
      </c>
    </row>
    <row r="9" spans="1:5" x14ac:dyDescent="0.2">
      <c r="A9" s="294" t="s">
        <v>64</v>
      </c>
      <c r="B9" s="203" t="s">
        <v>223</v>
      </c>
      <c r="C9" s="194">
        <f>SUM([1]óvoda!$D$123)</f>
        <v>0</v>
      </c>
      <c r="D9" s="194"/>
      <c r="E9" s="194"/>
    </row>
    <row r="10" spans="1:5" x14ac:dyDescent="0.2">
      <c r="A10" s="295" t="s">
        <v>65</v>
      </c>
      <c r="B10" s="204" t="s">
        <v>224</v>
      </c>
      <c r="C10" s="194">
        <f>SUM([1]óvoda!$D$124)</f>
        <v>0</v>
      </c>
      <c r="D10" s="193"/>
      <c r="E10" s="193"/>
    </row>
    <row r="11" spans="1:5" x14ac:dyDescent="0.2">
      <c r="A11" s="295" t="s">
        <v>66</v>
      </c>
      <c r="B11" s="204" t="s">
        <v>225</v>
      </c>
      <c r="C11" s="194">
        <f>SUM([1]óvoda!$D$125)</f>
        <v>0</v>
      </c>
      <c r="D11" s="193"/>
      <c r="E11" s="193"/>
    </row>
    <row r="12" spans="1:5" x14ac:dyDescent="0.2">
      <c r="A12" s="295" t="s">
        <v>67</v>
      </c>
      <c r="B12" s="204" t="s">
        <v>226</v>
      </c>
      <c r="C12" s="194">
        <f>SUM([1]óvoda!$D$126)</f>
        <v>0</v>
      </c>
      <c r="D12" s="193"/>
      <c r="E12" s="193"/>
    </row>
    <row r="13" spans="1:5" x14ac:dyDescent="0.2">
      <c r="A13" s="295" t="s">
        <v>100</v>
      </c>
      <c r="B13" s="204" t="s">
        <v>227</v>
      </c>
      <c r="C13" s="194">
        <f>SUM([1]óvoda!$D$127)</f>
        <v>0</v>
      </c>
      <c r="D13" s="193"/>
      <c r="E13" s="193"/>
    </row>
    <row r="14" spans="1:5" ht="13.5" thickBot="1" x14ac:dyDescent="0.25">
      <c r="A14" s="296" t="s">
        <v>68</v>
      </c>
      <c r="B14" s="184" t="s">
        <v>228</v>
      </c>
      <c r="C14" s="194">
        <f>SUM([1]óvoda!$D$128)</f>
        <v>0</v>
      </c>
      <c r="D14" s="195"/>
      <c r="E14" s="195"/>
    </row>
    <row r="15" spans="1:5" ht="21.75" thickBot="1" x14ac:dyDescent="0.25">
      <c r="A15" s="171" t="s">
        <v>6</v>
      </c>
      <c r="B15" s="182" t="s">
        <v>229</v>
      </c>
      <c r="C15" s="192">
        <v>2395980</v>
      </c>
      <c r="D15" s="192"/>
      <c r="E15" s="192"/>
    </row>
    <row r="16" spans="1:5" x14ac:dyDescent="0.2">
      <c r="A16" s="294" t="s">
        <v>70</v>
      </c>
      <c r="B16" s="203" t="s">
        <v>230</v>
      </c>
      <c r="C16" s="194"/>
      <c r="D16" s="194"/>
      <c r="E16" s="194"/>
    </row>
    <row r="17" spans="1:5" x14ac:dyDescent="0.2">
      <c r="A17" s="295" t="s">
        <v>71</v>
      </c>
      <c r="B17" s="204" t="s">
        <v>231</v>
      </c>
      <c r="C17" s="193"/>
      <c r="D17" s="193"/>
      <c r="E17" s="193"/>
    </row>
    <row r="18" spans="1:5" x14ac:dyDescent="0.2">
      <c r="A18" s="295" t="s">
        <v>72</v>
      </c>
      <c r="B18" s="204" t="s">
        <v>232</v>
      </c>
      <c r="C18" s="193"/>
      <c r="D18" s="193"/>
      <c r="E18" s="193"/>
    </row>
    <row r="19" spans="1:5" x14ac:dyDescent="0.2">
      <c r="A19" s="295" t="s">
        <v>73</v>
      </c>
      <c r="B19" s="204" t="s">
        <v>233</v>
      </c>
      <c r="C19" s="193"/>
      <c r="D19" s="193"/>
      <c r="E19" s="193"/>
    </row>
    <row r="20" spans="1:5" x14ac:dyDescent="0.2">
      <c r="A20" s="295" t="s">
        <v>74</v>
      </c>
      <c r="B20" s="204" t="s">
        <v>234</v>
      </c>
      <c r="C20" s="193">
        <v>2395980</v>
      </c>
      <c r="D20" s="193"/>
      <c r="E20" s="193"/>
    </row>
    <row r="21" spans="1:5" ht="13.5" thickBot="1" x14ac:dyDescent="0.25">
      <c r="A21" s="296" t="s">
        <v>81</v>
      </c>
      <c r="B21" s="184" t="s">
        <v>235</v>
      </c>
      <c r="C21" s="195"/>
      <c r="D21" s="195"/>
      <c r="E21" s="195"/>
    </row>
    <row r="22" spans="1:5" ht="21.75" thickBot="1" x14ac:dyDescent="0.25">
      <c r="A22" s="171" t="s">
        <v>7</v>
      </c>
      <c r="B22" s="167" t="s">
        <v>236</v>
      </c>
      <c r="C22" s="192"/>
      <c r="D22" s="192"/>
      <c r="E22" s="192"/>
    </row>
    <row r="23" spans="1:5" x14ac:dyDescent="0.2">
      <c r="A23" s="294" t="s">
        <v>53</v>
      </c>
      <c r="B23" s="203" t="s">
        <v>237</v>
      </c>
      <c r="C23" s="194"/>
      <c r="D23" s="194"/>
      <c r="E23" s="194"/>
    </row>
    <row r="24" spans="1:5" x14ac:dyDescent="0.2">
      <c r="A24" s="295" t="s">
        <v>54</v>
      </c>
      <c r="B24" s="204" t="s">
        <v>238</v>
      </c>
      <c r="C24" s="193"/>
      <c r="D24" s="193"/>
      <c r="E24" s="193"/>
    </row>
    <row r="25" spans="1:5" ht="22.5" x14ac:dyDescent="0.2">
      <c r="A25" s="295" t="s">
        <v>55</v>
      </c>
      <c r="B25" s="204" t="s">
        <v>239</v>
      </c>
      <c r="C25" s="193"/>
      <c r="D25" s="193"/>
      <c r="E25" s="193"/>
    </row>
    <row r="26" spans="1:5" ht="22.5" x14ac:dyDescent="0.2">
      <c r="A26" s="295" t="s">
        <v>56</v>
      </c>
      <c r="B26" s="204" t="s">
        <v>240</v>
      </c>
      <c r="C26" s="193"/>
      <c r="D26" s="193"/>
      <c r="E26" s="193"/>
    </row>
    <row r="27" spans="1:5" x14ac:dyDescent="0.2">
      <c r="A27" s="295" t="s">
        <v>110</v>
      </c>
      <c r="B27" s="204" t="s">
        <v>241</v>
      </c>
      <c r="C27" s="193"/>
      <c r="D27" s="193"/>
      <c r="E27" s="193"/>
    </row>
    <row r="28" spans="1:5" ht="13.5" thickBot="1" x14ac:dyDescent="0.25">
      <c r="A28" s="296" t="s">
        <v>111</v>
      </c>
      <c r="B28" s="205" t="s">
        <v>242</v>
      </c>
      <c r="C28" s="195"/>
      <c r="D28" s="195"/>
      <c r="E28" s="195"/>
    </row>
    <row r="29" spans="1:5" ht="13.5" thickBot="1" x14ac:dyDescent="0.25">
      <c r="A29" s="171" t="s">
        <v>112</v>
      </c>
      <c r="B29" s="167" t="s">
        <v>243</v>
      </c>
      <c r="C29" s="198"/>
      <c r="D29" s="198"/>
      <c r="E29" s="198"/>
    </row>
    <row r="30" spans="1:5" x14ac:dyDescent="0.2">
      <c r="A30" s="294" t="s">
        <v>244</v>
      </c>
      <c r="B30" s="203" t="s">
        <v>245</v>
      </c>
      <c r="C30" s="210"/>
      <c r="D30" s="210"/>
      <c r="E30" s="210"/>
    </row>
    <row r="31" spans="1:5" x14ac:dyDescent="0.2">
      <c r="A31" s="295" t="s">
        <v>246</v>
      </c>
      <c r="B31" s="204" t="s">
        <v>247</v>
      </c>
      <c r="C31" s="193"/>
      <c r="D31" s="193"/>
      <c r="E31" s="193"/>
    </row>
    <row r="32" spans="1:5" x14ac:dyDescent="0.2">
      <c r="A32" s="295" t="s">
        <v>248</v>
      </c>
      <c r="B32" s="204" t="s">
        <v>249</v>
      </c>
      <c r="C32" s="193"/>
      <c r="D32" s="193"/>
      <c r="E32" s="193"/>
    </row>
    <row r="33" spans="1:5" x14ac:dyDescent="0.2">
      <c r="A33" s="295" t="s">
        <v>250</v>
      </c>
      <c r="B33" s="204" t="s">
        <v>251</v>
      </c>
      <c r="C33" s="193"/>
      <c r="D33" s="193"/>
      <c r="E33" s="193"/>
    </row>
    <row r="34" spans="1:5" x14ac:dyDescent="0.2">
      <c r="A34" s="295" t="s">
        <v>252</v>
      </c>
      <c r="B34" s="204" t="s">
        <v>253</v>
      </c>
      <c r="C34" s="193"/>
      <c r="D34" s="193"/>
      <c r="E34" s="193"/>
    </row>
    <row r="35" spans="1:5" ht="13.5" thickBot="1" x14ac:dyDescent="0.25">
      <c r="A35" s="296" t="s">
        <v>254</v>
      </c>
      <c r="B35" s="205" t="s">
        <v>255</v>
      </c>
      <c r="C35" s="195"/>
      <c r="D35" s="195"/>
      <c r="E35" s="195"/>
    </row>
    <row r="36" spans="1:5" ht="13.5" thickBot="1" x14ac:dyDescent="0.25">
      <c r="A36" s="171" t="s">
        <v>9</v>
      </c>
      <c r="B36" s="167" t="s">
        <v>256</v>
      </c>
      <c r="C36" s="192">
        <f>SUM(C37:C46)</f>
        <v>25618687</v>
      </c>
      <c r="D36" s="192">
        <f>SUM(D37:D46)</f>
        <v>0</v>
      </c>
      <c r="E36" s="192">
        <f>SUM(E37:E46)</f>
        <v>0</v>
      </c>
    </row>
    <row r="37" spans="1:5" x14ac:dyDescent="0.2">
      <c r="A37" s="294" t="s">
        <v>57</v>
      </c>
      <c r="B37" s="203" t="s">
        <v>257</v>
      </c>
      <c r="C37" s="194"/>
      <c r="D37" s="194"/>
      <c r="E37" s="194"/>
    </row>
    <row r="38" spans="1:5" x14ac:dyDescent="0.2">
      <c r="A38" s="295" t="s">
        <v>58</v>
      </c>
      <c r="B38" s="204" t="s">
        <v>258</v>
      </c>
      <c r="C38" s="193">
        <v>20100256</v>
      </c>
      <c r="D38" s="193"/>
      <c r="E38" s="193"/>
    </row>
    <row r="39" spans="1:5" x14ac:dyDescent="0.2">
      <c r="A39" s="295" t="s">
        <v>59</v>
      </c>
      <c r="B39" s="204" t="s">
        <v>259</v>
      </c>
      <c r="C39" s="193"/>
      <c r="D39" s="193"/>
      <c r="E39" s="193"/>
    </row>
    <row r="40" spans="1:5" x14ac:dyDescent="0.2">
      <c r="A40" s="295" t="s">
        <v>114</v>
      </c>
      <c r="B40" s="204" t="s">
        <v>260</v>
      </c>
      <c r="C40" s="193"/>
      <c r="D40" s="193"/>
      <c r="E40" s="193"/>
    </row>
    <row r="41" spans="1:5" x14ac:dyDescent="0.2">
      <c r="A41" s="295" t="s">
        <v>115</v>
      </c>
      <c r="B41" s="204" t="s">
        <v>261</v>
      </c>
      <c r="C41" s="193">
        <v>71150</v>
      </c>
      <c r="D41" s="193"/>
      <c r="E41" s="193"/>
    </row>
    <row r="42" spans="1:5" x14ac:dyDescent="0.2">
      <c r="A42" s="295" t="s">
        <v>116</v>
      </c>
      <c r="B42" s="204" t="s">
        <v>262</v>
      </c>
      <c r="C42" s="193">
        <v>5446281</v>
      </c>
      <c r="D42" s="193"/>
      <c r="E42" s="193"/>
    </row>
    <row r="43" spans="1:5" x14ac:dyDescent="0.2">
      <c r="A43" s="295" t="s">
        <v>117</v>
      </c>
      <c r="B43" s="204" t="s">
        <v>263</v>
      </c>
      <c r="C43" s="193"/>
      <c r="D43" s="193"/>
      <c r="E43" s="193"/>
    </row>
    <row r="44" spans="1:5" x14ac:dyDescent="0.2">
      <c r="A44" s="295" t="s">
        <v>118</v>
      </c>
      <c r="B44" s="204" t="s">
        <v>264</v>
      </c>
      <c r="C44" s="193"/>
      <c r="D44" s="193"/>
      <c r="E44" s="193"/>
    </row>
    <row r="45" spans="1:5" x14ac:dyDescent="0.2">
      <c r="A45" s="295" t="s">
        <v>265</v>
      </c>
      <c r="B45" s="204" t="s">
        <v>266</v>
      </c>
      <c r="C45" s="196"/>
      <c r="D45" s="196"/>
      <c r="E45" s="196"/>
    </row>
    <row r="46" spans="1:5" ht="13.5" thickBot="1" x14ac:dyDescent="0.25">
      <c r="A46" s="296" t="s">
        <v>267</v>
      </c>
      <c r="B46" s="205" t="s">
        <v>268</v>
      </c>
      <c r="C46" s="197">
        <v>1000</v>
      </c>
      <c r="D46" s="197"/>
      <c r="E46" s="197"/>
    </row>
    <row r="47" spans="1:5" ht="13.5" thickBot="1" x14ac:dyDescent="0.25">
      <c r="A47" s="171" t="s">
        <v>10</v>
      </c>
      <c r="B47" s="167" t="s">
        <v>269</v>
      </c>
      <c r="C47" s="192"/>
      <c r="D47" s="192"/>
      <c r="E47" s="192"/>
    </row>
    <row r="48" spans="1:5" x14ac:dyDescent="0.2">
      <c r="A48" s="294" t="s">
        <v>60</v>
      </c>
      <c r="B48" s="203" t="s">
        <v>270</v>
      </c>
      <c r="C48" s="211"/>
      <c r="D48" s="211"/>
      <c r="E48" s="211"/>
    </row>
    <row r="49" spans="1:5" x14ac:dyDescent="0.2">
      <c r="A49" s="295" t="s">
        <v>61</v>
      </c>
      <c r="B49" s="204" t="s">
        <v>271</v>
      </c>
      <c r="C49" s="196"/>
      <c r="D49" s="196"/>
      <c r="E49" s="196"/>
    </row>
    <row r="50" spans="1:5" x14ac:dyDescent="0.2">
      <c r="A50" s="295" t="s">
        <v>272</v>
      </c>
      <c r="B50" s="204" t="s">
        <v>273</v>
      </c>
      <c r="C50" s="196"/>
      <c r="D50" s="196"/>
      <c r="E50" s="196"/>
    </row>
    <row r="51" spans="1:5" x14ac:dyDescent="0.2">
      <c r="A51" s="295" t="s">
        <v>274</v>
      </c>
      <c r="B51" s="204" t="s">
        <v>275</v>
      </c>
      <c r="C51" s="196"/>
      <c r="D51" s="196"/>
      <c r="E51" s="196"/>
    </row>
    <row r="52" spans="1:5" ht="13.5" thickBot="1" x14ac:dyDescent="0.25">
      <c r="A52" s="296" t="s">
        <v>276</v>
      </c>
      <c r="B52" s="205" t="s">
        <v>277</v>
      </c>
      <c r="C52" s="197"/>
      <c r="D52" s="197"/>
      <c r="E52" s="197"/>
    </row>
    <row r="53" spans="1:5" ht="13.5" thickBot="1" x14ac:dyDescent="0.25">
      <c r="A53" s="171" t="s">
        <v>119</v>
      </c>
      <c r="B53" s="167" t="s">
        <v>278</v>
      </c>
      <c r="C53" s="192"/>
      <c r="D53" s="192"/>
      <c r="E53" s="192"/>
    </row>
    <row r="54" spans="1:5" ht="22.5" x14ac:dyDescent="0.2">
      <c r="A54" s="294" t="s">
        <v>62</v>
      </c>
      <c r="B54" s="203" t="s">
        <v>279</v>
      </c>
      <c r="C54" s="194"/>
      <c r="D54" s="194"/>
      <c r="E54" s="194"/>
    </row>
    <row r="55" spans="1:5" ht="22.5" x14ac:dyDescent="0.2">
      <c r="A55" s="295" t="s">
        <v>63</v>
      </c>
      <c r="B55" s="204" t="s">
        <v>280</v>
      </c>
      <c r="C55" s="193"/>
      <c r="D55" s="193"/>
      <c r="E55" s="193"/>
    </row>
    <row r="56" spans="1:5" x14ac:dyDescent="0.2">
      <c r="A56" s="295" t="s">
        <v>281</v>
      </c>
      <c r="B56" s="204" t="s">
        <v>282</v>
      </c>
      <c r="C56" s="193"/>
      <c r="D56" s="193"/>
      <c r="E56" s="193"/>
    </row>
    <row r="57" spans="1:5" ht="13.5" thickBot="1" x14ac:dyDescent="0.25">
      <c r="A57" s="296" t="s">
        <v>283</v>
      </c>
      <c r="B57" s="205" t="s">
        <v>284</v>
      </c>
      <c r="C57" s="195"/>
      <c r="D57" s="195"/>
      <c r="E57" s="195"/>
    </row>
    <row r="58" spans="1:5" ht="13.5" thickBot="1" x14ac:dyDescent="0.25">
      <c r="A58" s="171" t="s">
        <v>12</v>
      </c>
      <c r="B58" s="182" t="s">
        <v>285</v>
      </c>
      <c r="C58" s="192"/>
      <c r="D58" s="192"/>
      <c r="E58" s="192"/>
    </row>
    <row r="59" spans="1:5" ht="22.5" x14ac:dyDescent="0.2">
      <c r="A59" s="294" t="s">
        <v>120</v>
      </c>
      <c r="B59" s="203" t="s">
        <v>286</v>
      </c>
      <c r="C59" s="196"/>
      <c r="D59" s="196"/>
      <c r="E59" s="196"/>
    </row>
    <row r="60" spans="1:5" ht="22.5" x14ac:dyDescent="0.2">
      <c r="A60" s="295" t="s">
        <v>121</v>
      </c>
      <c r="B60" s="204" t="s">
        <v>437</v>
      </c>
      <c r="C60" s="196"/>
      <c r="D60" s="196"/>
      <c r="E60" s="196"/>
    </row>
    <row r="61" spans="1:5" x14ac:dyDescent="0.2">
      <c r="A61" s="295" t="s">
        <v>145</v>
      </c>
      <c r="B61" s="204" t="s">
        <v>288</v>
      </c>
      <c r="C61" s="196"/>
      <c r="D61" s="196"/>
      <c r="E61" s="196"/>
    </row>
    <row r="62" spans="1:5" ht="13.5" thickBot="1" x14ac:dyDescent="0.25">
      <c r="A62" s="296" t="s">
        <v>289</v>
      </c>
      <c r="B62" s="205" t="s">
        <v>290</v>
      </c>
      <c r="C62" s="196"/>
      <c r="D62" s="196"/>
      <c r="E62" s="196"/>
    </row>
    <row r="63" spans="1:5" ht="13.5" thickBot="1" x14ac:dyDescent="0.25">
      <c r="A63" s="171" t="s">
        <v>13</v>
      </c>
      <c r="B63" s="167" t="s">
        <v>291</v>
      </c>
      <c r="C63" s="198">
        <f>SUM(C8+C15+C22+C29+C36+C47+C53+C58)</f>
        <v>28014667</v>
      </c>
      <c r="D63" s="198">
        <f>SUM(D8+D15+D22+D29+D36+D47+D53+D58)</f>
        <v>0</v>
      </c>
      <c r="E63" s="198">
        <f>SUM(E8+E15+E22+E29+E36+E47+E53+E58)</f>
        <v>0</v>
      </c>
    </row>
    <row r="64" spans="1:5" ht="21.75" thickBot="1" x14ac:dyDescent="0.25">
      <c r="A64" s="297" t="s">
        <v>435</v>
      </c>
      <c r="B64" s="182" t="s">
        <v>293</v>
      </c>
      <c r="C64" s="192"/>
      <c r="D64" s="192"/>
      <c r="E64" s="192"/>
    </row>
    <row r="65" spans="1:5" x14ac:dyDescent="0.2">
      <c r="A65" s="294" t="s">
        <v>294</v>
      </c>
      <c r="B65" s="203" t="s">
        <v>295</v>
      </c>
      <c r="C65" s="196"/>
      <c r="D65" s="196"/>
      <c r="E65" s="196"/>
    </row>
    <row r="66" spans="1:5" x14ac:dyDescent="0.2">
      <c r="A66" s="295" t="s">
        <v>296</v>
      </c>
      <c r="B66" s="204" t="s">
        <v>297</v>
      </c>
      <c r="C66" s="196"/>
      <c r="D66" s="196"/>
      <c r="E66" s="196"/>
    </row>
    <row r="67" spans="1:5" ht="13.5" thickBot="1" x14ac:dyDescent="0.25">
      <c r="A67" s="296" t="s">
        <v>298</v>
      </c>
      <c r="B67" s="290" t="s">
        <v>299</v>
      </c>
      <c r="C67" s="196"/>
      <c r="D67" s="196"/>
      <c r="E67" s="196"/>
    </row>
    <row r="68" spans="1:5" ht="13.5" thickBot="1" x14ac:dyDescent="0.25">
      <c r="A68" s="297" t="s">
        <v>300</v>
      </c>
      <c r="B68" s="182" t="s">
        <v>301</v>
      </c>
      <c r="C68" s="192"/>
      <c r="D68" s="192"/>
      <c r="E68" s="192"/>
    </row>
    <row r="69" spans="1:5" x14ac:dyDescent="0.2">
      <c r="A69" s="294" t="s">
        <v>101</v>
      </c>
      <c r="B69" s="203" t="s">
        <v>302</v>
      </c>
      <c r="C69" s="196"/>
      <c r="D69" s="196"/>
      <c r="E69" s="196"/>
    </row>
    <row r="70" spans="1:5" x14ac:dyDescent="0.2">
      <c r="A70" s="295" t="s">
        <v>102</v>
      </c>
      <c r="B70" s="204" t="s">
        <v>303</v>
      </c>
      <c r="C70" s="196"/>
      <c r="D70" s="196"/>
      <c r="E70" s="196"/>
    </row>
    <row r="71" spans="1:5" x14ac:dyDescent="0.2">
      <c r="A71" s="295" t="s">
        <v>304</v>
      </c>
      <c r="B71" s="204" t="s">
        <v>305</v>
      </c>
      <c r="C71" s="196"/>
      <c r="D71" s="196"/>
      <c r="E71" s="196"/>
    </row>
    <row r="72" spans="1:5" ht="13.5" thickBot="1" x14ac:dyDescent="0.25">
      <c r="A72" s="296" t="s">
        <v>306</v>
      </c>
      <c r="B72" s="205" t="s">
        <v>307</v>
      </c>
      <c r="C72" s="196"/>
      <c r="D72" s="196"/>
      <c r="E72" s="196"/>
    </row>
    <row r="73" spans="1:5" ht="13.5" thickBot="1" x14ac:dyDescent="0.25">
      <c r="A73" s="297" t="s">
        <v>308</v>
      </c>
      <c r="B73" s="182" t="s">
        <v>309</v>
      </c>
      <c r="C73" s="192">
        <f>SUM(C74:C75)</f>
        <v>67834</v>
      </c>
      <c r="D73" s="192"/>
      <c r="E73" s="192"/>
    </row>
    <row r="74" spans="1:5" x14ac:dyDescent="0.2">
      <c r="A74" s="294" t="s">
        <v>310</v>
      </c>
      <c r="B74" s="203" t="s">
        <v>311</v>
      </c>
      <c r="C74" s="196">
        <v>67834</v>
      </c>
      <c r="D74" s="196"/>
      <c r="E74" s="196"/>
    </row>
    <row r="75" spans="1:5" ht="13.5" thickBot="1" x14ac:dyDescent="0.25">
      <c r="A75" s="296" t="s">
        <v>312</v>
      </c>
      <c r="B75" s="205" t="s">
        <v>313</v>
      </c>
      <c r="C75" s="196"/>
      <c r="D75" s="334"/>
      <c r="E75" s="196"/>
    </row>
    <row r="76" spans="1:5" ht="13.5" thickBot="1" x14ac:dyDescent="0.25">
      <c r="A76" s="297" t="s">
        <v>314</v>
      </c>
      <c r="B76" s="182" t="s">
        <v>315</v>
      </c>
      <c r="C76" s="192">
        <f>SUM(C77:C80)</f>
        <v>29400275</v>
      </c>
      <c r="D76" s="192">
        <f>SUM(D77:D80)</f>
        <v>0</v>
      </c>
      <c r="E76" s="192">
        <f>SUM(E77:E80)</f>
        <v>0</v>
      </c>
    </row>
    <row r="77" spans="1:5" x14ac:dyDescent="0.2">
      <c r="A77" s="294" t="s">
        <v>316</v>
      </c>
      <c r="B77" s="203" t="s">
        <v>317</v>
      </c>
      <c r="C77" s="196"/>
      <c r="D77" s="196"/>
      <c r="E77" s="196"/>
    </row>
    <row r="78" spans="1:5" x14ac:dyDescent="0.2">
      <c r="A78" s="295" t="s">
        <v>318</v>
      </c>
      <c r="B78" s="204" t="s">
        <v>319</v>
      </c>
      <c r="C78" s="196"/>
      <c r="D78" s="196"/>
      <c r="E78" s="196"/>
    </row>
    <row r="79" spans="1:5" x14ac:dyDescent="0.2">
      <c r="A79" s="296" t="s">
        <v>320</v>
      </c>
      <c r="B79" s="205" t="s">
        <v>664</v>
      </c>
      <c r="C79" s="196">
        <f>SUM([1]Önkormányzati!$S$225)</f>
        <v>29400275</v>
      </c>
      <c r="D79" s="196"/>
      <c r="E79" s="196"/>
    </row>
    <row r="80" spans="1:5" ht="13.5" thickBot="1" x14ac:dyDescent="0.25">
      <c r="A80" s="296" t="s">
        <v>665</v>
      </c>
      <c r="B80" s="511" t="s">
        <v>687</v>
      </c>
      <c r="C80" s="491"/>
      <c r="D80" s="491"/>
      <c r="E80" s="491"/>
    </row>
    <row r="81" spans="1:5" ht="13.5" thickBot="1" x14ac:dyDescent="0.25">
      <c r="A81" s="297" t="s">
        <v>322</v>
      </c>
      <c r="B81" s="182" t="s">
        <v>323</v>
      </c>
      <c r="C81" s="192"/>
      <c r="D81" s="192"/>
      <c r="E81" s="192"/>
    </row>
    <row r="82" spans="1:5" x14ac:dyDescent="0.2">
      <c r="A82" s="298" t="s">
        <v>324</v>
      </c>
      <c r="B82" s="203" t="s">
        <v>325</v>
      </c>
      <c r="C82" s="196">
        <v>0</v>
      </c>
      <c r="D82" s="196">
        <v>0</v>
      </c>
      <c r="E82" s="196">
        <v>0</v>
      </c>
    </row>
    <row r="83" spans="1:5" x14ac:dyDescent="0.2">
      <c r="A83" s="299" t="s">
        <v>326</v>
      </c>
      <c r="B83" s="204" t="s">
        <v>327</v>
      </c>
      <c r="C83" s="196">
        <v>0</v>
      </c>
      <c r="D83" s="196">
        <v>0</v>
      </c>
      <c r="E83" s="196">
        <v>0</v>
      </c>
    </row>
    <row r="84" spans="1:5" x14ac:dyDescent="0.2">
      <c r="A84" s="299" t="s">
        <v>328</v>
      </c>
      <c r="B84" s="204" t="s">
        <v>329</v>
      </c>
      <c r="C84" s="196">
        <v>0</v>
      </c>
      <c r="D84" s="196">
        <v>0</v>
      </c>
      <c r="E84" s="196">
        <v>0</v>
      </c>
    </row>
    <row r="85" spans="1:5" ht="13.5" thickBot="1" x14ac:dyDescent="0.25">
      <c r="A85" s="300" t="s">
        <v>330</v>
      </c>
      <c r="B85" s="205" t="s">
        <v>331</v>
      </c>
      <c r="C85" s="196">
        <v>0</v>
      </c>
      <c r="D85" s="196">
        <v>0</v>
      </c>
      <c r="E85" s="196">
        <v>0</v>
      </c>
    </row>
    <row r="86" spans="1:5" ht="13.5" thickBot="1" x14ac:dyDescent="0.25">
      <c r="A86" s="297" t="s">
        <v>332</v>
      </c>
      <c r="B86" s="182" t="s">
        <v>333</v>
      </c>
      <c r="C86" s="215">
        <v>0</v>
      </c>
      <c r="D86" s="215">
        <v>0</v>
      </c>
      <c r="E86" s="215">
        <v>0</v>
      </c>
    </row>
    <row r="87" spans="1:5" ht="13.5" thickBot="1" x14ac:dyDescent="0.25">
      <c r="A87" s="297" t="s">
        <v>334</v>
      </c>
      <c r="B87" s="291" t="s">
        <v>335</v>
      </c>
      <c r="C87" s="198">
        <f>SUM(C68+C73+C76+C81)</f>
        <v>29468109</v>
      </c>
      <c r="D87" s="198">
        <f>SUM(D68+D73+D76+D81)</f>
        <v>0</v>
      </c>
      <c r="E87" s="198">
        <f>SUM(E68+E73+E76+E81)</f>
        <v>0</v>
      </c>
    </row>
    <row r="88" spans="1:5" ht="13.5" thickBot="1" x14ac:dyDescent="0.25">
      <c r="A88" s="301" t="s">
        <v>336</v>
      </c>
      <c r="B88" s="292" t="s">
        <v>436</v>
      </c>
      <c r="C88" s="198">
        <f>SUM(C63+C87)</f>
        <v>57482776</v>
      </c>
      <c r="D88" s="198">
        <f>SUM(D63+D87)</f>
        <v>0</v>
      </c>
      <c r="E88" s="198">
        <f>SUM(E63+E87)</f>
        <v>0</v>
      </c>
    </row>
    <row r="90" spans="1:5" ht="13.5" thickBot="1" x14ac:dyDescent="0.25"/>
    <row r="91" spans="1:5" ht="26.25" customHeight="1" thickBot="1" x14ac:dyDescent="0.25">
      <c r="A91" s="289"/>
      <c r="B91" s="146" t="s">
        <v>41</v>
      </c>
      <c r="C91" s="324" t="s">
        <v>450</v>
      </c>
      <c r="D91" s="100" t="s">
        <v>538</v>
      </c>
      <c r="E91" s="100" t="s">
        <v>449</v>
      </c>
    </row>
    <row r="92" spans="1:5" ht="13.5" thickBot="1" x14ac:dyDescent="0.25">
      <c r="A92" s="289" t="s">
        <v>5</v>
      </c>
      <c r="B92" s="170" t="s">
        <v>344</v>
      </c>
      <c r="C92" s="490">
        <f>SUM(C93:C107)</f>
        <v>57482776</v>
      </c>
      <c r="D92" s="490">
        <f>SUM(D93:D107)</f>
        <v>0</v>
      </c>
      <c r="E92" s="490">
        <f>SUM(E93:E107)</f>
        <v>0</v>
      </c>
    </row>
    <row r="93" spans="1:5" x14ac:dyDescent="0.2">
      <c r="A93" s="302" t="s">
        <v>64</v>
      </c>
      <c r="B93" s="156" t="s">
        <v>35</v>
      </c>
      <c r="C93" s="279">
        <f>SUM([1]Önkormányzati!$S$23)</f>
        <v>27691200</v>
      </c>
      <c r="D93" s="279"/>
      <c r="E93" s="279"/>
    </row>
    <row r="94" spans="1:5" x14ac:dyDescent="0.2">
      <c r="A94" s="295" t="s">
        <v>65</v>
      </c>
      <c r="B94" s="154" t="s">
        <v>122</v>
      </c>
      <c r="C94" s="281">
        <f>SUM([1]Önkormányzati!$S$24)</f>
        <v>4526760</v>
      </c>
      <c r="D94" s="280"/>
      <c r="E94" s="280"/>
    </row>
    <row r="95" spans="1:5" x14ac:dyDescent="0.2">
      <c r="A95" s="295" t="s">
        <v>66</v>
      </c>
      <c r="B95" s="154" t="s">
        <v>93</v>
      </c>
      <c r="C95" s="282">
        <f>SUM([1]Önkormányzati!$S$74)</f>
        <v>25264816</v>
      </c>
      <c r="D95" s="282"/>
      <c r="E95" s="282"/>
    </row>
    <row r="96" spans="1:5" x14ac:dyDescent="0.2">
      <c r="A96" s="295" t="s">
        <v>67</v>
      </c>
      <c r="B96" s="157" t="s">
        <v>123</v>
      </c>
      <c r="C96" s="282"/>
      <c r="D96" s="282"/>
      <c r="E96" s="282"/>
    </row>
    <row r="97" spans="1:5" x14ac:dyDescent="0.2">
      <c r="A97" s="295" t="s">
        <v>76</v>
      </c>
      <c r="B97" s="165" t="s">
        <v>124</v>
      </c>
      <c r="C97" s="282"/>
      <c r="D97" s="282"/>
      <c r="E97" s="282"/>
    </row>
    <row r="98" spans="1:5" x14ac:dyDescent="0.2">
      <c r="A98" s="295" t="s">
        <v>68</v>
      </c>
      <c r="B98" s="154" t="s">
        <v>345</v>
      </c>
      <c r="C98" s="282"/>
      <c r="D98" s="282"/>
      <c r="E98" s="282"/>
    </row>
    <row r="99" spans="1:5" x14ac:dyDescent="0.2">
      <c r="A99" s="295" t="s">
        <v>69</v>
      </c>
      <c r="B99" s="176" t="s">
        <v>346</v>
      </c>
      <c r="C99" s="282">
        <v>0</v>
      </c>
      <c r="D99" s="282">
        <v>0</v>
      </c>
      <c r="E99" s="282">
        <v>0</v>
      </c>
    </row>
    <row r="100" spans="1:5" ht="22.5" x14ac:dyDescent="0.2">
      <c r="A100" s="295" t="s">
        <v>77</v>
      </c>
      <c r="B100" s="177" t="s">
        <v>347</v>
      </c>
      <c r="C100" s="282">
        <v>0</v>
      </c>
      <c r="D100" s="282">
        <v>0</v>
      </c>
      <c r="E100" s="282">
        <v>0</v>
      </c>
    </row>
    <row r="101" spans="1:5" ht="22.5" x14ac:dyDescent="0.2">
      <c r="A101" s="295" t="s">
        <v>78</v>
      </c>
      <c r="B101" s="177" t="s">
        <v>348</v>
      </c>
      <c r="C101" s="282">
        <v>0</v>
      </c>
      <c r="D101" s="282">
        <v>0</v>
      </c>
      <c r="E101" s="282">
        <v>0</v>
      </c>
    </row>
    <row r="102" spans="1:5" x14ac:dyDescent="0.2">
      <c r="A102" s="295" t="s">
        <v>79</v>
      </c>
      <c r="B102" s="176" t="s">
        <v>349</v>
      </c>
      <c r="C102" s="282"/>
      <c r="D102" s="282"/>
      <c r="E102" s="282"/>
    </row>
    <row r="103" spans="1:5" x14ac:dyDescent="0.2">
      <c r="A103" s="295" t="s">
        <v>80</v>
      </c>
      <c r="B103" s="176" t="s">
        <v>350</v>
      </c>
      <c r="C103" s="282"/>
      <c r="D103" s="282"/>
      <c r="E103" s="282"/>
    </row>
    <row r="104" spans="1:5" ht="22.5" x14ac:dyDescent="0.2">
      <c r="A104" s="295" t="s">
        <v>82</v>
      </c>
      <c r="B104" s="177" t="s">
        <v>351</v>
      </c>
      <c r="C104" s="282"/>
      <c r="D104" s="282"/>
      <c r="E104" s="282"/>
    </row>
    <row r="105" spans="1:5" x14ac:dyDescent="0.2">
      <c r="A105" s="303" t="s">
        <v>125</v>
      </c>
      <c r="B105" s="178" t="s">
        <v>352</v>
      </c>
      <c r="C105" s="282"/>
      <c r="D105" s="282"/>
      <c r="E105" s="282"/>
    </row>
    <row r="106" spans="1:5" x14ac:dyDescent="0.2">
      <c r="A106" s="295" t="s">
        <v>353</v>
      </c>
      <c r="B106" s="178" t="s">
        <v>354</v>
      </c>
      <c r="C106" s="282"/>
      <c r="D106" s="282"/>
      <c r="E106" s="282"/>
    </row>
    <row r="107" spans="1:5" ht="23.25" thickBot="1" x14ac:dyDescent="0.25">
      <c r="A107" s="304" t="s">
        <v>355</v>
      </c>
      <c r="B107" s="179" t="s">
        <v>356</v>
      </c>
      <c r="C107" s="284"/>
      <c r="D107" s="284"/>
      <c r="E107" s="284"/>
    </row>
    <row r="108" spans="1:5" ht="13.5" thickBot="1" x14ac:dyDescent="0.25">
      <c r="A108" s="171" t="s">
        <v>6</v>
      </c>
      <c r="B108" s="169" t="s">
        <v>357</v>
      </c>
      <c r="C108" s="186">
        <f>SUM(C113+C111+C109)</f>
        <v>0</v>
      </c>
      <c r="D108" s="186">
        <f>SUM(D113+D111+D109)</f>
        <v>0</v>
      </c>
      <c r="E108" s="186">
        <f>SUM(E113+E111+E109)</f>
        <v>0</v>
      </c>
    </row>
    <row r="109" spans="1:5" x14ac:dyDescent="0.2">
      <c r="A109" s="294" t="s">
        <v>70</v>
      </c>
      <c r="B109" s="154" t="s">
        <v>144</v>
      </c>
      <c r="C109" s="281"/>
      <c r="D109" s="281"/>
      <c r="E109" s="281"/>
    </row>
    <row r="110" spans="1:5" x14ac:dyDescent="0.2">
      <c r="A110" s="294" t="s">
        <v>71</v>
      </c>
      <c r="B110" s="158" t="s">
        <v>358</v>
      </c>
      <c r="C110" s="281"/>
      <c r="D110" s="281"/>
      <c r="E110" s="281"/>
    </row>
    <row r="111" spans="1:5" x14ac:dyDescent="0.2">
      <c r="A111" s="294" t="s">
        <v>72</v>
      </c>
      <c r="B111" s="158" t="s">
        <v>126</v>
      </c>
      <c r="C111" s="280"/>
      <c r="D111" s="280"/>
      <c r="E111" s="280"/>
    </row>
    <row r="112" spans="1:5" x14ac:dyDescent="0.2">
      <c r="A112" s="294" t="s">
        <v>73</v>
      </c>
      <c r="B112" s="158" t="s">
        <v>359</v>
      </c>
      <c r="C112" s="180"/>
      <c r="D112" s="180"/>
      <c r="E112" s="180"/>
    </row>
    <row r="113" spans="1:5" x14ac:dyDescent="0.2">
      <c r="A113" s="294" t="s">
        <v>74</v>
      </c>
      <c r="B113" s="184" t="s">
        <v>146</v>
      </c>
      <c r="C113" s="180"/>
      <c r="D113" s="180"/>
      <c r="E113" s="180"/>
    </row>
    <row r="114" spans="1:5" x14ac:dyDescent="0.2">
      <c r="A114" s="294" t="s">
        <v>81</v>
      </c>
      <c r="B114" s="183" t="s">
        <v>360</v>
      </c>
      <c r="C114" s="180"/>
      <c r="D114" s="180"/>
      <c r="E114" s="180"/>
    </row>
    <row r="115" spans="1:5" ht="22.5" x14ac:dyDescent="0.2">
      <c r="A115" s="294" t="s">
        <v>83</v>
      </c>
      <c r="B115" s="199" t="s">
        <v>361</v>
      </c>
      <c r="C115" s="180"/>
      <c r="D115" s="180"/>
      <c r="E115" s="180"/>
    </row>
    <row r="116" spans="1:5" ht="22.5" x14ac:dyDescent="0.2">
      <c r="A116" s="294" t="s">
        <v>127</v>
      </c>
      <c r="B116" s="177" t="s">
        <v>348</v>
      </c>
      <c r="C116" s="180"/>
      <c r="D116" s="180"/>
      <c r="E116" s="180"/>
    </row>
    <row r="117" spans="1:5" x14ac:dyDescent="0.2">
      <c r="A117" s="294" t="s">
        <v>128</v>
      </c>
      <c r="B117" s="177" t="s">
        <v>362</v>
      </c>
      <c r="C117" s="180"/>
      <c r="D117" s="180"/>
      <c r="E117" s="180"/>
    </row>
    <row r="118" spans="1:5" x14ac:dyDescent="0.2">
      <c r="A118" s="294" t="s">
        <v>129</v>
      </c>
      <c r="B118" s="177" t="s">
        <v>363</v>
      </c>
      <c r="C118" s="180"/>
      <c r="D118" s="180"/>
      <c r="E118" s="180"/>
    </row>
    <row r="119" spans="1:5" ht="22.5" x14ac:dyDescent="0.2">
      <c r="A119" s="294" t="s">
        <v>364</v>
      </c>
      <c r="B119" s="177" t="s">
        <v>351</v>
      </c>
      <c r="C119" s="180"/>
      <c r="D119" s="180"/>
      <c r="E119" s="180"/>
    </row>
    <row r="120" spans="1:5" x14ac:dyDescent="0.2">
      <c r="A120" s="294" t="s">
        <v>365</v>
      </c>
      <c r="B120" s="177" t="s">
        <v>366</v>
      </c>
      <c r="C120" s="180"/>
      <c r="D120" s="180"/>
      <c r="E120" s="180"/>
    </row>
    <row r="121" spans="1:5" ht="23.25" thickBot="1" x14ac:dyDescent="0.25">
      <c r="A121" s="303" t="s">
        <v>367</v>
      </c>
      <c r="B121" s="177" t="s">
        <v>368</v>
      </c>
      <c r="C121" s="181">
        <v>0</v>
      </c>
      <c r="D121" s="181">
        <v>0</v>
      </c>
      <c r="E121" s="181">
        <v>0</v>
      </c>
    </row>
    <row r="122" spans="1:5" ht="13.5" thickBot="1" x14ac:dyDescent="0.25">
      <c r="A122" s="171" t="s">
        <v>7</v>
      </c>
      <c r="B122" s="173" t="s">
        <v>369</v>
      </c>
      <c r="C122" s="186"/>
      <c r="D122" s="186"/>
      <c r="E122" s="186"/>
    </row>
    <row r="123" spans="1:5" x14ac:dyDescent="0.2">
      <c r="A123" s="294" t="s">
        <v>53</v>
      </c>
      <c r="B123" s="155" t="s">
        <v>42</v>
      </c>
      <c r="C123" s="281"/>
      <c r="D123" s="281"/>
      <c r="E123" s="281"/>
    </row>
    <row r="124" spans="1:5" ht="13.5" thickBot="1" x14ac:dyDescent="0.25">
      <c r="A124" s="296" t="s">
        <v>54</v>
      </c>
      <c r="B124" s="158" t="s">
        <v>43</v>
      </c>
      <c r="C124" s="282"/>
      <c r="D124" s="282"/>
      <c r="E124" s="282"/>
    </row>
    <row r="125" spans="1:5" ht="13.5" thickBot="1" x14ac:dyDescent="0.25">
      <c r="A125" s="171" t="s">
        <v>8</v>
      </c>
      <c r="B125" s="173" t="s">
        <v>370</v>
      </c>
      <c r="C125" s="186">
        <f>SUM(C92+C108+C122)</f>
        <v>57482776</v>
      </c>
      <c r="D125" s="186">
        <f>SUM(D92+D108+D122)</f>
        <v>0</v>
      </c>
      <c r="E125" s="186">
        <f>SUM(E92+E108+E122)</f>
        <v>0</v>
      </c>
    </row>
    <row r="126" spans="1:5" ht="21.75" thickBot="1" x14ac:dyDescent="0.25">
      <c r="A126" s="171" t="s">
        <v>9</v>
      </c>
      <c r="B126" s="173" t="s">
        <v>438</v>
      </c>
      <c r="C126" s="186"/>
      <c r="D126" s="186"/>
      <c r="E126" s="186"/>
    </row>
    <row r="127" spans="1:5" x14ac:dyDescent="0.2">
      <c r="A127" s="294" t="s">
        <v>57</v>
      </c>
      <c r="B127" s="155" t="s">
        <v>372</v>
      </c>
      <c r="C127" s="180"/>
      <c r="D127" s="180"/>
      <c r="E127" s="180"/>
    </row>
    <row r="128" spans="1:5" ht="22.5" x14ac:dyDescent="0.2">
      <c r="A128" s="294" t="s">
        <v>58</v>
      </c>
      <c r="B128" s="155" t="s">
        <v>373</v>
      </c>
      <c r="C128" s="180"/>
      <c r="D128" s="180"/>
      <c r="E128" s="180"/>
    </row>
    <row r="129" spans="1:5" ht="13.5" thickBot="1" x14ac:dyDescent="0.25">
      <c r="A129" s="303" t="s">
        <v>59</v>
      </c>
      <c r="B129" s="153" t="s">
        <v>374</v>
      </c>
      <c r="C129" s="180"/>
      <c r="D129" s="180"/>
      <c r="E129" s="180"/>
    </row>
    <row r="130" spans="1:5" ht="13.5" thickBot="1" x14ac:dyDescent="0.25">
      <c r="A130" s="171" t="s">
        <v>10</v>
      </c>
      <c r="B130" s="173" t="s">
        <v>375</v>
      </c>
      <c r="C130" s="186"/>
      <c r="D130" s="186"/>
      <c r="E130" s="186"/>
    </row>
    <row r="131" spans="1:5" x14ac:dyDescent="0.2">
      <c r="A131" s="294" t="s">
        <v>60</v>
      </c>
      <c r="B131" s="155" t="s">
        <v>376</v>
      </c>
      <c r="C131" s="180"/>
      <c r="D131" s="180"/>
      <c r="E131" s="180"/>
    </row>
    <row r="132" spans="1:5" x14ac:dyDescent="0.2">
      <c r="A132" s="294" t="s">
        <v>61</v>
      </c>
      <c r="B132" s="155" t="s">
        <v>377</v>
      </c>
      <c r="C132" s="180"/>
      <c r="D132" s="180"/>
      <c r="E132" s="180"/>
    </row>
    <row r="133" spans="1:5" x14ac:dyDescent="0.2">
      <c r="A133" s="294" t="s">
        <v>272</v>
      </c>
      <c r="B133" s="155" t="s">
        <v>378</v>
      </c>
      <c r="C133" s="180"/>
      <c r="D133" s="180"/>
      <c r="E133" s="180"/>
    </row>
    <row r="134" spans="1:5" ht="13.5" thickBot="1" x14ac:dyDescent="0.25">
      <c r="A134" s="303" t="s">
        <v>274</v>
      </c>
      <c r="B134" s="153" t="s">
        <v>379</v>
      </c>
      <c r="C134" s="180"/>
      <c r="D134" s="180"/>
      <c r="E134" s="180"/>
    </row>
    <row r="135" spans="1:5" ht="13.5" thickBot="1" x14ac:dyDescent="0.25">
      <c r="A135" s="171" t="s">
        <v>11</v>
      </c>
      <c r="B135" s="173" t="s">
        <v>447</v>
      </c>
      <c r="C135" s="283"/>
      <c r="D135" s="283"/>
      <c r="E135" s="283"/>
    </row>
    <row r="136" spans="1:5" x14ac:dyDescent="0.2">
      <c r="A136" s="294" t="s">
        <v>62</v>
      </c>
      <c r="B136" s="155" t="s">
        <v>381</v>
      </c>
      <c r="C136" s="180"/>
      <c r="D136" s="180"/>
      <c r="E136" s="180"/>
    </row>
    <row r="137" spans="1:5" x14ac:dyDescent="0.2">
      <c r="A137" s="294" t="s">
        <v>63</v>
      </c>
      <c r="B137" s="155" t="s">
        <v>382</v>
      </c>
      <c r="C137" s="180"/>
      <c r="D137" s="180"/>
      <c r="E137" s="180"/>
    </row>
    <row r="138" spans="1:5" x14ac:dyDescent="0.2">
      <c r="A138" s="294" t="s">
        <v>281</v>
      </c>
      <c r="B138" s="155" t="s">
        <v>446</v>
      </c>
      <c r="C138" s="180"/>
      <c r="D138" s="180"/>
      <c r="E138" s="180"/>
    </row>
    <row r="139" spans="1:5" x14ac:dyDescent="0.2">
      <c r="A139" s="294" t="s">
        <v>283</v>
      </c>
      <c r="B139" s="155" t="s">
        <v>383</v>
      </c>
      <c r="C139" s="180"/>
      <c r="D139" s="180"/>
      <c r="E139" s="180"/>
    </row>
    <row r="140" spans="1:5" ht="13.5" thickBot="1" x14ac:dyDescent="0.25">
      <c r="A140" s="303" t="s">
        <v>445</v>
      </c>
      <c r="B140" s="153" t="s">
        <v>384</v>
      </c>
      <c r="C140" s="180"/>
      <c r="D140" s="180"/>
      <c r="E140" s="180"/>
    </row>
    <row r="141" spans="1:5" ht="13.5" thickBot="1" x14ac:dyDescent="0.25">
      <c r="A141" s="171" t="s">
        <v>12</v>
      </c>
      <c r="B141" s="173" t="s">
        <v>439</v>
      </c>
      <c r="C141" s="285"/>
      <c r="D141" s="285"/>
      <c r="E141" s="285"/>
    </row>
    <row r="142" spans="1:5" x14ac:dyDescent="0.2">
      <c r="A142" s="294" t="s">
        <v>120</v>
      </c>
      <c r="B142" s="155" t="s">
        <v>386</v>
      </c>
      <c r="C142" s="180"/>
      <c r="D142" s="180"/>
      <c r="E142" s="180"/>
    </row>
    <row r="143" spans="1:5" x14ac:dyDescent="0.2">
      <c r="A143" s="294" t="s">
        <v>121</v>
      </c>
      <c r="B143" s="155" t="s">
        <v>387</v>
      </c>
      <c r="C143" s="180"/>
      <c r="D143" s="180"/>
      <c r="E143" s="180"/>
    </row>
    <row r="144" spans="1:5" x14ac:dyDescent="0.2">
      <c r="A144" s="294" t="s">
        <v>145</v>
      </c>
      <c r="B144" s="155" t="s">
        <v>388</v>
      </c>
      <c r="C144" s="180"/>
      <c r="D144" s="180"/>
      <c r="E144" s="180"/>
    </row>
    <row r="145" spans="1:5" ht="13.5" thickBot="1" x14ac:dyDescent="0.25">
      <c r="A145" s="294" t="s">
        <v>289</v>
      </c>
      <c r="B145" s="155" t="s">
        <v>389</v>
      </c>
      <c r="C145" s="180"/>
      <c r="D145" s="180"/>
      <c r="E145" s="180"/>
    </row>
    <row r="146" spans="1:5" ht="13.5" thickBot="1" x14ac:dyDescent="0.25">
      <c r="A146" s="171" t="s">
        <v>13</v>
      </c>
      <c r="B146" s="173" t="s">
        <v>390</v>
      </c>
      <c r="C146" s="293"/>
      <c r="D146" s="293"/>
      <c r="E146" s="293"/>
    </row>
    <row r="147" spans="1:5" ht="13.5" thickBot="1" x14ac:dyDescent="0.25">
      <c r="A147" s="305" t="s">
        <v>14</v>
      </c>
      <c r="B147" s="188" t="s">
        <v>391</v>
      </c>
      <c r="C147" s="293">
        <f>SUM(C125+C146)</f>
        <v>57482776</v>
      </c>
      <c r="D147" s="293">
        <f>SUM(D125+D146)</f>
        <v>0</v>
      </c>
      <c r="E147" s="293">
        <f>SUM(E125+E146)</f>
        <v>0</v>
      </c>
    </row>
    <row r="148" spans="1:5" ht="13.5" thickBot="1" x14ac:dyDescent="0.25">
      <c r="A148" s="37"/>
      <c r="B148" s="38"/>
      <c r="C148" s="39"/>
      <c r="D148" s="39"/>
      <c r="E148" s="39"/>
    </row>
    <row r="149" spans="1:5" ht="13.5" thickBot="1" x14ac:dyDescent="0.25">
      <c r="A149" s="276" t="s">
        <v>448</v>
      </c>
      <c r="B149" s="277"/>
      <c r="C149" s="99">
        <v>6</v>
      </c>
      <c r="D149" s="99"/>
      <c r="E149" s="99"/>
    </row>
    <row r="150" spans="1:5" ht="13.5" thickBot="1" x14ac:dyDescent="0.25">
      <c r="A150" s="276" t="s">
        <v>136</v>
      </c>
      <c r="B150" s="277"/>
      <c r="C150" s="99">
        <v>3</v>
      </c>
      <c r="D150" s="99"/>
      <c r="E150" s="99"/>
    </row>
  </sheetData>
  <mergeCells count="7">
    <mergeCell ref="A7:B7"/>
    <mergeCell ref="B2:E2"/>
    <mergeCell ref="B3:E3"/>
    <mergeCell ref="C5:E5"/>
    <mergeCell ref="C6:C7"/>
    <mergeCell ref="D6:D7"/>
    <mergeCell ref="E6:E7"/>
  </mergeCells>
  <phoneticPr fontId="0" type="noConversion"/>
  <pageMargins left="0.59055118110236227" right="0.55118110236220474" top="0.6692913385826772" bottom="0.27559055118110237" header="0.51181102362204722" footer="0.51181102362204722"/>
  <pageSetup paperSize="9" scale="80" orientation="portrait" r:id="rId1"/>
  <headerFooter alignWithMargins="0"/>
  <rowBreaks count="2" manualBreakCount="2">
    <brk id="63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L13" sqref="L13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x14ac:dyDescent="0.2">
      <c r="G1" s="307" t="s">
        <v>724</v>
      </c>
    </row>
    <row r="2" spans="1:8" ht="18" customHeight="1" x14ac:dyDescent="0.2">
      <c r="A2" s="555" t="s">
        <v>0</v>
      </c>
      <c r="B2" s="555"/>
      <c r="C2" s="555"/>
      <c r="D2" s="555"/>
      <c r="E2" s="555"/>
      <c r="F2" s="555"/>
      <c r="G2" s="555"/>
      <c r="H2" s="554"/>
    </row>
    <row r="3" spans="1:8" ht="22.5" customHeight="1" thickBot="1" x14ac:dyDescent="0.3">
      <c r="A3" s="25"/>
      <c r="B3" s="9"/>
      <c r="C3" s="9"/>
      <c r="D3" s="9"/>
      <c r="E3" s="9"/>
      <c r="F3" s="556" t="s">
        <v>716</v>
      </c>
      <c r="G3" s="556"/>
      <c r="H3" s="554"/>
    </row>
    <row r="4" spans="1:8" s="6" customFormat="1" ht="50.25" customHeight="1" thickBot="1" x14ac:dyDescent="0.25">
      <c r="A4" s="26" t="s">
        <v>48</v>
      </c>
      <c r="B4" s="27" t="s">
        <v>49</v>
      </c>
      <c r="C4" s="27" t="s">
        <v>50</v>
      </c>
      <c r="D4" s="27" t="s">
        <v>542</v>
      </c>
      <c r="E4" s="27" t="s">
        <v>690</v>
      </c>
      <c r="F4" s="27" t="s">
        <v>702</v>
      </c>
      <c r="G4" s="27" t="s">
        <v>717</v>
      </c>
      <c r="H4" s="554"/>
    </row>
    <row r="5" spans="1:8" s="9" customFormat="1" ht="12" customHeight="1" thickBot="1" x14ac:dyDescent="0.25">
      <c r="A5" s="240" t="s">
        <v>338</v>
      </c>
      <c r="B5" s="241" t="s">
        <v>339</v>
      </c>
      <c r="C5" s="241" t="s">
        <v>340</v>
      </c>
      <c r="D5" s="241" t="s">
        <v>341</v>
      </c>
      <c r="E5" s="241" t="s">
        <v>342</v>
      </c>
      <c r="F5" s="43" t="s">
        <v>419</v>
      </c>
      <c r="G5" s="242" t="s">
        <v>420</v>
      </c>
      <c r="H5" s="554"/>
    </row>
    <row r="6" spans="1:8" ht="15.95" customHeight="1" x14ac:dyDescent="0.2">
      <c r="A6" s="515" t="s">
        <v>700</v>
      </c>
      <c r="B6" s="517">
        <v>4000000</v>
      </c>
      <c r="C6" s="518">
        <v>2020</v>
      </c>
      <c r="D6" s="519"/>
      <c r="E6" s="519">
        <v>4000000</v>
      </c>
      <c r="F6" s="519"/>
      <c r="G6" s="45"/>
      <c r="H6" s="554"/>
    </row>
    <row r="7" spans="1:8" ht="15.95" customHeight="1" x14ac:dyDescent="0.2">
      <c r="A7" s="512" t="s">
        <v>688</v>
      </c>
      <c r="B7" s="516">
        <v>91357516</v>
      </c>
      <c r="C7" s="518">
        <v>2020</v>
      </c>
      <c r="D7" s="519"/>
      <c r="E7" s="519">
        <v>91357516</v>
      </c>
      <c r="F7" s="519"/>
      <c r="G7" s="45"/>
      <c r="H7" s="554"/>
    </row>
    <row r="8" spans="1:8" ht="15.95" customHeight="1" x14ac:dyDescent="0.2">
      <c r="A8" s="512" t="s">
        <v>694</v>
      </c>
      <c r="B8" s="516">
        <v>279146</v>
      </c>
      <c r="C8" s="518">
        <v>2020</v>
      </c>
      <c r="D8" s="519"/>
      <c r="E8" s="519">
        <v>279146</v>
      </c>
      <c r="F8" s="519"/>
      <c r="G8" s="45"/>
      <c r="H8" s="554"/>
    </row>
    <row r="9" spans="1:8" ht="15.95" customHeight="1" x14ac:dyDescent="0.2">
      <c r="A9" s="512" t="s">
        <v>695</v>
      </c>
      <c r="B9" s="516">
        <v>371602</v>
      </c>
      <c r="C9" s="518">
        <v>2020</v>
      </c>
      <c r="D9" s="519"/>
      <c r="E9" s="519">
        <v>371602</v>
      </c>
      <c r="F9" s="519"/>
      <c r="G9" s="45"/>
      <c r="H9" s="554"/>
    </row>
    <row r="10" spans="1:8" ht="15.95" customHeight="1" x14ac:dyDescent="0.2">
      <c r="A10" s="514" t="s">
        <v>699</v>
      </c>
      <c r="B10" s="517">
        <v>2000000</v>
      </c>
      <c r="C10" s="518">
        <v>2020</v>
      </c>
      <c r="D10" s="519"/>
      <c r="E10" s="519">
        <v>2000000</v>
      </c>
      <c r="F10" s="519"/>
      <c r="G10" s="45"/>
      <c r="H10" s="554"/>
    </row>
    <row r="11" spans="1:8" ht="15.95" customHeight="1" x14ac:dyDescent="0.2">
      <c r="A11" s="513" t="s">
        <v>701</v>
      </c>
      <c r="B11" s="517">
        <v>2099996</v>
      </c>
      <c r="C11" s="518">
        <v>2020</v>
      </c>
      <c r="D11" s="519"/>
      <c r="E11" s="519">
        <v>2099996</v>
      </c>
      <c r="F11" s="519"/>
      <c r="G11" s="45"/>
      <c r="H11" s="554"/>
    </row>
    <row r="12" spans="1:8" ht="15.95" customHeight="1" x14ac:dyDescent="0.2">
      <c r="A12" s="7"/>
      <c r="B12" s="2"/>
      <c r="C12" s="10"/>
      <c r="D12" s="2"/>
      <c r="E12" s="2"/>
      <c r="F12" s="44"/>
      <c r="G12" s="45">
        <f t="shared" ref="G12:G24" si="0">+D12+F12</f>
        <v>0</v>
      </c>
      <c r="H12" s="554"/>
    </row>
    <row r="13" spans="1:8" ht="15.95" customHeight="1" x14ac:dyDescent="0.2">
      <c r="A13" s="7"/>
      <c r="B13" s="2"/>
      <c r="C13" s="10"/>
      <c r="D13" s="2"/>
      <c r="E13" s="2"/>
      <c r="F13" s="44"/>
      <c r="G13" s="45">
        <f t="shared" si="0"/>
        <v>0</v>
      </c>
      <c r="H13" s="554"/>
    </row>
    <row r="14" spans="1:8" ht="15.95" customHeight="1" x14ac:dyDescent="0.2">
      <c r="A14" s="7"/>
      <c r="B14" s="2"/>
      <c r="C14" s="10"/>
      <c r="D14" s="2"/>
      <c r="E14" s="2"/>
      <c r="F14" s="44"/>
      <c r="G14" s="45">
        <f t="shared" si="0"/>
        <v>0</v>
      </c>
      <c r="H14" s="554"/>
    </row>
    <row r="15" spans="1:8" ht="15.95" customHeight="1" x14ac:dyDescent="0.2">
      <c r="A15" s="7"/>
      <c r="B15" s="2"/>
      <c r="C15" s="10"/>
      <c r="D15" s="2"/>
      <c r="E15" s="2"/>
      <c r="F15" s="44"/>
      <c r="G15" s="45">
        <f t="shared" si="0"/>
        <v>0</v>
      </c>
      <c r="H15" s="554"/>
    </row>
    <row r="16" spans="1:8" ht="15.95" customHeight="1" x14ac:dyDescent="0.2">
      <c r="A16" s="7"/>
      <c r="B16" s="2"/>
      <c r="C16" s="10"/>
      <c r="D16" s="2"/>
      <c r="E16" s="2"/>
      <c r="F16" s="44"/>
      <c r="G16" s="45">
        <f t="shared" si="0"/>
        <v>0</v>
      </c>
      <c r="H16" s="554"/>
    </row>
    <row r="17" spans="1:8" ht="15.95" customHeight="1" x14ac:dyDescent="0.2">
      <c r="A17" s="7"/>
      <c r="B17" s="2"/>
      <c r="C17" s="10"/>
      <c r="D17" s="2"/>
      <c r="E17" s="2"/>
      <c r="F17" s="44"/>
      <c r="G17" s="45">
        <f t="shared" si="0"/>
        <v>0</v>
      </c>
      <c r="H17" s="554"/>
    </row>
    <row r="18" spans="1:8" ht="15.95" customHeight="1" x14ac:dyDescent="0.2">
      <c r="A18" s="7"/>
      <c r="B18" s="2"/>
      <c r="C18" s="10"/>
      <c r="D18" s="2"/>
      <c r="E18" s="2"/>
      <c r="F18" s="44"/>
      <c r="G18" s="45">
        <f t="shared" si="0"/>
        <v>0</v>
      </c>
      <c r="H18" s="554"/>
    </row>
    <row r="19" spans="1:8" ht="15.95" customHeight="1" x14ac:dyDescent="0.2">
      <c r="A19" s="7"/>
      <c r="B19" s="2"/>
      <c r="C19" s="10"/>
      <c r="D19" s="2"/>
      <c r="E19" s="2"/>
      <c r="F19" s="44"/>
      <c r="G19" s="45">
        <f t="shared" si="0"/>
        <v>0</v>
      </c>
      <c r="H19" s="554"/>
    </row>
    <row r="20" spans="1:8" ht="15.95" customHeight="1" x14ac:dyDescent="0.2">
      <c r="A20" s="7"/>
      <c r="B20" s="2"/>
      <c r="C20" s="10"/>
      <c r="D20" s="2"/>
      <c r="E20" s="2"/>
      <c r="F20" s="44"/>
      <c r="G20" s="45">
        <f t="shared" si="0"/>
        <v>0</v>
      </c>
      <c r="H20" s="554"/>
    </row>
    <row r="21" spans="1:8" ht="15.95" customHeight="1" x14ac:dyDescent="0.2">
      <c r="A21" s="7"/>
      <c r="B21" s="2"/>
      <c r="C21" s="10"/>
      <c r="D21" s="2"/>
      <c r="E21" s="2"/>
      <c r="F21" s="44"/>
      <c r="G21" s="45">
        <f t="shared" si="0"/>
        <v>0</v>
      </c>
      <c r="H21" s="554"/>
    </row>
    <row r="22" spans="1:8" ht="15.95" customHeight="1" x14ac:dyDescent="0.2">
      <c r="A22" s="7"/>
      <c r="B22" s="2"/>
      <c r="C22" s="10"/>
      <c r="D22" s="2"/>
      <c r="E22" s="2"/>
      <c r="F22" s="44"/>
      <c r="G22" s="45">
        <f t="shared" si="0"/>
        <v>0</v>
      </c>
      <c r="H22" s="554"/>
    </row>
    <row r="23" spans="1:8" ht="15.95" customHeight="1" x14ac:dyDescent="0.2">
      <c r="A23" s="7"/>
      <c r="B23" s="2"/>
      <c r="C23" s="10"/>
      <c r="D23" s="2"/>
      <c r="E23" s="2"/>
      <c r="F23" s="44"/>
      <c r="G23" s="45">
        <f t="shared" si="0"/>
        <v>0</v>
      </c>
      <c r="H23" s="554"/>
    </row>
    <row r="24" spans="1:8" ht="15.95" customHeight="1" thickBot="1" x14ac:dyDescent="0.25">
      <c r="A24" s="11"/>
      <c r="B24" s="3"/>
      <c r="C24" s="12"/>
      <c r="D24" s="3"/>
      <c r="E24" s="3"/>
      <c r="F24" s="46"/>
      <c r="G24" s="45">
        <f t="shared" si="0"/>
        <v>0</v>
      </c>
      <c r="H24" s="554"/>
    </row>
    <row r="25" spans="1:8" s="15" customFormat="1" ht="18" customHeight="1" thickBot="1" x14ac:dyDescent="0.25">
      <c r="A25" s="28" t="s">
        <v>47</v>
      </c>
      <c r="B25" s="13">
        <f>SUM(B6:B24)</f>
        <v>100108260</v>
      </c>
      <c r="C25" s="20"/>
      <c r="D25" s="13">
        <f>SUM(D6:D24)</f>
        <v>0</v>
      </c>
      <c r="E25" s="13">
        <f>SUM(E6:E24)</f>
        <v>100108260</v>
      </c>
      <c r="F25" s="13">
        <f>SUM(F6:F24)</f>
        <v>0</v>
      </c>
      <c r="G25" s="14">
        <f>SUM(G6:G24)</f>
        <v>0</v>
      </c>
      <c r="H25" s="554"/>
    </row>
    <row r="26" spans="1:8" x14ac:dyDescent="0.2">
      <c r="F26" s="15"/>
      <c r="G26" s="15"/>
      <c r="H26" s="309"/>
    </row>
    <row r="27" spans="1:8" x14ac:dyDescent="0.2">
      <c r="H27" s="309"/>
    </row>
    <row r="28" spans="1:8" x14ac:dyDescent="0.2">
      <c r="H28" s="309"/>
    </row>
    <row r="29" spans="1:8" x14ac:dyDescent="0.2">
      <c r="H29" s="309"/>
    </row>
    <row r="30" spans="1:8" x14ac:dyDescent="0.2">
      <c r="H30" s="309"/>
    </row>
    <row r="31" spans="1:8" x14ac:dyDescent="0.2">
      <c r="H31" s="309"/>
    </row>
    <row r="32" spans="1:8" x14ac:dyDescent="0.2">
      <c r="H32" s="309"/>
    </row>
    <row r="33" spans="8:8" x14ac:dyDescent="0.2">
      <c r="H33" s="309"/>
    </row>
    <row r="34" spans="8:8" x14ac:dyDescent="0.2">
      <c r="H34" s="309"/>
    </row>
  </sheetData>
  <mergeCells count="3">
    <mergeCell ref="H2:H25"/>
    <mergeCell ref="A2:G2"/>
    <mergeCell ref="F3:G3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="130" zoomScaleNormal="100" zoomScaleSheetLayoutView="130" workbookViewId="0">
      <selection activeCell="J9" sqref="J9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7" x14ac:dyDescent="0.2">
      <c r="G1" s="307" t="s">
        <v>725</v>
      </c>
    </row>
    <row r="2" spans="1:7" ht="24.75" customHeight="1" x14ac:dyDescent="0.2">
      <c r="A2" s="555" t="s">
        <v>1</v>
      </c>
      <c r="B2" s="555"/>
      <c r="C2" s="555"/>
      <c r="D2" s="555"/>
      <c r="E2" s="555"/>
      <c r="F2" s="555"/>
      <c r="G2" s="555"/>
    </row>
    <row r="3" spans="1:7" ht="23.25" customHeight="1" thickBot="1" x14ac:dyDescent="0.3">
      <c r="A3" s="25"/>
      <c r="B3" s="9"/>
      <c r="C3" s="9"/>
      <c r="D3" s="9"/>
      <c r="E3" s="9"/>
      <c r="F3" s="556" t="s">
        <v>716</v>
      </c>
      <c r="G3" s="556"/>
    </row>
    <row r="4" spans="1:7" s="6" customFormat="1" ht="48.75" customHeight="1" thickBot="1" x14ac:dyDescent="0.25">
      <c r="A4" s="26" t="s">
        <v>51</v>
      </c>
      <c r="B4" s="27" t="s">
        <v>49</v>
      </c>
      <c r="C4" s="27" t="s">
        <v>50</v>
      </c>
      <c r="D4" s="27" t="str">
        <f>+'8.sz.mell.'!D4</f>
        <v>2019. évi előirányzat</v>
      </c>
      <c r="E4" s="27" t="str">
        <f>+'8.sz.mell.'!E4</f>
        <v>2020. évi előirányzat</v>
      </c>
      <c r="F4" s="98" t="str">
        <f>+'8.sz.mell.'!F4</f>
        <v>2021. évi előirányzat</v>
      </c>
      <c r="G4" s="97" t="str">
        <f>+'8.sz.mell.'!G4</f>
        <v>2022. évi és az követő előirányzatok</v>
      </c>
    </row>
    <row r="5" spans="1:7" s="9" customFormat="1" ht="15" customHeight="1" thickBot="1" x14ac:dyDescent="0.25">
      <c r="A5" s="240" t="s">
        <v>338</v>
      </c>
      <c r="B5" s="241" t="s">
        <v>339</v>
      </c>
      <c r="C5" s="241" t="s">
        <v>340</v>
      </c>
      <c r="D5" s="241" t="s">
        <v>341</v>
      </c>
      <c r="E5" s="241" t="s">
        <v>342</v>
      </c>
      <c r="F5" s="43" t="s">
        <v>419</v>
      </c>
      <c r="G5" s="242" t="s">
        <v>420</v>
      </c>
    </row>
    <row r="6" spans="1:7" ht="15.95" customHeight="1" x14ac:dyDescent="0.2">
      <c r="A6" s="515" t="s">
        <v>696</v>
      </c>
      <c r="B6" s="517">
        <v>10000000</v>
      </c>
      <c r="C6" s="518">
        <v>2020</v>
      </c>
      <c r="D6" s="517"/>
      <c r="E6" s="519">
        <v>10000000</v>
      </c>
      <c r="F6" s="44"/>
      <c r="G6" s="45"/>
    </row>
    <row r="7" spans="1:7" ht="15.95" customHeight="1" x14ac:dyDescent="0.2">
      <c r="A7" s="515" t="s">
        <v>697</v>
      </c>
      <c r="B7" s="517">
        <v>2000000</v>
      </c>
      <c r="C7" s="518">
        <v>2020</v>
      </c>
      <c r="D7" s="517"/>
      <c r="E7" s="519">
        <v>2000000</v>
      </c>
      <c r="F7" s="44"/>
      <c r="G7" s="45"/>
    </row>
    <row r="8" spans="1:7" ht="15.95" customHeight="1" x14ac:dyDescent="0.2">
      <c r="A8" s="515" t="s">
        <v>683</v>
      </c>
      <c r="B8" s="517">
        <v>13082196</v>
      </c>
      <c r="C8" s="518">
        <v>2017</v>
      </c>
      <c r="D8" s="517">
        <v>42764103</v>
      </c>
      <c r="E8" s="519">
        <v>13082196</v>
      </c>
      <c r="F8" s="44"/>
      <c r="G8" s="45"/>
    </row>
    <row r="9" spans="1:7" ht="15.95" customHeight="1" x14ac:dyDescent="0.2">
      <c r="A9" s="516" t="s">
        <v>698</v>
      </c>
      <c r="B9" s="516">
        <v>2819173</v>
      </c>
      <c r="C9" s="518">
        <v>2020</v>
      </c>
      <c r="D9" s="516"/>
      <c r="E9" s="519">
        <v>2819173</v>
      </c>
      <c r="F9" s="44"/>
      <c r="G9" s="45"/>
    </row>
    <row r="10" spans="1:7" ht="15.95" customHeight="1" x14ac:dyDescent="0.2">
      <c r="A10" s="16"/>
      <c r="B10" s="2"/>
      <c r="C10" s="144"/>
      <c r="D10" s="2"/>
      <c r="E10" s="2"/>
      <c r="F10" s="44"/>
      <c r="G10" s="45">
        <f t="shared" ref="G10:G24" si="0">+D10+F10</f>
        <v>0</v>
      </c>
    </row>
    <row r="11" spans="1:7" ht="15.95" customHeight="1" x14ac:dyDescent="0.2">
      <c r="A11" s="16"/>
      <c r="B11" s="2"/>
      <c r="C11" s="144"/>
      <c r="D11" s="2"/>
      <c r="E11" s="2"/>
      <c r="F11" s="44"/>
      <c r="G11" s="45">
        <f t="shared" si="0"/>
        <v>0</v>
      </c>
    </row>
    <row r="12" spans="1:7" ht="15.95" customHeight="1" x14ac:dyDescent="0.2">
      <c r="A12" s="16"/>
      <c r="B12" s="2"/>
      <c r="C12" s="144"/>
      <c r="D12" s="2"/>
      <c r="E12" s="2"/>
      <c r="F12" s="44"/>
      <c r="G12" s="45">
        <f t="shared" si="0"/>
        <v>0</v>
      </c>
    </row>
    <row r="13" spans="1:7" ht="15.95" customHeight="1" x14ac:dyDescent="0.2">
      <c r="A13" s="16"/>
      <c r="B13" s="2"/>
      <c r="C13" s="144"/>
      <c r="D13" s="2"/>
      <c r="E13" s="2"/>
      <c r="F13" s="44"/>
      <c r="G13" s="45">
        <f t="shared" si="0"/>
        <v>0</v>
      </c>
    </row>
    <row r="14" spans="1:7" ht="15.95" customHeight="1" x14ac:dyDescent="0.2">
      <c r="A14" s="16"/>
      <c r="B14" s="2"/>
      <c r="C14" s="144"/>
      <c r="D14" s="2"/>
      <c r="E14" s="2"/>
      <c r="F14" s="44"/>
      <c r="G14" s="45">
        <f t="shared" si="0"/>
        <v>0</v>
      </c>
    </row>
    <row r="15" spans="1:7" ht="15.95" customHeight="1" x14ac:dyDescent="0.2">
      <c r="A15" s="16"/>
      <c r="B15" s="2"/>
      <c r="C15" s="144"/>
      <c r="D15" s="2"/>
      <c r="E15" s="2"/>
      <c r="F15" s="44"/>
      <c r="G15" s="45">
        <f t="shared" si="0"/>
        <v>0</v>
      </c>
    </row>
    <row r="16" spans="1:7" ht="15.95" customHeight="1" x14ac:dyDescent="0.2">
      <c r="A16" s="16"/>
      <c r="B16" s="2"/>
      <c r="C16" s="144"/>
      <c r="D16" s="2"/>
      <c r="E16" s="2"/>
      <c r="F16" s="44"/>
      <c r="G16" s="45">
        <f t="shared" si="0"/>
        <v>0</v>
      </c>
    </row>
    <row r="17" spans="1:7" ht="15.95" customHeight="1" x14ac:dyDescent="0.2">
      <c r="A17" s="16"/>
      <c r="B17" s="2"/>
      <c r="C17" s="144"/>
      <c r="D17" s="2"/>
      <c r="E17" s="2"/>
      <c r="F17" s="44"/>
      <c r="G17" s="45">
        <f t="shared" si="0"/>
        <v>0</v>
      </c>
    </row>
    <row r="18" spans="1:7" ht="15.95" customHeight="1" x14ac:dyDescent="0.2">
      <c r="A18" s="16"/>
      <c r="B18" s="2"/>
      <c r="C18" s="144"/>
      <c r="D18" s="2"/>
      <c r="E18" s="2"/>
      <c r="F18" s="44"/>
      <c r="G18" s="45">
        <f t="shared" si="0"/>
        <v>0</v>
      </c>
    </row>
    <row r="19" spans="1:7" ht="15.95" customHeight="1" x14ac:dyDescent="0.2">
      <c r="A19" s="16"/>
      <c r="B19" s="2"/>
      <c r="C19" s="144"/>
      <c r="D19" s="2"/>
      <c r="E19" s="2"/>
      <c r="F19" s="44"/>
      <c r="G19" s="45">
        <f t="shared" si="0"/>
        <v>0</v>
      </c>
    </row>
    <row r="20" spans="1:7" ht="15.95" customHeight="1" x14ac:dyDescent="0.2">
      <c r="A20" s="16"/>
      <c r="B20" s="2"/>
      <c r="C20" s="144"/>
      <c r="D20" s="2"/>
      <c r="E20" s="2"/>
      <c r="F20" s="44"/>
      <c r="G20" s="45">
        <f t="shared" si="0"/>
        <v>0</v>
      </c>
    </row>
    <row r="21" spans="1:7" ht="15.95" customHeight="1" x14ac:dyDescent="0.2">
      <c r="A21" s="16"/>
      <c r="B21" s="2"/>
      <c r="C21" s="144"/>
      <c r="D21" s="2"/>
      <c r="E21" s="2"/>
      <c r="F21" s="44"/>
      <c r="G21" s="45">
        <f t="shared" si="0"/>
        <v>0</v>
      </c>
    </row>
    <row r="22" spans="1:7" ht="15.95" customHeight="1" x14ac:dyDescent="0.2">
      <c r="A22" s="16"/>
      <c r="B22" s="2"/>
      <c r="C22" s="144"/>
      <c r="D22" s="2"/>
      <c r="E22" s="2"/>
      <c r="F22" s="44"/>
      <c r="G22" s="45">
        <f t="shared" si="0"/>
        <v>0</v>
      </c>
    </row>
    <row r="23" spans="1:7" ht="15.95" customHeight="1" x14ac:dyDescent="0.2">
      <c r="A23" s="16"/>
      <c r="B23" s="2"/>
      <c r="C23" s="144"/>
      <c r="D23" s="2"/>
      <c r="E23" s="2"/>
      <c r="F23" s="44"/>
      <c r="G23" s="45">
        <f t="shared" si="0"/>
        <v>0</v>
      </c>
    </row>
    <row r="24" spans="1:7" ht="15.95" customHeight="1" thickBot="1" x14ac:dyDescent="0.25">
      <c r="A24" s="17"/>
      <c r="B24" s="3"/>
      <c r="C24" s="145"/>
      <c r="D24" s="3"/>
      <c r="E24" s="3"/>
      <c r="F24" s="46"/>
      <c r="G24" s="45">
        <f t="shared" si="0"/>
        <v>0</v>
      </c>
    </row>
    <row r="25" spans="1:7" s="15" customFormat="1" ht="18" customHeight="1" thickBot="1" x14ac:dyDescent="0.25">
      <c r="A25" s="28" t="s">
        <v>47</v>
      </c>
      <c r="B25" s="13">
        <f>SUM(B6:B24)</f>
        <v>27901369</v>
      </c>
      <c r="C25" s="20"/>
      <c r="D25" s="13">
        <f>SUM(D6:D24)</f>
        <v>42764103</v>
      </c>
      <c r="E25" s="13">
        <f>SUM(E6:E24)</f>
        <v>27901369</v>
      </c>
      <c r="F25" s="13">
        <f>SUM(F6:F24)</f>
        <v>0</v>
      </c>
      <c r="G25" s="14">
        <f>SUM(G6:G24)</f>
        <v>0</v>
      </c>
    </row>
  </sheetData>
  <mergeCells count="2">
    <mergeCell ref="A2:G2"/>
    <mergeCell ref="F3:G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3</vt:i4>
      </vt:variant>
    </vt:vector>
  </HeadingPairs>
  <TitlesOfParts>
    <vt:vector size="20" baseType="lpstr">
      <vt:lpstr>1.sz.mell.</vt:lpstr>
      <vt:lpstr>2.sz.mell.</vt:lpstr>
      <vt:lpstr>3.sz.mell.</vt:lpstr>
      <vt:lpstr>4.sz.mell.</vt:lpstr>
      <vt:lpstr>5.sz.mell  </vt:lpstr>
      <vt:lpstr>6.sz.mell  </vt:lpstr>
      <vt:lpstr>7. sz. mell.</vt:lpstr>
      <vt:lpstr>8.sz.mell.</vt:lpstr>
      <vt:lpstr>9.sz.mell.</vt:lpstr>
      <vt:lpstr>10. sz. mell. </vt:lpstr>
      <vt:lpstr>11. sz. mell.</vt:lpstr>
      <vt:lpstr>12. sz. mell</vt:lpstr>
      <vt:lpstr>13. sz. mell.</vt:lpstr>
      <vt:lpstr>14.sz.mell.</vt:lpstr>
      <vt:lpstr>15. sz. mell</vt:lpstr>
      <vt:lpstr>16. sz. mell</vt:lpstr>
      <vt:lpstr>Munka1</vt:lpstr>
      <vt:lpstr>'1.sz.mell.'!Nyomtatási_terület</vt:lpstr>
      <vt:lpstr>'15. sz. mell'!Nyomtatási_terület</vt:lpstr>
      <vt:lpstr>'2.sz.mell.'!Nyomtatási_terület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2020-03-12T08:47:22Z</cp:lastPrinted>
  <dcterms:created xsi:type="dcterms:W3CDTF">2016-01-28T09:21:33Z</dcterms:created>
  <dcterms:modified xsi:type="dcterms:W3CDTF">2021-05-20T12:35:49Z</dcterms:modified>
</cp:coreProperties>
</file>