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6230" yWindow="32760" windowWidth="12660" windowHeight="11760" tabRatio="973" firstSheet="32" activeTab="32"/>
  </bookViews>
  <sheets>
    <sheet name="TARTALOMJEGYZÉK" sheetId="134" r:id="rId1"/>
    <sheet name="ALAPADATOK" sheetId="94" r:id="rId2"/>
    <sheet name="KV_ÖSSZEFÜGGÉSEK" sheetId="75" r:id="rId3"/>
    <sheet name="KV_1.1.sz.mell." sheetId="1" r:id="rId4"/>
    <sheet name="KV_1.2.sz.mell." sheetId="130" r:id="rId5"/>
    <sheet name="KV_1.3.sz.mell." sheetId="131" r:id="rId6"/>
    <sheet name="KV_1.4.sz.mell." sheetId="132" r:id="rId7"/>
    <sheet name="KV_2.1.sz.mell." sheetId="73" r:id="rId8"/>
    <sheet name="KV_2.2.sz.mell." sheetId="61" r:id="rId9"/>
    <sheet name="KV_ELLENŐRZÉS" sheetId="76" r:id="rId10"/>
    <sheet name="KV_3.sz.mell." sheetId="62" r:id="rId11"/>
    <sheet name="KV_4.sz.mell." sheetId="77" r:id="rId12"/>
    <sheet name="KV_5.sz.mell." sheetId="78" r:id="rId13"/>
    <sheet name="KV_6.sz.mell." sheetId="63" r:id="rId14"/>
    <sheet name="KV_7.sz.mell." sheetId="64" r:id="rId15"/>
    <sheet name="KV_8.sz.mell." sheetId="173" r:id="rId16"/>
    <sheet name="KV_9.1.sz.mell" sheetId="3" r:id="rId17"/>
    <sheet name="KV_9.1.1.sz.mell" sheetId="119" r:id="rId18"/>
    <sheet name="KV_9.1.2.sz.mell." sheetId="120" r:id="rId19"/>
    <sheet name="KV_9.1.3.sz.mell" sheetId="121" r:id="rId20"/>
    <sheet name="KV_9.2.sz.mell" sheetId="79" r:id="rId21"/>
    <sheet name="KV_9.2.1.sz.mell" sheetId="122" r:id="rId22"/>
    <sheet name="KV_9.2.2.sz.mell" sheetId="123" r:id="rId23"/>
    <sheet name="KV_9.2.3.sz.mell" sheetId="124" r:id="rId24"/>
    <sheet name="KV_9.3.sz.mell" sheetId="105" r:id="rId25"/>
    <sheet name="KV_9.3.1.sz.mell" sheetId="125" r:id="rId26"/>
    <sheet name="KV_9.3.2.sz.mell" sheetId="126" r:id="rId27"/>
    <sheet name="KV_9.3.3.sz.mell" sheetId="127" r:id="rId28"/>
    <sheet name="KV_9.4.sz.mell" sheetId="136" r:id="rId29"/>
    <sheet name="KV_9.4.1.sz.mell" sheetId="137" r:id="rId30"/>
    <sheet name="KV_9.4.2.sz.mell" sheetId="138" r:id="rId31"/>
    <sheet name="KV_9.4.3.sz.mell" sheetId="139" r:id="rId32"/>
    <sheet name="KV_9.5.sz.mell" sheetId="140" r:id="rId33"/>
    <sheet name="KV_9.5.1.sz.mell" sheetId="141" r:id="rId34"/>
    <sheet name="KV_9.5.2.sz.mell" sheetId="142" r:id="rId35"/>
    <sheet name="KV_9.5.3.sz.mell" sheetId="143" r:id="rId36"/>
    <sheet name="KV_10.sz.mell" sheetId="89" r:id="rId37"/>
    <sheet name="KV_1.sz.tájékoztató_t." sheetId="87" r:id="rId38"/>
    <sheet name="KV_2.sz.tájékoztató_t." sheetId="66" r:id="rId39"/>
    <sheet name="KV_3.sz.tájékoztató_t." sheetId="88" r:id="rId40"/>
    <sheet name="KV_4.sz.tájékoztató_t." sheetId="24" r:id="rId41"/>
    <sheet name="KV_5.sz.tájékoztató_t" sheetId="172" r:id="rId42"/>
    <sheet name="KV_6.sz.tájékoztató_t." sheetId="70" r:id="rId43"/>
    <sheet name="KV_7.sz.tájékoztató_t." sheetId="128" r:id="rId44"/>
  </sheets>
  <definedNames>
    <definedName name="_xlnm.Print_Titles" localSheetId="17">KV_9.1.1.sz.mell!$1:$6</definedName>
    <definedName name="_xlnm.Print_Titles" localSheetId="18">KV_9.1.2.sz.mell.!$1:$6</definedName>
    <definedName name="_xlnm.Print_Titles" localSheetId="19">KV_9.1.3.sz.mell!$1:$6</definedName>
    <definedName name="_xlnm.Print_Titles" localSheetId="16">KV_9.1.sz.mell!$1:$6</definedName>
    <definedName name="_xlnm.Print_Titles" localSheetId="21">KV_9.2.1.sz.mell!$1:$6</definedName>
    <definedName name="_xlnm.Print_Titles" localSheetId="22">KV_9.2.2.sz.mell!$1:$6</definedName>
    <definedName name="_xlnm.Print_Titles" localSheetId="23">KV_9.2.3.sz.mell!$1:$6</definedName>
    <definedName name="_xlnm.Print_Titles" localSheetId="20">KV_9.2.sz.mell!$1:$6</definedName>
    <definedName name="_xlnm.Print_Titles" localSheetId="25">KV_9.3.1.sz.mell!$1:$6</definedName>
    <definedName name="_xlnm.Print_Titles" localSheetId="26">KV_9.3.2.sz.mell!$1:$6</definedName>
    <definedName name="_xlnm.Print_Titles" localSheetId="27">KV_9.3.3.sz.mell!$1:$6</definedName>
    <definedName name="_xlnm.Print_Titles" localSheetId="24">KV_9.3.sz.mell!$1:$6</definedName>
    <definedName name="_xlnm.Print_Titles" localSheetId="29">KV_9.4.1.sz.mell!$1:$6</definedName>
    <definedName name="_xlnm.Print_Titles" localSheetId="30">KV_9.4.2.sz.mell!$1:$6</definedName>
    <definedName name="_xlnm.Print_Titles" localSheetId="31">KV_9.4.3.sz.mell!$1:$6</definedName>
    <definedName name="_xlnm.Print_Titles" localSheetId="28">KV_9.4.sz.mell!$1:$6</definedName>
    <definedName name="_xlnm.Print_Titles" localSheetId="33">KV_9.5.1.sz.mell!$1:$6</definedName>
    <definedName name="_xlnm.Print_Titles" localSheetId="34">KV_9.5.2.sz.mell!$1:$6</definedName>
    <definedName name="_xlnm.Print_Titles" localSheetId="35">KV_9.5.3.sz.mell!$1:$6</definedName>
    <definedName name="_xlnm.Print_Titles" localSheetId="32">KV_9.5.sz.mell!$1:$6</definedName>
    <definedName name="_xlnm.Print_Area" localSheetId="3">KV_1.1.sz.mell.!$A$1:$C$164</definedName>
    <definedName name="_xlnm.Print_Area" localSheetId="4">KV_1.2.sz.mell.!$A$1:$C$164</definedName>
    <definedName name="_xlnm.Print_Area" localSheetId="5">KV_1.3.sz.mell.!$A$1:$C$164</definedName>
    <definedName name="_xlnm.Print_Area" localSheetId="6">KV_1.4.sz.mell.!$A$1:$C$164</definedName>
    <definedName name="_xlnm.Print_Area" localSheetId="37">KV_1.sz.tájékoztató_t.!$A$1:$E$157</definedName>
    <definedName name="_xlnm.Print_Area" localSheetId="43">KV_7.sz.tájékoztató_t.!$A$2:$E$40</definedName>
    <definedName name="_xlnm.Print_Area" localSheetId="0">TARTALOMJEGYZÉK!$A$1:$C$44</definedName>
  </definedNames>
  <calcPr calcId="145621" fullCalcOnLoad="1"/>
</workbook>
</file>

<file path=xl/calcChain.xml><?xml version="1.0" encoding="utf-8"?>
<calcChain xmlns="http://schemas.openxmlformats.org/spreadsheetml/2006/main">
  <c r="E108" i="130" l="1"/>
  <c r="D57" i="140"/>
  <c r="G57" i="140"/>
  <c r="E57" i="140"/>
  <c r="F57" i="140"/>
  <c r="D51" i="140"/>
  <c r="E51" i="140"/>
  <c r="F51" i="140"/>
  <c r="D41" i="140"/>
  <c r="E41" i="140"/>
  <c r="F41" i="140"/>
  <c r="G9" i="140"/>
  <c r="G10" i="140"/>
  <c r="G11" i="140"/>
  <c r="G12" i="140"/>
  <c r="G13" i="140"/>
  <c r="G14" i="140"/>
  <c r="G15" i="140"/>
  <c r="G16" i="140"/>
  <c r="G17" i="140"/>
  <c r="G18" i="140"/>
  <c r="G19" i="140"/>
  <c r="G20" i="140"/>
  <c r="G21" i="140"/>
  <c r="G22" i="140"/>
  <c r="G23" i="140"/>
  <c r="G24" i="140"/>
  <c r="G25" i="140"/>
  <c r="G26" i="140"/>
  <c r="G27" i="140"/>
  <c r="G28" i="140"/>
  <c r="G29" i="140"/>
  <c r="G30" i="140"/>
  <c r="G31" i="140"/>
  <c r="G32" i="140"/>
  <c r="G33" i="140"/>
  <c r="G34" i="140"/>
  <c r="G35" i="140"/>
  <c r="G37" i="140"/>
  <c r="G38" i="140"/>
  <c r="G39" i="140"/>
  <c r="G40" i="140"/>
  <c r="G42" i="140"/>
  <c r="G43" i="140"/>
  <c r="G44" i="140"/>
  <c r="G46" i="140"/>
  <c r="G47" i="140"/>
  <c r="G48" i="140"/>
  <c r="G49" i="140"/>
  <c r="G50" i="140"/>
  <c r="G51" i="140"/>
  <c r="G52" i="140"/>
  <c r="G53" i="140"/>
  <c r="G54" i="140"/>
  <c r="G55" i="140"/>
  <c r="G56" i="140"/>
  <c r="G59" i="140"/>
  <c r="G60" i="140"/>
  <c r="D37" i="140"/>
  <c r="E37" i="140"/>
  <c r="F37" i="140"/>
  <c r="D36" i="140"/>
  <c r="E36" i="140"/>
  <c r="F36" i="140"/>
  <c r="D30" i="140"/>
  <c r="E30" i="140"/>
  <c r="F30" i="140"/>
  <c r="D26" i="140"/>
  <c r="E26" i="140"/>
  <c r="F26" i="140"/>
  <c r="D20" i="140"/>
  <c r="E20" i="140"/>
  <c r="F20" i="140"/>
  <c r="D8" i="140"/>
  <c r="E8" i="140"/>
  <c r="F8" i="140"/>
  <c r="D45" i="140"/>
  <c r="E45" i="140"/>
  <c r="F45" i="140"/>
  <c r="E1" i="128"/>
  <c r="A2" i="128"/>
  <c r="A3" i="128"/>
  <c r="E5" i="128"/>
  <c r="C6" i="128"/>
  <c r="D6" i="128"/>
  <c r="E6" i="128"/>
  <c r="C11" i="128"/>
  <c r="D11" i="128"/>
  <c r="E11" i="128"/>
  <c r="B12" i="128"/>
  <c r="B13" i="128"/>
  <c r="B14" i="128"/>
  <c r="B15" i="128"/>
  <c r="B16" i="128"/>
  <c r="B17" i="128"/>
  <c r="B18" i="128"/>
  <c r="C23" i="128"/>
  <c r="D23" i="128"/>
  <c r="E23" i="128"/>
  <c r="C25" i="128"/>
  <c r="D25" i="128"/>
  <c r="E25" i="128"/>
  <c r="E28" i="128"/>
  <c r="C29" i="128"/>
  <c r="D29" i="128"/>
  <c r="E29" i="128"/>
  <c r="C32" i="128"/>
  <c r="D32" i="128"/>
  <c r="E32" i="128"/>
  <c r="C36" i="128"/>
  <c r="D36" i="128"/>
  <c r="E36" i="128"/>
  <c r="C38" i="128"/>
  <c r="D38" i="128"/>
  <c r="E38" i="128"/>
  <c r="C39" i="128"/>
  <c r="D39" i="128"/>
  <c r="E39" i="128"/>
  <c r="D1" i="70"/>
  <c r="A2" i="70"/>
  <c r="B43" i="134"/>
  <c r="C4" i="70"/>
  <c r="D36" i="70"/>
  <c r="B1" i="172"/>
  <c r="D1" i="172"/>
  <c r="C3" i="172"/>
  <c r="C25" i="172"/>
  <c r="O1" i="24"/>
  <c r="A2" i="24"/>
  <c r="O3" i="24"/>
  <c r="O6" i="24"/>
  <c r="O7" i="24"/>
  <c r="O8" i="24"/>
  <c r="O9" i="24"/>
  <c r="O10" i="24"/>
  <c r="O11" i="24"/>
  <c r="O12" i="24"/>
  <c r="O13" i="24"/>
  <c r="O14" i="24"/>
  <c r="C15" i="24"/>
  <c r="D15" i="24"/>
  <c r="E15" i="24"/>
  <c r="E27" i="24"/>
  <c r="F15" i="24"/>
  <c r="G15" i="24"/>
  <c r="H15" i="24"/>
  <c r="I15" i="24"/>
  <c r="I27" i="24"/>
  <c r="J15" i="24"/>
  <c r="K15" i="24"/>
  <c r="L15" i="24"/>
  <c r="M15" i="24"/>
  <c r="M27" i="24"/>
  <c r="N15" i="24"/>
  <c r="O17" i="24"/>
  <c r="O18" i="24"/>
  <c r="O19" i="24"/>
  <c r="O20" i="24"/>
  <c r="O21" i="24"/>
  <c r="O22" i="24"/>
  <c r="O23" i="24"/>
  <c r="O24" i="24"/>
  <c r="O25" i="24"/>
  <c r="C26" i="24"/>
  <c r="D26" i="24"/>
  <c r="E26" i="24"/>
  <c r="F26" i="24"/>
  <c r="G26" i="24"/>
  <c r="H26" i="24"/>
  <c r="I26" i="24"/>
  <c r="J26" i="24"/>
  <c r="K26" i="24"/>
  <c r="L26" i="24"/>
  <c r="M26" i="24"/>
  <c r="N26" i="24"/>
  <c r="N27" i="24"/>
  <c r="D1" i="88"/>
  <c r="D4" i="88"/>
  <c r="C32" i="88"/>
  <c r="D32" i="88"/>
  <c r="J1" i="66"/>
  <c r="I2" i="66"/>
  <c r="D3" i="66"/>
  <c r="E4" i="66"/>
  <c r="F4" i="66"/>
  <c r="G4" i="66"/>
  <c r="H4" i="66"/>
  <c r="D6" i="66"/>
  <c r="E6" i="66"/>
  <c r="F6" i="66"/>
  <c r="G6" i="66"/>
  <c r="H6" i="66"/>
  <c r="I6" i="66"/>
  <c r="I7" i="66"/>
  <c r="I8" i="66"/>
  <c r="D9" i="66"/>
  <c r="E9" i="66"/>
  <c r="F9" i="66"/>
  <c r="G9" i="66"/>
  <c r="H9" i="66"/>
  <c r="I9" i="66"/>
  <c r="I10" i="66"/>
  <c r="I11" i="66"/>
  <c r="D12" i="66"/>
  <c r="E12" i="66"/>
  <c r="F12" i="66"/>
  <c r="G12" i="66"/>
  <c r="H12" i="66"/>
  <c r="I12" i="66"/>
  <c r="I13" i="66"/>
  <c r="D14" i="66"/>
  <c r="E14" i="66"/>
  <c r="F14" i="66"/>
  <c r="G14" i="66"/>
  <c r="H14" i="66"/>
  <c r="I14" i="66"/>
  <c r="I15" i="66"/>
  <c r="D16" i="66"/>
  <c r="E16" i="66"/>
  <c r="F16" i="66"/>
  <c r="G16" i="66"/>
  <c r="H16" i="66"/>
  <c r="I16" i="66"/>
  <c r="I17" i="66"/>
  <c r="D18" i="66"/>
  <c r="E18" i="66"/>
  <c r="F18" i="66"/>
  <c r="G18" i="66"/>
  <c r="H18" i="66"/>
  <c r="I18" i="66"/>
  <c r="E1" i="87"/>
  <c r="A2" i="87"/>
  <c r="A3" i="87"/>
  <c r="E5" i="87"/>
  <c r="C6" i="87"/>
  <c r="D6" i="87"/>
  <c r="E6" i="87"/>
  <c r="C8" i="87"/>
  <c r="D8" i="87"/>
  <c r="E8" i="87"/>
  <c r="C15" i="87"/>
  <c r="D15" i="87"/>
  <c r="E15" i="87"/>
  <c r="C22" i="87"/>
  <c r="D22" i="87"/>
  <c r="E22" i="87"/>
  <c r="C29" i="87"/>
  <c r="D29" i="87"/>
  <c r="E29" i="87"/>
  <c r="B30" i="87"/>
  <c r="B31" i="87"/>
  <c r="B32" i="87"/>
  <c r="B33" i="87"/>
  <c r="B34" i="87"/>
  <c r="B35" i="87"/>
  <c r="B36" i="87"/>
  <c r="C37" i="87"/>
  <c r="D37" i="87"/>
  <c r="E37" i="87"/>
  <c r="C49" i="87"/>
  <c r="D49" i="87"/>
  <c r="E49" i="87"/>
  <c r="C55" i="87"/>
  <c r="D55" i="87"/>
  <c r="E55" i="87"/>
  <c r="C60" i="87"/>
  <c r="D60" i="87"/>
  <c r="E60" i="87"/>
  <c r="C65" i="87"/>
  <c r="D65" i="87"/>
  <c r="C66" i="87"/>
  <c r="D66" i="87"/>
  <c r="E66" i="87"/>
  <c r="C70" i="87"/>
  <c r="D70" i="87"/>
  <c r="E70" i="87"/>
  <c r="C75" i="87"/>
  <c r="D75" i="87"/>
  <c r="E75" i="87"/>
  <c r="E89" i="87"/>
  <c r="C78" i="87"/>
  <c r="D78" i="87"/>
  <c r="E78" i="87"/>
  <c r="C82" i="87"/>
  <c r="D82" i="87"/>
  <c r="E82" i="87"/>
  <c r="C89" i="87"/>
  <c r="D89" i="87"/>
  <c r="C90" i="87"/>
  <c r="D90" i="87"/>
  <c r="E93" i="87"/>
  <c r="C94" i="87"/>
  <c r="D94" i="87"/>
  <c r="E94" i="87"/>
  <c r="C96" i="87"/>
  <c r="D96" i="87"/>
  <c r="D131" i="87"/>
  <c r="E96" i="87"/>
  <c r="C117" i="87"/>
  <c r="D117" i="87"/>
  <c r="E117" i="87"/>
  <c r="C131" i="87"/>
  <c r="C132" i="87"/>
  <c r="D132" i="87"/>
  <c r="E132" i="87"/>
  <c r="C136" i="87"/>
  <c r="D136" i="87"/>
  <c r="E136" i="87"/>
  <c r="C143" i="87"/>
  <c r="D143" i="87"/>
  <c r="E143" i="87"/>
  <c r="C148" i="87"/>
  <c r="D148" i="87"/>
  <c r="E148" i="87"/>
  <c r="C156" i="87"/>
  <c r="C157" i="87"/>
  <c r="D156" i="87"/>
  <c r="E156" i="87"/>
  <c r="B2" i="89"/>
  <c r="G11" i="89"/>
  <c r="G13" i="89"/>
  <c r="G14" i="89"/>
  <c r="G15" i="89"/>
  <c r="G16" i="89"/>
  <c r="G17" i="89"/>
  <c r="G18" i="89"/>
  <c r="C19" i="89"/>
  <c r="D19" i="89"/>
  <c r="E19" i="89"/>
  <c r="F19" i="89"/>
  <c r="G19" i="89"/>
  <c r="A23" i="89"/>
  <c r="C1" i="143"/>
  <c r="B2" i="143"/>
  <c r="C4" i="143"/>
  <c r="C8" i="143"/>
  <c r="C20" i="143"/>
  <c r="C26" i="143"/>
  <c r="C30" i="143"/>
  <c r="C36" i="143"/>
  <c r="C37" i="143"/>
  <c r="C41" i="143"/>
  <c r="C45" i="143"/>
  <c r="C51" i="143"/>
  <c r="C57" i="143"/>
  <c r="C58" i="143"/>
  <c r="C1" i="142"/>
  <c r="B2" i="142"/>
  <c r="C4" i="142"/>
  <c r="C8" i="142"/>
  <c r="C20" i="142"/>
  <c r="C26" i="142"/>
  <c r="C30" i="142"/>
  <c r="C36" i="142"/>
  <c r="C37" i="142"/>
  <c r="C41" i="142"/>
  <c r="C45" i="142"/>
  <c r="C51" i="142"/>
  <c r="C57" i="142"/>
  <c r="C58" i="142"/>
  <c r="C1" i="141"/>
  <c r="B2" i="141"/>
  <c r="C4" i="141"/>
  <c r="C8" i="141"/>
  <c r="C20" i="141"/>
  <c r="C26" i="141"/>
  <c r="C30" i="141"/>
  <c r="C36" i="141"/>
  <c r="C37" i="141"/>
  <c r="C41" i="141"/>
  <c r="C45" i="141"/>
  <c r="C51" i="141"/>
  <c r="C57" i="141"/>
  <c r="C58" i="141"/>
  <c r="C1" i="140"/>
  <c r="B2" i="140"/>
  <c r="C4" i="140"/>
  <c r="C8" i="140"/>
  <c r="G8" i="140"/>
  <c r="C20" i="140"/>
  <c r="C26" i="140"/>
  <c r="C30" i="140"/>
  <c r="C37" i="140"/>
  <c r="C45" i="140"/>
  <c r="G45" i="140"/>
  <c r="C51" i="140"/>
  <c r="C1" i="139"/>
  <c r="B2" i="139"/>
  <c r="C4" i="139"/>
  <c r="C8" i="139"/>
  <c r="C20" i="139"/>
  <c r="C26" i="139"/>
  <c r="C30" i="139"/>
  <c r="C36" i="139"/>
  <c r="C37" i="139"/>
  <c r="C41" i="139"/>
  <c r="C45" i="139"/>
  <c r="C51" i="139"/>
  <c r="C57" i="139"/>
  <c r="C58" i="139"/>
  <c r="C1" i="138"/>
  <c r="B2" i="138"/>
  <c r="C4" i="138"/>
  <c r="C8" i="138"/>
  <c r="C20" i="138"/>
  <c r="C26" i="138"/>
  <c r="C30" i="138"/>
  <c r="C36" i="138"/>
  <c r="C37" i="138"/>
  <c r="C41" i="138"/>
  <c r="C45" i="138"/>
  <c r="C51" i="138"/>
  <c r="C57" i="138"/>
  <c r="C58" i="138"/>
  <c r="C1" i="137"/>
  <c r="B2" i="137"/>
  <c r="C4" i="137"/>
  <c r="C8" i="137"/>
  <c r="C20" i="137"/>
  <c r="C26" i="137"/>
  <c r="C30" i="137"/>
  <c r="C36" i="137"/>
  <c r="C37" i="137"/>
  <c r="C41" i="137"/>
  <c r="C45" i="137"/>
  <c r="C51" i="137"/>
  <c r="C57" i="137"/>
  <c r="C58" i="137"/>
  <c r="C1" i="136"/>
  <c r="B2" i="136"/>
  <c r="C4" i="136"/>
  <c r="C8" i="136"/>
  <c r="C20" i="136"/>
  <c r="C26" i="136"/>
  <c r="C30" i="136"/>
  <c r="C36" i="136"/>
  <c r="C37" i="136"/>
  <c r="C41" i="136"/>
  <c r="C45" i="136"/>
  <c r="C51" i="136"/>
  <c r="C57" i="136"/>
  <c r="C58" i="136"/>
  <c r="C1" i="127"/>
  <c r="B2" i="127"/>
  <c r="C4" i="127"/>
  <c r="C8" i="127"/>
  <c r="C20" i="127"/>
  <c r="C26" i="127"/>
  <c r="C30" i="127"/>
  <c r="C36" i="127"/>
  <c r="C37" i="127"/>
  <c r="C41" i="127"/>
  <c r="C45" i="127"/>
  <c r="C51" i="127"/>
  <c r="C57" i="127"/>
  <c r="C58" i="127"/>
  <c r="C1" i="126"/>
  <c r="B2" i="126"/>
  <c r="C4" i="126"/>
  <c r="C8" i="126"/>
  <c r="C20" i="126"/>
  <c r="C26" i="126"/>
  <c r="C30" i="126"/>
  <c r="C36" i="126"/>
  <c r="C37" i="126"/>
  <c r="C41" i="126"/>
  <c r="C45" i="126"/>
  <c r="C51" i="126"/>
  <c r="C57" i="126"/>
  <c r="C58" i="126"/>
  <c r="C1" i="125"/>
  <c r="B2" i="125"/>
  <c r="C4" i="125"/>
  <c r="C8" i="125"/>
  <c r="C20" i="125"/>
  <c r="C26" i="125"/>
  <c r="C30" i="125"/>
  <c r="C36" i="125"/>
  <c r="C37" i="125"/>
  <c r="C41" i="125"/>
  <c r="C45" i="125"/>
  <c r="C51" i="125"/>
  <c r="C57" i="125"/>
  <c r="C58" i="125"/>
  <c r="C1" i="105"/>
  <c r="B2" i="105"/>
  <c r="C4" i="105"/>
  <c r="C8" i="105"/>
  <c r="C20" i="105"/>
  <c r="C26" i="105"/>
  <c r="C30" i="105"/>
  <c r="C36" i="105"/>
  <c r="C37" i="105"/>
  <c r="C41" i="105"/>
  <c r="C45" i="105"/>
  <c r="C51" i="105"/>
  <c r="C57" i="105"/>
  <c r="C58" i="105"/>
  <c r="C1" i="124"/>
  <c r="B2" i="124"/>
  <c r="C4" i="124"/>
  <c r="C8" i="124"/>
  <c r="C20" i="124"/>
  <c r="C26" i="124"/>
  <c r="C31" i="124"/>
  <c r="C37" i="124"/>
  <c r="C38" i="124"/>
  <c r="C42" i="124"/>
  <c r="C46" i="124"/>
  <c r="C58" i="124"/>
  <c r="C52" i="124"/>
  <c r="C1" i="123"/>
  <c r="B2" i="123"/>
  <c r="C4" i="123"/>
  <c r="C8" i="123"/>
  <c r="C20" i="123"/>
  <c r="C26" i="123"/>
  <c r="C31" i="123"/>
  <c r="C37" i="123"/>
  <c r="C38" i="123"/>
  <c r="C42" i="123"/>
  <c r="C46" i="123"/>
  <c r="C58" i="123"/>
  <c r="C52" i="123"/>
  <c r="C1" i="122"/>
  <c r="B2" i="122"/>
  <c r="C4" i="122"/>
  <c r="C8" i="122"/>
  <c r="C20" i="122"/>
  <c r="C26" i="122"/>
  <c r="C31" i="122"/>
  <c r="C37" i="122"/>
  <c r="C38" i="122"/>
  <c r="C42" i="122"/>
  <c r="C46" i="122"/>
  <c r="C52" i="122"/>
  <c r="C58" i="122"/>
  <c r="C1" i="79"/>
  <c r="B2" i="79"/>
  <c r="C4" i="79"/>
  <c r="C8" i="79"/>
  <c r="C20" i="79"/>
  <c r="C26" i="79"/>
  <c r="C31" i="79"/>
  <c r="C37" i="79"/>
  <c r="C38" i="79"/>
  <c r="C42" i="79"/>
  <c r="C46" i="79"/>
  <c r="C58" i="79"/>
  <c r="C52" i="79"/>
  <c r="C1" i="121"/>
  <c r="B2" i="121"/>
  <c r="C4" i="121"/>
  <c r="C8" i="121"/>
  <c r="C15" i="121"/>
  <c r="C22" i="121"/>
  <c r="C29" i="121"/>
  <c r="B30" i="121"/>
  <c r="B31" i="121"/>
  <c r="B32" i="121"/>
  <c r="B33" i="121"/>
  <c r="B34" i="121"/>
  <c r="B35" i="121"/>
  <c r="B36" i="121"/>
  <c r="C37" i="121"/>
  <c r="C49" i="121"/>
  <c r="C55" i="121"/>
  <c r="C60" i="121"/>
  <c r="C65" i="121"/>
  <c r="C66" i="121"/>
  <c r="C70" i="121"/>
  <c r="C75" i="121"/>
  <c r="C78" i="121"/>
  <c r="C82" i="121"/>
  <c r="C89" i="121"/>
  <c r="C90" i="121"/>
  <c r="C93" i="121"/>
  <c r="C114" i="121"/>
  <c r="C128" i="121"/>
  <c r="C129" i="121"/>
  <c r="C133" i="121"/>
  <c r="C140" i="121"/>
  <c r="C146" i="121"/>
  <c r="C154" i="121"/>
  <c r="C155" i="121"/>
  <c r="C156" i="121"/>
  <c r="C1" i="120"/>
  <c r="B2" i="120"/>
  <c r="C4" i="120"/>
  <c r="C8" i="120"/>
  <c r="C15" i="120"/>
  <c r="C22" i="120"/>
  <c r="C29" i="120"/>
  <c r="B30" i="120"/>
  <c r="B31" i="120"/>
  <c r="B32" i="120"/>
  <c r="B33" i="120"/>
  <c r="B34" i="120"/>
  <c r="B35" i="120"/>
  <c r="B36" i="120"/>
  <c r="C37" i="120"/>
  <c r="C49" i="120"/>
  <c r="C55" i="120"/>
  <c r="C60" i="120"/>
  <c r="C65" i="120"/>
  <c r="C66" i="120"/>
  <c r="C70" i="120"/>
  <c r="C75" i="120"/>
  <c r="C78" i="120"/>
  <c r="C82" i="120"/>
  <c r="C89" i="120"/>
  <c r="C90" i="120"/>
  <c r="C93" i="120"/>
  <c r="C128" i="120"/>
  <c r="C155" i="120"/>
  <c r="C114" i="120"/>
  <c r="C129" i="120"/>
  <c r="C133" i="120"/>
  <c r="C140" i="120"/>
  <c r="C146" i="120"/>
  <c r="C154" i="120"/>
  <c r="C1" i="119"/>
  <c r="B2" i="119"/>
  <c r="C4" i="119"/>
  <c r="C8" i="119"/>
  <c r="C15" i="119"/>
  <c r="C22" i="119"/>
  <c r="C29" i="119"/>
  <c r="B30" i="119"/>
  <c r="B31" i="119"/>
  <c r="B32" i="119"/>
  <c r="B33" i="119"/>
  <c r="B34" i="119"/>
  <c r="B35" i="119"/>
  <c r="B36" i="119"/>
  <c r="C37" i="119"/>
  <c r="C49" i="119"/>
  <c r="C55" i="119"/>
  <c r="C65" i="119"/>
  <c r="C60" i="119"/>
  <c r="C66" i="119"/>
  <c r="C70" i="119"/>
  <c r="C75" i="119"/>
  <c r="C78" i="119"/>
  <c r="C82" i="119"/>
  <c r="C93" i="119"/>
  <c r="C128" i="119"/>
  <c r="C114" i="119"/>
  <c r="C129" i="119"/>
  <c r="C133" i="119"/>
  <c r="C140" i="119"/>
  <c r="C154" i="119"/>
  <c r="C146" i="119"/>
  <c r="C1" i="3"/>
  <c r="B2" i="3"/>
  <c r="C4" i="3"/>
  <c r="C8" i="3"/>
  <c r="C15" i="3"/>
  <c r="C22" i="3"/>
  <c r="C29" i="3"/>
  <c r="B30" i="3"/>
  <c r="B31" i="3"/>
  <c r="B32" i="3"/>
  <c r="B33" i="3"/>
  <c r="B34" i="3"/>
  <c r="B36" i="3"/>
  <c r="C37" i="3"/>
  <c r="C49" i="3"/>
  <c r="C55" i="3"/>
  <c r="C60" i="3"/>
  <c r="C66" i="3"/>
  <c r="C70" i="3"/>
  <c r="C75" i="3"/>
  <c r="C89" i="3"/>
  <c r="C78" i="3"/>
  <c r="C82" i="3"/>
  <c r="C93" i="3"/>
  <c r="C128" i="3"/>
  <c r="C155" i="3"/>
  <c r="C156" i="3"/>
  <c r="C114" i="3"/>
  <c r="C129" i="3"/>
  <c r="C133" i="3"/>
  <c r="C140" i="3"/>
  <c r="C154" i="3"/>
  <c r="C146" i="3"/>
  <c r="F1" i="173"/>
  <c r="E3" i="173"/>
  <c r="E7" i="173"/>
  <c r="E12" i="173"/>
  <c r="C15" i="173"/>
  <c r="D15" i="173"/>
  <c r="E15" i="173"/>
  <c r="B18" i="173"/>
  <c r="B19" i="173"/>
  <c r="B20" i="173"/>
  <c r="B21" i="173"/>
  <c r="B22" i="173"/>
  <c r="B23" i="173"/>
  <c r="B24" i="173"/>
  <c r="C24" i="173"/>
  <c r="D24" i="173"/>
  <c r="E24" i="173"/>
  <c r="B25" i="173"/>
  <c r="B26" i="173"/>
  <c r="B27" i="173"/>
  <c r="B28" i="173"/>
  <c r="B29" i="173"/>
  <c r="B30" i="173"/>
  <c r="C30" i="173"/>
  <c r="D30" i="173"/>
  <c r="E30" i="173"/>
  <c r="E34" i="173"/>
  <c r="C37" i="173"/>
  <c r="D37" i="173"/>
  <c r="E37" i="173"/>
  <c r="B40" i="173"/>
  <c r="B41" i="173"/>
  <c r="B42" i="173"/>
  <c r="B43" i="173"/>
  <c r="B44" i="173"/>
  <c r="B45" i="173"/>
  <c r="B46" i="173"/>
  <c r="C46" i="173"/>
  <c r="D46" i="173"/>
  <c r="E46" i="173"/>
  <c r="B47" i="173"/>
  <c r="B48" i="173"/>
  <c r="B49" i="173"/>
  <c r="B50" i="173"/>
  <c r="B51" i="173"/>
  <c r="B52" i="173"/>
  <c r="C52" i="173"/>
  <c r="D52" i="173"/>
  <c r="E52" i="173"/>
  <c r="E55" i="173"/>
  <c r="C58" i="173"/>
  <c r="D58" i="173"/>
  <c r="E58" i="173"/>
  <c r="B61" i="173"/>
  <c r="B62" i="173"/>
  <c r="B63" i="173"/>
  <c r="B64" i="173"/>
  <c r="B65" i="173"/>
  <c r="B66" i="173"/>
  <c r="B67" i="173"/>
  <c r="C67" i="173"/>
  <c r="D67" i="173"/>
  <c r="E67" i="173"/>
  <c r="B68" i="173"/>
  <c r="B69" i="173"/>
  <c r="B70" i="173"/>
  <c r="B71" i="173"/>
  <c r="B72" i="173"/>
  <c r="B73" i="173"/>
  <c r="C73" i="173"/>
  <c r="D73" i="173"/>
  <c r="E73" i="173"/>
  <c r="E76" i="173"/>
  <c r="C79" i="173"/>
  <c r="D79" i="173"/>
  <c r="E79" i="173"/>
  <c r="B82" i="173"/>
  <c r="B83" i="173"/>
  <c r="B84" i="173"/>
  <c r="B85" i="173"/>
  <c r="B86" i="173"/>
  <c r="B87" i="173"/>
  <c r="B88" i="173"/>
  <c r="C88" i="173"/>
  <c r="D88" i="173"/>
  <c r="E88" i="173"/>
  <c r="B89" i="173"/>
  <c r="B90" i="173"/>
  <c r="B91" i="173"/>
  <c r="B92" i="173"/>
  <c r="B93" i="173"/>
  <c r="B94" i="173"/>
  <c r="C94" i="173"/>
  <c r="D94" i="173"/>
  <c r="E94" i="173"/>
  <c r="E97" i="173"/>
  <c r="C100" i="173"/>
  <c r="D100" i="173"/>
  <c r="E100" i="173"/>
  <c r="B103" i="173"/>
  <c r="B104" i="173"/>
  <c r="B105" i="173"/>
  <c r="B106" i="173"/>
  <c r="B107" i="173"/>
  <c r="B108" i="173"/>
  <c r="B109" i="173"/>
  <c r="C109" i="173"/>
  <c r="D109" i="173"/>
  <c r="E109" i="173"/>
  <c r="B110" i="173"/>
  <c r="B111" i="173"/>
  <c r="B112" i="173"/>
  <c r="B113" i="173"/>
  <c r="B114" i="173"/>
  <c r="B115" i="173"/>
  <c r="C115" i="173"/>
  <c r="D115" i="173"/>
  <c r="E115" i="173"/>
  <c r="E118" i="173"/>
  <c r="C121" i="173"/>
  <c r="D121" i="173"/>
  <c r="E121" i="173"/>
  <c r="B124" i="173"/>
  <c r="B125" i="173"/>
  <c r="B126" i="173"/>
  <c r="B127" i="173"/>
  <c r="B128" i="173"/>
  <c r="B129" i="173"/>
  <c r="B130" i="173"/>
  <c r="C130" i="173"/>
  <c r="D130" i="173"/>
  <c r="E130" i="173"/>
  <c r="B131" i="173"/>
  <c r="B132" i="173"/>
  <c r="B133" i="173"/>
  <c r="B134" i="173"/>
  <c r="B135" i="173"/>
  <c r="B136" i="173"/>
  <c r="C136" i="173"/>
  <c r="D136" i="173"/>
  <c r="E136" i="173"/>
  <c r="E139" i="173"/>
  <c r="C142" i="173"/>
  <c r="D142" i="173"/>
  <c r="E142" i="173"/>
  <c r="B145" i="173"/>
  <c r="B146" i="173"/>
  <c r="B147" i="173"/>
  <c r="B148" i="173"/>
  <c r="B149" i="173"/>
  <c r="B150" i="173"/>
  <c r="B151" i="173"/>
  <c r="C151" i="173"/>
  <c r="D151" i="173"/>
  <c r="E151" i="173"/>
  <c r="B152" i="173"/>
  <c r="B153" i="173"/>
  <c r="B154" i="173"/>
  <c r="B155" i="173"/>
  <c r="B156" i="173"/>
  <c r="B157" i="173"/>
  <c r="C157" i="173"/>
  <c r="D157" i="173"/>
  <c r="E157" i="173"/>
  <c r="E160" i="173"/>
  <c r="C163" i="173"/>
  <c r="D163" i="173"/>
  <c r="E163" i="173"/>
  <c r="B166" i="173"/>
  <c r="B167" i="173"/>
  <c r="B168" i="173"/>
  <c r="B169" i="173"/>
  <c r="B170" i="173"/>
  <c r="B171" i="173"/>
  <c r="B172" i="173"/>
  <c r="C172" i="173"/>
  <c r="D172" i="173"/>
  <c r="E172" i="173"/>
  <c r="B173" i="173"/>
  <c r="B174" i="173"/>
  <c r="B175" i="173"/>
  <c r="B176" i="173"/>
  <c r="B177" i="173"/>
  <c r="B178" i="173"/>
  <c r="C178" i="173"/>
  <c r="D178" i="173"/>
  <c r="E178" i="173"/>
  <c r="E181" i="173"/>
  <c r="C184" i="173"/>
  <c r="D184" i="173"/>
  <c r="E184" i="173"/>
  <c r="B187" i="173"/>
  <c r="B188" i="173"/>
  <c r="B189" i="173"/>
  <c r="B190" i="173"/>
  <c r="B191" i="173"/>
  <c r="B192" i="173"/>
  <c r="B193" i="173"/>
  <c r="C193" i="173"/>
  <c r="D193" i="173"/>
  <c r="E193" i="173"/>
  <c r="B194" i="173"/>
  <c r="B195" i="173"/>
  <c r="B196" i="173"/>
  <c r="B197" i="173"/>
  <c r="B198" i="173"/>
  <c r="B199" i="173"/>
  <c r="C199" i="173"/>
  <c r="D199" i="173"/>
  <c r="E199" i="173"/>
  <c r="E202" i="173"/>
  <c r="C205" i="173"/>
  <c r="D205" i="173"/>
  <c r="E205" i="173"/>
  <c r="B208" i="173"/>
  <c r="B209" i="173"/>
  <c r="B210" i="173"/>
  <c r="B211" i="173"/>
  <c r="B212" i="173"/>
  <c r="B213" i="173"/>
  <c r="B214" i="173"/>
  <c r="C214" i="173"/>
  <c r="D214" i="173"/>
  <c r="E214" i="173"/>
  <c r="B215" i="173"/>
  <c r="B216" i="173"/>
  <c r="B217" i="173"/>
  <c r="B218" i="173"/>
  <c r="B219" i="173"/>
  <c r="B220" i="173"/>
  <c r="C220" i="173"/>
  <c r="D220" i="173"/>
  <c r="E220" i="173"/>
  <c r="B2" i="64"/>
  <c r="F5" i="64"/>
  <c r="D6" i="64"/>
  <c r="E6" i="64"/>
  <c r="F6" i="64"/>
  <c r="F8" i="64"/>
  <c r="F9" i="64"/>
  <c r="F10" i="64"/>
  <c r="F11" i="64"/>
  <c r="F12" i="64"/>
  <c r="F13" i="64"/>
  <c r="F14" i="64"/>
  <c r="F15" i="64"/>
  <c r="F16" i="64"/>
  <c r="F17" i="64"/>
  <c r="F18" i="64"/>
  <c r="F19" i="64"/>
  <c r="F20" i="64"/>
  <c r="F21" i="64"/>
  <c r="F22" i="64"/>
  <c r="F23" i="64"/>
  <c r="F24" i="64"/>
  <c r="B25" i="64"/>
  <c r="D25" i="64"/>
  <c r="E25" i="64"/>
  <c r="F25" i="64"/>
  <c r="B2" i="63"/>
  <c r="F5" i="63"/>
  <c r="D6" i="63"/>
  <c r="E6" i="63"/>
  <c r="F6" i="63"/>
  <c r="F8" i="63"/>
  <c r="F9" i="63"/>
  <c r="F10" i="63"/>
  <c r="F11" i="63"/>
  <c r="F12" i="63"/>
  <c r="F13" i="63"/>
  <c r="F14" i="63"/>
  <c r="F15" i="63"/>
  <c r="F16" i="63"/>
  <c r="F17" i="63"/>
  <c r="F18" i="63"/>
  <c r="F19" i="63"/>
  <c r="F20" i="63"/>
  <c r="F21" i="63"/>
  <c r="F22" i="63"/>
  <c r="F23" i="63"/>
  <c r="B24" i="63"/>
  <c r="D24" i="63"/>
  <c r="E24" i="63"/>
  <c r="B2" i="78"/>
  <c r="A4" i="78"/>
  <c r="C5" i="78"/>
  <c r="C11" i="78"/>
  <c r="B2" i="77"/>
  <c r="A4" i="77"/>
  <c r="C5" i="77"/>
  <c r="C6" i="77"/>
  <c r="C14" i="77"/>
  <c r="B2" i="62"/>
  <c r="A4" i="62"/>
  <c r="E5" i="62"/>
  <c r="C7" i="62"/>
  <c r="D7" i="62"/>
  <c r="E7" i="62"/>
  <c r="F9" i="62"/>
  <c r="F10" i="62"/>
  <c r="F11" i="62"/>
  <c r="F12" i="62"/>
  <c r="F13" i="62"/>
  <c r="C14" i="62"/>
  <c r="D14" i="62"/>
  <c r="E14" i="62"/>
  <c r="F14" i="62"/>
  <c r="A4" i="76"/>
  <c r="A11" i="76"/>
  <c r="D14" i="76"/>
  <c r="F1" i="61"/>
  <c r="E2" i="61"/>
  <c r="C4" i="61"/>
  <c r="E4" i="61"/>
  <c r="C17" i="61"/>
  <c r="C32" i="61"/>
  <c r="E17" i="61"/>
  <c r="E31" i="61"/>
  <c r="C18" i="61"/>
  <c r="C30" i="61"/>
  <c r="C24" i="61"/>
  <c r="E30" i="61"/>
  <c r="E32" i="61"/>
  <c r="F1" i="73"/>
  <c r="E2" i="73"/>
  <c r="C4" i="73"/>
  <c r="E4" i="73"/>
  <c r="C18" i="73"/>
  <c r="D6" i="76"/>
  <c r="E6" i="76"/>
  <c r="E18" i="73"/>
  <c r="D13" i="76"/>
  <c r="C19" i="73"/>
  <c r="C29" i="73"/>
  <c r="C24" i="73"/>
  <c r="E29" i="73"/>
  <c r="E30" i="73"/>
  <c r="B1" i="132"/>
  <c r="B2" i="132"/>
  <c r="B3" i="132"/>
  <c r="C7" i="132"/>
  <c r="C8" i="132"/>
  <c r="C10" i="132"/>
  <c r="C17" i="132"/>
  <c r="C24" i="132"/>
  <c r="C31" i="132"/>
  <c r="B32" i="132"/>
  <c r="B33" i="132"/>
  <c r="B34" i="132"/>
  <c r="B35" i="132"/>
  <c r="B36" i="132"/>
  <c r="B37" i="132"/>
  <c r="B38" i="132"/>
  <c r="C39" i="132"/>
  <c r="C51" i="132"/>
  <c r="C57" i="132"/>
  <c r="C62" i="132"/>
  <c r="C67" i="132"/>
  <c r="C68" i="132"/>
  <c r="C72" i="132"/>
  <c r="C77" i="132"/>
  <c r="C80" i="132"/>
  <c r="C84" i="132"/>
  <c r="C91" i="132"/>
  <c r="C92" i="132"/>
  <c r="C95" i="132"/>
  <c r="C96" i="132"/>
  <c r="C98" i="132"/>
  <c r="C133" i="132"/>
  <c r="C119" i="132"/>
  <c r="C134" i="132"/>
  <c r="C138" i="132"/>
  <c r="C145" i="132"/>
  <c r="C150" i="132"/>
  <c r="C158" i="132"/>
  <c r="C162" i="132"/>
  <c r="C164" i="132"/>
  <c r="B1" i="131"/>
  <c r="B2" i="131"/>
  <c r="B3" i="131"/>
  <c r="C7" i="131"/>
  <c r="C8" i="131"/>
  <c r="C10" i="131"/>
  <c r="C17" i="131"/>
  <c r="C24" i="131"/>
  <c r="C31" i="131"/>
  <c r="B32" i="131"/>
  <c r="B33" i="131"/>
  <c r="B34" i="131"/>
  <c r="B35" i="131"/>
  <c r="B36" i="131"/>
  <c r="B37" i="131"/>
  <c r="B38" i="131"/>
  <c r="C39" i="131"/>
  <c r="C51" i="131"/>
  <c r="C57" i="131"/>
  <c r="C62" i="131"/>
  <c r="C67" i="131"/>
  <c r="C68" i="131"/>
  <c r="C72" i="131"/>
  <c r="C77" i="131"/>
  <c r="C80" i="131"/>
  <c r="C84" i="131"/>
  <c r="C91" i="131"/>
  <c r="C92" i="131"/>
  <c r="C95" i="131"/>
  <c r="C96" i="131"/>
  <c r="C98" i="131"/>
  <c r="C133" i="131"/>
  <c r="C119" i="131"/>
  <c r="C134" i="131"/>
  <c r="C138" i="131"/>
  <c r="C145" i="131"/>
  <c r="C150" i="131"/>
  <c r="C158" i="131"/>
  <c r="C162" i="131"/>
  <c r="C164" i="131"/>
  <c r="B1" i="130"/>
  <c r="B2" i="130"/>
  <c r="B3" i="130"/>
  <c r="C7" i="130"/>
  <c r="C8" i="130"/>
  <c r="C10" i="130"/>
  <c r="C17" i="130"/>
  <c r="C24" i="130"/>
  <c r="C31" i="130"/>
  <c r="B32" i="130"/>
  <c r="B33" i="130"/>
  <c r="B34" i="130"/>
  <c r="B35" i="130"/>
  <c r="B36" i="130"/>
  <c r="B37" i="130"/>
  <c r="B38" i="130"/>
  <c r="C39" i="130"/>
  <c r="C51" i="130"/>
  <c r="C57" i="130"/>
  <c r="C62" i="130"/>
  <c r="C68" i="130"/>
  <c r="C72" i="130"/>
  <c r="C77" i="130"/>
  <c r="C91" i="130"/>
  <c r="C80" i="130"/>
  <c r="C84" i="130"/>
  <c r="C95" i="130"/>
  <c r="C96" i="130"/>
  <c r="C98" i="130"/>
  <c r="C119" i="130"/>
  <c r="C134" i="130"/>
  <c r="C138" i="130"/>
  <c r="C145" i="130"/>
  <c r="C158" i="130"/>
  <c r="C150" i="130"/>
  <c r="C162" i="130"/>
  <c r="B1" i="1"/>
  <c r="B2" i="1"/>
  <c r="B3" i="1"/>
  <c r="C8" i="1"/>
  <c r="C10" i="1"/>
  <c r="C17" i="1"/>
  <c r="C24" i="1"/>
  <c r="C31" i="1"/>
  <c r="C39" i="1"/>
  <c r="C51" i="1"/>
  <c r="C57" i="1"/>
  <c r="C62" i="1"/>
  <c r="C68" i="1"/>
  <c r="C72" i="1"/>
  <c r="C77" i="1"/>
  <c r="C80" i="1"/>
  <c r="C91" i="1"/>
  <c r="C164" i="1"/>
  <c r="C84" i="1"/>
  <c r="C95" i="1"/>
  <c r="C96" i="1"/>
  <c r="C98" i="1"/>
  <c r="C133" i="1"/>
  <c r="C159" i="1"/>
  <c r="C119" i="1"/>
  <c r="C134" i="1"/>
  <c r="C138" i="1"/>
  <c r="C145" i="1"/>
  <c r="C158" i="1"/>
  <c r="B14" i="76"/>
  <c r="E14" i="76"/>
  <c r="C150" i="1"/>
  <c r="C162" i="1"/>
  <c r="A5" i="75"/>
  <c r="A12" i="75"/>
  <c r="D7" i="94"/>
  <c r="N11" i="94"/>
  <c r="P11" i="94"/>
  <c r="N13" i="94"/>
  <c r="P13" i="94"/>
  <c r="N15" i="94"/>
  <c r="P15" i="94"/>
  <c r="N17" i="94"/>
  <c r="P17" i="94"/>
  <c r="N19" i="94"/>
  <c r="P19" i="94"/>
  <c r="N21" i="94"/>
  <c r="P21" i="94"/>
  <c r="N23" i="94"/>
  <c r="P23" i="94"/>
  <c r="N25" i="94"/>
  <c r="P25" i="94"/>
  <c r="N27" i="94"/>
  <c r="P27" i="94"/>
  <c r="N29" i="94"/>
  <c r="P29" i="94"/>
  <c r="N31" i="94"/>
  <c r="P31" i="94"/>
  <c r="B27" i="134"/>
  <c r="B28" i="134"/>
  <c r="B29" i="134"/>
  <c r="B30" i="134"/>
  <c r="C30" i="134"/>
  <c r="B31" i="134"/>
  <c r="C31" i="134"/>
  <c r="B32" i="134"/>
  <c r="C32" i="134"/>
  <c r="B33" i="134"/>
  <c r="C33" i="134"/>
  <c r="B34" i="134"/>
  <c r="C34" i="134"/>
  <c r="B35" i="134"/>
  <c r="C35" i="134"/>
  <c r="B36" i="134"/>
  <c r="C36" i="134"/>
  <c r="B38" i="134"/>
  <c r="B41" i="134"/>
  <c r="B42" i="134"/>
  <c r="B44" i="134"/>
  <c r="C163" i="132"/>
  <c r="C159" i="132"/>
  <c r="C160" i="132"/>
  <c r="C59" i="79"/>
  <c r="C59" i="122"/>
  <c r="C59" i="123"/>
  <c r="C59" i="124"/>
  <c r="D157" i="87"/>
  <c r="C57" i="140"/>
  <c r="C155" i="119"/>
  <c r="C89" i="119"/>
  <c r="C90" i="119"/>
  <c r="C156" i="119"/>
  <c r="C156" i="120"/>
  <c r="C65" i="3"/>
  <c r="C90" i="3"/>
  <c r="C36" i="140"/>
  <c r="C67" i="1"/>
  <c r="G36" i="140"/>
  <c r="C41" i="140"/>
  <c r="B6" i="76"/>
  <c r="G41" i="140"/>
  <c r="C58" i="140"/>
  <c r="G58" i="140"/>
  <c r="D7" i="76"/>
  <c r="C31" i="61"/>
  <c r="E33" i="61"/>
  <c r="D15" i="76"/>
  <c r="C31" i="73"/>
  <c r="C30" i="73"/>
  <c r="E31" i="73"/>
  <c r="C92" i="1"/>
  <c r="B8" i="76"/>
  <c r="B7" i="76"/>
  <c r="B13" i="76"/>
  <c r="E13" i="76"/>
  <c r="B15" i="76"/>
  <c r="E15" i="76"/>
  <c r="C160" i="1"/>
  <c r="C163" i="1"/>
  <c r="C133" i="130"/>
  <c r="C159" i="131"/>
  <c r="C160" i="131"/>
  <c r="C163" i="131"/>
  <c r="C164" i="130"/>
  <c r="C159" i="130"/>
  <c r="C67" i="130"/>
  <c r="C163" i="130"/>
  <c r="E7" i="76"/>
  <c r="C33" i="61"/>
  <c r="D8" i="76"/>
  <c r="E8" i="76"/>
  <c r="C32" i="73"/>
  <c r="A33" i="73"/>
  <c r="E32" i="73"/>
  <c r="C92" i="130"/>
  <c r="C160" i="130"/>
  <c r="O26" i="24"/>
  <c r="L27" i="24"/>
  <c r="H27" i="24"/>
  <c r="D27" i="24"/>
  <c r="K27" i="24"/>
  <c r="G27" i="24"/>
  <c r="J27" i="24"/>
  <c r="C27" i="24"/>
  <c r="O15" i="24"/>
  <c r="F27" i="24"/>
  <c r="E131" i="87"/>
  <c r="E157" i="87"/>
  <c r="E65" i="87"/>
  <c r="E90" i="87"/>
  <c r="O27" i="24"/>
  <c r="E158" i="87"/>
  <c r="F24" i="63"/>
  <c r="C25" i="134"/>
  <c r="C15" i="134"/>
  <c r="C37" i="134"/>
  <c r="C17" i="134"/>
  <c r="C22" i="134"/>
  <c r="C21" i="134"/>
  <c r="C24" i="134"/>
  <c r="C27" i="134"/>
  <c r="C7" i="134"/>
  <c r="C38" i="134"/>
  <c r="C20" i="134"/>
  <c r="C8" i="134"/>
  <c r="C11" i="134"/>
  <c r="C26" i="134"/>
  <c r="C43" i="134"/>
  <c r="C41" i="134"/>
  <c r="C9" i="134"/>
  <c r="C44" i="134"/>
  <c r="C14" i="134"/>
  <c r="C13" i="134"/>
  <c r="C16" i="134"/>
  <c r="C18" i="134"/>
  <c r="C40" i="134"/>
  <c r="C19" i="134"/>
  <c r="C12" i="134"/>
  <c r="C42" i="134"/>
  <c r="C10" i="134"/>
  <c r="C39" i="134"/>
  <c r="C28" i="134"/>
  <c r="C23" i="134"/>
  <c r="C29" i="134"/>
</calcChain>
</file>

<file path=xl/sharedStrings.xml><?xml version="1.0" encoding="utf-8"?>
<sst xmlns="http://schemas.openxmlformats.org/spreadsheetml/2006/main" count="5371" uniqueCount="721">
  <si>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</si>
  <si>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</si>
  <si>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</si>
  <si>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</si>
  <si>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</si>
  <si>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</si>
  <si>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</si>
  <si>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</si>
  <si>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</si>
  <si>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</si>
  <si>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</si>
  <si>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</si>
  <si>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</si>
  <si>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</si>
  <si>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</si>
  <si>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</si>
  <si>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</si>
  <si>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</si>
  <si>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</si>
  <si>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</si>
  <si>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</si>
  <si>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</si>
  <si>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</si>
  <si>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</si>
  <si>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</si>
  <si>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</si>
  <si>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</si>
  <si>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</si>
  <si>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</si>
  <si>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</si>
  <si>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</si>
  <si>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</si>
  <si>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</si>
  <si>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</si>
  <si>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</si>
  <si>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</si>
  <si>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</si>
  <si>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</si>
  <si>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</si>
  <si>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</si>
  <si>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</si>
  <si>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</si>
  <si>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</si>
  <si>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</si>
  <si>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</si>
  <si>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</si>
  <si>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</si>
  <si>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</si>
  <si>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</si>
  <si>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</si>
  <si>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</si>
  <si>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</si>
  <si>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</si>
  <si>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</si>
  <si>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</si>
  <si>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Előirányzat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</si>
  <si>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</si>
  <si>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</si>
  <si>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</si>
  <si>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</si>
  <si>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</si>
  <si>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</si>
  <si>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</si>
  <si>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</si>
  <si>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</si>
  <si>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</si>
  <si>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</si>
  <si>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</si>
  <si>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</si>
  <si>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</si>
  <si>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</si>
  <si>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</si>
  <si>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</si>
  <si>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</si>
  <si>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</si>
  <si>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</si>
  <si>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</si>
  <si>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</si>
  <si>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</si>
  <si>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</si>
  <si>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</si>
  <si>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</si>
  <si>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</si>
  <si>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</si>
  <si>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</si>
  <si>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</si>
  <si>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</si>
  <si>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</si>
  <si>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</si>
  <si>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</si>
  <si>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</si>
  <si>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</si>
  <si>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</si>
  <si>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</si>
  <si>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</si>
  <si>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</si>
  <si>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</si>
  <si>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</si>
  <si>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</si>
  <si>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</si>
  <si>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</si>
  <si>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</si>
  <si>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</si>
  <si>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</si>
  <si>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</si>
  <si>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</si>
  <si>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</si>
  <si>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</si>
  <si>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</si>
  <si>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</si>
  <si>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</si>
  <si>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</si>
  <si>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</si>
  <si>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</si>
  <si>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</si>
  <si>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</si>
  <si>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</si>
  <si>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</si>
  <si>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</si>
  <si>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</si>
  <si>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</si>
  <si>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</si>
  <si>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</si>
  <si>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</si>
  <si>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</si>
  <si>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</si>
  <si>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</si>
  <si>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</si>
  <si>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</si>
  <si>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</si>
  <si>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</si>
  <si>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</si>
  <si>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Saját erő</t>
  </si>
  <si>
    <t>EU-s forrás</t>
  </si>
  <si>
    <t>Hitel</t>
  </si>
  <si>
    <t>Egyéb forrás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</si>
  <si>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</si>
  <si>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</si>
  <si>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</si>
  <si>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</si>
  <si>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</si>
  <si>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</si>
  <si>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</si>
  <si>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</si>
  <si>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</si>
  <si>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</si>
  <si>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</si>
  <si>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</si>
  <si>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</si>
  <si>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</si>
  <si>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</si>
  <si>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</si>
  <si>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</si>
  <si>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</si>
  <si>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</si>
  <si>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</si>
  <si>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</si>
  <si>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</si>
  <si>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</si>
  <si>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</si>
  <si>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</si>
  <si>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</si>
  <si>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</si>
  <si>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</si>
  <si>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</si>
  <si>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</si>
  <si>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</si>
  <si>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</si>
  <si>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</si>
  <si>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</si>
  <si>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</si>
  <si>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</si>
  <si>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</si>
  <si>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</si>
  <si>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</si>
  <si>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</si>
  <si>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</si>
  <si>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</si>
  <si>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</si>
  <si>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</si>
  <si>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</si>
  <si>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</si>
  <si>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</si>
  <si>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</si>
  <si>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</si>
  <si>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</si>
  <si>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</si>
  <si>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</si>
  <si>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</si>
  <si>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</si>
  <si>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</si>
  <si>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</si>
  <si>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</si>
  <si>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</si>
  <si>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</si>
  <si>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</si>
  <si>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</si>
  <si>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</si>
  <si>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</si>
  <si>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Nem kötelező!</t>
  </si>
  <si>
    <t>Feladat megnevezése</t>
  </si>
  <si>
    <t>Költségvetési szerv megnevezése</t>
  </si>
  <si>
    <t>Száma</t>
  </si>
  <si>
    <t>Közfoglalkoztatottak létszáma (fő)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</si>
  <si>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</si>
  <si>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</si>
  <si>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</si>
  <si>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</si>
  <si>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</si>
  <si>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</si>
  <si>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</si>
  <si>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</si>
  <si>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</si>
  <si>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</si>
  <si>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</si>
  <si>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</si>
  <si>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</si>
  <si>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</si>
  <si>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</si>
  <si>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</si>
  <si>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</si>
  <si>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</si>
  <si>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</si>
  <si>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</si>
  <si>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</si>
  <si>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</si>
  <si>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</si>
  <si>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</si>
  <si>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</si>
  <si>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</si>
  <si>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</si>
  <si>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</si>
  <si>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</si>
  <si>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</si>
  <si>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</si>
  <si>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</si>
  <si>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</si>
  <si>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</si>
  <si>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</si>
  <si>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</si>
  <si>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</si>
  <si>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</si>
  <si>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</si>
  <si>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</si>
  <si>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</si>
  <si>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</si>
  <si>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</si>
  <si>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</si>
  <si>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</si>
  <si>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</si>
  <si>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</si>
  <si>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</si>
  <si>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</si>
  <si>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</si>
  <si>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</si>
  <si>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</si>
  <si>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</si>
  <si>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</si>
  <si>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</si>
  <si>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</si>
  <si>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</si>
  <si>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</si>
  <si>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</si>
  <si>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</si>
  <si>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</si>
  <si>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</si>
  <si>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4.2.</t>
  </si>
  <si>
    <t>4.3.</t>
  </si>
  <si>
    <t>4.4.</t>
  </si>
  <si>
    <t>Gépjárműadó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</si>
  <si>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</si>
  <si>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</si>
  <si>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</si>
  <si>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</si>
  <si>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</si>
  <si>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</si>
  <si>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</si>
  <si>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</si>
  <si>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</si>
  <si>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</si>
  <si>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</si>
  <si>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</si>
  <si>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</si>
  <si>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</si>
  <si>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</si>
  <si>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</si>
  <si>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</si>
  <si>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</si>
  <si>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</si>
  <si>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</si>
  <si>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</si>
  <si>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</si>
  <si>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</si>
  <si>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</si>
  <si>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</si>
  <si>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</si>
  <si>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</si>
  <si>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</si>
  <si>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</si>
  <si>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</si>
  <si>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</si>
  <si>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</si>
  <si>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</si>
  <si>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</si>
  <si>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</si>
  <si>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</si>
  <si>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</si>
  <si>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</si>
  <si>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</si>
  <si>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</si>
  <si>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</si>
  <si>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</si>
  <si>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</si>
  <si>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</si>
  <si>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</si>
  <si>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</si>
  <si>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</si>
  <si>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</si>
  <si>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</si>
  <si>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</si>
  <si>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</si>
  <si>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</si>
  <si>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</si>
  <si>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</si>
  <si>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</si>
  <si>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</si>
  <si>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</si>
  <si>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</si>
  <si>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</si>
  <si>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</si>
  <si>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</si>
  <si>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</si>
  <si>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</si>
  <si>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</si>
  <si>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</si>
  <si>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</si>
  <si>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</si>
  <si>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</si>
  <si>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</si>
  <si>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</si>
  <si>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</si>
  <si>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</si>
  <si>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</si>
  <si>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</si>
  <si>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</si>
  <si>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</si>
  <si>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</si>
  <si>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</si>
  <si>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</si>
  <si>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</si>
  <si>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</si>
  <si>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</si>
  <si>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</si>
  <si>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</si>
  <si>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</si>
  <si>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</si>
  <si>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</si>
  <si>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</si>
  <si>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</si>
  <si>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</si>
  <si>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</si>
  <si>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</si>
  <si>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</si>
  <si>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</si>
  <si>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</si>
  <si>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</si>
  <si>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</si>
  <si>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</si>
  <si>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</si>
  <si>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</si>
  <si>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</si>
  <si>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</si>
  <si>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</si>
  <si>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</si>
  <si>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</si>
  <si>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</si>
  <si>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</si>
  <si>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</si>
  <si>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</si>
  <si>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</si>
  <si>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</si>
  <si>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</si>
  <si>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</si>
  <si>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</si>
  <si>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</si>
  <si>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</si>
  <si>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</si>
  <si>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</si>
  <si>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</si>
  <si>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</si>
  <si>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</si>
  <si>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</si>
  <si>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</si>
  <si>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</si>
  <si>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</si>
  <si>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</si>
  <si>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</si>
  <si>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</si>
  <si>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</si>
  <si>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</si>
  <si>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</si>
  <si>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</si>
  <si>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</si>
  <si>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</si>
  <si>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</si>
  <si>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</si>
  <si>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</si>
  <si>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</si>
  <si>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</si>
  <si>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</si>
  <si>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</si>
  <si>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</si>
  <si>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</si>
  <si>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</si>
  <si>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</si>
  <si>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</si>
  <si>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</si>
  <si>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</si>
  <si>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</si>
  <si>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</si>
  <si>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</si>
  <si>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</si>
  <si>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</si>
  <si>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</si>
  <si>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</si>
  <si>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</si>
  <si>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</si>
  <si>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</si>
  <si>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</si>
  <si>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</si>
  <si>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</si>
  <si>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</si>
  <si>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</si>
  <si>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</si>
  <si>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</si>
  <si>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</si>
  <si>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</si>
  <si>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</si>
  <si>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</si>
  <si>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</si>
  <si>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</si>
  <si>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</si>
  <si>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</si>
  <si>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</si>
  <si>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</si>
  <si>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</si>
  <si>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</si>
  <si>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</si>
  <si>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</si>
  <si>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</si>
  <si>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</si>
  <si>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</si>
  <si>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</si>
  <si>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</si>
  <si>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</si>
  <si>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</si>
  <si>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</si>
  <si>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</si>
  <si>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</si>
  <si>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</si>
  <si>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</si>
  <si>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</si>
  <si>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</si>
  <si>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</si>
  <si>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</si>
  <si>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</si>
  <si>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</si>
  <si>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</si>
  <si>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</si>
  <si>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</si>
  <si>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</si>
  <si>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</si>
  <si>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</si>
  <si>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</si>
  <si>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</si>
  <si>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</si>
  <si>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</si>
  <si>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</si>
  <si>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</si>
  <si>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</si>
  <si>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</si>
  <si>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</si>
  <si>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</si>
  <si>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</si>
  <si>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</si>
  <si>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</si>
  <si>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</si>
  <si>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</si>
  <si>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</si>
  <si>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</si>
  <si>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</si>
  <si>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</si>
  <si>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</si>
  <si>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</si>
  <si>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</si>
  <si>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</si>
  <si>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</si>
  <si>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</si>
  <si>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</si>
  <si>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</si>
  <si>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</si>
  <si>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</si>
  <si>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</si>
  <si>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</si>
  <si>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</si>
  <si>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</si>
  <si>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</si>
  <si>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</si>
  <si>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</si>
  <si>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</si>
  <si>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</si>
  <si>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</si>
  <si>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</si>
  <si>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</si>
  <si>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</si>
  <si>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</si>
  <si>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</si>
  <si>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</si>
  <si>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</si>
  <si>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</si>
  <si>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</si>
  <si>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</si>
  <si>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</si>
  <si>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Államigazgatási feladatok bevételei, kiadása</t>
  </si>
  <si>
    <t>KIADÁSOK ÖSSZESEN: (1.+2.+3.)</t>
  </si>
  <si>
    <t>Államigazgatási feladatok bevételei, kiadásai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</si>
  <si>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</si>
  <si>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</si>
  <si>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</si>
  <si>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</si>
  <si>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</si>
  <si>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</si>
  <si>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</si>
  <si>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</si>
  <si>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</si>
  <si>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</si>
  <si>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</si>
  <si>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</si>
  <si>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</si>
  <si>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</si>
  <si>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</si>
  <si>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</si>
  <si>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</si>
  <si>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</si>
  <si>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</si>
  <si>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Önkormányzatok szociális és gyermekjóléti, étkeztetési feladatainak támogatása</t>
  </si>
  <si>
    <t>Közhatalmi bevételek (4.1.+…+4.7.)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</si>
  <si>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</si>
  <si>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</si>
  <si>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</si>
  <si>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</si>
  <si>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</si>
  <si>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</si>
  <si>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</si>
  <si>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Kamatbevételek és más nyereségjellegű bevételek</t>
  </si>
  <si>
    <t>Közhatalmi bevételek (4.1.+...+4.7.)</t>
  </si>
  <si>
    <t>Kamatbevételek és más nyereség jellegű bevételek</t>
  </si>
  <si>
    <t>F=(B-D-E)</t>
  </si>
  <si>
    <t>Kiemelt előirányzat, előirányzat megnevezése</t>
  </si>
  <si>
    <t>Forintban!</t>
  </si>
  <si>
    <t>Éves eredeti kiadási előirányzat: …………… Ft</t>
  </si>
  <si>
    <t>Bruttó  hiány:</t>
  </si>
  <si>
    <t>Bruttó  többlet:</t>
  </si>
  <si>
    <t xml:space="preserve">   3.5.-ből EU-s támogatás</t>
  </si>
  <si>
    <t xml:space="preserve">   Rövid lejáratú  hitelek, kölcsönök felvétele pénzügyi vállalkozástól</t>
  </si>
  <si>
    <t>Éven belüli lejáratú belföldi értékpapírok kibocsátása</t>
  </si>
  <si>
    <t>Éven túli lejáratú belföldi értékpapírok kibocsátása</t>
  </si>
  <si>
    <t>Lekötött betétek megszüntetése</t>
  </si>
  <si>
    <t xml:space="preserve">Egyéb működési célú támogatások bevételei államháztartáson belülről </t>
  </si>
  <si>
    <t>Egyéb felhalmozási célú kiadások</t>
  </si>
  <si>
    <t xml:space="preserve">   Elszámolásból származó bevételek</t>
  </si>
  <si>
    <t xml:space="preserve">   2.5.-ből EU-s támogatás</t>
  </si>
  <si>
    <t xml:space="preserve">   Egyéb működési bevételek</t>
  </si>
  <si>
    <t>ÖSSZEVONT MÉRLEGE</t>
  </si>
  <si>
    <t>KÖTELEZŐ FELADATOK MÉRLEGE</t>
  </si>
  <si>
    <t>ÖNKÉNT VÁLLALT FELADATOK MÉRLEGE</t>
  </si>
  <si>
    <t>ÁLLAMIGAZGATÁSI FELADATOK MÉRLEGE</t>
  </si>
  <si>
    <t>Tartalomjegyzék</t>
  </si>
  <si>
    <t>Ugrás</t>
  </si>
  <si>
    <t>ALAPADATOK</t>
  </si>
  <si>
    <t>KÖLTSÉGVETÉSI RENDLET</t>
  </si>
  <si>
    <t>1. költségvetési szerv neve</t>
  </si>
  <si>
    <t>2. költségvetési szerv neve</t>
  </si>
  <si>
    <t>4. költségvetési szerv neve</t>
  </si>
  <si>
    <t>5. költségvetési szerv neve</t>
  </si>
  <si>
    <t>6. költségvetési szerv neve</t>
  </si>
  <si>
    <t>7. költségvetési szerv neve</t>
  </si>
  <si>
    <t>8. költségvetési szerv neve</t>
  </si>
  <si>
    <t>10. költségvetési szerv neve</t>
  </si>
  <si>
    <t>4 kvi név</t>
  </si>
  <si>
    <t>5 kvi név</t>
  </si>
  <si>
    <t>6 kvi név</t>
  </si>
  <si>
    <t>7 kvi név</t>
  </si>
  <si>
    <t>8 kvi név</t>
  </si>
  <si>
    <t>9 kvi név</t>
  </si>
  <si>
    <t>10 kvi név</t>
  </si>
  <si>
    <t>BEVÉTELEI, KIADÁSAI</t>
  </si>
  <si>
    <t>05</t>
  </si>
  <si>
    <t>A dokumentációs rendszerben található táblázatok listája</t>
  </si>
  <si>
    <t>Dokumentum neve</t>
  </si>
  <si>
    <t>Alapadatok</t>
  </si>
  <si>
    <t>Adatok megadása</t>
  </si>
  <si>
    <t>Összefüggések</t>
  </si>
  <si>
    <t xml:space="preserve">1.1. melléklet </t>
  </si>
  <si>
    <t>Önkormányzat összevont pénzügyi mérlege összesen</t>
  </si>
  <si>
    <t>1.2. melléklet</t>
  </si>
  <si>
    <t>1.3. melléklet</t>
  </si>
  <si>
    <t xml:space="preserve">Önkormányzat kötelező feladatainak összevont pénzügyi mérlege  </t>
  </si>
  <si>
    <t xml:space="preserve">Önkormányzat önként vállalt feladatainak összevont pénzügyi mérlege  </t>
  </si>
  <si>
    <t>1.4. melléklet</t>
  </si>
  <si>
    <t xml:space="preserve">Önkormányzat államigazgatási feladatainak összevont pénzügyi mérlege  </t>
  </si>
  <si>
    <t>2.1. melléklet</t>
  </si>
  <si>
    <t>Működési célú bevételek, kiadások mérlege</t>
  </si>
  <si>
    <t>2.2. melléklet</t>
  </si>
  <si>
    <t>Felhalmozási célú bevételek, kiadások mérlege</t>
  </si>
  <si>
    <t>Ellenőrző lista</t>
  </si>
  <si>
    <t>Ellenőrzés az 1-es és 2.1., 2.2. mellékletek adati esetében</t>
  </si>
  <si>
    <t>3. melléklet</t>
  </si>
  <si>
    <t>4. melléklet</t>
  </si>
  <si>
    <t>Önkormányzat saját bevételeinek bemutatása</t>
  </si>
  <si>
    <t>Az önkormányzat adósságot keletkeztető fejlesztései céljai</t>
  </si>
  <si>
    <t>5. melléklet</t>
  </si>
  <si>
    <t>6. melléklet</t>
  </si>
  <si>
    <t>Beruházások előirányzatai</t>
  </si>
  <si>
    <t>7. melléklet</t>
  </si>
  <si>
    <t>Felújítások előirányzatai</t>
  </si>
  <si>
    <t>8. melléklet</t>
  </si>
  <si>
    <t>EU-s projektek táblázatai</t>
  </si>
  <si>
    <t>9.1. melléklet</t>
  </si>
  <si>
    <t>Önkormányzat bevételei kiadásai (összesen)</t>
  </si>
  <si>
    <t>9.1.1. melléklet</t>
  </si>
  <si>
    <t xml:space="preserve">Önkormányzat kötelező feladatai  </t>
  </si>
  <si>
    <t>9.1.2. melléklet</t>
  </si>
  <si>
    <t xml:space="preserve">Önkormányzat önként vállalt feladatai </t>
  </si>
  <si>
    <t>9.1.3. melléklet</t>
  </si>
  <si>
    <t xml:space="preserve">Önkormányzat államigazgatási feladatai </t>
  </si>
  <si>
    <t>9.2. melléklet</t>
  </si>
  <si>
    <t>Polgármesteri/Közös hivatal költségvetési táblái (9.2.1., 9.2.2., 9.2.3.)</t>
  </si>
  <si>
    <t>9.3. melléklet</t>
  </si>
  <si>
    <t>9.4. melléklet</t>
  </si>
  <si>
    <t>/</t>
  </si>
  <si>
    <t>(</t>
  </si>
  <si>
    <t>)</t>
  </si>
  <si>
    <t>a</t>
  </si>
  <si>
    <t>önkormányzati rendelethez</t>
  </si>
  <si>
    <t>9.5. melléklet</t>
  </si>
  <si>
    <t>9.6. melléklet</t>
  </si>
  <si>
    <t>9.7. melléklet</t>
  </si>
  <si>
    <t>9.8. melléklet</t>
  </si>
  <si>
    <t>9.9. melléklet</t>
  </si>
  <si>
    <t>9.10. melléklet</t>
  </si>
  <si>
    <t>9.11. melléklet</t>
  </si>
  <si>
    <t>9.12. melléklet</t>
  </si>
  <si>
    <t>10. melléklet</t>
  </si>
  <si>
    <t>1. számú tájékoztató tábla</t>
  </si>
  <si>
    <t>2. számú tájékoztató tábla</t>
  </si>
  <si>
    <t>3. számú tájékoztató tábla</t>
  </si>
  <si>
    <t>4. számú tájékoztató tábla</t>
  </si>
  <si>
    <t>5. számú tájékoztató tábla</t>
  </si>
  <si>
    <t>6. számú tájékoztató tábla</t>
  </si>
  <si>
    <t>7. számú tájékoztató tábla</t>
  </si>
  <si>
    <t>Adatszolgáltatás az elismert tartozásállományról</t>
  </si>
  <si>
    <t>Az önkormányzat által adott közvetett támogatások (kedvezmények)</t>
  </si>
  <si>
    <t>Európai uniós támogatással megvalósuló projektek</t>
  </si>
  <si>
    <t>Előterjesztéskor</t>
  </si>
  <si>
    <t>Forintban</t>
  </si>
  <si>
    <t>Egyéb</t>
  </si>
  <si>
    <t>Kommunális adó</t>
  </si>
  <si>
    <t>Mellékletben külön?</t>
  </si>
  <si>
    <t>.</t>
  </si>
  <si>
    <t>2019. évi LXXI.
törvény 2.  melléklete száma*</t>
  </si>
  <si>
    <t>* Magyarország 2020. évi központi költségvetéséról szóló törvény</t>
  </si>
  <si>
    <t>Támogatási szerződés szerinti bevételek, kiadások</t>
  </si>
  <si>
    <t>Évenkénti ütemezés</t>
  </si>
  <si>
    <t>B=(C+D+E)</t>
  </si>
  <si>
    <t xml:space="preserve">Önkormányzaton kívüli EU-s projekthez történő hozzájárulás </t>
  </si>
  <si>
    <t xml:space="preserve">Összesen: </t>
  </si>
  <si>
    <r>
      <t>EU-s projekt neve, azonosítója:</t>
    </r>
    <r>
      <rPr>
        <sz val="11"/>
        <rFont val="Times New Roman"/>
        <family val="1"/>
        <charset val="238"/>
      </rPr>
      <t xml:space="preserve"> </t>
    </r>
  </si>
  <si>
    <r>
      <t>EU-s projekt neve, azonosítója:</t>
    </r>
    <r>
      <rPr>
        <sz val="11"/>
        <rFont val="Times New Roman"/>
        <family val="1"/>
        <charset val="238"/>
      </rPr>
      <t>*</t>
    </r>
  </si>
  <si>
    <t xml:space="preserve">* Amennyiben több projekt megvalósítása történi egy időben akkor azokat külön-külön, projektenként be kell mutatni!  </t>
  </si>
  <si>
    <t>Igen</t>
  </si>
  <si>
    <t>Táblázatok adatainak összefüggései</t>
  </si>
  <si>
    <t>Adósságot keletkeztető ügyletek táblázata</t>
  </si>
  <si>
    <t xml:space="preserve">* Magyarország gazdasági stabilitásáról szóló 2011. évi CXCIV. törvény 8. § (2) bekezdése szerinti adósságot keletkezető ügyletek.
</t>
  </si>
  <si>
    <t>ADÓSSÁGOT KELETKEZTETŐ ÜGYLETEK VÁRHATÓ EGYÜTTES ÖSSZEGE*</t>
  </si>
  <si>
    <t xml:space="preserve">bevételei, kiadásai, hozzájárulások  </t>
  </si>
  <si>
    <t>Összes tervezett
 forrás, kiadás</t>
  </si>
  <si>
    <t>TISZALÚC NAGYKÖZSÉG  ÖNKORMÁNYZATA</t>
  </si>
  <si>
    <t>Tiszalúci Polgármesteri Hivatal</t>
  </si>
  <si>
    <t>Tiszalúci Önálló Napköziotthonos Óvoda</t>
  </si>
  <si>
    <t>Tiszalúci Élelmezési Központ</t>
  </si>
  <si>
    <t>Nagyközségi Sportegyesület</t>
  </si>
  <si>
    <t>Működési támogatás</t>
  </si>
  <si>
    <t>Első lakáshoz jutók támogatása</t>
  </si>
  <si>
    <t>Bursa támogatás</t>
  </si>
  <si>
    <t>Felsőoktatásban részut vevők támogatása</t>
  </si>
  <si>
    <t>Települési Önkormányzatok Országos Szövetsége</t>
  </si>
  <si>
    <t>Zempléni Település Szövetség</t>
  </si>
  <si>
    <t>LEADER támogatás</t>
  </si>
  <si>
    <t>Tiszalúci Nonprofit KFT</t>
  </si>
  <si>
    <t xml:space="preserve">Működési támogatás </t>
  </si>
  <si>
    <t>Polgárőr Egyesület</t>
  </si>
  <si>
    <t>Központi irányító szervi támogatás</t>
  </si>
  <si>
    <t>önkorm</t>
  </si>
  <si>
    <t>PH</t>
  </si>
  <si>
    <t>óvoda</t>
  </si>
  <si>
    <t>élelm.</t>
  </si>
  <si>
    <t>összesen</t>
  </si>
  <si>
    <t>Egyéb közhatalmi bevételek</t>
  </si>
  <si>
    <t>Kérelem alapján</t>
  </si>
  <si>
    <t>keret</t>
  </si>
  <si>
    <t>Iroda bútor</t>
  </si>
  <si>
    <t>2020</t>
  </si>
  <si>
    <t>Kamera rendszer</t>
  </si>
  <si>
    <t>Felzárkózó települések hosszú távú progr. Tám.</t>
  </si>
  <si>
    <t>Gáttető pályázat önerő</t>
  </si>
  <si>
    <t>Műfüves focipálya önerő</t>
  </si>
  <si>
    <t>Ingatlan vásárlás</t>
  </si>
  <si>
    <t>Képviselői körzetek kialakítása</t>
  </si>
  <si>
    <t>3. háziorvosi körzet kialakítása</t>
  </si>
  <si>
    <t>II.25.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</si>
</sst>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6" formatCode="#,###"/>
    <numFmt numFmtId="168" formatCode="_-* #,##0\ _F_t_-;\-* #,##0\ _F_t_-;_-* &quot;-&quot;??\ _F_t_-;_-@_-"/>
    <numFmt numFmtId="174" formatCode="0&quot;.&quot;"/>
    <numFmt numFmtId="175" formatCode="#,##0.0"/>
  </numFmts>
  <fonts count="72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b/>
      <i/>
      <sz val="11"/>
      <name val="Times New Roman CE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sz val="6"/>
      <name val="Times New Roman CE"/>
      <family val="1"/>
      <charset val="238"/>
    </font>
    <font>
      <b/>
      <sz val="6"/>
      <name val="Times New Roman CE"/>
      <family val="1"/>
      <charset val="238"/>
    </font>
    <font>
      <sz val="7"/>
      <name val="Times New Roman CE"/>
      <charset val="238"/>
    </font>
    <font>
      <b/>
      <sz val="7"/>
      <name val="Times New Roman CE"/>
      <charset val="238"/>
    </font>
    <font>
      <i/>
      <sz val="11"/>
      <name val="Times New Roman CE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 CE"/>
      <charset val="238"/>
    </font>
    <font>
      <b/>
      <i/>
      <sz val="8"/>
      <name val="Times New Roman"/>
      <family val="1"/>
      <charset val="238"/>
    </font>
    <font>
      <i/>
      <sz val="12"/>
      <name val="Times New Roman CE"/>
      <charset val="238"/>
    </font>
    <font>
      <u/>
      <sz val="10"/>
      <color theme="10"/>
      <name val="Times New Roman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color rgb="FFFF0000"/>
      <name val="Times New Roman CE"/>
      <charset val="238"/>
    </font>
    <font>
      <sz val="8"/>
      <color rgb="FFFF0000"/>
      <name val="Times New Roman CE"/>
      <charset val="238"/>
    </font>
    <font>
      <sz val="12"/>
      <color rgb="FFFF0000"/>
      <name val="Times New Roman CE"/>
      <charset val="238"/>
    </font>
    <font>
      <i/>
      <sz val="12"/>
      <color theme="1"/>
      <name val="Calibri"/>
      <family val="2"/>
      <charset val="238"/>
      <scheme val="minor"/>
    </font>
    <font>
      <sz val="10"/>
      <color theme="0"/>
      <name val="Times New Roman CE"/>
      <charset val="238"/>
    </font>
    <font>
      <b/>
      <sz val="14"/>
      <color rgb="FF000000"/>
      <name val="Times New Roman"/>
      <family val="1"/>
      <charset val="238"/>
    </font>
    <font>
      <b/>
      <sz val="12"/>
      <color rgb="FFFF0000"/>
      <name val="Times New Roman CE"/>
      <charset val="238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rgb="FF006600"/>
      </left>
      <right style="thick">
        <color rgb="FF006600"/>
      </right>
      <top style="thick">
        <color rgb="FF006600"/>
      </top>
      <bottom style="thick">
        <color rgb="FF006600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2" fillId="0" borderId="0"/>
    <xf numFmtId="0" fontId="12" fillId="0" borderId="0"/>
    <xf numFmtId="9" fontId="17" fillId="0" borderId="0" applyFont="0" applyFill="0" applyBorder="0" applyAlignment="0" applyProtection="0"/>
  </cellStyleXfs>
  <cellXfs count="864">
    <xf numFmtId="0" fontId="0" fillId="0" borderId="0" xfId="0"/>
    <xf numFmtId="0" fontId="15" fillId="0" borderId="0" xfId="7" applyFont="1" applyFill="1"/>
    <xf numFmtId="166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7" applyFont="1" applyFill="1" applyBorder="1" applyAlignment="1" applyProtection="1">
      <alignment horizontal="center" vertical="center" wrapText="1"/>
    </xf>
    <xf numFmtId="0" fontId="7" fillId="0" borderId="0" xfId="7" applyFont="1" applyFill="1" applyBorder="1" applyAlignment="1" applyProtection="1">
      <alignment vertical="center" wrapText="1"/>
    </xf>
    <xf numFmtId="0" fontId="22" fillId="0" borderId="1" xfId="7" applyFont="1" applyFill="1" applyBorder="1" applyAlignment="1" applyProtection="1">
      <alignment horizontal="left" vertical="center" wrapText="1" indent="1"/>
    </xf>
    <xf numFmtId="0" fontId="22" fillId="0" borderId="2" xfId="7" applyFont="1" applyFill="1" applyBorder="1" applyAlignment="1" applyProtection="1">
      <alignment horizontal="left" vertical="center" wrapText="1" indent="1"/>
    </xf>
    <xf numFmtId="0" fontId="22" fillId="0" borderId="3" xfId="7" applyFont="1" applyFill="1" applyBorder="1" applyAlignment="1" applyProtection="1">
      <alignment horizontal="left" vertical="center" wrapText="1" indent="1"/>
    </xf>
    <xf numFmtId="0" fontId="22" fillId="0" borderId="4" xfId="7" applyFont="1" applyFill="1" applyBorder="1" applyAlignment="1" applyProtection="1">
      <alignment horizontal="left" vertical="center" wrapText="1" indent="1"/>
    </xf>
    <xf numFmtId="0" fontId="22" fillId="0" borderId="5" xfId="7" applyFont="1" applyFill="1" applyBorder="1" applyAlignment="1" applyProtection="1">
      <alignment horizontal="left" vertical="center" wrapText="1" indent="1"/>
    </xf>
    <xf numFmtId="0" fontId="22" fillId="0" borderId="6" xfId="7" applyFont="1" applyFill="1" applyBorder="1" applyAlignment="1" applyProtection="1">
      <alignment horizontal="left" vertical="center" wrapText="1" indent="1"/>
    </xf>
    <xf numFmtId="49" fontId="22" fillId="0" borderId="7" xfId="7" applyNumberFormat="1" applyFont="1" applyFill="1" applyBorder="1" applyAlignment="1" applyProtection="1">
      <alignment horizontal="left" vertical="center" wrapText="1" indent="1"/>
    </xf>
    <xf numFmtId="49" fontId="22" fillId="0" borderId="8" xfId="7" applyNumberFormat="1" applyFont="1" applyFill="1" applyBorder="1" applyAlignment="1" applyProtection="1">
      <alignment horizontal="left" vertical="center" wrapText="1" indent="1"/>
    </xf>
    <xf numFmtId="49" fontId="22" fillId="0" borderId="9" xfId="7" applyNumberFormat="1" applyFont="1" applyFill="1" applyBorder="1" applyAlignment="1" applyProtection="1">
      <alignment horizontal="left" vertical="center" wrapText="1" indent="1"/>
    </xf>
    <xf numFmtId="49" fontId="22" fillId="0" borderId="10" xfId="7" applyNumberFormat="1" applyFont="1" applyFill="1" applyBorder="1" applyAlignment="1" applyProtection="1">
      <alignment horizontal="left" vertical="center" wrapText="1" indent="1"/>
    </xf>
    <xf numFmtId="49" fontId="22" fillId="0" borderId="11" xfId="7" applyNumberFormat="1" applyFont="1" applyFill="1" applyBorder="1" applyAlignment="1" applyProtection="1">
      <alignment horizontal="left" vertical="center" wrapText="1" indent="1"/>
    </xf>
    <xf numFmtId="49" fontId="22" fillId="0" borderId="12" xfId="7" applyNumberFormat="1" applyFont="1" applyFill="1" applyBorder="1" applyAlignment="1" applyProtection="1">
      <alignment horizontal="left" vertical="center" wrapText="1" indent="1"/>
    </xf>
    <xf numFmtId="0" fontId="22" fillId="0" borderId="0" xfId="7" applyFont="1" applyFill="1" applyBorder="1" applyAlignment="1" applyProtection="1">
      <alignment horizontal="left" vertical="center" wrapText="1" indent="1"/>
    </xf>
    <xf numFmtId="0" fontId="20" fillId="0" borderId="13" xfId="7" applyFont="1" applyFill="1" applyBorder="1" applyAlignment="1" applyProtection="1">
      <alignment horizontal="left" vertical="center" wrapText="1" indent="1"/>
    </xf>
    <xf numFmtId="0" fontId="20" fillId="0" borderId="14" xfId="7" applyFont="1" applyFill="1" applyBorder="1" applyAlignment="1" applyProtection="1">
      <alignment horizontal="left" vertical="center" wrapText="1" indent="1"/>
    </xf>
    <xf numFmtId="0" fontId="20" fillId="0" borderId="15" xfId="7" applyFont="1" applyFill="1" applyBorder="1" applyAlignment="1" applyProtection="1">
      <alignment horizontal="left" vertical="center" wrapText="1" indent="1"/>
    </xf>
    <xf numFmtId="0" fontId="8" fillId="0" borderId="13" xfId="7" applyFont="1" applyFill="1" applyBorder="1" applyAlignment="1" applyProtection="1">
      <alignment horizontal="center" vertical="center" wrapText="1"/>
    </xf>
    <xf numFmtId="0" fontId="8" fillId="0" borderId="14" xfId="7" applyFont="1" applyFill="1" applyBorder="1" applyAlignment="1" applyProtection="1">
      <alignment horizontal="center" vertical="center" wrapText="1"/>
    </xf>
    <xf numFmtId="166" fontId="22" fillId="0" borderId="2" xfId="0" applyNumberFormat="1" applyFont="1" applyFill="1" applyBorder="1" applyAlignment="1" applyProtection="1">
      <alignment vertical="center" wrapText="1"/>
      <protection locked="0"/>
    </xf>
    <xf numFmtId="166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7" applyFont="1" applyFill="1" applyBorder="1" applyAlignment="1" applyProtection="1">
      <alignment vertical="center" wrapText="1"/>
    </xf>
    <xf numFmtId="0" fontId="20" fillId="0" borderId="16" xfId="7" applyFont="1" applyFill="1" applyBorder="1" applyAlignment="1" applyProtection="1">
      <alignment vertical="center" wrapText="1"/>
    </xf>
    <xf numFmtId="0" fontId="29" fillId="0" borderId="4" xfId="0" applyFont="1" applyBorder="1" applyAlignment="1" applyProtection="1">
      <alignment horizontal="left" vertical="center" indent="1"/>
      <protection locked="0"/>
    </xf>
    <xf numFmtId="0" fontId="29" fillId="0" borderId="2" xfId="0" applyFont="1" applyBorder="1" applyAlignment="1" applyProtection="1">
      <alignment horizontal="left" vertical="center" indent="1"/>
      <protection locked="0"/>
    </xf>
    <xf numFmtId="0" fontId="29" fillId="0" borderId="6" xfId="0" applyFont="1" applyBorder="1" applyAlignment="1" applyProtection="1">
      <alignment horizontal="left" vertical="center" indent="1"/>
      <protection locked="0"/>
    </xf>
    <xf numFmtId="0" fontId="20" fillId="0" borderId="13" xfId="7" applyFont="1" applyFill="1" applyBorder="1" applyAlignment="1" applyProtection="1">
      <alignment horizontal="center" vertical="center" wrapText="1"/>
    </xf>
    <xf numFmtId="0" fontId="20" fillId="0" borderId="14" xfId="7" applyFont="1" applyFill="1" applyBorder="1" applyAlignment="1" applyProtection="1">
      <alignment horizontal="center" vertical="center" wrapText="1"/>
    </xf>
    <xf numFmtId="0" fontId="25" fillId="0" borderId="13" xfId="0" applyFont="1" applyFill="1" applyBorder="1" applyAlignment="1" applyProtection="1">
      <alignment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8" fillId="0" borderId="14" xfId="8" applyFont="1" applyFill="1" applyBorder="1" applyAlignment="1" applyProtection="1">
      <alignment horizontal="left" vertical="center" indent="1"/>
    </xf>
    <xf numFmtId="0" fontId="12" fillId="0" borderId="0" xfId="7" applyFill="1"/>
    <xf numFmtId="0" fontId="22" fillId="0" borderId="0" xfId="7" applyFont="1" applyFill="1"/>
    <xf numFmtId="0" fontId="24" fillId="0" borderId="0" xfId="7" applyFont="1" applyFill="1"/>
    <xf numFmtId="166" fontId="0" fillId="0" borderId="0" xfId="0" applyNumberFormat="1" applyFill="1" applyAlignment="1">
      <alignment vertical="center" wrapText="1"/>
    </xf>
    <xf numFmtId="166" fontId="0" fillId="0" borderId="0" xfId="0" applyNumberFormat="1" applyFill="1" applyAlignment="1">
      <alignment horizontal="center" vertical="center" wrapText="1"/>
    </xf>
    <xf numFmtId="166" fontId="6" fillId="0" borderId="0" xfId="0" applyNumberFormat="1" applyFont="1" applyFill="1" applyAlignment="1">
      <alignment horizontal="right" vertical="center"/>
    </xf>
    <xf numFmtId="166" fontId="4" fillId="0" borderId="0" xfId="0" applyNumberFormat="1" applyFont="1" applyFill="1" applyAlignment="1">
      <alignment horizontal="center" vertical="center" wrapText="1"/>
    </xf>
    <xf numFmtId="166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166" fontId="27" fillId="0" borderId="17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166" fontId="8" fillId="0" borderId="17" xfId="0" applyNumberFormat="1" applyFont="1" applyFill="1" applyBorder="1" applyAlignment="1" applyProtection="1">
      <alignment horizontal="center" vertical="center" wrapText="1"/>
    </xf>
    <xf numFmtId="166" fontId="20" fillId="0" borderId="18" xfId="0" applyNumberFormat="1" applyFont="1" applyFill="1" applyBorder="1" applyAlignment="1" applyProtection="1">
      <alignment horizontal="center" vertical="center" wrapText="1"/>
    </xf>
    <xf numFmtId="166" fontId="20" fillId="0" borderId="19" xfId="0" applyNumberFormat="1" applyFont="1" applyFill="1" applyBorder="1" applyAlignment="1" applyProtection="1">
      <alignment horizontal="center" vertical="center" wrapText="1"/>
    </xf>
    <xf numFmtId="166" fontId="0" fillId="0" borderId="0" xfId="0" applyNumberFormat="1" applyFill="1" applyAlignment="1" applyProtection="1">
      <alignment vertical="center" wrapText="1"/>
    </xf>
    <xf numFmtId="166" fontId="22" fillId="0" borderId="20" xfId="0" applyNumberFormat="1" applyFont="1" applyFill="1" applyBorder="1" applyAlignment="1" applyProtection="1">
      <alignment vertical="center" wrapText="1"/>
    </xf>
    <xf numFmtId="166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22" fillId="0" borderId="21" xfId="0" applyNumberFormat="1" applyFont="1" applyFill="1" applyBorder="1" applyAlignment="1" applyProtection="1">
      <alignment vertical="center" wrapText="1"/>
    </xf>
    <xf numFmtId="166" fontId="20" fillId="0" borderId="14" xfId="0" applyNumberFormat="1" applyFont="1" applyFill="1" applyBorder="1" applyAlignment="1" applyProtection="1">
      <alignment vertical="center" wrapText="1"/>
    </xf>
    <xf numFmtId="166" fontId="20" fillId="0" borderId="17" xfId="0" applyNumberFormat="1" applyFont="1" applyFill="1" applyBorder="1" applyAlignment="1" applyProtection="1">
      <alignment vertical="center" wrapText="1"/>
    </xf>
    <xf numFmtId="166" fontId="4" fillId="0" borderId="0" xfId="0" applyNumberFormat="1" applyFont="1" applyFill="1" applyAlignment="1">
      <alignment vertical="center" wrapText="1"/>
    </xf>
    <xf numFmtId="166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6" fontId="19" fillId="0" borderId="2" xfId="0" applyNumberFormat="1" applyFont="1" applyFill="1" applyBorder="1" applyAlignment="1" applyProtection="1">
      <alignment vertical="center" wrapText="1"/>
      <protection locked="0"/>
    </xf>
    <xf numFmtId="166" fontId="19" fillId="0" borderId="20" xfId="0" applyNumberFormat="1" applyFont="1" applyFill="1" applyBorder="1" applyAlignment="1" applyProtection="1">
      <alignment vertical="center" wrapText="1"/>
    </xf>
    <xf numFmtId="166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19" fillId="0" borderId="6" xfId="0" applyNumberFormat="1" applyFont="1" applyFill="1" applyBorder="1" applyAlignment="1" applyProtection="1">
      <alignment vertical="center" wrapText="1"/>
      <protection locked="0"/>
    </xf>
    <xf numFmtId="166" fontId="19" fillId="0" borderId="21" xfId="0" applyNumberFormat="1" applyFont="1" applyFill="1" applyBorder="1" applyAlignment="1" applyProtection="1">
      <alignment vertical="center" wrapText="1"/>
    </xf>
    <xf numFmtId="166" fontId="8" fillId="0" borderId="17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6" fontId="22" fillId="0" borderId="22" xfId="0" applyNumberFormat="1" applyFont="1" applyFill="1" applyBorder="1" applyAlignment="1" applyProtection="1">
      <alignment vertical="center" wrapText="1"/>
    </xf>
    <xf numFmtId="166" fontId="22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6" fontId="22" fillId="0" borderId="24" xfId="0" applyNumberFormat="1" applyFont="1" applyFill="1" applyBorder="1" applyAlignment="1" applyProtection="1">
      <alignment horizontal="left" vertical="center" wrapText="1" indent="1"/>
      <protection locked="0"/>
    </xf>
    <xf numFmtId="166" fontId="22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66" fontId="10" fillId="0" borderId="0" xfId="0" applyNumberFormat="1" applyFont="1" applyFill="1" applyAlignment="1">
      <alignment horizontal="center" vertical="center" wrapText="1"/>
    </xf>
    <xf numFmtId="166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6" fontId="29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8" xfId="0" applyFont="1" applyFill="1" applyBorder="1" applyAlignment="1">
      <alignment horizontal="center" vertical="center" wrapText="1"/>
    </xf>
    <xf numFmtId="166" fontId="2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6" fontId="2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2" xfId="0" applyFont="1" applyFill="1" applyBorder="1" applyAlignment="1" applyProtection="1">
      <alignment vertical="center" wrapText="1"/>
      <protection locked="0"/>
    </xf>
    <xf numFmtId="0" fontId="29" fillId="0" borderId="27" xfId="0" applyFont="1" applyFill="1" applyBorder="1" applyAlignment="1" applyProtection="1">
      <alignment vertical="center" wrapText="1"/>
      <protection locked="0"/>
    </xf>
    <xf numFmtId="166" fontId="2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6" fontId="2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3" fillId="0" borderId="0" xfId="0" applyFont="1" applyFill="1"/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0" fillId="0" borderId="15" xfId="8" applyFont="1" applyFill="1" applyBorder="1" applyAlignment="1" applyProtection="1">
      <alignment horizontal="center" vertical="center" wrapText="1"/>
    </xf>
    <xf numFmtId="0" fontId="30" fillId="0" borderId="16" xfId="8" applyFont="1" applyFill="1" applyBorder="1" applyAlignment="1" applyProtection="1">
      <alignment horizontal="center" vertical="center"/>
    </xf>
    <xf numFmtId="0" fontId="30" fillId="0" borderId="29" xfId="8" applyFont="1" applyFill="1" applyBorder="1" applyAlignment="1" applyProtection="1">
      <alignment horizontal="center" vertical="center"/>
    </xf>
    <xf numFmtId="0" fontId="12" fillId="0" borderId="0" xfId="8" applyFill="1" applyProtection="1"/>
    <xf numFmtId="0" fontId="22" fillId="0" borderId="13" xfId="8" applyFont="1" applyFill="1" applyBorder="1" applyAlignment="1" applyProtection="1">
      <alignment horizontal="left" vertical="center" indent="1"/>
    </xf>
    <xf numFmtId="0" fontId="12" fillId="0" borderId="0" xfId="8" applyFill="1" applyAlignment="1" applyProtection="1">
      <alignment vertical="center"/>
    </xf>
    <xf numFmtId="0" fontId="22" fillId="0" borderId="7" xfId="8" applyFont="1" applyFill="1" applyBorder="1" applyAlignment="1" applyProtection="1">
      <alignment horizontal="left" vertical="center" indent="1"/>
    </xf>
    <xf numFmtId="166" fontId="22" fillId="0" borderId="30" xfId="8" applyNumberFormat="1" applyFont="1" applyFill="1" applyBorder="1" applyAlignment="1" applyProtection="1">
      <alignment vertical="center"/>
    </xf>
    <xf numFmtId="0" fontId="22" fillId="0" borderId="8" xfId="8" applyFont="1" applyFill="1" applyBorder="1" applyAlignment="1" applyProtection="1">
      <alignment horizontal="left" vertical="center" indent="1"/>
    </xf>
    <xf numFmtId="166" fontId="22" fillId="0" borderId="20" xfId="8" applyNumberFormat="1" applyFont="1" applyFill="1" applyBorder="1" applyAlignment="1" applyProtection="1">
      <alignment vertical="center"/>
    </xf>
    <xf numFmtId="0" fontId="12" fillId="0" borderId="0" xfId="8" applyFill="1" applyAlignment="1" applyProtection="1">
      <alignment vertical="center"/>
      <protection locked="0"/>
    </xf>
    <xf numFmtId="166" fontId="22" fillId="0" borderId="26" xfId="8" applyNumberFormat="1" applyFont="1" applyFill="1" applyBorder="1" applyAlignment="1" applyProtection="1">
      <alignment vertical="center"/>
    </xf>
    <xf numFmtId="166" fontId="20" fillId="0" borderId="17" xfId="8" applyNumberFormat="1" applyFont="1" applyFill="1" applyBorder="1" applyAlignment="1" applyProtection="1">
      <alignment vertical="center"/>
    </xf>
    <xf numFmtId="0" fontId="22" fillId="0" borderId="9" xfId="8" applyFont="1" applyFill="1" applyBorder="1" applyAlignment="1" applyProtection="1">
      <alignment horizontal="left" vertical="center" indent="1"/>
    </xf>
    <xf numFmtId="0" fontId="20" fillId="0" borderId="13" xfId="8" applyFont="1" applyFill="1" applyBorder="1" applyAlignment="1" applyProtection="1">
      <alignment horizontal="left" vertical="center" indent="1"/>
    </xf>
    <xf numFmtId="166" fontId="20" fillId="0" borderId="17" xfId="8" applyNumberFormat="1" applyFont="1" applyFill="1" applyBorder="1" applyProtection="1"/>
    <xf numFmtId="0" fontId="12" fillId="0" borderId="0" xfId="8" applyFill="1" applyProtection="1">
      <protection locked="0"/>
    </xf>
    <xf numFmtId="0" fontId="15" fillId="0" borderId="0" xfId="8" applyFont="1" applyFill="1" applyProtection="1"/>
    <xf numFmtId="0" fontId="34" fillId="0" borderId="0" xfId="8" applyFont="1" applyFill="1" applyProtection="1">
      <protection locked="0"/>
    </xf>
    <xf numFmtId="0" fontId="23" fillId="0" borderId="0" xfId="8" applyFont="1" applyFill="1" applyProtection="1">
      <protection locked="0"/>
    </xf>
    <xf numFmtId="0" fontId="26" fillId="0" borderId="31" xfId="0" applyFont="1" applyFill="1" applyBorder="1" applyAlignment="1" applyProtection="1">
      <alignment horizontal="left" vertical="center" wrapText="1"/>
      <protection locked="0"/>
    </xf>
    <xf numFmtId="0" fontId="26" fillId="0" borderId="32" xfId="0" applyFont="1" applyFill="1" applyBorder="1" applyAlignment="1" applyProtection="1">
      <alignment horizontal="left" vertical="center" wrapText="1"/>
      <protection locked="0"/>
    </xf>
    <xf numFmtId="0" fontId="26" fillId="0" borderId="33" xfId="0" applyFont="1" applyFill="1" applyBorder="1" applyAlignment="1" applyProtection="1">
      <alignment horizontal="left" vertical="center" wrapText="1"/>
      <protection locked="0"/>
    </xf>
    <xf numFmtId="166" fontId="20" fillId="2" borderId="14" xfId="0" applyNumberFormat="1" applyFont="1" applyFill="1" applyBorder="1" applyAlignment="1" applyProtection="1">
      <alignment vertical="center" wrapText="1"/>
    </xf>
    <xf numFmtId="166" fontId="8" fillId="2" borderId="14" xfId="0" applyNumberFormat="1" applyFont="1" applyFill="1" applyBorder="1" applyAlignment="1" applyProtection="1">
      <alignment vertical="center" wrapText="1"/>
    </xf>
    <xf numFmtId="3" fontId="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6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3" xfId="0" applyFont="1" applyFill="1" applyBorder="1" applyAlignment="1" applyProtection="1">
      <alignment vertical="center" wrapText="1"/>
      <protection locked="0"/>
    </xf>
    <xf numFmtId="0" fontId="28" fillId="0" borderId="14" xfId="7" applyFont="1" applyFill="1" applyBorder="1" applyAlignment="1" applyProtection="1">
      <alignment horizontal="left" vertical="center" wrapText="1" indent="1"/>
    </xf>
    <xf numFmtId="0" fontId="23" fillId="0" borderId="0" xfId="7" applyFont="1" applyFill="1"/>
    <xf numFmtId="166" fontId="28" fillId="0" borderId="13" xfId="0" applyNumberFormat="1" applyFont="1" applyFill="1" applyBorder="1" applyAlignment="1" applyProtection="1">
      <alignment horizontal="left" vertical="center" wrapText="1" indent="1"/>
    </xf>
    <xf numFmtId="0" fontId="36" fillId="0" borderId="0" xfId="0" applyFont="1"/>
    <xf numFmtId="0" fontId="37" fillId="0" borderId="0" xfId="0" applyFont="1"/>
    <xf numFmtId="0" fontId="37" fillId="0" borderId="0" xfId="0" applyFont="1" applyAlignment="1">
      <alignment horizontal="right" indent="1"/>
    </xf>
    <xf numFmtId="0" fontId="24" fillId="0" borderId="0" xfId="0" applyFont="1" applyAlignment="1">
      <alignment horizontal="center"/>
    </xf>
    <xf numFmtId="0" fontId="28" fillId="0" borderId="14" xfId="7" applyFont="1" applyFill="1" applyBorder="1" applyAlignment="1" applyProtection="1">
      <alignment horizontal="left" vertical="center" wrapText="1"/>
    </xf>
    <xf numFmtId="166" fontId="29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6" fontId="29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11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37" fillId="0" borderId="0" xfId="0" applyFont="1" applyFill="1"/>
    <xf numFmtId="3" fontId="37" fillId="0" borderId="0" xfId="0" applyNumberFormat="1" applyFont="1" applyFill="1" applyAlignment="1">
      <alignment horizontal="right" indent="1"/>
    </xf>
    <xf numFmtId="3" fontId="30" fillId="0" borderId="0" xfId="0" applyNumberFormat="1" applyFont="1" applyFill="1" applyAlignment="1">
      <alignment horizontal="right" indent="1"/>
    </xf>
    <xf numFmtId="0" fontId="37" fillId="0" borderId="0" xfId="0" applyFont="1" applyFill="1" applyAlignment="1">
      <alignment horizontal="right" indent="1"/>
    </xf>
    <xf numFmtId="166" fontId="35" fillId="0" borderId="35" xfId="7" applyNumberFormat="1" applyFont="1" applyFill="1" applyBorder="1" applyAlignment="1" applyProtection="1">
      <alignment horizontal="left" vertical="center"/>
    </xf>
    <xf numFmtId="0" fontId="29" fillId="0" borderId="19" xfId="7" applyFont="1" applyFill="1" applyBorder="1" applyAlignment="1" applyProtection="1">
      <alignment horizontal="left" vertical="center" wrapText="1" indent="1"/>
    </xf>
    <xf numFmtId="0" fontId="22" fillId="0" borderId="2" xfId="7" applyFont="1" applyFill="1" applyBorder="1" applyAlignment="1" applyProtection="1">
      <alignment horizontal="left" indent="6"/>
    </xf>
    <xf numFmtId="0" fontId="22" fillId="0" borderId="2" xfId="7" applyFont="1" applyFill="1" applyBorder="1" applyAlignment="1" applyProtection="1">
      <alignment horizontal="left" vertical="center" wrapText="1" indent="6"/>
    </xf>
    <xf numFmtId="0" fontId="22" fillId="0" borderId="6" xfId="7" applyFont="1" applyFill="1" applyBorder="1" applyAlignment="1" applyProtection="1">
      <alignment horizontal="left" vertical="center" wrapText="1" indent="6"/>
    </xf>
    <xf numFmtId="0" fontId="22" fillId="0" borderId="27" xfId="7" applyFont="1" applyFill="1" applyBorder="1" applyAlignment="1" applyProtection="1">
      <alignment horizontal="left" vertical="center" wrapText="1" indent="6"/>
    </xf>
    <xf numFmtId="0" fontId="42" fillId="0" borderId="0" xfId="0" applyFont="1" applyFill="1"/>
    <xf numFmtId="0" fontId="43" fillId="0" borderId="0" xfId="0" applyFont="1"/>
    <xf numFmtId="0" fontId="15" fillId="0" borderId="0" xfId="7" applyFont="1" applyFill="1" applyBorder="1"/>
    <xf numFmtId="0" fontId="2" fillId="0" borderId="0" xfId="7" applyFont="1" applyFill="1"/>
    <xf numFmtId="0" fontId="15" fillId="0" borderId="8" xfId="7" applyFont="1" applyFill="1" applyBorder="1" applyAlignment="1">
      <alignment horizontal="center" vertical="center"/>
    </xf>
    <xf numFmtId="0" fontId="15" fillId="0" borderId="9" xfId="7" applyFont="1" applyFill="1" applyBorder="1" applyAlignment="1">
      <alignment horizontal="center" vertical="center"/>
    </xf>
    <xf numFmtId="0" fontId="15" fillId="0" borderId="13" xfId="7" applyFont="1" applyFill="1" applyBorder="1" applyAlignment="1">
      <alignment horizontal="center" vertical="center"/>
    </xf>
    <xf numFmtId="0" fontId="15" fillId="0" borderId="14" xfId="7" applyFont="1" applyFill="1" applyBorder="1" applyAlignment="1">
      <alignment horizontal="center" vertical="center"/>
    </xf>
    <xf numFmtId="0" fontId="15" fillId="0" borderId="17" xfId="7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7" applyFont="1" applyFill="1" applyBorder="1" applyAlignment="1">
      <alignment horizontal="center" vertical="center"/>
    </xf>
    <xf numFmtId="0" fontId="31" fillId="0" borderId="14" xfId="7" applyFont="1" applyFill="1" applyBorder="1"/>
    <xf numFmtId="0" fontId="8" fillId="0" borderId="36" xfId="7" applyFont="1" applyFill="1" applyBorder="1" applyAlignment="1" applyProtection="1">
      <alignment horizontal="center" vertical="center" wrapText="1"/>
    </xf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1" fillId="0" borderId="0" xfId="0" applyFont="1" applyFill="1"/>
    <xf numFmtId="166" fontId="29" fillId="0" borderId="3" xfId="0" applyNumberFormat="1" applyFont="1" applyFill="1" applyBorder="1" applyAlignment="1" applyProtection="1">
      <alignment vertical="center"/>
      <protection locked="0"/>
    </xf>
    <xf numFmtId="166" fontId="29" fillId="0" borderId="2" xfId="0" applyNumberFormat="1" applyFont="1" applyFill="1" applyBorder="1" applyAlignment="1" applyProtection="1">
      <alignment vertical="center"/>
      <protection locked="0"/>
    </xf>
    <xf numFmtId="166" fontId="29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7" applyFont="1" applyFill="1" applyBorder="1" applyProtection="1">
      <protection locked="0"/>
    </xf>
    <xf numFmtId="0" fontId="15" fillId="0" borderId="2" xfId="7" applyFont="1" applyFill="1" applyBorder="1" applyProtection="1">
      <protection locked="0"/>
    </xf>
    <xf numFmtId="0" fontId="15" fillId="0" borderId="6" xfId="7" applyFont="1" applyFill="1" applyBorder="1" applyProtection="1">
      <protection locked="0"/>
    </xf>
    <xf numFmtId="0" fontId="29" fillId="0" borderId="13" xfId="7" applyFont="1" applyFill="1" applyBorder="1" applyAlignment="1" applyProtection="1">
      <alignment horizontal="center" vertical="center"/>
    </xf>
    <xf numFmtId="0" fontId="29" fillId="0" borderId="11" xfId="7" applyFont="1" applyFill="1" applyBorder="1" applyAlignment="1" applyProtection="1">
      <alignment horizontal="center" vertical="center"/>
    </xf>
    <xf numFmtId="0" fontId="29" fillId="0" borderId="8" xfId="7" applyFont="1" applyFill="1" applyBorder="1" applyAlignment="1" applyProtection="1">
      <alignment horizontal="center" vertical="center"/>
    </xf>
    <xf numFmtId="0" fontId="29" fillId="0" borderId="10" xfId="7" applyFont="1" applyFill="1" applyBorder="1" applyAlignment="1" applyProtection="1">
      <alignment horizontal="center" vertical="center"/>
    </xf>
    <xf numFmtId="168" fontId="28" fillId="0" borderId="17" xfId="1" applyNumberFormat="1" applyFont="1" applyFill="1" applyBorder="1" applyProtection="1"/>
    <xf numFmtId="168" fontId="29" fillId="0" borderId="37" xfId="1" applyNumberFormat="1" applyFont="1" applyFill="1" applyBorder="1" applyProtection="1">
      <protection locked="0"/>
    </xf>
    <xf numFmtId="168" fontId="29" fillId="0" borderId="20" xfId="1" applyNumberFormat="1" applyFont="1" applyFill="1" applyBorder="1" applyProtection="1">
      <protection locked="0"/>
    </xf>
    <xf numFmtId="168" fontId="29" fillId="0" borderId="21" xfId="1" applyNumberFormat="1" applyFont="1" applyFill="1" applyBorder="1" applyProtection="1">
      <protection locked="0"/>
    </xf>
    <xf numFmtId="0" fontId="29" fillId="0" borderId="4" xfId="7" applyFont="1" applyFill="1" applyBorder="1" applyProtection="1">
      <protection locked="0"/>
    </xf>
    <xf numFmtId="0" fontId="29" fillId="0" borderId="2" xfId="7" applyFont="1" applyFill="1" applyBorder="1" applyProtection="1">
      <protection locked="0"/>
    </xf>
    <xf numFmtId="0" fontId="29" fillId="0" borderId="6" xfId="7" applyFont="1" applyFill="1" applyBorder="1" applyProtection="1">
      <protection locked="0"/>
    </xf>
    <xf numFmtId="0" fontId="33" fillId="0" borderId="13" xfId="0" applyFont="1" applyFill="1" applyBorder="1" applyAlignment="1" applyProtection="1">
      <alignment horizontal="center" vertical="center" wrapText="1"/>
    </xf>
    <xf numFmtId="0" fontId="33" fillId="0" borderId="17" xfId="0" applyFont="1" applyFill="1" applyBorder="1" applyAlignment="1" applyProtection="1">
      <alignment horizontal="center" vertical="center" wrapText="1"/>
    </xf>
    <xf numFmtId="166" fontId="0" fillId="0" borderId="0" xfId="0" applyNumberFormat="1" applyFill="1" applyAlignment="1" applyProtection="1">
      <alignment horizontal="center" vertical="center" wrapText="1"/>
    </xf>
    <xf numFmtId="166" fontId="8" fillId="0" borderId="13" xfId="0" applyNumberFormat="1" applyFont="1" applyFill="1" applyBorder="1" applyAlignment="1" applyProtection="1">
      <alignment horizontal="center" vertical="center" wrapText="1"/>
    </xf>
    <xf numFmtId="166" fontId="8" fillId="0" borderId="14" xfId="0" applyNumberFormat="1" applyFont="1" applyFill="1" applyBorder="1" applyAlignment="1" applyProtection="1">
      <alignment horizontal="center" vertical="center" wrapText="1"/>
    </xf>
    <xf numFmtId="166" fontId="8" fillId="0" borderId="13" xfId="0" applyNumberFormat="1" applyFont="1" applyFill="1" applyBorder="1" applyAlignment="1" applyProtection="1">
      <alignment horizontal="left" vertical="center" wrapText="1"/>
    </xf>
    <xf numFmtId="166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6" fillId="0" borderId="34" xfId="0" applyFont="1" applyFill="1" applyBorder="1" applyAlignment="1" applyProtection="1">
      <alignment horizontal="left" vertical="center" wrapText="1" indent="1"/>
    </xf>
    <xf numFmtId="0" fontId="26" fillId="0" borderId="5" xfId="0" applyFont="1" applyFill="1" applyBorder="1" applyAlignment="1" applyProtection="1">
      <alignment horizontal="left" vertical="center" wrapText="1" indent="1"/>
    </xf>
    <xf numFmtId="0" fontId="26" fillId="0" borderId="5" xfId="0" applyFont="1" applyFill="1" applyBorder="1" applyAlignment="1" applyProtection="1">
      <alignment horizontal="left" vertical="center" wrapText="1" indent="8"/>
    </xf>
    <xf numFmtId="0" fontId="29" fillId="0" borderId="3" xfId="0" applyFont="1" applyFill="1" applyBorder="1" applyAlignment="1" applyProtection="1">
      <alignment vertical="center" wrapText="1"/>
    </xf>
    <xf numFmtId="0" fontId="29" fillId="0" borderId="2" xfId="0" applyFont="1" applyFill="1" applyBorder="1" applyAlignment="1" applyProtection="1">
      <alignment vertical="center" wrapText="1"/>
    </xf>
    <xf numFmtId="0" fontId="28" fillId="0" borderId="13" xfId="0" applyFont="1" applyFill="1" applyBorder="1" applyAlignment="1" applyProtection="1">
      <alignment horizontal="center" vertical="center" wrapText="1"/>
    </xf>
    <xf numFmtId="0" fontId="30" fillId="0" borderId="19" xfId="0" applyFont="1" applyFill="1" applyBorder="1" applyAlignment="1" applyProtection="1">
      <alignment vertical="center" wrapText="1"/>
    </xf>
    <xf numFmtId="166" fontId="28" fillId="0" borderId="19" xfId="0" applyNumberFormat="1" applyFont="1" applyFill="1" applyBorder="1" applyAlignment="1" applyProtection="1">
      <alignment vertical="center" wrapText="1"/>
    </xf>
    <xf numFmtId="166" fontId="28" fillId="0" borderId="38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29" fillId="0" borderId="11" xfId="0" applyFont="1" applyBorder="1" applyAlignment="1" applyProtection="1">
      <alignment horizontal="right" vertical="center" indent="1"/>
    </xf>
    <xf numFmtId="0" fontId="29" fillId="0" borderId="8" xfId="0" applyFont="1" applyBorder="1" applyAlignment="1" applyProtection="1">
      <alignment horizontal="right" vertical="center" indent="1"/>
    </xf>
    <xf numFmtId="0" fontId="29" fillId="0" borderId="10" xfId="0" applyFont="1" applyBorder="1" applyAlignment="1" applyProtection="1">
      <alignment horizontal="right" vertical="center" indent="1"/>
    </xf>
    <xf numFmtId="166" fontId="15" fillId="3" borderId="22" xfId="0" applyNumberFormat="1" applyFont="1" applyFill="1" applyBorder="1" applyAlignment="1" applyProtection="1">
      <alignment horizontal="left" vertical="center" wrapText="1" indent="2"/>
    </xf>
    <xf numFmtId="0" fontId="0" fillId="0" borderId="0" xfId="0" applyFill="1" applyProtection="1"/>
    <xf numFmtId="166" fontId="3" fillId="0" borderId="0" xfId="0" applyNumberFormat="1" applyFont="1" applyFill="1" applyAlignment="1" applyProtection="1">
      <alignment horizontal="left" vertical="center" wrapText="1"/>
    </xf>
    <xf numFmtId="166" fontId="3" fillId="0" borderId="0" xfId="0" applyNumberFormat="1" applyFont="1" applyFill="1" applyAlignment="1" applyProtection="1">
      <alignment vertical="center" wrapText="1"/>
    </xf>
    <xf numFmtId="166" fontId="19" fillId="0" borderId="0" xfId="0" applyNumberFormat="1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0" fontId="8" fillId="0" borderId="39" xfId="0" applyFont="1" applyFill="1" applyBorder="1" applyAlignment="1" applyProtection="1">
      <alignment horizontal="center" vertical="center" wrapText="1"/>
    </xf>
    <xf numFmtId="0" fontId="8" fillId="0" borderId="40" xfId="0" applyFont="1" applyFill="1" applyBorder="1" applyAlignment="1" applyProtection="1">
      <alignment horizontal="center" vertical="center" wrapText="1"/>
    </xf>
    <xf numFmtId="166" fontId="8" fillId="0" borderId="41" xfId="0" applyNumberFormat="1" applyFont="1" applyFill="1" applyBorder="1" applyAlignment="1" applyProtection="1">
      <alignment horizontal="center" vertical="center" wrapText="1"/>
    </xf>
    <xf numFmtId="0" fontId="28" fillId="0" borderId="14" xfId="0" applyFont="1" applyFill="1" applyBorder="1" applyAlignment="1" applyProtection="1">
      <alignment horizontal="left" vertical="center" wrapText="1" indent="1"/>
    </xf>
    <xf numFmtId="0" fontId="27" fillId="0" borderId="13" xfId="0" applyFont="1" applyBorder="1" applyAlignment="1" applyProtection="1">
      <alignment horizontal="center" vertical="center" wrapText="1"/>
    </xf>
    <xf numFmtId="0" fontId="38" fillId="0" borderId="42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3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2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0" fontId="29" fillId="0" borderId="9" xfId="0" applyFont="1" applyFill="1" applyBorder="1" applyAlignment="1" applyProtection="1">
      <alignment horizontal="center" vertical="center"/>
    </xf>
    <xf numFmtId="166" fontId="28" fillId="0" borderId="26" xfId="0" applyNumberFormat="1" applyFont="1" applyFill="1" applyBorder="1" applyAlignment="1" applyProtection="1">
      <alignment vertical="center"/>
    </xf>
    <xf numFmtId="0" fontId="29" fillId="0" borderId="8" xfId="0" applyFont="1" applyFill="1" applyBorder="1" applyAlignment="1" applyProtection="1">
      <alignment horizontal="center" vertical="center"/>
    </xf>
    <xf numFmtId="166" fontId="28" fillId="0" borderId="20" xfId="0" applyNumberFormat="1" applyFont="1" applyFill="1" applyBorder="1" applyAlignment="1" applyProtection="1">
      <alignment vertical="center"/>
    </xf>
    <xf numFmtId="0" fontId="29" fillId="0" borderId="10" xfId="0" applyFont="1" applyFill="1" applyBorder="1" applyAlignment="1" applyProtection="1">
      <alignment horizontal="center" vertical="center"/>
    </xf>
    <xf numFmtId="0" fontId="29" fillId="0" borderId="6" xfId="0" applyFont="1" applyFill="1" applyBorder="1" applyAlignment="1" applyProtection="1">
      <alignment vertical="center" wrapText="1"/>
    </xf>
    <xf numFmtId="166" fontId="28" fillId="0" borderId="21" xfId="0" applyNumberFormat="1" applyFont="1" applyFill="1" applyBorder="1" applyAlignment="1" applyProtection="1">
      <alignment vertical="center"/>
    </xf>
    <xf numFmtId="0" fontId="28" fillId="0" borderId="13" xfId="0" applyFont="1" applyFill="1" applyBorder="1" applyAlignment="1" applyProtection="1">
      <alignment horizontal="center" vertical="center"/>
    </xf>
    <xf numFmtId="0" fontId="30" fillId="0" borderId="14" xfId="0" applyFont="1" applyFill="1" applyBorder="1" applyAlignment="1" applyProtection="1">
      <alignment vertical="center" wrapText="1"/>
    </xf>
    <xf numFmtId="166" fontId="28" fillId="0" borderId="14" xfId="0" applyNumberFormat="1" applyFont="1" applyFill="1" applyBorder="1" applyAlignment="1" applyProtection="1">
      <alignment vertical="center"/>
    </xf>
    <xf numFmtId="166" fontId="28" fillId="0" borderId="17" xfId="0" applyNumberFormat="1" applyFont="1" applyFill="1" applyBorder="1" applyAlignment="1" applyProtection="1">
      <alignment vertical="center"/>
    </xf>
    <xf numFmtId="0" fontId="0" fillId="0" borderId="45" xfId="0" applyFill="1" applyBorder="1" applyProtection="1"/>
    <xf numFmtId="0" fontId="6" fillId="0" borderId="45" xfId="0" applyFont="1" applyFill="1" applyBorder="1" applyAlignment="1" applyProtection="1">
      <alignment horizontal="center"/>
    </xf>
    <xf numFmtId="0" fontId="41" fillId="0" borderId="0" xfId="0" applyFont="1" applyFill="1" applyProtection="1">
      <protection locked="0"/>
    </xf>
    <xf numFmtId="0" fontId="34" fillId="0" borderId="0" xfId="0" applyFont="1" applyFill="1" applyProtection="1">
      <protection locked="0"/>
    </xf>
    <xf numFmtId="166" fontId="20" fillId="0" borderId="36" xfId="7" applyNumberFormat="1" applyFont="1" applyFill="1" applyBorder="1" applyAlignment="1" applyProtection="1">
      <alignment horizontal="right" vertical="center" wrapText="1" indent="1"/>
    </xf>
    <xf numFmtId="166" fontId="22" fillId="0" borderId="46" xfId="7" applyNumberFormat="1" applyFont="1" applyFill="1" applyBorder="1" applyAlignment="1" applyProtection="1">
      <alignment horizontal="right" vertical="center" wrapText="1" indent="1"/>
      <protection locked="0"/>
    </xf>
    <xf numFmtId="166" fontId="22" fillId="0" borderId="47" xfId="7" applyNumberFormat="1" applyFont="1" applyFill="1" applyBorder="1" applyAlignment="1" applyProtection="1">
      <alignment horizontal="right" vertical="center" wrapText="1" indent="1"/>
      <protection locked="0"/>
    </xf>
    <xf numFmtId="166" fontId="22" fillId="0" borderId="41" xfId="7" applyNumberFormat="1" applyFont="1" applyFill="1" applyBorder="1" applyAlignment="1" applyProtection="1">
      <alignment horizontal="right" vertical="center" wrapText="1" indent="1"/>
      <protection locked="0"/>
    </xf>
    <xf numFmtId="166" fontId="29" fillId="0" borderId="46" xfId="7" applyNumberFormat="1" applyFont="1" applyFill="1" applyBorder="1" applyAlignment="1" applyProtection="1">
      <alignment horizontal="right" vertical="center" wrapText="1" indent="1"/>
      <protection locked="0"/>
    </xf>
    <xf numFmtId="166" fontId="29" fillId="0" borderId="41" xfId="7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48" xfId="0" applyNumberFormat="1" applyFont="1" applyFill="1" applyBorder="1" applyAlignment="1" applyProtection="1">
      <alignment horizontal="center" vertical="center"/>
    </xf>
    <xf numFmtId="166" fontId="8" fillId="0" borderId="28" xfId="0" applyNumberFormat="1" applyFont="1" applyFill="1" applyBorder="1" applyAlignment="1" applyProtection="1">
      <alignment horizontal="center" vertical="center" wrapText="1"/>
    </xf>
    <xf numFmtId="166" fontId="20" fillId="0" borderId="43" xfId="0" applyNumberFormat="1" applyFont="1" applyFill="1" applyBorder="1" applyAlignment="1" applyProtection="1">
      <alignment horizontal="center" vertical="center" wrapText="1"/>
    </xf>
    <xf numFmtId="166" fontId="20" fillId="0" borderId="22" xfId="0" applyNumberFormat="1" applyFont="1" applyFill="1" applyBorder="1" applyAlignment="1" applyProtection="1">
      <alignment horizontal="center" vertical="center" wrapText="1"/>
    </xf>
    <xf numFmtId="166" fontId="20" fillId="0" borderId="49" xfId="0" applyNumberFormat="1" applyFont="1" applyFill="1" applyBorder="1" applyAlignment="1" applyProtection="1">
      <alignment horizontal="center" vertical="center" wrapText="1"/>
    </xf>
    <xf numFmtId="166" fontId="20" fillId="0" borderId="17" xfId="0" applyNumberFormat="1" applyFont="1" applyFill="1" applyBorder="1" applyAlignment="1" applyProtection="1">
      <alignment horizontal="center" vertical="center" wrapText="1"/>
    </xf>
    <xf numFmtId="166" fontId="20" fillId="0" borderId="50" xfId="0" applyNumberFormat="1" applyFont="1" applyFill="1" applyBorder="1" applyAlignment="1" applyProtection="1">
      <alignment horizontal="center" vertical="center" wrapText="1"/>
    </xf>
    <xf numFmtId="166" fontId="20" fillId="0" borderId="13" xfId="0" applyNumberFormat="1" applyFont="1" applyFill="1" applyBorder="1" applyAlignment="1" applyProtection="1">
      <alignment horizontal="center" vertical="center" wrapText="1"/>
    </xf>
    <xf numFmtId="166" fontId="20" fillId="0" borderId="22" xfId="0" applyNumberFormat="1" applyFont="1" applyFill="1" applyBorder="1" applyAlignment="1" applyProtection="1">
      <alignment horizontal="left" vertical="center" wrapText="1" indent="1"/>
    </xf>
    <xf numFmtId="166" fontId="20" fillId="0" borderId="8" xfId="0" applyNumberFormat="1" applyFont="1" applyFill="1" applyBorder="1" applyAlignment="1" applyProtection="1">
      <alignment horizontal="center" vertical="center" wrapText="1"/>
    </xf>
    <xf numFmtId="166" fontId="22" fillId="0" borderId="23" xfId="0" applyNumberFormat="1" applyFont="1" applyFill="1" applyBorder="1" applyAlignment="1" applyProtection="1">
      <alignment vertical="center" wrapText="1"/>
    </xf>
    <xf numFmtId="166" fontId="20" fillId="0" borderId="10" xfId="0" applyNumberFormat="1" applyFont="1" applyFill="1" applyBorder="1" applyAlignment="1" applyProtection="1">
      <alignment horizontal="center" vertical="center" wrapText="1"/>
    </xf>
    <xf numFmtId="166" fontId="22" fillId="0" borderId="24" xfId="0" applyNumberFormat="1" applyFont="1" applyFill="1" applyBorder="1" applyAlignment="1" applyProtection="1">
      <alignment vertical="center" wrapText="1"/>
    </xf>
    <xf numFmtId="166" fontId="28" fillId="0" borderId="22" xfId="0" applyNumberFormat="1" applyFont="1" applyFill="1" applyBorder="1" applyAlignment="1" applyProtection="1">
      <alignment horizontal="left" vertical="center" wrapText="1" indent="1"/>
    </xf>
    <xf numFmtId="166" fontId="20" fillId="0" borderId="7" xfId="0" applyNumberFormat="1" applyFont="1" applyFill="1" applyBorder="1" applyAlignment="1" applyProtection="1">
      <alignment horizontal="center" vertical="center" wrapText="1"/>
    </xf>
    <xf numFmtId="166" fontId="22" fillId="0" borderId="50" xfId="0" applyNumberFormat="1" applyFont="1" applyFill="1" applyBorder="1" applyAlignment="1" applyProtection="1">
      <alignment vertical="center" wrapText="1"/>
    </xf>
    <xf numFmtId="0" fontId="22" fillId="0" borderId="2" xfId="8" applyFont="1" applyFill="1" applyBorder="1" applyAlignment="1" applyProtection="1">
      <alignment horizontal="left" vertical="center" indent="1"/>
    </xf>
    <xf numFmtId="0" fontId="22" fillId="0" borderId="3" xfId="8" applyFont="1" applyFill="1" applyBorder="1" applyAlignment="1" applyProtection="1">
      <alignment horizontal="left" vertical="center" wrapText="1" indent="1"/>
    </xf>
    <xf numFmtId="0" fontId="22" fillId="0" borderId="2" xfId="8" applyFont="1" applyFill="1" applyBorder="1" applyAlignment="1" applyProtection="1">
      <alignment horizontal="left" vertical="center" wrapText="1" indent="1"/>
    </xf>
    <xf numFmtId="0" fontId="22" fillId="0" borderId="3" xfId="8" applyFont="1" applyFill="1" applyBorder="1" applyAlignment="1" applyProtection="1">
      <alignment horizontal="left" vertical="center" indent="1"/>
    </xf>
    <xf numFmtId="0" fontId="8" fillId="0" borderId="14" xfId="8" applyFont="1" applyFill="1" applyBorder="1" applyAlignment="1" applyProtection="1">
      <alignment horizontal="left" indent="1"/>
    </xf>
    <xf numFmtId="166" fontId="29" fillId="0" borderId="47" xfId="7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5" xfId="0" applyFont="1" applyFill="1" applyBorder="1" applyAlignment="1" applyProtection="1">
      <alignment horizontal="center" vertical="center" wrapText="1"/>
    </xf>
    <xf numFmtId="0" fontId="27" fillId="0" borderId="14" xfId="0" applyFont="1" applyBorder="1" applyAlignment="1" applyProtection="1">
      <alignment horizontal="left" vertical="center" wrapText="1" indent="1"/>
    </xf>
    <xf numFmtId="0" fontId="26" fillId="0" borderId="2" xfId="0" applyFont="1" applyBorder="1" applyAlignment="1" applyProtection="1">
      <alignment horizontal="left" vertical="center" wrapText="1" indent="1"/>
    </xf>
    <xf numFmtId="0" fontId="26" fillId="0" borderId="6" xfId="0" applyFont="1" applyBorder="1" applyAlignment="1" applyProtection="1">
      <alignment horizontal="left" vertical="center" wrapText="1" indent="1"/>
    </xf>
    <xf numFmtId="0" fontId="27" fillId="0" borderId="18" xfId="0" applyFont="1" applyBorder="1" applyAlignment="1" applyProtection="1">
      <alignment horizontal="left" vertical="center" wrapText="1" indent="1"/>
    </xf>
    <xf numFmtId="166" fontId="20" fillId="0" borderId="29" xfId="7" applyNumberFormat="1" applyFont="1" applyFill="1" applyBorder="1" applyAlignment="1" applyProtection="1">
      <alignment horizontal="right" vertical="center" wrapText="1" indent="1"/>
    </xf>
    <xf numFmtId="166" fontId="20" fillId="0" borderId="17" xfId="7" applyNumberFormat="1" applyFont="1" applyFill="1" applyBorder="1" applyAlignment="1" applyProtection="1">
      <alignment horizontal="right" vertical="center" wrapText="1" indent="1"/>
    </xf>
    <xf numFmtId="166" fontId="22" fillId="0" borderId="37" xfId="7" applyNumberFormat="1" applyFont="1" applyFill="1" applyBorder="1" applyAlignment="1" applyProtection="1">
      <alignment horizontal="right" vertical="center" wrapText="1" indent="1"/>
      <protection locked="0"/>
    </xf>
    <xf numFmtId="166" fontId="22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66" fontId="22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6" fontId="22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66" fontId="29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66" fontId="28" fillId="0" borderId="17" xfId="7" applyNumberFormat="1" applyFont="1" applyFill="1" applyBorder="1" applyAlignment="1" applyProtection="1">
      <alignment horizontal="right" vertical="center" wrapText="1" indent="1"/>
    </xf>
    <xf numFmtId="166" fontId="7" fillId="0" borderId="0" xfId="7" applyNumberFormat="1" applyFont="1" applyFill="1" applyBorder="1" applyAlignment="1" applyProtection="1">
      <alignment horizontal="right" vertical="center" wrapText="1" indent="1"/>
    </xf>
    <xf numFmtId="166" fontId="22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66" fontId="27" fillId="0" borderId="17" xfId="0" applyNumberFormat="1" applyFont="1" applyBorder="1" applyAlignment="1" applyProtection="1">
      <alignment horizontal="right" vertical="center" wrapText="1" indent="1"/>
    </xf>
    <xf numFmtId="0" fontId="6" fillId="0" borderId="35" xfId="0" applyFont="1" applyFill="1" applyBorder="1" applyAlignment="1" applyProtection="1">
      <alignment horizontal="right" vertical="center"/>
    </xf>
    <xf numFmtId="166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6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6" fontId="22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6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6" fontId="28" fillId="0" borderId="14" xfId="0" applyNumberFormat="1" applyFont="1" applyFill="1" applyBorder="1" applyAlignment="1" applyProtection="1">
      <alignment horizontal="right" vertical="center" wrapText="1" indent="1"/>
    </xf>
    <xf numFmtId="166" fontId="29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6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6" fontId="2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6" fontId="28" fillId="0" borderId="17" xfId="0" applyNumberFormat="1" applyFont="1" applyFill="1" applyBorder="1" applyAlignment="1" applyProtection="1">
      <alignment horizontal="right" vertical="center" wrapText="1" indent="1"/>
    </xf>
    <xf numFmtId="166" fontId="29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6" fontId="7" fillId="0" borderId="0" xfId="0" applyNumberFormat="1" applyFont="1" applyFill="1" applyAlignment="1" applyProtection="1">
      <alignment horizontal="centerContinuous" vertical="center" wrapText="1"/>
    </xf>
    <xf numFmtId="166" fontId="0" fillId="0" borderId="0" xfId="0" applyNumberFormat="1" applyFill="1" applyAlignment="1" applyProtection="1">
      <alignment horizontal="centerContinuous" vertical="center"/>
    </xf>
    <xf numFmtId="166" fontId="8" fillId="0" borderId="13" xfId="0" applyNumberFormat="1" applyFont="1" applyFill="1" applyBorder="1" applyAlignment="1" applyProtection="1">
      <alignment horizontal="centerContinuous" vertical="center" wrapText="1"/>
    </xf>
    <xf numFmtId="166" fontId="8" fillId="0" borderId="14" xfId="0" applyNumberFormat="1" applyFont="1" applyFill="1" applyBorder="1" applyAlignment="1" applyProtection="1">
      <alignment horizontal="centerContinuous" vertical="center" wrapText="1"/>
    </xf>
    <xf numFmtId="166" fontId="8" fillId="0" borderId="17" xfId="0" applyNumberFormat="1" applyFont="1" applyFill="1" applyBorder="1" applyAlignment="1" applyProtection="1">
      <alignment horizontal="centerContinuous" vertical="center" wrapText="1"/>
    </xf>
    <xf numFmtId="166" fontId="4" fillId="0" borderId="0" xfId="0" applyNumberFormat="1" applyFont="1" applyFill="1" applyAlignment="1" applyProtection="1">
      <alignment horizontal="center" vertical="center" wrapText="1"/>
    </xf>
    <xf numFmtId="166" fontId="28" fillId="0" borderId="22" xfId="0" applyNumberFormat="1" applyFont="1" applyFill="1" applyBorder="1" applyAlignment="1" applyProtection="1">
      <alignment horizontal="center" vertical="center" wrapText="1"/>
    </xf>
    <xf numFmtId="166" fontId="28" fillId="0" borderId="13" xfId="0" applyNumberFormat="1" applyFont="1" applyFill="1" applyBorder="1" applyAlignment="1" applyProtection="1">
      <alignment horizontal="center" vertical="center" wrapText="1"/>
    </xf>
    <xf numFmtId="166" fontId="28" fillId="0" borderId="14" xfId="0" applyNumberFormat="1" applyFont="1" applyFill="1" applyBorder="1" applyAlignment="1" applyProtection="1">
      <alignment horizontal="center" vertical="center" wrapText="1"/>
    </xf>
    <xf numFmtId="166" fontId="28" fillId="0" borderId="17" xfId="0" applyNumberFormat="1" applyFont="1" applyFill="1" applyBorder="1" applyAlignment="1" applyProtection="1">
      <alignment horizontal="center" vertical="center" wrapText="1"/>
    </xf>
    <xf numFmtId="166" fontId="28" fillId="0" borderId="0" xfId="0" applyNumberFormat="1" applyFont="1" applyFill="1" applyAlignment="1" applyProtection="1">
      <alignment horizontal="center" vertical="center" wrapText="1"/>
    </xf>
    <xf numFmtId="166" fontId="0" fillId="0" borderId="25" xfId="0" applyNumberFormat="1" applyFill="1" applyBorder="1" applyAlignment="1" applyProtection="1">
      <alignment horizontal="left" vertical="center" wrapText="1" indent="1"/>
    </xf>
    <xf numFmtId="166" fontId="22" fillId="0" borderId="9" xfId="0" applyNumberFormat="1" applyFont="1" applyFill="1" applyBorder="1" applyAlignment="1" applyProtection="1">
      <alignment horizontal="left" vertical="center" wrapText="1" indent="1"/>
    </xf>
    <xf numFmtId="166" fontId="0" fillId="0" borderId="23" xfId="0" applyNumberFormat="1" applyFill="1" applyBorder="1" applyAlignment="1" applyProtection="1">
      <alignment horizontal="left" vertical="center" wrapText="1" indent="1"/>
    </xf>
    <xf numFmtId="166" fontId="22" fillId="0" borderId="8" xfId="0" applyNumberFormat="1" applyFont="1" applyFill="1" applyBorder="1" applyAlignment="1" applyProtection="1">
      <alignment horizontal="left" vertical="center" wrapText="1" indent="1"/>
    </xf>
    <xf numFmtId="166" fontId="22" fillId="0" borderId="52" xfId="0" applyNumberFormat="1" applyFont="1" applyFill="1" applyBorder="1" applyAlignment="1" applyProtection="1">
      <alignment horizontal="left" vertical="center" wrapText="1" indent="1"/>
    </xf>
    <xf numFmtId="166" fontId="31" fillId="0" borderId="22" xfId="0" applyNumberFormat="1" applyFont="1" applyFill="1" applyBorder="1" applyAlignment="1" applyProtection="1">
      <alignment horizontal="left" vertical="center" wrapText="1" indent="1"/>
    </xf>
    <xf numFmtId="166" fontId="1" fillId="0" borderId="50" xfId="0" applyNumberFormat="1" applyFont="1" applyFill="1" applyBorder="1" applyAlignment="1" applyProtection="1">
      <alignment horizontal="left" vertical="center" wrapText="1" indent="1"/>
    </xf>
    <xf numFmtId="166" fontId="29" fillId="0" borderId="7" xfId="0" applyNumberFormat="1" applyFont="1" applyFill="1" applyBorder="1" applyAlignment="1" applyProtection="1">
      <alignment horizontal="left" vertical="center" wrapText="1" indent="1"/>
    </xf>
    <xf numFmtId="166" fontId="29" fillId="0" borderId="8" xfId="0" applyNumberFormat="1" applyFont="1" applyFill="1" applyBorder="1" applyAlignment="1" applyProtection="1">
      <alignment horizontal="left" vertical="center" wrapText="1" indent="1"/>
    </xf>
    <xf numFmtId="166" fontId="1" fillId="0" borderId="23" xfId="0" applyNumberFormat="1" applyFont="1" applyFill="1" applyBorder="1" applyAlignment="1" applyProtection="1">
      <alignment horizontal="left" vertical="center" wrapText="1" indent="1"/>
    </xf>
    <xf numFmtId="166" fontId="32" fillId="0" borderId="2" xfId="0" applyNumberFormat="1" applyFont="1" applyFill="1" applyBorder="1" applyAlignment="1" applyProtection="1">
      <alignment horizontal="right" vertical="center" wrapText="1" indent="1"/>
    </xf>
    <xf numFmtId="166" fontId="31" fillId="0" borderId="13" xfId="0" applyNumberFormat="1" applyFont="1" applyFill="1" applyBorder="1" applyAlignment="1" applyProtection="1">
      <alignment horizontal="left" vertical="center" wrapText="1" indent="1"/>
    </xf>
    <xf numFmtId="166" fontId="31" fillId="0" borderId="36" xfId="0" applyNumberFormat="1" applyFont="1" applyFill="1" applyBorder="1" applyAlignment="1" applyProtection="1">
      <alignment horizontal="right" vertical="center" wrapText="1" indent="1"/>
    </xf>
    <xf numFmtId="166" fontId="2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6" fontId="2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6" fontId="32" fillId="0" borderId="7" xfId="0" applyNumberFormat="1" applyFont="1" applyFill="1" applyBorder="1" applyAlignment="1" applyProtection="1">
      <alignment horizontal="left" vertical="center" wrapText="1" indent="1"/>
    </xf>
    <xf numFmtId="166" fontId="29" fillId="0" borderId="8" xfId="0" applyNumberFormat="1" applyFont="1" applyFill="1" applyBorder="1" applyAlignment="1" applyProtection="1">
      <alignment horizontal="left" vertical="center" wrapText="1" indent="2"/>
    </xf>
    <xf numFmtId="166" fontId="29" fillId="0" borderId="2" xfId="0" applyNumberFormat="1" applyFont="1" applyFill="1" applyBorder="1" applyAlignment="1" applyProtection="1">
      <alignment horizontal="left" vertical="center" wrapText="1" indent="2"/>
    </xf>
    <xf numFmtId="166" fontId="32" fillId="0" borderId="2" xfId="0" applyNumberFormat="1" applyFont="1" applyFill="1" applyBorder="1" applyAlignment="1" applyProtection="1">
      <alignment horizontal="left" vertical="center" wrapText="1" indent="1"/>
    </xf>
    <xf numFmtId="166" fontId="29" fillId="0" borderId="9" xfId="0" applyNumberFormat="1" applyFont="1" applyFill="1" applyBorder="1" applyAlignment="1" applyProtection="1">
      <alignment horizontal="left" vertical="center" wrapText="1" indent="1"/>
    </xf>
    <xf numFmtId="166" fontId="22" fillId="0" borderId="9" xfId="0" applyNumberFormat="1" applyFont="1" applyFill="1" applyBorder="1" applyAlignment="1" applyProtection="1">
      <alignment horizontal="left" vertical="center" wrapText="1" indent="2"/>
    </xf>
    <xf numFmtId="166" fontId="22" fillId="0" borderId="10" xfId="0" applyNumberFormat="1" applyFont="1" applyFill="1" applyBorder="1" applyAlignment="1" applyProtection="1">
      <alignment horizontal="left" vertical="center" wrapText="1" indent="2"/>
    </xf>
    <xf numFmtId="166" fontId="32" fillId="0" borderId="3" xfId="0" applyNumberFormat="1" applyFont="1" applyFill="1" applyBorder="1" applyAlignment="1" applyProtection="1">
      <alignment horizontal="right" vertical="center" wrapText="1" indent="1"/>
    </xf>
    <xf numFmtId="168" fontId="29" fillId="0" borderId="53" xfId="1" applyNumberFormat="1" applyFont="1" applyFill="1" applyBorder="1" applyProtection="1">
      <protection locked="0"/>
    </xf>
    <xf numFmtId="168" fontId="29" fillId="0" borderId="46" xfId="1" applyNumberFormat="1" applyFont="1" applyFill="1" applyBorder="1" applyProtection="1">
      <protection locked="0"/>
    </xf>
    <xf numFmtId="168" fontId="29" fillId="0" borderId="41" xfId="1" applyNumberFormat="1" applyFont="1" applyFill="1" applyBorder="1" applyProtection="1">
      <protection locked="0"/>
    </xf>
    <xf numFmtId="0" fontId="29" fillId="0" borderId="3" xfId="7" applyFont="1" applyFill="1" applyBorder="1" applyProtection="1"/>
    <xf numFmtId="166" fontId="8" fillId="0" borderId="41" xfId="0" applyNumberFormat="1" applyFont="1" applyFill="1" applyBorder="1" applyAlignment="1" applyProtection="1">
      <alignment horizontal="right" vertical="center" wrapText="1" indent="1"/>
    </xf>
    <xf numFmtId="166" fontId="22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6" fontId="2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6" fontId="2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6" fontId="28" fillId="0" borderId="36" xfId="0" applyNumberFormat="1" applyFont="1" applyFill="1" applyBorder="1" applyAlignment="1" applyProtection="1">
      <alignment horizontal="right" vertical="center" wrapText="1" indent="1"/>
    </xf>
    <xf numFmtId="166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6" fontId="20" fillId="0" borderId="36" xfId="0" applyNumberFormat="1" applyFont="1" applyFill="1" applyBorder="1" applyAlignment="1" applyProtection="1">
      <alignment horizontal="right" vertical="center" wrapText="1" indent="1"/>
    </xf>
    <xf numFmtId="166" fontId="20" fillId="0" borderId="17" xfId="0" applyNumberFormat="1" applyFont="1" applyFill="1" applyBorder="1" applyAlignment="1" applyProtection="1">
      <alignment horizontal="right" vertical="center" wrapText="1" indent="1"/>
    </xf>
    <xf numFmtId="49" fontId="8" fillId="0" borderId="37" xfId="0" applyNumberFormat="1" applyFont="1" applyFill="1" applyBorder="1" applyAlignment="1" applyProtection="1">
      <alignment horizontal="right" vertical="center"/>
    </xf>
    <xf numFmtId="49" fontId="8" fillId="0" borderId="54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7" fillId="0" borderId="55" xfId="7" applyFont="1" applyFill="1" applyBorder="1" applyAlignment="1" applyProtection="1">
      <alignment horizontal="center" vertical="center" wrapText="1"/>
    </xf>
    <xf numFmtId="0" fontId="7" fillId="0" borderId="55" xfId="7" applyFont="1" applyFill="1" applyBorder="1" applyAlignment="1" applyProtection="1">
      <alignment vertical="center" wrapText="1"/>
    </xf>
    <xf numFmtId="166" fontId="7" fillId="0" borderId="55" xfId="7" applyNumberFormat="1" applyFont="1" applyFill="1" applyBorder="1" applyAlignment="1" applyProtection="1">
      <alignment horizontal="right" vertical="center" wrapText="1" indent="1"/>
    </xf>
    <xf numFmtId="0" fontId="22" fillId="0" borderId="55" xfId="7" applyFont="1" applyFill="1" applyBorder="1" applyAlignment="1" applyProtection="1">
      <alignment horizontal="right" vertical="center" wrapText="1" indent="1"/>
      <protection locked="0"/>
    </xf>
    <xf numFmtId="166" fontId="29" fillId="0" borderId="55" xfId="7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31" fillId="0" borderId="15" xfId="0" applyFont="1" applyBorder="1" applyAlignment="1" applyProtection="1">
      <alignment horizontal="center" vertical="center" wrapText="1"/>
    </xf>
    <xf numFmtId="0" fontId="31" fillId="0" borderId="16" xfId="0" applyFont="1" applyBorder="1" applyAlignment="1" applyProtection="1">
      <alignment horizontal="center" vertical="center"/>
    </xf>
    <xf numFmtId="0" fontId="31" fillId="0" borderId="29" xfId="0" applyFont="1" applyBorder="1" applyAlignment="1" applyProtection="1">
      <alignment horizontal="center" vertical="center" wrapText="1"/>
    </xf>
    <xf numFmtId="0" fontId="25" fillId="0" borderId="19" xfId="0" applyFont="1" applyBorder="1" applyAlignment="1" applyProtection="1">
      <alignment horizontal="left" vertical="center" wrapText="1" indent="1"/>
    </xf>
    <xf numFmtId="0" fontId="12" fillId="0" borderId="0" xfId="7" applyFont="1" applyFill="1" applyProtection="1"/>
    <xf numFmtId="0" fontId="12" fillId="0" borderId="0" xfId="7" applyFont="1" applyFill="1" applyAlignment="1" applyProtection="1">
      <alignment horizontal="right" vertical="center" indent="1"/>
    </xf>
    <xf numFmtId="0" fontId="12" fillId="0" borderId="0" xfId="7" applyFont="1" applyFill="1"/>
    <xf numFmtId="0" fontId="12" fillId="0" borderId="0" xfId="7" applyFont="1" applyFill="1" applyAlignment="1">
      <alignment horizontal="right" vertical="center" indent="1"/>
    </xf>
    <xf numFmtId="0" fontId="39" fillId="0" borderId="2" xfId="0" applyFont="1" applyBorder="1" applyAlignment="1">
      <alignment horizontal="justify" wrapText="1"/>
    </xf>
    <xf numFmtId="0" fontId="39" fillId="0" borderId="2" xfId="0" applyFont="1" applyBorder="1" applyAlignment="1">
      <alignment wrapText="1"/>
    </xf>
    <xf numFmtId="0" fontId="39" fillId="0" borderId="27" xfId="0" applyFont="1" applyBorder="1" applyAlignment="1">
      <alignment wrapText="1"/>
    </xf>
    <xf numFmtId="0" fontId="44" fillId="0" borderId="0" xfId="0" applyFont="1" applyFill="1" applyAlignment="1" applyProtection="1">
      <alignment horizontal="left" vertical="center" wrapText="1"/>
    </xf>
    <xf numFmtId="0" fontId="44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6" fontId="0" fillId="0" borderId="50" xfId="0" applyNumberFormat="1" applyFill="1" applyBorder="1" applyAlignment="1" applyProtection="1">
      <alignment horizontal="left" vertical="center" wrapText="1" indent="1"/>
    </xf>
    <xf numFmtId="166" fontId="22" fillId="0" borderId="7" xfId="0" applyNumberFormat="1" applyFont="1" applyFill="1" applyBorder="1" applyAlignment="1" applyProtection="1">
      <alignment horizontal="left" vertical="center" wrapText="1" indent="1"/>
    </xf>
    <xf numFmtId="166" fontId="22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6" fontId="20" fillId="0" borderId="16" xfId="7" applyNumberFormat="1" applyFont="1" applyFill="1" applyBorder="1" applyAlignment="1" applyProtection="1">
      <alignment horizontal="right" vertical="center" wrapText="1" indent="1"/>
    </xf>
    <xf numFmtId="166" fontId="20" fillId="0" borderId="14" xfId="7" applyNumberFormat="1" applyFont="1" applyFill="1" applyBorder="1" applyAlignment="1" applyProtection="1">
      <alignment horizontal="right" vertical="center" wrapText="1" indent="1"/>
    </xf>
    <xf numFmtId="166" fontId="22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6" fontId="22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66" fontId="22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6" fontId="29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6" fontId="29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6" fontId="29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66" fontId="28" fillId="0" borderId="14" xfId="7" applyNumberFormat="1" applyFont="1" applyFill="1" applyBorder="1" applyAlignment="1" applyProtection="1">
      <alignment horizontal="right" vertical="center" wrapText="1" indent="1"/>
    </xf>
    <xf numFmtId="0" fontId="8" fillId="0" borderId="42" xfId="7" applyFont="1" applyFill="1" applyBorder="1" applyAlignment="1" applyProtection="1">
      <alignment horizontal="center" vertical="center" wrapText="1"/>
    </xf>
    <xf numFmtId="166" fontId="26" fillId="0" borderId="57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58" xfId="0" applyFont="1" applyFill="1" applyBorder="1" applyAlignment="1" applyProtection="1">
      <alignment horizontal="center" vertical="center" wrapText="1"/>
    </xf>
    <xf numFmtId="0" fontId="8" fillId="0" borderId="43" xfId="0" applyFont="1" applyFill="1" applyBorder="1" applyAlignment="1" applyProtection="1">
      <alignment horizontal="center" vertical="center" wrapText="1"/>
    </xf>
    <xf numFmtId="0" fontId="20" fillId="0" borderId="15" xfId="7" applyFont="1" applyFill="1" applyBorder="1" applyAlignment="1" applyProtection="1">
      <alignment horizontal="center" vertical="center" wrapText="1"/>
    </xf>
    <xf numFmtId="0" fontId="20" fillId="0" borderId="16" xfId="7" applyFont="1" applyFill="1" applyBorder="1" applyAlignment="1" applyProtection="1">
      <alignment horizontal="center" vertical="center" wrapText="1"/>
    </xf>
    <xf numFmtId="0" fontId="22" fillId="0" borderId="3" xfId="7" applyFont="1" applyFill="1" applyBorder="1" applyAlignment="1" applyProtection="1">
      <alignment horizontal="left" vertical="center" wrapText="1" indent="6"/>
    </xf>
    <xf numFmtId="0" fontId="12" fillId="0" borderId="0" xfId="7" applyFill="1" applyProtection="1"/>
    <xf numFmtId="0" fontId="22" fillId="0" borderId="0" xfId="7" applyFont="1" applyFill="1" applyProtection="1"/>
    <xf numFmtId="0" fontId="15" fillId="0" borderId="0" xfId="7" applyFont="1" applyFill="1" applyProtection="1"/>
    <xf numFmtId="0" fontId="26" fillId="0" borderId="3" xfId="0" applyFont="1" applyBorder="1" applyAlignment="1" applyProtection="1">
      <alignment horizontal="left" wrapText="1" indent="1"/>
    </xf>
    <xf numFmtId="0" fontId="26" fillId="0" borderId="2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wrapText="1"/>
    </xf>
    <xf numFmtId="0" fontId="26" fillId="0" borderId="9" xfId="0" applyFont="1" applyBorder="1" applyAlignment="1" applyProtection="1">
      <alignment wrapText="1"/>
    </xf>
    <xf numFmtId="0" fontId="26" fillId="0" borderId="8" xfId="0" applyFont="1" applyBorder="1" applyAlignment="1" applyProtection="1">
      <alignment wrapText="1"/>
    </xf>
    <xf numFmtId="0" fontId="26" fillId="0" borderId="10" xfId="0" applyFont="1" applyBorder="1" applyAlignment="1" applyProtection="1">
      <alignment wrapText="1"/>
    </xf>
    <xf numFmtId="0" fontId="27" fillId="0" borderId="14" xfId="0" applyFont="1" applyBorder="1" applyAlignment="1" applyProtection="1">
      <alignment wrapText="1"/>
    </xf>
    <xf numFmtId="0" fontId="27" fillId="0" borderId="19" xfId="0" applyFont="1" applyBorder="1" applyAlignment="1" applyProtection="1">
      <alignment wrapText="1"/>
    </xf>
    <xf numFmtId="0" fontId="12" fillId="0" borderId="0" xfId="7" applyFill="1" applyAlignment="1" applyProtection="1"/>
    <xf numFmtId="166" fontId="25" fillId="0" borderId="17" xfId="0" quotePrefix="1" applyNumberFormat="1" applyFont="1" applyBorder="1" applyAlignment="1" applyProtection="1">
      <alignment horizontal="right" vertical="center" wrapText="1" indent="1"/>
    </xf>
    <xf numFmtId="0" fontId="24" fillId="0" borderId="0" xfId="7" applyFont="1" applyFill="1" applyProtection="1"/>
    <xf numFmtId="0" fontId="23" fillId="0" borderId="0" xfId="7" applyFont="1" applyFill="1" applyProtection="1"/>
    <xf numFmtId="0" fontId="12" fillId="0" borderId="0" xfId="7" applyFill="1" applyBorder="1" applyProtection="1"/>
    <xf numFmtId="166" fontId="2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6" fontId="2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6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6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6" fontId="29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2" fillId="0" borderId="9" xfId="7" applyNumberFormat="1" applyFont="1" applyFill="1" applyBorder="1" applyAlignment="1" applyProtection="1">
      <alignment horizontal="center" vertical="center" wrapText="1"/>
    </xf>
    <xf numFmtId="49" fontId="22" fillId="0" borderId="8" xfId="7" applyNumberFormat="1" applyFont="1" applyFill="1" applyBorder="1" applyAlignment="1" applyProtection="1">
      <alignment horizontal="center" vertical="center" wrapText="1"/>
    </xf>
    <xf numFmtId="49" fontId="22" fillId="0" borderId="10" xfId="7" applyNumberFormat="1" applyFont="1" applyFill="1" applyBorder="1" applyAlignment="1" applyProtection="1">
      <alignment horizontal="center" vertical="center" wrapText="1"/>
    </xf>
    <xf numFmtId="0" fontId="27" fillId="0" borderId="13" xfId="0" applyFont="1" applyBorder="1" applyAlignment="1" applyProtection="1">
      <alignment horizontal="center" wrapText="1"/>
    </xf>
    <xf numFmtId="0" fontId="26" fillId="0" borderId="9" xfId="0" applyFont="1" applyBorder="1" applyAlignment="1" applyProtection="1">
      <alignment horizontal="center" wrapText="1"/>
    </xf>
    <xf numFmtId="0" fontId="26" fillId="0" borderId="8" xfId="0" applyFont="1" applyBorder="1" applyAlignment="1" applyProtection="1">
      <alignment horizontal="center" wrapText="1"/>
    </xf>
    <xf numFmtId="0" fontId="26" fillId="0" borderId="10" xfId="0" applyFont="1" applyBorder="1" applyAlignment="1" applyProtection="1">
      <alignment horizontal="center" wrapText="1"/>
    </xf>
    <xf numFmtId="0" fontId="27" fillId="0" borderId="18" xfId="0" applyFont="1" applyBorder="1" applyAlignment="1" applyProtection="1">
      <alignment horizontal="center" wrapText="1"/>
    </xf>
    <xf numFmtId="49" fontId="22" fillId="0" borderId="11" xfId="7" applyNumberFormat="1" applyFont="1" applyFill="1" applyBorder="1" applyAlignment="1" applyProtection="1">
      <alignment horizontal="center" vertical="center" wrapText="1"/>
    </xf>
    <xf numFmtId="49" fontId="22" fillId="0" borderId="7" xfId="7" applyNumberFormat="1" applyFont="1" applyFill="1" applyBorder="1" applyAlignment="1" applyProtection="1">
      <alignment horizontal="center" vertical="center" wrapText="1"/>
    </xf>
    <xf numFmtId="49" fontId="22" fillId="0" borderId="12" xfId="7" applyNumberFormat="1" applyFont="1" applyFill="1" applyBorder="1" applyAlignment="1" applyProtection="1">
      <alignment horizontal="center" vertical="center" wrapText="1"/>
    </xf>
    <xf numFmtId="0" fontId="27" fillId="0" borderId="18" xfId="0" applyFont="1" applyBorder="1" applyAlignment="1" applyProtection="1">
      <alignment horizontal="center" vertical="center" wrapText="1"/>
    </xf>
    <xf numFmtId="166" fontId="28" fillId="0" borderId="36" xfId="7" applyNumberFormat="1" applyFont="1" applyFill="1" applyBorder="1" applyAlignment="1" applyProtection="1">
      <alignment horizontal="right" vertical="center" wrapText="1" indent="1"/>
    </xf>
    <xf numFmtId="0" fontId="20" fillId="0" borderId="36" xfId="7" applyFont="1" applyFill="1" applyBorder="1" applyAlignment="1" applyProtection="1">
      <alignment horizontal="center" vertical="center" wrapText="1"/>
    </xf>
    <xf numFmtId="0" fontId="8" fillId="0" borderId="59" xfId="0" applyFont="1" applyFill="1" applyBorder="1" applyAlignment="1" applyProtection="1">
      <alignment horizontal="center" vertical="center" wrapText="1"/>
    </xf>
    <xf numFmtId="49" fontId="29" fillId="0" borderId="11" xfId="0" applyNumberFormat="1" applyFont="1" applyFill="1" applyBorder="1" applyAlignment="1" applyProtection="1">
      <alignment horizontal="center" vertical="center" wrapText="1"/>
    </xf>
    <xf numFmtId="49" fontId="29" fillId="0" borderId="8" xfId="0" applyNumberFormat="1" applyFont="1" applyFill="1" applyBorder="1" applyAlignment="1" applyProtection="1">
      <alignment horizontal="center" vertical="center" wrapText="1"/>
    </xf>
    <xf numFmtId="49" fontId="29" fillId="0" borderId="9" xfId="0" applyNumberFormat="1" applyFont="1" applyFill="1" applyBorder="1" applyAlignment="1" applyProtection="1">
      <alignment horizontal="center" vertical="center" wrapText="1"/>
    </xf>
    <xf numFmtId="0" fontId="29" fillId="0" borderId="3" xfId="7" applyFont="1" applyFill="1" applyBorder="1" applyAlignment="1" applyProtection="1">
      <alignment horizontal="left" vertical="center" wrapText="1" indent="1"/>
    </xf>
    <xf numFmtId="0" fontId="29" fillId="0" borderId="2" xfId="7" applyFont="1" applyFill="1" applyBorder="1" applyAlignment="1" applyProtection="1">
      <alignment horizontal="left" vertical="center" wrapText="1" indent="1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6" fontId="29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6" fontId="20" fillId="0" borderId="17" xfId="7" applyNumberFormat="1" applyFont="1" applyFill="1" applyBorder="1" applyAlignment="1" applyProtection="1">
      <alignment horizontal="right" vertical="center" wrapText="1" indent="1"/>
      <protection locked="0"/>
    </xf>
    <xf numFmtId="166" fontId="29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3" xfId="0" applyFont="1" applyBorder="1" applyAlignment="1" applyProtection="1">
      <alignment vertical="center" wrapText="1"/>
    </xf>
    <xf numFmtId="0" fontId="27" fillId="0" borderId="18" xfId="0" applyFont="1" applyBorder="1" applyAlignment="1" applyProtection="1">
      <alignment vertical="center" wrapText="1"/>
    </xf>
    <xf numFmtId="166" fontId="20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6" fontId="20" fillId="0" borderId="36" xfId="7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13" xfId="7" applyFont="1" applyFill="1" applyBorder="1" applyAlignment="1">
      <alignment horizontal="center" vertical="center"/>
    </xf>
    <xf numFmtId="0" fontId="34" fillId="0" borderId="0" xfId="7" applyFont="1" applyFill="1"/>
    <xf numFmtId="0" fontId="28" fillId="0" borderId="13" xfId="7" applyFont="1" applyFill="1" applyBorder="1" applyAlignment="1" applyProtection="1">
      <alignment horizontal="center" vertical="center"/>
    </xf>
    <xf numFmtId="166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166" fontId="0" fillId="0" borderId="7" xfId="0" applyNumberFormat="1" applyFill="1" applyBorder="1" applyAlignment="1" applyProtection="1">
      <alignment horizontal="lef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166" fontId="6" fillId="0" borderId="0" xfId="0" applyNumberFormat="1" applyFont="1" applyFill="1" applyAlignment="1" applyProtection="1">
      <alignment horizontal="right"/>
    </xf>
    <xf numFmtId="166" fontId="5" fillId="0" borderId="0" xfId="0" applyNumberFormat="1" applyFont="1" applyFill="1" applyAlignment="1" applyProtection="1">
      <alignment vertical="center"/>
    </xf>
    <xf numFmtId="166" fontId="5" fillId="0" borderId="0" xfId="0" applyNumberFormat="1" applyFont="1" applyFill="1" applyAlignment="1" applyProtection="1">
      <alignment horizontal="center" vertical="center"/>
    </xf>
    <xf numFmtId="166" fontId="5" fillId="0" borderId="0" xfId="0" applyNumberFormat="1" applyFont="1" applyFill="1" applyAlignment="1" applyProtection="1">
      <alignment horizontal="center" vertical="center" wrapText="1"/>
    </xf>
    <xf numFmtId="0" fontId="22" fillId="0" borderId="1" xfId="8" applyFont="1" applyFill="1" applyBorder="1" applyAlignment="1" applyProtection="1">
      <alignment horizontal="left" vertical="center" wrapText="1" indent="1"/>
    </xf>
    <xf numFmtId="174" fontId="31" fillId="0" borderId="6" xfId="7" applyNumberFormat="1" applyFont="1" applyFill="1" applyBorder="1" applyAlignment="1">
      <alignment horizontal="center" vertical="center" wrapText="1"/>
    </xf>
    <xf numFmtId="0" fontId="26" fillId="0" borderId="6" xfId="0" applyFont="1" applyBorder="1" applyAlignment="1" applyProtection="1">
      <alignment vertical="center" wrapText="1"/>
    </xf>
    <xf numFmtId="0" fontId="20" fillId="0" borderId="18" xfId="7" applyFont="1" applyFill="1" applyBorder="1" applyAlignment="1" applyProtection="1">
      <alignment horizontal="left" vertical="center" wrapText="1" indent="1"/>
    </xf>
    <xf numFmtId="0" fontId="20" fillId="0" borderId="19" xfId="7" applyFont="1" applyFill="1" applyBorder="1" applyAlignment="1" applyProtection="1">
      <alignment vertical="center" wrapText="1"/>
    </xf>
    <xf numFmtId="166" fontId="20" fillId="0" borderId="38" xfId="7" applyNumberFormat="1" applyFont="1" applyFill="1" applyBorder="1" applyAlignment="1" applyProtection="1">
      <alignment horizontal="right" vertical="center" wrapText="1" indent="1"/>
    </xf>
    <xf numFmtId="0" fontId="22" fillId="0" borderId="27" xfId="7" applyFont="1" applyFill="1" applyBorder="1" applyAlignment="1" applyProtection="1">
      <alignment horizontal="left" vertical="center" wrapText="1" indent="7"/>
    </xf>
    <xf numFmtId="166" fontId="27" fillId="0" borderId="17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7" applyFont="1" applyFill="1" applyBorder="1" applyAlignment="1" applyProtection="1">
      <alignment horizontal="left" vertical="center" wrapText="1"/>
    </xf>
    <xf numFmtId="166" fontId="32" fillId="0" borderId="1" xfId="0" applyNumberFormat="1" applyFont="1" applyFill="1" applyBorder="1" applyAlignment="1" applyProtection="1">
      <alignment horizontal="right" vertical="center" wrapText="1" indent="1"/>
    </xf>
    <xf numFmtId="49" fontId="28" fillId="0" borderId="13" xfId="7" applyNumberFormat="1" applyFont="1" applyFill="1" applyBorder="1" applyAlignment="1" applyProtection="1">
      <alignment horizontal="center" vertical="center" wrapText="1"/>
    </xf>
    <xf numFmtId="166" fontId="20" fillId="0" borderId="60" xfId="7" applyNumberFormat="1" applyFont="1" applyFill="1" applyBorder="1" applyAlignment="1" applyProtection="1">
      <alignment horizontal="right" vertical="center" wrapText="1" indent="1"/>
    </xf>
    <xf numFmtId="166" fontId="22" fillId="0" borderId="53" xfId="7" applyNumberFormat="1" applyFont="1" applyFill="1" applyBorder="1" applyAlignment="1" applyProtection="1">
      <alignment horizontal="right" vertical="center" wrapText="1" indent="1"/>
      <protection locked="0"/>
    </xf>
    <xf numFmtId="166" fontId="22" fillId="0" borderId="61" xfId="7" applyNumberFormat="1" applyFont="1" applyFill="1" applyBorder="1" applyAlignment="1" applyProtection="1">
      <alignment horizontal="right" vertical="center" wrapText="1" indent="1"/>
      <protection locked="0"/>
    </xf>
    <xf numFmtId="166" fontId="20" fillId="0" borderId="54" xfId="7" applyNumberFormat="1" applyFont="1" applyFill="1" applyBorder="1" applyAlignment="1" applyProtection="1">
      <alignment horizontal="right" vertical="center" wrapText="1" indent="1"/>
    </xf>
    <xf numFmtId="166" fontId="27" fillId="0" borderId="36" xfId="0" applyNumberFormat="1" applyFont="1" applyBorder="1" applyAlignment="1" applyProtection="1">
      <alignment horizontal="right" vertical="center" wrapText="1" indent="1"/>
    </xf>
    <xf numFmtId="166" fontId="27" fillId="0" borderId="36" xfId="0" applyNumberFormat="1" applyFont="1" applyBorder="1" applyAlignment="1" applyProtection="1">
      <alignment horizontal="right" vertical="center" wrapText="1" indent="1"/>
      <protection locked="0"/>
    </xf>
    <xf numFmtId="166" fontId="25" fillId="0" borderId="36" xfId="0" quotePrefix="1" applyNumberFormat="1" applyFont="1" applyBorder="1" applyAlignment="1" applyProtection="1">
      <alignment horizontal="right" vertical="center" wrapText="1" indent="1"/>
    </xf>
    <xf numFmtId="166" fontId="22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66" fontId="22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166" fontId="20" fillId="0" borderId="19" xfId="7" applyNumberFormat="1" applyFont="1" applyFill="1" applyBorder="1" applyAlignment="1" applyProtection="1">
      <alignment horizontal="right" vertical="center" wrapText="1" indent="1"/>
    </xf>
    <xf numFmtId="166" fontId="27" fillId="0" borderId="14" xfId="0" applyNumberFormat="1" applyFont="1" applyBorder="1" applyAlignment="1" applyProtection="1">
      <alignment horizontal="right" vertical="center" wrapText="1" indent="1"/>
    </xf>
    <xf numFmtId="166" fontId="27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25" fillId="0" borderId="14" xfId="0" quotePrefix="1" applyNumberFormat="1" applyFont="1" applyBorder="1" applyAlignment="1" applyProtection="1">
      <alignment horizontal="right" vertical="center" wrapText="1" indent="1"/>
    </xf>
    <xf numFmtId="0" fontId="20" fillId="0" borderId="60" xfId="7" applyFont="1" applyFill="1" applyBorder="1" applyAlignment="1" applyProtection="1">
      <alignment horizontal="center" vertical="center" wrapText="1"/>
    </xf>
    <xf numFmtId="0" fontId="28" fillId="0" borderId="19" xfId="7" applyFont="1" applyFill="1" applyBorder="1" applyAlignment="1" applyProtection="1">
      <alignment vertical="center" wrapText="1"/>
    </xf>
    <xf numFmtId="166" fontId="28" fillId="0" borderId="19" xfId="7" applyNumberFormat="1" applyFont="1" applyFill="1" applyBorder="1" applyAlignment="1" applyProtection="1">
      <alignment horizontal="right" vertical="center" wrapText="1" indent="1"/>
    </xf>
    <xf numFmtId="166" fontId="28" fillId="0" borderId="54" xfId="7" applyNumberFormat="1" applyFont="1" applyFill="1" applyBorder="1" applyAlignment="1" applyProtection="1">
      <alignment horizontal="right" vertical="center" wrapText="1" indent="1"/>
    </xf>
    <xf numFmtId="0" fontId="22" fillId="0" borderId="55" xfId="7" applyFont="1" applyFill="1" applyBorder="1" applyAlignment="1" applyProtection="1">
      <alignment horizontal="right" vertical="center" wrapText="1" indent="1"/>
    </xf>
    <xf numFmtId="166" fontId="29" fillId="0" borderId="55" xfId="7" applyNumberFormat="1" applyFont="1" applyFill="1" applyBorder="1" applyAlignment="1" applyProtection="1">
      <alignment horizontal="right" vertical="center" wrapText="1" indent="1"/>
    </xf>
    <xf numFmtId="0" fontId="15" fillId="0" borderId="0" xfId="7" applyFont="1" applyFill="1" applyBorder="1" applyProtection="1"/>
    <xf numFmtId="166" fontId="28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6" fontId="28" fillId="0" borderId="36" xfId="7" applyNumberFormat="1" applyFont="1" applyFill="1" applyBorder="1" applyAlignment="1" applyProtection="1">
      <alignment horizontal="right" vertical="center" wrapText="1" indent="1"/>
      <protection locked="0"/>
    </xf>
    <xf numFmtId="166" fontId="25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6" fontId="25" fillId="0" borderId="36" xfId="0" quotePrefix="1" applyNumberFormat="1" applyFont="1" applyBorder="1" applyAlignment="1" applyProtection="1">
      <alignment horizontal="right" vertical="center" wrapText="1" indent="1"/>
      <protection locked="0"/>
    </xf>
    <xf numFmtId="0" fontId="26" fillId="0" borderId="6" xfId="0" applyFont="1" applyBorder="1" applyAlignment="1" applyProtection="1">
      <alignment horizontal="left" indent="1"/>
    </xf>
    <xf numFmtId="0" fontId="28" fillId="0" borderId="14" xfId="7" applyFont="1" applyFill="1" applyBorder="1" applyAlignment="1" applyProtection="1">
      <alignment horizontal="center" vertical="center"/>
    </xf>
    <xf numFmtId="0" fontId="28" fillId="0" borderId="17" xfId="7" applyFont="1" applyFill="1" applyBorder="1" applyAlignment="1" applyProtection="1">
      <alignment horizontal="center" vertical="center"/>
    </xf>
    <xf numFmtId="0" fontId="26" fillId="0" borderId="6" xfId="0" applyFont="1" applyBorder="1" applyAlignment="1" applyProtection="1"/>
    <xf numFmtId="166" fontId="28" fillId="0" borderId="38" xfId="0" applyNumberFormat="1" applyFont="1" applyFill="1" applyBorder="1" applyAlignment="1" applyProtection="1">
      <alignment horizontal="center" vertical="center" wrapText="1"/>
    </xf>
    <xf numFmtId="166" fontId="20" fillId="0" borderId="38" xfId="0" applyNumberFormat="1" applyFont="1" applyFill="1" applyBorder="1" applyAlignment="1" applyProtection="1">
      <alignment horizontal="center" vertical="center" wrapText="1"/>
    </xf>
    <xf numFmtId="168" fontId="46" fillId="0" borderId="3" xfId="1" applyNumberFormat="1" applyFont="1" applyFill="1" applyBorder="1" applyProtection="1">
      <protection locked="0"/>
    </xf>
    <xf numFmtId="168" fontId="46" fillId="0" borderId="26" xfId="1" applyNumberFormat="1" applyFont="1" applyFill="1" applyBorder="1"/>
    <xf numFmtId="168" fontId="46" fillId="0" borderId="2" xfId="1" applyNumberFormat="1" applyFont="1" applyFill="1" applyBorder="1" applyProtection="1">
      <protection locked="0"/>
    </xf>
    <xf numFmtId="168" fontId="46" fillId="0" borderId="20" xfId="1" applyNumberFormat="1" applyFont="1" applyFill="1" applyBorder="1"/>
    <xf numFmtId="168" fontId="46" fillId="0" borderId="6" xfId="1" applyNumberFormat="1" applyFont="1" applyFill="1" applyBorder="1" applyProtection="1">
      <protection locked="0"/>
    </xf>
    <xf numFmtId="168" fontId="47" fillId="0" borderId="14" xfId="7" applyNumberFormat="1" applyFont="1" applyFill="1" applyBorder="1"/>
    <xf numFmtId="168" fontId="47" fillId="0" borderId="17" xfId="7" applyNumberFormat="1" applyFont="1" applyFill="1" applyBorder="1"/>
    <xf numFmtId="49" fontId="46" fillId="0" borderId="14" xfId="0" applyNumberFormat="1" applyFont="1" applyFill="1" applyBorder="1" applyAlignment="1" applyProtection="1">
      <alignment horizontal="center" vertical="center" wrapText="1"/>
      <protection locked="0"/>
    </xf>
    <xf numFmtId="166" fontId="46" fillId="0" borderId="22" xfId="0" applyNumberFormat="1" applyFont="1" applyFill="1" applyBorder="1" applyAlignment="1" applyProtection="1">
      <alignment vertical="center" wrapText="1"/>
    </xf>
    <xf numFmtId="166" fontId="46" fillId="0" borderId="13" xfId="0" applyNumberFormat="1" applyFont="1" applyFill="1" applyBorder="1" applyAlignment="1" applyProtection="1">
      <alignment vertical="center" wrapText="1"/>
    </xf>
    <xf numFmtId="166" fontId="46" fillId="0" borderId="14" xfId="0" applyNumberFormat="1" applyFont="1" applyFill="1" applyBorder="1" applyAlignment="1" applyProtection="1">
      <alignment vertical="center" wrapText="1"/>
    </xf>
    <xf numFmtId="166" fontId="46" fillId="0" borderId="17" xfId="0" applyNumberFormat="1" applyFont="1" applyFill="1" applyBorder="1" applyAlignment="1" applyProtection="1">
      <alignment vertical="center" wrapText="1"/>
    </xf>
    <xf numFmtId="49" fontId="46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46" fillId="0" borderId="23" xfId="0" applyNumberFormat="1" applyFont="1" applyFill="1" applyBorder="1" applyAlignment="1" applyProtection="1">
      <alignment vertical="center" wrapText="1"/>
      <protection locked="0"/>
    </xf>
    <xf numFmtId="166" fontId="46" fillId="0" borderId="8" xfId="0" applyNumberFormat="1" applyFont="1" applyFill="1" applyBorder="1" applyAlignment="1" applyProtection="1">
      <alignment vertical="center" wrapText="1"/>
      <protection locked="0"/>
    </xf>
    <xf numFmtId="166" fontId="46" fillId="0" borderId="2" xfId="0" applyNumberFormat="1" applyFont="1" applyFill="1" applyBorder="1" applyAlignment="1" applyProtection="1">
      <alignment vertical="center" wrapText="1"/>
      <protection locked="0"/>
    </xf>
    <xf numFmtId="166" fontId="46" fillId="0" borderId="20" xfId="0" applyNumberFormat="1" applyFont="1" applyFill="1" applyBorder="1" applyAlignment="1" applyProtection="1">
      <alignment vertical="center" wrapText="1"/>
      <protection locked="0"/>
    </xf>
    <xf numFmtId="49" fontId="46" fillId="0" borderId="6" xfId="0" applyNumberFormat="1" applyFont="1" applyFill="1" applyBorder="1" applyAlignment="1" applyProtection="1">
      <alignment horizontal="center" vertical="center" wrapText="1"/>
      <protection locked="0"/>
    </xf>
    <xf numFmtId="166" fontId="46" fillId="0" borderId="24" xfId="0" applyNumberFormat="1" applyFont="1" applyFill="1" applyBorder="1" applyAlignment="1" applyProtection="1">
      <alignment vertical="center" wrapText="1"/>
      <protection locked="0"/>
    </xf>
    <xf numFmtId="166" fontId="46" fillId="0" borderId="10" xfId="0" applyNumberFormat="1" applyFont="1" applyFill="1" applyBorder="1" applyAlignment="1" applyProtection="1">
      <alignment vertical="center" wrapText="1"/>
      <protection locked="0"/>
    </xf>
    <xf numFmtId="166" fontId="46" fillId="0" borderId="6" xfId="0" applyNumberFormat="1" applyFont="1" applyFill="1" applyBorder="1" applyAlignment="1" applyProtection="1">
      <alignment vertical="center" wrapText="1"/>
      <protection locked="0"/>
    </xf>
    <xf numFmtId="166" fontId="46" fillId="0" borderId="21" xfId="0" applyNumberFormat="1" applyFont="1" applyFill="1" applyBorder="1" applyAlignment="1" applyProtection="1">
      <alignment vertical="center" wrapText="1"/>
      <protection locked="0"/>
    </xf>
    <xf numFmtId="49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166" fontId="46" fillId="0" borderId="50" xfId="0" applyNumberFormat="1" applyFont="1" applyFill="1" applyBorder="1" applyAlignment="1" applyProtection="1">
      <alignment vertical="center" wrapText="1"/>
      <protection locked="0"/>
    </xf>
    <xf numFmtId="166" fontId="46" fillId="0" borderId="7" xfId="0" applyNumberFormat="1" applyFont="1" applyFill="1" applyBorder="1" applyAlignment="1" applyProtection="1">
      <alignment vertical="center" wrapText="1"/>
      <protection locked="0"/>
    </xf>
    <xf numFmtId="166" fontId="46" fillId="0" borderId="1" xfId="0" applyNumberFormat="1" applyFont="1" applyFill="1" applyBorder="1" applyAlignment="1" applyProtection="1">
      <alignment vertical="center" wrapText="1"/>
      <protection locked="0"/>
    </xf>
    <xf numFmtId="166" fontId="46" fillId="0" borderId="30" xfId="0" applyNumberFormat="1" applyFont="1" applyFill="1" applyBorder="1" applyAlignment="1" applyProtection="1">
      <alignment vertical="center" wrapText="1"/>
      <protection locked="0"/>
    </xf>
    <xf numFmtId="166" fontId="46" fillId="2" borderId="49" xfId="0" applyNumberFormat="1" applyFont="1" applyFill="1" applyBorder="1" applyAlignment="1" applyProtection="1">
      <alignment horizontal="left" vertical="center" wrapText="1" indent="2"/>
    </xf>
    <xf numFmtId="166" fontId="48" fillId="0" borderId="1" xfId="8" applyNumberFormat="1" applyFont="1" applyFill="1" applyBorder="1" applyAlignment="1" applyProtection="1">
      <alignment vertical="center"/>
      <protection locked="0"/>
    </xf>
    <xf numFmtId="166" fontId="48" fillId="0" borderId="2" xfId="8" applyNumberFormat="1" applyFont="1" applyFill="1" applyBorder="1" applyAlignment="1" applyProtection="1">
      <alignment vertical="center"/>
      <protection locked="0"/>
    </xf>
    <xf numFmtId="166" fontId="48" fillId="0" borderId="3" xfId="8" applyNumberFormat="1" applyFont="1" applyFill="1" applyBorder="1" applyAlignment="1" applyProtection="1">
      <alignment vertical="center"/>
      <protection locked="0"/>
    </xf>
    <xf numFmtId="166" fontId="49" fillId="0" borderId="14" xfId="8" applyNumberFormat="1" applyFont="1" applyFill="1" applyBorder="1" applyAlignment="1" applyProtection="1">
      <alignment vertical="center"/>
    </xf>
    <xf numFmtId="166" fontId="49" fillId="0" borderId="14" xfId="8" applyNumberFormat="1" applyFont="1" applyFill="1" applyBorder="1" applyProtection="1"/>
    <xf numFmtId="3" fontId="50" fillId="0" borderId="37" xfId="0" applyNumberFormat="1" applyFont="1" applyBorder="1" applyAlignment="1" applyProtection="1">
      <alignment horizontal="right" vertical="center" indent="1"/>
      <protection locked="0"/>
    </xf>
    <xf numFmtId="3" fontId="50" fillId="0" borderId="20" xfId="0" applyNumberFormat="1" applyFont="1" applyBorder="1" applyAlignment="1" applyProtection="1">
      <alignment horizontal="right" vertical="center" indent="1"/>
      <protection locked="0"/>
    </xf>
    <xf numFmtId="3" fontId="50" fillId="0" borderId="20" xfId="0" applyNumberFormat="1" applyFont="1" applyFill="1" applyBorder="1" applyAlignment="1" applyProtection="1">
      <alignment horizontal="right" vertical="center" indent="1"/>
      <protection locked="0"/>
    </xf>
    <xf numFmtId="3" fontId="50" fillId="0" borderId="21" xfId="0" applyNumberFormat="1" applyFont="1" applyFill="1" applyBorder="1" applyAlignment="1" applyProtection="1">
      <alignment horizontal="right" vertical="center" indent="1"/>
      <protection locked="0"/>
    </xf>
    <xf numFmtId="3" fontId="51" fillId="0" borderId="17" xfId="0" applyNumberFormat="1" applyFont="1" applyFill="1" applyBorder="1" applyAlignment="1" applyProtection="1">
      <alignment horizontal="right" vertical="center" indent="1"/>
    </xf>
    <xf numFmtId="0" fontId="35" fillId="0" borderId="29" xfId="0" applyFont="1" applyFill="1" applyBorder="1" applyAlignment="1" applyProtection="1">
      <alignment horizontal="center" vertical="center" wrapText="1"/>
    </xf>
    <xf numFmtId="0" fontId="26" fillId="0" borderId="6" xfId="0" applyFont="1" applyBorder="1" applyAlignment="1" applyProtection="1">
      <alignment horizontal="left" vertical="center" wrapText="1"/>
    </xf>
    <xf numFmtId="166" fontId="22" fillId="0" borderId="21" xfId="7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7" applyFont="1" applyFill="1" applyAlignment="1" applyProtection="1">
      <alignment vertical="center"/>
    </xf>
    <xf numFmtId="166" fontId="29" fillId="0" borderId="21" xfId="7" applyNumberFormat="1" applyFont="1" applyFill="1" applyBorder="1" applyAlignment="1" applyProtection="1">
      <alignment horizontal="right" vertical="center" wrapText="1"/>
      <protection locked="0"/>
    </xf>
    <xf numFmtId="0" fontId="26" fillId="0" borderId="3" xfId="0" applyFont="1" applyBorder="1" applyAlignment="1">
      <alignment horizontal="left" wrapText="1" indent="1"/>
    </xf>
    <xf numFmtId="0" fontId="26" fillId="0" borderId="1" xfId="0" applyFont="1" applyBorder="1" applyAlignment="1">
      <alignment horizontal="left" vertical="center" wrapText="1" indent="1"/>
    </xf>
    <xf numFmtId="0" fontId="4" fillId="0" borderId="13" xfId="7" applyFont="1" applyFill="1" applyBorder="1" applyAlignment="1" applyProtection="1">
      <alignment horizontal="center" vertical="center" wrapText="1"/>
    </xf>
    <xf numFmtId="0" fontId="4" fillId="0" borderId="14" xfId="7" applyFont="1" applyFill="1" applyBorder="1" applyAlignment="1" applyProtection="1">
      <alignment horizontal="center" vertical="center" wrapText="1"/>
    </xf>
    <xf numFmtId="0" fontId="4" fillId="0" borderId="17" xfId="7" applyFont="1" applyFill="1" applyBorder="1" applyAlignment="1" applyProtection="1">
      <alignment horizontal="center" vertical="center" wrapText="1"/>
    </xf>
    <xf numFmtId="0" fontId="8" fillId="0" borderId="15" xfId="7" applyFont="1" applyFill="1" applyBorder="1" applyAlignment="1" applyProtection="1">
      <alignment horizontal="center" vertical="center" wrapText="1"/>
    </xf>
    <xf numFmtId="0" fontId="8" fillId="0" borderId="16" xfId="7" applyFont="1" applyFill="1" applyBorder="1" applyAlignment="1" applyProtection="1">
      <alignment horizontal="center" vertical="center" wrapText="1"/>
    </xf>
    <xf numFmtId="0" fontId="8" fillId="0" borderId="29" xfId="7" applyFont="1" applyFill="1" applyBorder="1" applyAlignment="1" applyProtection="1">
      <alignment horizontal="center" vertical="center" wrapText="1"/>
    </xf>
    <xf numFmtId="49" fontId="22" fillId="0" borderId="10" xfId="7" applyNumberFormat="1" applyFont="1" applyFill="1" applyBorder="1" applyAlignment="1" applyProtection="1">
      <alignment horizontal="left" vertical="center" wrapText="1"/>
    </xf>
    <xf numFmtId="0" fontId="26" fillId="0" borderId="1" xfId="0" applyFont="1" applyBorder="1" applyAlignment="1" applyProtection="1">
      <alignment horizontal="left" wrapText="1" indent="1"/>
    </xf>
    <xf numFmtId="49" fontId="22" fillId="0" borderId="13" xfId="7" applyNumberFormat="1" applyFont="1" applyFill="1" applyBorder="1" applyAlignment="1" applyProtection="1">
      <alignment horizontal="left" vertical="center" wrapText="1" indent="1"/>
    </xf>
    <xf numFmtId="0" fontId="26" fillId="0" borderId="14" xfId="0" applyFont="1" applyBorder="1" applyAlignment="1" applyProtection="1">
      <alignment horizontal="left" vertical="center" wrapText="1" indent="1"/>
    </xf>
    <xf numFmtId="166" fontId="29" fillId="0" borderId="17" xfId="7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27" xfId="0" applyFont="1" applyBorder="1" applyAlignment="1" applyProtection="1">
      <alignment horizontal="left" vertical="center" wrapText="1" indent="1"/>
    </xf>
    <xf numFmtId="166" fontId="29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7" applyFont="1" applyFill="1" applyBorder="1" applyAlignment="1" applyProtection="1">
      <alignment horizontal="left" vertical="center" wrapText="1" indent="1"/>
    </xf>
    <xf numFmtId="166" fontId="22" fillId="0" borderId="36" xfId="7" applyNumberFormat="1" applyFont="1" applyFill="1" applyBorder="1" applyAlignment="1" applyProtection="1">
      <alignment horizontal="right" vertical="center" wrapText="1" indent="1"/>
      <protection locked="0"/>
    </xf>
    <xf numFmtId="166" fontId="27" fillId="0" borderId="17" xfId="0" quotePrefix="1" applyNumberFormat="1" applyFont="1" applyBorder="1" applyAlignment="1" applyProtection="1">
      <alignment horizontal="right" vertical="center" wrapText="1" indent="1"/>
    </xf>
    <xf numFmtId="0" fontId="27" fillId="0" borderId="19" xfId="0" applyFont="1" applyBorder="1" applyAlignment="1" applyProtection="1">
      <alignment horizontal="left" vertical="center" wrapText="1" indent="1"/>
    </xf>
    <xf numFmtId="0" fontId="29" fillId="0" borderId="0" xfId="7" applyFont="1" applyFill="1" applyProtection="1"/>
    <xf numFmtId="0" fontId="21" fillId="0" borderId="35" xfId="0" applyFont="1" applyFill="1" applyBorder="1" applyAlignment="1" applyProtection="1">
      <alignment horizontal="right" vertical="center"/>
      <protection locked="0"/>
    </xf>
    <xf numFmtId="0" fontId="21" fillId="0" borderId="35" xfId="0" applyFont="1" applyFill="1" applyBorder="1" applyAlignment="1" applyProtection="1">
      <alignment horizontal="right"/>
    </xf>
    <xf numFmtId="0" fontId="21" fillId="0" borderId="35" xfId="0" applyFont="1" applyFill="1" applyBorder="1" applyAlignment="1" applyProtection="1">
      <alignment horizontal="right" vertical="center"/>
    </xf>
    <xf numFmtId="166" fontId="21" fillId="0" borderId="0" xfId="0" applyNumberFormat="1" applyFont="1" applyFill="1" applyAlignment="1" applyProtection="1">
      <alignment horizontal="right" vertical="center"/>
      <protection locked="0"/>
    </xf>
    <xf numFmtId="166" fontId="21" fillId="0" borderId="0" xfId="0" applyNumberFormat="1" applyFont="1" applyFill="1" applyAlignment="1" applyProtection="1">
      <alignment horizontal="right" vertical="center"/>
    </xf>
    <xf numFmtId="0" fontId="62" fillId="0" borderId="0" xfId="0" applyFont="1"/>
    <xf numFmtId="0" fontId="62" fillId="0" borderId="0" xfId="0" applyFont="1" applyAlignment="1">
      <alignment horizontal="justify" vertical="top" wrapText="1"/>
    </xf>
    <xf numFmtId="0" fontId="63" fillId="4" borderId="0" xfId="0" applyFont="1" applyFill="1" applyAlignment="1">
      <alignment horizontal="center" vertical="center"/>
    </xf>
    <xf numFmtId="0" fontId="63" fillId="4" borderId="0" xfId="0" applyFont="1" applyFill="1" applyAlignment="1">
      <alignment horizontal="center" vertical="top" wrapText="1"/>
    </xf>
    <xf numFmtId="0" fontId="53" fillId="0" borderId="0" xfId="0" applyFont="1"/>
    <xf numFmtId="0" fontId="0" fillId="0" borderId="0" xfId="0" applyAlignment="1"/>
    <xf numFmtId="0" fontId="5" fillId="0" borderId="4" xfId="0" applyFont="1" applyFill="1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center"/>
    </xf>
    <xf numFmtId="0" fontId="55" fillId="0" borderId="0" xfId="0" applyFont="1" applyAlignment="1" applyProtection="1">
      <alignment horizontal="right" vertical="top"/>
      <protection locked="0"/>
    </xf>
    <xf numFmtId="16" fontId="53" fillId="0" borderId="0" xfId="0" applyNumberFormat="1" applyFont="1"/>
    <xf numFmtId="14" fontId="53" fillId="0" borderId="0" xfId="0" applyNumberFormat="1" applyFont="1"/>
    <xf numFmtId="166" fontId="3" fillId="0" borderId="0" xfId="0" applyNumberFormat="1" applyFont="1" applyFill="1" applyAlignment="1" applyProtection="1">
      <alignment horizontal="left" vertical="center" wrapText="1"/>
      <protection locked="0"/>
    </xf>
    <xf numFmtId="166" fontId="19" fillId="0" borderId="0" xfId="0" applyNumberFormat="1" applyFont="1" applyFill="1" applyAlignment="1" applyProtection="1">
      <alignment vertical="center" wrapText="1"/>
      <protection locked="0"/>
    </xf>
    <xf numFmtId="0" fontId="8" fillId="0" borderId="58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8" fillId="0" borderId="37" xfId="0" quotePrefix="1" applyFont="1" applyFill="1" applyBorder="1" applyAlignment="1" applyProtection="1">
      <alignment horizontal="right" vertical="center" indent="1"/>
      <protection locked="0"/>
    </xf>
    <xf numFmtId="0" fontId="8" fillId="0" borderId="59" xfId="0" applyFont="1" applyFill="1" applyBorder="1" applyAlignment="1" applyProtection="1">
      <alignment vertical="center"/>
      <protection locked="0"/>
    </xf>
    <xf numFmtId="0" fontId="5" fillId="0" borderId="27" xfId="0" applyFont="1" applyFill="1" applyBorder="1" applyAlignment="1" applyProtection="1">
      <alignment horizontal="center" vertical="center"/>
      <protection locked="0"/>
    </xf>
    <xf numFmtId="49" fontId="8" fillId="0" borderId="54" xfId="0" applyNumberFormat="1" applyFont="1" applyFill="1" applyBorder="1" applyAlignment="1" applyProtection="1">
      <alignment horizontal="right" vertical="center" indent="1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right"/>
      <protection locked="0"/>
    </xf>
    <xf numFmtId="0" fontId="8" fillId="0" borderId="43" xfId="0" applyFont="1" applyFill="1" applyBorder="1" applyAlignment="1" applyProtection="1">
      <alignment horizontal="center" vertical="center" wrapText="1"/>
      <protection locked="0"/>
    </xf>
    <xf numFmtId="0" fontId="8" fillId="0" borderId="16" xfId="0" applyFont="1" applyFill="1" applyBorder="1" applyAlignment="1" applyProtection="1">
      <alignment horizontal="center" vertical="center" wrapText="1"/>
      <protection locked="0"/>
    </xf>
    <xf numFmtId="0" fontId="8" fillId="0" borderId="29" xfId="0" applyFont="1" applyFill="1" applyBorder="1" applyAlignment="1" applyProtection="1">
      <alignment horizontal="right" vertical="center" wrapText="1" indent="1"/>
      <protection locked="0"/>
    </xf>
    <xf numFmtId="0" fontId="20" fillId="0" borderId="13" xfId="0" applyFont="1" applyFill="1" applyBorder="1" applyAlignment="1" applyProtection="1">
      <alignment horizontal="center" vertical="center" wrapText="1"/>
      <protection locked="0"/>
    </xf>
    <xf numFmtId="0" fontId="20" fillId="0" borderId="14" xfId="0" applyFont="1" applyFill="1" applyBorder="1" applyAlignment="1" applyProtection="1">
      <alignment horizontal="center" vertical="center" wrapText="1"/>
      <protection locked="0"/>
    </xf>
    <xf numFmtId="0" fontId="20" fillId="0" borderId="17" xfId="0" applyFont="1" applyFill="1" applyBorder="1" applyAlignment="1" applyProtection="1">
      <alignment horizontal="center" vertical="center" wrapText="1"/>
      <protection locked="0"/>
    </xf>
    <xf numFmtId="0" fontId="8" fillId="0" borderId="39" xfId="0" applyFont="1" applyFill="1" applyBorder="1" applyAlignment="1" applyProtection="1">
      <alignment horizontal="center" vertical="center" wrapText="1"/>
      <protection locked="0"/>
    </xf>
    <xf numFmtId="0" fontId="8" fillId="0" borderId="40" xfId="0" applyFont="1" applyFill="1" applyBorder="1" applyAlignment="1" applyProtection="1">
      <alignment horizontal="center" vertical="center" wrapText="1"/>
      <protection locked="0"/>
    </xf>
    <xf numFmtId="166" fontId="8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0" xfId="0" applyFont="1" applyFill="1" applyAlignment="1" applyProtection="1">
      <alignment horizontal="left" vertical="center" wrapText="1"/>
      <protection locked="0"/>
    </xf>
    <xf numFmtId="0" fontId="17" fillId="0" borderId="0" xfId="0" applyFont="1" applyFill="1" applyAlignment="1" applyProtection="1">
      <alignment vertical="center" wrapText="1"/>
      <protection locked="0"/>
    </xf>
    <xf numFmtId="0" fontId="17" fillId="0" borderId="0" xfId="0" applyFont="1" applyFill="1" applyAlignment="1" applyProtection="1">
      <alignment horizontal="right" vertical="center" wrapText="1" indent="1"/>
      <protection locked="0"/>
    </xf>
    <xf numFmtId="166" fontId="64" fillId="0" borderId="0" xfId="0" applyNumberFormat="1" applyFont="1" applyFill="1" applyAlignment="1" applyProtection="1">
      <alignment horizontal="right" vertical="center" wrapText="1" indent="1"/>
    </xf>
    <xf numFmtId="49" fontId="8" fillId="0" borderId="37" xfId="0" applyNumberFormat="1" applyFont="1" applyFill="1" applyBorder="1" applyAlignment="1" applyProtection="1">
      <alignment horizontal="right" vertical="center"/>
      <protection locked="0"/>
    </xf>
    <xf numFmtId="0" fontId="8" fillId="0" borderId="59" xfId="0" applyFont="1" applyFill="1" applyBorder="1" applyAlignment="1" applyProtection="1">
      <alignment horizontal="center" vertical="center" wrapText="1"/>
      <protection locked="0"/>
    </xf>
    <xf numFmtId="49" fontId="8" fillId="0" borderId="54" xfId="0" applyNumberFormat="1" applyFont="1" applyFill="1" applyBorder="1" applyAlignment="1" applyProtection="1">
      <alignment horizontal="right" vertical="center"/>
      <protection locked="0"/>
    </xf>
    <xf numFmtId="0" fontId="8" fillId="0" borderId="29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left"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166" fontId="0" fillId="0" borderId="0" xfId="0" applyNumberFormat="1" applyFill="1" applyAlignment="1" applyProtection="1">
      <alignment vertical="center" wrapText="1"/>
      <protection locked="0"/>
    </xf>
    <xf numFmtId="166" fontId="64" fillId="0" borderId="0" xfId="0" applyNumberFormat="1" applyFont="1" applyFill="1" applyAlignment="1" applyProtection="1">
      <alignment vertical="center" wrapText="1"/>
    </xf>
    <xf numFmtId="0" fontId="23" fillId="0" borderId="0" xfId="0" applyFont="1"/>
    <xf numFmtId="0" fontId="12" fillId="0" borderId="0" xfId="7" applyFont="1" applyFill="1" applyProtection="1">
      <protection locked="0"/>
    </xf>
    <xf numFmtId="0" fontId="23" fillId="0" borderId="0" xfId="7" applyFont="1" applyFill="1" applyAlignment="1" applyProtection="1">
      <alignment horizontal="center" wrapText="1"/>
      <protection locked="0"/>
    </xf>
    <xf numFmtId="0" fontId="23" fillId="0" borderId="0" xfId="0" applyFont="1" applyAlignment="1" applyProtection="1">
      <alignment horizontal="center"/>
      <protection locked="0"/>
    </xf>
    <xf numFmtId="0" fontId="31" fillId="0" borderId="0" xfId="0" applyFont="1" applyAlignment="1" applyProtection="1">
      <alignment horizontal="center"/>
      <protection locked="0"/>
    </xf>
    <xf numFmtId="0" fontId="12" fillId="0" borderId="0" xfId="7" applyFont="1" applyFill="1" applyAlignment="1" applyProtection="1">
      <alignment horizontal="right" vertical="center" indent="1"/>
      <protection locked="0"/>
    </xf>
    <xf numFmtId="0" fontId="8" fillId="0" borderId="13" xfId="7" applyFont="1" applyFill="1" applyBorder="1" applyAlignment="1" applyProtection="1">
      <alignment horizontal="center" vertical="center" wrapText="1"/>
      <protection locked="0"/>
    </xf>
    <xf numFmtId="0" fontId="8" fillId="0" borderId="14" xfId="7" applyFont="1" applyFill="1" applyBorder="1" applyAlignment="1" applyProtection="1">
      <alignment horizontal="center" vertical="center" wrapText="1"/>
      <protection locked="0"/>
    </xf>
    <xf numFmtId="0" fontId="8" fillId="0" borderId="17" xfId="7" applyFont="1" applyFill="1" applyBorder="1" applyAlignment="1" applyProtection="1">
      <alignment horizontal="center" vertical="center" wrapText="1"/>
      <protection locked="0"/>
    </xf>
    <xf numFmtId="0" fontId="29" fillId="0" borderId="0" xfId="7" applyFont="1" applyFill="1" applyProtection="1">
      <protection locked="0"/>
    </xf>
    <xf numFmtId="166" fontId="65" fillId="0" borderId="0" xfId="7" applyNumberFormat="1" applyFont="1" applyFill="1" applyAlignment="1" applyProtection="1">
      <alignment horizontal="right" vertical="center" indent="1"/>
    </xf>
    <xf numFmtId="166" fontId="0" fillId="0" borderId="0" xfId="0" applyNumberFormat="1" applyFill="1" applyAlignment="1" applyProtection="1">
      <alignment horizontal="center" vertical="center" wrapText="1"/>
      <protection locked="0"/>
    </xf>
    <xf numFmtId="166" fontId="6" fillId="0" borderId="0" xfId="0" applyNumberFormat="1" applyFont="1" applyFill="1" applyAlignment="1" applyProtection="1">
      <alignment horizontal="right" wrapText="1"/>
      <protection locked="0"/>
    </xf>
    <xf numFmtId="166" fontId="8" fillId="0" borderId="13" xfId="0" applyNumberFormat="1" applyFont="1" applyFill="1" applyBorder="1" applyAlignment="1" applyProtection="1">
      <alignment horizontal="center" vertical="center" wrapText="1"/>
      <protection locked="0"/>
    </xf>
    <xf numFmtId="166" fontId="8" fillId="0" borderId="14" xfId="0" applyNumberFormat="1" applyFont="1" applyFill="1" applyBorder="1" applyAlignment="1" applyProtection="1">
      <alignment horizontal="center" vertical="center" wrapText="1"/>
      <protection locked="0"/>
    </xf>
    <xf numFmtId="166" fontId="8" fillId="0" borderId="17" xfId="0" applyNumberFormat="1" applyFont="1" applyFill="1" applyBorder="1" applyAlignment="1" applyProtection="1">
      <alignment horizontal="center" vertical="center" wrapText="1"/>
      <protection locked="0"/>
    </xf>
    <xf numFmtId="166" fontId="8" fillId="0" borderId="17" xfId="0" applyNumberFormat="1" applyFont="1" applyFill="1" applyBorder="1" applyAlignment="1" applyProtection="1">
      <alignment horizontal="center" wrapText="1"/>
      <protection locked="0"/>
    </xf>
    <xf numFmtId="0" fontId="45" fillId="0" borderId="0" xfId="0" applyFont="1" applyAlignment="1"/>
    <xf numFmtId="0" fontId="5" fillId="0" borderId="4" xfId="0" applyFont="1" applyFill="1" applyBorder="1" applyAlignment="1" applyProtection="1">
      <alignment horizontal="center" vertical="center" wrapText="1"/>
    </xf>
    <xf numFmtId="0" fontId="45" fillId="0" borderId="0" xfId="8" applyFont="1" applyFill="1" applyAlignment="1" applyProtection="1">
      <protection locked="0"/>
    </xf>
    <xf numFmtId="0" fontId="45" fillId="0" borderId="0" xfId="7" applyFont="1" applyFill="1" applyAlignment="1" applyProtection="1">
      <alignment vertical="center"/>
    </xf>
    <xf numFmtId="0" fontId="61" fillId="0" borderId="0" xfId="4" applyAlignment="1" applyProtection="1"/>
    <xf numFmtId="0" fontId="53" fillId="0" borderId="0" xfId="0" applyFont="1" applyAlignment="1">
      <alignment wrapText="1"/>
    </xf>
    <xf numFmtId="0" fontId="12" fillId="0" borderId="0" xfId="8" applyFill="1" applyAlignment="1" applyProtection="1">
      <alignment vertical="center" wrapText="1"/>
    </xf>
    <xf numFmtId="0" fontId="52" fillId="0" borderId="0" xfId="0" applyFont="1" applyAlignment="1">
      <alignment horizontal="right"/>
    </xf>
    <xf numFmtId="0" fontId="52" fillId="0" borderId="0" xfId="0" applyFont="1" applyFill="1" applyAlignment="1">
      <alignment horizontal="right" vertical="center"/>
    </xf>
    <xf numFmtId="166" fontId="66" fillId="0" borderId="0" xfId="7" applyNumberFormat="1" applyFont="1" applyFill="1"/>
    <xf numFmtId="0" fontId="0" fillId="0" borderId="0" xfId="0" applyProtection="1">
      <protection locked="0"/>
    </xf>
    <xf numFmtId="0" fontId="34" fillId="0" borderId="0" xfId="0" applyFont="1" applyAlignment="1" applyProtection="1">
      <alignment horizontal="center"/>
      <protection locked="0"/>
    </xf>
    <xf numFmtId="0" fontId="25" fillId="0" borderId="29" xfId="0" applyFont="1" applyFill="1" applyBorder="1" applyAlignment="1" applyProtection="1">
      <alignment horizontal="center" vertical="center" wrapText="1"/>
    </xf>
    <xf numFmtId="166" fontId="66" fillId="0" borderId="0" xfId="7" applyNumberFormat="1" applyFont="1" applyFill="1" applyProtection="1"/>
    <xf numFmtId="0" fontId="52" fillId="0" borderId="0" xfId="7" applyFont="1" applyFill="1" applyAlignment="1" applyProtection="1">
      <alignment horizontal="right"/>
      <protection locked="0"/>
    </xf>
    <xf numFmtId="166" fontId="35" fillId="0" borderId="35" xfId="7" applyNumberFormat="1" applyFont="1" applyFill="1" applyBorder="1" applyAlignment="1" applyProtection="1">
      <alignment horizontal="left" vertical="center"/>
      <protection locked="0"/>
    </xf>
    <xf numFmtId="0" fontId="2" fillId="0" borderId="0" xfId="7" applyFont="1" applyFill="1" applyProtection="1">
      <protection locked="0"/>
    </xf>
    <xf numFmtId="166" fontId="5" fillId="0" borderId="0" xfId="7" applyNumberFormat="1" applyFont="1" applyFill="1" applyBorder="1" applyAlignment="1" applyProtection="1">
      <alignment horizontal="centerContinuous" vertical="center"/>
      <protection locked="0"/>
    </xf>
    <xf numFmtId="0" fontId="21" fillId="0" borderId="0" xfId="0" applyFont="1" applyFill="1" applyBorder="1" applyAlignment="1" applyProtection="1">
      <alignment horizontal="right"/>
      <protection locked="0"/>
    </xf>
    <xf numFmtId="0" fontId="28" fillId="0" borderId="11" xfId="7" applyFont="1" applyFill="1" applyBorder="1" applyAlignment="1" applyProtection="1">
      <alignment horizontal="center" vertical="center" wrapText="1"/>
      <protection locked="0"/>
    </xf>
    <xf numFmtId="0" fontId="28" fillId="0" borderId="4" xfId="7" applyFont="1" applyFill="1" applyBorder="1" applyAlignment="1" applyProtection="1">
      <alignment horizontal="center" vertical="center" wrapText="1"/>
      <protection locked="0"/>
    </xf>
    <xf numFmtId="0" fontId="28" fillId="0" borderId="37" xfId="7" applyFont="1" applyFill="1" applyBorder="1" applyAlignment="1" applyProtection="1">
      <alignment horizontal="center" vertical="center" wrapText="1"/>
      <protection locked="0"/>
    </xf>
    <xf numFmtId="166" fontId="64" fillId="0" borderId="0" xfId="0" applyNumberFormat="1" applyFont="1" applyFill="1" applyAlignment="1" applyProtection="1">
      <alignment horizontal="right" vertical="center" wrapText="1" indent="1"/>
      <protection locked="0"/>
    </xf>
    <xf numFmtId="0" fontId="45" fillId="0" borderId="0" xfId="0" applyFont="1" applyFill="1" applyAlignment="1" applyProtection="1">
      <alignment horizontal="right"/>
      <protection locked="0"/>
    </xf>
    <xf numFmtId="0" fontId="6" fillId="0" borderId="35" xfId="0" applyFont="1" applyFill="1" applyBorder="1" applyAlignment="1" applyProtection="1">
      <alignment horizontal="right" vertical="center"/>
      <protection locked="0"/>
    </xf>
    <xf numFmtId="0" fontId="8" fillId="0" borderId="42" xfId="7" applyFont="1" applyFill="1" applyBorder="1" applyAlignment="1" applyProtection="1">
      <alignment horizontal="center" vertical="center" wrapText="1"/>
      <protection locked="0"/>
    </xf>
    <xf numFmtId="0" fontId="8" fillId="0" borderId="36" xfId="7" applyFont="1" applyFill="1" applyBorder="1" applyAlignment="1" applyProtection="1">
      <alignment horizontal="center" vertical="center" wrapText="1"/>
      <protection locked="0"/>
    </xf>
    <xf numFmtId="0" fontId="56" fillId="0" borderId="0" xfId="0" applyFont="1" applyFill="1" applyBorder="1" applyAlignment="1" applyProtection="1">
      <alignment horizontal="right"/>
    </xf>
    <xf numFmtId="0" fontId="31" fillId="0" borderId="22" xfId="0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40" fillId="0" borderId="0" xfId="0" applyFont="1" applyFill="1" applyProtection="1">
      <protection locked="0"/>
    </xf>
    <xf numFmtId="0" fontId="0" fillId="0" borderId="62" xfId="0" applyFill="1" applyBorder="1" applyProtection="1">
      <protection locked="0"/>
    </xf>
    <xf numFmtId="0" fontId="0" fillId="0" borderId="63" xfId="0" applyFill="1" applyBorder="1" applyProtection="1">
      <protection locked="0"/>
    </xf>
    <xf numFmtId="0" fontId="0" fillId="0" borderId="64" xfId="0" applyFill="1" applyBorder="1" applyProtection="1">
      <protection locked="0"/>
    </xf>
    <xf numFmtId="0" fontId="0" fillId="0" borderId="22" xfId="0" applyFill="1" applyBorder="1" applyAlignment="1" applyProtection="1">
      <alignment vertical="center"/>
      <protection locked="0"/>
    </xf>
    <xf numFmtId="0" fontId="26" fillId="0" borderId="6" xfId="0" applyFont="1" applyBorder="1" applyAlignment="1">
      <alignment horizontal="left" indent="1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/>
    <xf numFmtId="166" fontId="10" fillId="0" borderId="0" xfId="6" applyNumberFormat="1" applyFont="1" applyFill="1" applyAlignment="1" applyProtection="1">
      <alignment vertical="center" wrapText="1"/>
      <protection locked="0"/>
    </xf>
    <xf numFmtId="166" fontId="20" fillId="0" borderId="65" xfId="6" applyNumberFormat="1" applyFont="1" applyFill="1" applyBorder="1" applyAlignment="1">
      <alignment horizontal="center" vertical="center"/>
    </xf>
    <xf numFmtId="166" fontId="20" fillId="0" borderId="22" xfId="6" applyNumberFormat="1" applyFont="1" applyFill="1" applyBorder="1" applyAlignment="1">
      <alignment horizontal="center" vertical="center"/>
    </xf>
    <xf numFmtId="166" fontId="20" fillId="0" borderId="66" xfId="6" applyNumberFormat="1" applyFont="1" applyFill="1" applyBorder="1" applyAlignment="1">
      <alignment horizontal="center" vertical="center"/>
    </xf>
    <xf numFmtId="166" fontId="20" fillId="0" borderId="22" xfId="6" applyNumberFormat="1" applyFont="1" applyFill="1" applyBorder="1" applyAlignment="1">
      <alignment horizontal="center" vertical="center" wrapText="1"/>
    </xf>
    <xf numFmtId="166" fontId="20" fillId="0" borderId="66" xfId="6" applyNumberFormat="1" applyFont="1" applyFill="1" applyBorder="1" applyAlignment="1">
      <alignment horizontal="center" vertical="center" wrapText="1"/>
    </xf>
    <xf numFmtId="49" fontId="37" fillId="0" borderId="58" xfId="6" applyNumberFormat="1" applyFont="1" applyFill="1" applyBorder="1" applyAlignment="1">
      <alignment horizontal="left" vertical="center"/>
    </xf>
    <xf numFmtId="49" fontId="58" fillId="0" borderId="67" xfId="6" quotePrefix="1" applyNumberFormat="1" applyFont="1" applyFill="1" applyBorder="1" applyAlignment="1">
      <alignment horizontal="left" vertical="center"/>
    </xf>
    <xf numFmtId="49" fontId="37" fillId="0" borderId="67" xfId="6" applyNumberFormat="1" applyFont="1" applyFill="1" applyBorder="1" applyAlignment="1">
      <alignment horizontal="left" vertical="center"/>
    </xf>
    <xf numFmtId="49" fontId="30" fillId="0" borderId="43" xfId="6" applyNumberFormat="1" applyFont="1" applyFill="1" applyBorder="1" applyAlignment="1" applyProtection="1">
      <alignment horizontal="left" vertical="center"/>
      <protection locked="0"/>
    </xf>
    <xf numFmtId="49" fontId="37" fillId="0" borderId="9" xfId="6" applyNumberFormat="1" applyFont="1" applyFill="1" applyBorder="1" applyAlignment="1">
      <alignment horizontal="left" vertical="center"/>
    </xf>
    <xf numFmtId="49" fontId="37" fillId="0" borderId="8" xfId="6" applyNumberFormat="1" applyFont="1" applyFill="1" applyBorder="1" applyAlignment="1">
      <alignment horizontal="left" vertical="center"/>
    </xf>
    <xf numFmtId="49" fontId="37" fillId="0" borderId="10" xfId="6" applyNumberFormat="1" applyFont="1" applyFill="1" applyBorder="1" applyAlignment="1" applyProtection="1">
      <alignment horizontal="left" vertical="center"/>
      <protection locked="0"/>
    </xf>
    <xf numFmtId="175" fontId="30" fillId="0" borderId="22" xfId="6" applyNumberFormat="1" applyFont="1" applyFill="1" applyBorder="1" applyAlignment="1">
      <alignment horizontal="left" vertical="center" wrapText="1"/>
    </xf>
    <xf numFmtId="166" fontId="17" fillId="0" borderId="0" xfId="6" applyNumberFormat="1" applyFill="1" applyAlignment="1">
      <alignment vertical="center" wrapText="1"/>
    </xf>
    <xf numFmtId="166" fontId="6" fillId="0" borderId="35" xfId="6" applyNumberFormat="1" applyFont="1" applyFill="1" applyBorder="1" applyAlignment="1">
      <alignment horizontal="right" vertical="center"/>
    </xf>
    <xf numFmtId="0" fontId="17" fillId="0" borderId="0" xfId="6" applyFill="1" applyAlignment="1">
      <alignment vertical="center"/>
    </xf>
    <xf numFmtId="166" fontId="31" fillId="0" borderId="22" xfId="6" applyNumberFormat="1" applyFont="1" applyFill="1" applyBorder="1" applyAlignment="1">
      <alignment horizontal="center" vertical="center" wrapText="1"/>
    </xf>
    <xf numFmtId="3" fontId="17" fillId="0" borderId="25" xfId="6" applyNumberFormat="1" applyFont="1" applyFill="1" applyBorder="1" applyAlignment="1" applyProtection="1">
      <alignment horizontal="right" vertical="center" wrapText="1"/>
      <protection locked="0"/>
    </xf>
    <xf numFmtId="3" fontId="17" fillId="0" borderId="24" xfId="6" applyNumberFormat="1" applyFont="1" applyFill="1" applyBorder="1" applyAlignment="1" applyProtection="1">
      <alignment horizontal="right" vertical="center" wrapText="1"/>
      <protection locked="0"/>
    </xf>
    <xf numFmtId="166" fontId="31" fillId="0" borderId="22" xfId="6" applyNumberFormat="1" applyFont="1" applyFill="1" applyBorder="1" applyAlignment="1">
      <alignment horizontal="right" vertical="center" wrapText="1"/>
    </xf>
    <xf numFmtId="0" fontId="67" fillId="0" borderId="0" xfId="0" applyFont="1" applyAlignment="1">
      <alignment vertical="top" textRotation="180"/>
    </xf>
    <xf numFmtId="0" fontId="0" fillId="0" borderId="0" xfId="0" applyFill="1" applyAlignment="1" applyProtection="1">
      <alignment horizontal="right"/>
      <protection locked="0"/>
    </xf>
    <xf numFmtId="166" fontId="31" fillId="0" borderId="0" xfId="6" applyNumberFormat="1" applyFont="1" applyFill="1" applyBorder="1" applyAlignment="1">
      <alignment horizontal="left" vertical="center" wrapText="1"/>
    </xf>
    <xf numFmtId="166" fontId="31" fillId="0" borderId="0" xfId="6" applyNumberFormat="1" applyFont="1" applyFill="1" applyBorder="1" applyAlignment="1">
      <alignment horizontal="right" vertical="center" wrapText="1"/>
    </xf>
    <xf numFmtId="0" fontId="68" fillId="0" borderId="0" xfId="0" applyFont="1"/>
    <xf numFmtId="166" fontId="37" fillId="0" borderId="62" xfId="6" applyNumberFormat="1" applyFont="1" applyFill="1" applyBorder="1" applyAlignment="1" applyProtection="1">
      <alignment horizontal="right" vertical="center" indent="2"/>
    </xf>
    <xf numFmtId="166" fontId="37" fillId="0" borderId="62" xfId="6" applyNumberFormat="1" applyFont="1" applyFill="1" applyBorder="1" applyAlignment="1" applyProtection="1">
      <alignment horizontal="right" vertical="center" wrapText="1" indent="2"/>
      <protection locked="0"/>
    </xf>
    <xf numFmtId="166" fontId="37" fillId="0" borderId="68" xfId="6" applyNumberFormat="1" applyFont="1" applyFill="1" applyBorder="1" applyAlignment="1" applyProtection="1">
      <alignment horizontal="right" vertical="center" wrapText="1" indent="2"/>
      <protection locked="0"/>
    </xf>
    <xf numFmtId="166" fontId="58" fillId="0" borderId="23" xfId="6" applyNumberFormat="1" applyFont="1" applyFill="1" applyBorder="1" applyAlignment="1" applyProtection="1">
      <alignment horizontal="right" vertical="center" indent="2"/>
    </xf>
    <xf numFmtId="166" fontId="58" fillId="0" borderId="23" xfId="6" applyNumberFormat="1" applyFont="1" applyFill="1" applyBorder="1" applyAlignment="1" applyProtection="1">
      <alignment horizontal="right" vertical="center" wrapText="1" indent="2"/>
      <protection locked="0"/>
    </xf>
    <xf numFmtId="166" fontId="37" fillId="0" borderId="23" xfId="6" applyNumberFormat="1" applyFont="1" applyFill="1" applyBorder="1" applyAlignment="1" applyProtection="1">
      <alignment horizontal="right" vertical="center" indent="2"/>
    </xf>
    <xf numFmtId="166" fontId="37" fillId="0" borderId="23" xfId="6" applyNumberFormat="1" applyFont="1" applyFill="1" applyBorder="1" applyAlignment="1" applyProtection="1">
      <alignment horizontal="right" vertical="center" wrapText="1" indent="2"/>
      <protection locked="0"/>
    </xf>
    <xf numFmtId="166" fontId="30" fillId="0" borderId="22" xfId="6" applyNumberFormat="1" applyFont="1" applyFill="1" applyBorder="1" applyAlignment="1" applyProtection="1">
      <alignment horizontal="right" vertical="center" indent="2"/>
    </xf>
    <xf numFmtId="166" fontId="30" fillId="0" borderId="22" xfId="6" applyNumberFormat="1" applyFont="1" applyFill="1" applyBorder="1" applyAlignment="1">
      <alignment horizontal="right" vertical="center" indent="2"/>
    </xf>
    <xf numFmtId="166" fontId="30" fillId="0" borderId="22" xfId="6" applyNumberFormat="1" applyFont="1" applyFill="1" applyBorder="1" applyAlignment="1" applyProtection="1">
      <alignment horizontal="right" vertical="center" wrapText="1" indent="2"/>
    </xf>
    <xf numFmtId="166" fontId="37" fillId="0" borderId="24" xfId="6" applyNumberFormat="1" applyFont="1" applyFill="1" applyBorder="1" applyAlignment="1" applyProtection="1">
      <alignment horizontal="right" vertical="center" indent="2"/>
    </xf>
    <xf numFmtId="166" fontId="37" fillId="0" borderId="24" xfId="6" applyNumberFormat="1" applyFont="1" applyFill="1" applyBorder="1" applyAlignment="1" applyProtection="1">
      <alignment horizontal="right" vertical="center" wrapText="1" indent="2"/>
      <protection locked="0"/>
    </xf>
    <xf numFmtId="166" fontId="37" fillId="0" borderId="69" xfId="6" applyNumberFormat="1" applyFont="1" applyFill="1" applyBorder="1" applyAlignment="1" applyProtection="1">
      <alignment horizontal="right" vertical="center" wrapText="1" indent="2"/>
      <protection locked="0"/>
    </xf>
    <xf numFmtId="166" fontId="6" fillId="0" borderId="35" xfId="6" applyNumberFormat="1" applyFont="1" applyFill="1" applyBorder="1" applyAlignment="1" applyProtection="1">
      <alignment horizontal="right" vertical="center"/>
    </xf>
    <xf numFmtId="0" fontId="22" fillId="0" borderId="27" xfId="7" applyFont="1" applyFill="1" applyBorder="1" applyAlignment="1" applyProtection="1">
      <alignment horizontal="left" vertical="center" wrapText="1" indent="1"/>
    </xf>
    <xf numFmtId="0" fontId="0" fillId="5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52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31" fillId="0" borderId="76" xfId="0" applyFont="1" applyBorder="1" applyProtection="1">
      <protection locked="0"/>
    </xf>
    <xf numFmtId="0" fontId="34" fillId="0" borderId="0" xfId="0" applyFont="1" applyProtection="1">
      <protection locked="0"/>
    </xf>
    <xf numFmtId="49" fontId="8" fillId="0" borderId="35" xfId="0" applyNumberFormat="1" applyFont="1" applyFill="1" applyBorder="1" applyAlignment="1" applyProtection="1">
      <alignment horizontal="right" vertical="center"/>
    </xf>
    <xf numFmtId="0" fontId="8" fillId="0" borderId="70" xfId="0" applyFont="1" applyFill="1" applyBorder="1" applyAlignment="1" applyProtection="1">
      <alignment horizontal="center" vertical="center" wrapText="1"/>
    </xf>
    <xf numFmtId="0" fontId="20" fillId="0" borderId="49" xfId="0" applyFont="1" applyFill="1" applyBorder="1" applyAlignment="1" applyProtection="1">
      <alignment horizontal="center" vertical="center" wrapText="1"/>
    </xf>
    <xf numFmtId="166" fontId="8" fillId="0" borderId="40" xfId="0" applyNumberFormat="1" applyFont="1" applyFill="1" applyBorder="1" applyAlignment="1" applyProtection="1">
      <alignment horizontal="center" vertical="center" wrapText="1"/>
    </xf>
    <xf numFmtId="166" fontId="28" fillId="0" borderId="49" xfId="0" applyNumberFormat="1" applyFont="1" applyFill="1" applyBorder="1" applyAlignment="1" applyProtection="1">
      <alignment horizontal="right" vertical="center" wrapText="1" indent="1"/>
    </xf>
    <xf numFmtId="166" fontId="22" fillId="0" borderId="71" xfId="0" applyNumberFormat="1" applyFont="1" applyFill="1" applyBorder="1" applyAlignment="1" applyProtection="1">
      <alignment horizontal="right" vertical="center" wrapText="1" indent="1"/>
      <protection locked="0"/>
    </xf>
    <xf numFmtId="166" fontId="28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6" fontId="29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6" fontId="29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6" fontId="29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6" fontId="28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6" fontId="28" fillId="0" borderId="44" xfId="0" applyNumberFormat="1" applyFont="1" applyFill="1" applyBorder="1" applyAlignment="1" applyProtection="1">
      <alignment horizontal="right" vertical="center" wrapText="1" indent="1"/>
    </xf>
    <xf numFmtId="166" fontId="20" fillId="0" borderId="44" xfId="0" applyNumberFormat="1" applyFont="1" applyFill="1" applyBorder="1" applyAlignment="1" applyProtection="1">
      <alignment horizontal="right" vertical="center" wrapText="1" indent="1"/>
    </xf>
    <xf numFmtId="0" fontId="7" fillId="0" borderId="2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vertical="center"/>
    </xf>
    <xf numFmtId="0" fontId="0" fillId="0" borderId="2" xfId="0" applyFill="1" applyBorder="1" applyAlignment="1" applyProtection="1">
      <alignment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vertical="center" wrapText="1"/>
    </xf>
    <xf numFmtId="166" fontId="29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6" fontId="20" fillId="0" borderId="49" xfId="0" applyNumberFormat="1" applyFont="1" applyFill="1" applyBorder="1" applyAlignment="1" applyProtection="1">
      <alignment horizontal="right" vertical="center" wrapText="1" indent="1"/>
    </xf>
    <xf numFmtId="3" fontId="4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" xfId="0" applyFont="1" applyFill="1" applyBorder="1" applyAlignment="1" applyProtection="1">
      <alignment vertical="center" wrapText="1"/>
    </xf>
    <xf numFmtId="166" fontId="31" fillId="0" borderId="49" xfId="0" applyNumberFormat="1" applyFont="1" applyFill="1" applyBorder="1" applyAlignment="1" applyProtection="1">
      <alignment horizontal="right" vertical="center" wrapText="1" indent="1"/>
    </xf>
    <xf numFmtId="166" fontId="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6" fontId="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" xfId="0" applyFont="1" applyFill="1" applyBorder="1" applyAlignment="1" applyProtection="1">
      <alignment vertical="center" wrapText="1"/>
    </xf>
    <xf numFmtId="0" fontId="0" fillId="0" borderId="2" xfId="0" applyFont="1" applyFill="1" applyBorder="1" applyAlignment="1" applyProtection="1">
      <alignment vertical="center" wrapText="1"/>
    </xf>
    <xf numFmtId="166" fontId="31" fillId="0" borderId="44" xfId="0" applyNumberFormat="1" applyFont="1" applyFill="1" applyBorder="1" applyAlignment="1" applyProtection="1">
      <alignment horizontal="right" vertical="center" wrapText="1" indent="1"/>
    </xf>
    <xf numFmtId="0" fontId="18" fillId="0" borderId="2" xfId="0" applyFont="1" applyFill="1" applyBorder="1" applyAlignment="1" applyProtection="1">
      <alignment vertical="center" wrapText="1"/>
    </xf>
    <xf numFmtId="166" fontId="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6" fontId="1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6" fontId="12" fillId="0" borderId="0" xfId="7" applyNumberFormat="1" applyFill="1" applyProtection="1"/>
    <xf numFmtId="166" fontId="12" fillId="0" borderId="0" xfId="7" applyNumberFormat="1" applyFill="1" applyAlignment="1" applyProtection="1"/>
    <xf numFmtId="168" fontId="29" fillId="0" borderId="0" xfId="1" applyNumberFormat="1" applyFont="1" applyFill="1" applyAlignment="1" applyProtection="1">
      <alignment vertical="center"/>
    </xf>
    <xf numFmtId="166" fontId="29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6" fontId="22" fillId="0" borderId="0" xfId="7" applyNumberFormat="1" applyFont="1" applyFill="1" applyBorder="1" applyAlignment="1" applyProtection="1">
      <alignment horizontal="right" vertical="center" wrapText="1" indent="1"/>
      <protection locked="0"/>
    </xf>
    <xf numFmtId="166" fontId="12" fillId="0" borderId="0" xfId="7" applyNumberFormat="1" applyFill="1" applyBorder="1" applyProtection="1"/>
    <xf numFmtId="166" fontId="20" fillId="0" borderId="0" xfId="7" applyNumberFormat="1" applyFont="1" applyFill="1" applyBorder="1" applyAlignment="1" applyProtection="1">
      <alignment horizontal="right" vertical="center" wrapText="1" indent="1"/>
      <protection locked="0"/>
    </xf>
    <xf numFmtId="166" fontId="12" fillId="0" borderId="0" xfId="7" applyNumberFormat="1" applyFill="1" applyBorder="1" applyAlignment="1" applyProtection="1"/>
    <xf numFmtId="168" fontId="15" fillId="0" borderId="0" xfId="1" applyNumberFormat="1" applyFont="1" applyFill="1" applyProtection="1"/>
    <xf numFmtId="168" fontId="22" fillId="0" borderId="0" xfId="1" applyNumberFormat="1" applyFont="1" applyFill="1" applyProtection="1"/>
    <xf numFmtId="168" fontId="22" fillId="0" borderId="0" xfId="1" applyNumberFormat="1" applyFont="1" applyFill="1" applyProtection="1">
      <protection locked="0"/>
    </xf>
    <xf numFmtId="168" fontId="22" fillId="0" borderId="0" xfId="1" applyNumberFormat="1" applyFont="1" applyFill="1" applyBorder="1" applyProtection="1"/>
    <xf numFmtId="166" fontId="29" fillId="0" borderId="0" xfId="7" applyNumberFormat="1" applyFont="1" applyFill="1" applyBorder="1" applyAlignment="1" applyProtection="1">
      <alignment horizontal="right" vertical="center" wrapText="1" indent="1"/>
      <protection locked="0"/>
    </xf>
    <xf numFmtId="166" fontId="15" fillId="0" borderId="0" xfId="7" applyNumberFormat="1" applyFont="1" applyFill="1" applyBorder="1" applyProtection="1"/>
    <xf numFmtId="0" fontId="69" fillId="0" borderId="0" xfId="0" applyFont="1" applyAlignment="1">
      <alignment horizontal="center" vertical="top" wrapText="1"/>
    </xf>
    <xf numFmtId="0" fontId="54" fillId="0" borderId="0" xfId="0" applyFont="1" applyAlignment="1">
      <alignment horizontal="center"/>
    </xf>
    <xf numFmtId="0" fontId="53" fillId="0" borderId="0" xfId="0" applyFont="1" applyAlignment="1">
      <alignment horizontal="center" vertical="top" wrapText="1"/>
    </xf>
    <xf numFmtId="0" fontId="53" fillId="0" borderId="0" xfId="0" applyFont="1" applyAlignment="1">
      <alignment horizontal="center" vertical="top"/>
    </xf>
    <xf numFmtId="0" fontId="23" fillId="5" borderId="0" xfId="0" applyFont="1" applyFill="1" applyAlignment="1" applyProtection="1">
      <alignment horizontal="center"/>
      <protection locked="0"/>
    </xf>
    <xf numFmtId="0" fontId="36" fillId="0" borderId="0" xfId="0" applyFont="1" applyAlignment="1" applyProtection="1">
      <alignment horizontal="center"/>
      <protection locked="0"/>
    </xf>
    <xf numFmtId="0" fontId="34" fillId="5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0" fillId="5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52" fillId="0" borderId="0" xfId="7" applyFont="1" applyFill="1" applyAlignment="1" applyProtection="1">
      <alignment horizontal="right"/>
      <protection locked="0"/>
    </xf>
    <xf numFmtId="0" fontId="52" fillId="0" borderId="0" xfId="0" applyFont="1" applyAlignment="1" applyProtection="1">
      <alignment horizontal="right"/>
      <protection locked="0"/>
    </xf>
    <xf numFmtId="166" fontId="7" fillId="0" borderId="0" xfId="7" applyNumberFormat="1" applyFont="1" applyFill="1" applyBorder="1" applyAlignment="1" applyProtection="1">
      <alignment horizontal="center" vertical="center"/>
      <protection locked="0"/>
    </xf>
    <xf numFmtId="166" fontId="35" fillId="0" borderId="35" xfId="7" applyNumberFormat="1" applyFont="1" applyFill="1" applyBorder="1" applyAlignment="1" applyProtection="1">
      <alignment horizontal="left" vertical="center"/>
      <protection locked="0"/>
    </xf>
    <xf numFmtId="166" fontId="35" fillId="0" borderId="35" xfId="7" applyNumberFormat="1" applyFont="1" applyFill="1" applyBorder="1" applyAlignment="1" applyProtection="1">
      <alignment horizontal="left"/>
    </xf>
    <xf numFmtId="0" fontId="28" fillId="0" borderId="0" xfId="7" applyFont="1" applyFill="1" applyAlignment="1" applyProtection="1">
      <alignment horizontal="center"/>
    </xf>
    <xf numFmtId="166" fontId="35" fillId="0" borderId="35" xfId="7" applyNumberFormat="1" applyFont="1" applyFill="1" applyBorder="1" applyAlignment="1" applyProtection="1">
      <alignment horizontal="left" vertical="center"/>
    </xf>
    <xf numFmtId="166" fontId="7" fillId="0" borderId="0" xfId="7" applyNumberFormat="1" applyFont="1" applyFill="1" applyBorder="1" applyAlignment="1" applyProtection="1">
      <alignment horizontal="center" vertical="center"/>
    </xf>
    <xf numFmtId="166" fontId="30" fillId="0" borderId="62" xfId="0" applyNumberFormat="1" applyFont="1" applyFill="1" applyBorder="1" applyAlignment="1" applyProtection="1">
      <alignment horizontal="center" vertical="center" wrapText="1"/>
    </xf>
    <xf numFmtId="166" fontId="30" fillId="0" borderId="66" xfId="0" applyNumberFormat="1" applyFont="1" applyFill="1" applyBorder="1" applyAlignment="1" applyProtection="1">
      <alignment horizontal="center" vertical="center" wrapText="1"/>
    </xf>
    <xf numFmtId="166" fontId="52" fillId="0" borderId="0" xfId="0" applyNumberFormat="1" applyFont="1" applyFill="1" applyAlignment="1" applyProtection="1">
      <alignment horizontal="center" textRotation="180" wrapText="1"/>
    </xf>
    <xf numFmtId="166" fontId="70" fillId="0" borderId="55" xfId="0" applyNumberFormat="1" applyFont="1" applyFill="1" applyBorder="1" applyAlignment="1" applyProtection="1">
      <alignment horizontal="left" vertical="top" wrapText="1"/>
    </xf>
    <xf numFmtId="166" fontId="30" fillId="0" borderId="68" xfId="0" applyNumberFormat="1" applyFont="1" applyFill="1" applyBorder="1" applyAlignment="1" applyProtection="1">
      <alignment horizontal="center" vertical="center" wrapText="1"/>
    </xf>
    <xf numFmtId="166" fontId="30" fillId="0" borderId="69" xfId="0" applyNumberFormat="1" applyFont="1" applyFill="1" applyBorder="1" applyAlignment="1" applyProtection="1">
      <alignment horizontal="center" vertical="center" wrapText="1"/>
    </xf>
    <xf numFmtId="166" fontId="5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right"/>
      <protection locked="0"/>
    </xf>
    <xf numFmtId="0" fontId="31" fillId="0" borderId="37" xfId="7" applyFont="1" applyFill="1" applyBorder="1" applyAlignment="1">
      <alignment horizontal="center" vertical="center" wrapText="1"/>
    </xf>
    <xf numFmtId="0" fontId="31" fillId="0" borderId="21" xfId="7" applyFont="1" applyFill="1" applyBorder="1" applyAlignment="1">
      <alignment horizontal="center" vertical="center" wrapText="1"/>
    </xf>
    <xf numFmtId="0" fontId="31" fillId="0" borderId="11" xfId="7" applyFont="1" applyFill="1" applyBorder="1" applyAlignment="1">
      <alignment horizontal="center" vertical="center" wrapText="1"/>
    </xf>
    <xf numFmtId="0" fontId="31" fillId="0" borderId="10" xfId="7" applyFont="1" applyFill="1" applyBorder="1" applyAlignment="1">
      <alignment horizontal="center" vertical="center" wrapText="1"/>
    </xf>
    <xf numFmtId="0" fontId="31" fillId="0" borderId="4" xfId="7" applyFont="1" applyFill="1" applyBorder="1" applyAlignment="1">
      <alignment horizontal="center" vertical="center" wrapText="1"/>
    </xf>
    <xf numFmtId="0" fontId="31" fillId="0" borderId="6" xfId="7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  <protection locked="0"/>
    </xf>
    <xf numFmtId="166" fontId="7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30" fillId="0" borderId="13" xfId="7" applyFont="1" applyFill="1" applyBorder="1" applyAlignment="1" applyProtection="1">
      <alignment horizontal="left"/>
    </xf>
    <xf numFmtId="0" fontId="30" fillId="0" borderId="14" xfId="7" applyFont="1" applyFill="1" applyBorder="1" applyAlignment="1" applyProtection="1">
      <alignment horizontal="left"/>
    </xf>
    <xf numFmtId="0" fontId="22" fillId="0" borderId="55" xfId="7" applyFont="1" applyFill="1" applyBorder="1" applyAlignment="1">
      <alignment horizontal="justify" vertical="center" wrapText="1"/>
    </xf>
    <xf numFmtId="0" fontId="15" fillId="0" borderId="55" xfId="7" applyFont="1" applyBorder="1" applyAlignment="1">
      <alignment horizontal="left" vertical="top" wrapText="1"/>
    </xf>
    <xf numFmtId="166" fontId="23" fillId="0" borderId="0" xfId="0" applyNumberFormat="1" applyFont="1" applyFill="1" applyAlignment="1" applyProtection="1">
      <alignment horizontal="center" vertical="center" wrapText="1"/>
      <protection locked="0"/>
    </xf>
    <xf numFmtId="166" fontId="52" fillId="0" borderId="0" xfId="0" applyNumberFormat="1" applyFont="1" applyFill="1" applyAlignment="1" applyProtection="1">
      <alignment horizontal="right" vertical="center" wrapText="1"/>
      <protection locked="0"/>
    </xf>
    <xf numFmtId="0" fontId="52" fillId="0" borderId="0" xfId="0" applyFont="1" applyAlignment="1" applyProtection="1">
      <alignment horizontal="right" vertical="center" wrapText="1"/>
      <protection locked="0"/>
    </xf>
    <xf numFmtId="166" fontId="34" fillId="0" borderId="0" xfId="6" applyNumberFormat="1" applyFont="1" applyFill="1" applyAlignment="1" applyProtection="1">
      <alignment horizontal="left" vertical="center" wrapText="1"/>
      <protection locked="0"/>
    </xf>
    <xf numFmtId="166" fontId="17" fillId="0" borderId="0" xfId="6" applyNumberFormat="1" applyFill="1" applyAlignment="1" applyProtection="1">
      <alignment horizontal="left" vertical="center" wrapText="1"/>
      <protection locked="0"/>
    </xf>
    <xf numFmtId="166" fontId="4" fillId="0" borderId="75" xfId="6" applyNumberFormat="1" applyFont="1" applyFill="1" applyBorder="1" applyAlignment="1">
      <alignment horizontal="center" vertical="center"/>
    </xf>
    <xf numFmtId="166" fontId="4" fillId="0" borderId="52" xfId="6" applyNumberFormat="1" applyFont="1" applyFill="1" applyBorder="1" applyAlignment="1">
      <alignment horizontal="center" vertical="center"/>
    </xf>
    <xf numFmtId="166" fontId="4" fillId="0" borderId="65" xfId="6" applyNumberFormat="1" applyFont="1" applyFill="1" applyBorder="1" applyAlignment="1">
      <alignment horizontal="center" vertical="center"/>
    </xf>
    <xf numFmtId="166" fontId="31" fillId="0" borderId="75" xfId="6" applyNumberFormat="1" applyFont="1" applyFill="1" applyBorder="1" applyAlignment="1">
      <alignment horizontal="center" vertical="center" wrapText="1"/>
    </xf>
    <xf numFmtId="166" fontId="31" fillId="0" borderId="55" xfId="6" applyNumberFormat="1" applyFont="1" applyFill="1" applyBorder="1" applyAlignment="1">
      <alignment horizontal="center" vertical="center" wrapText="1"/>
    </xf>
    <xf numFmtId="0" fontId="17" fillId="0" borderId="60" xfId="6" applyFont="1" applyBorder="1" applyAlignment="1">
      <alignment horizontal="center" vertical="center" wrapText="1"/>
    </xf>
    <xf numFmtId="166" fontId="4" fillId="0" borderId="62" xfId="6" applyNumberFormat="1" applyFont="1" applyFill="1" applyBorder="1" applyAlignment="1">
      <alignment horizontal="center" vertical="center" wrapText="1"/>
    </xf>
    <xf numFmtId="166" fontId="4" fillId="0" borderId="50" xfId="6" applyNumberFormat="1" applyFont="1" applyFill="1" applyBorder="1" applyAlignment="1">
      <alignment horizontal="center" vertical="center"/>
    </xf>
    <xf numFmtId="0" fontId="71" fillId="0" borderId="66" xfId="0" applyFont="1" applyBorder="1" applyAlignment="1">
      <alignment horizontal="center" vertical="center"/>
    </xf>
    <xf numFmtId="166" fontId="4" fillId="0" borderId="43" xfId="6" applyNumberFormat="1" applyFont="1" applyFill="1" applyBorder="1" applyAlignment="1">
      <alignment horizontal="center" vertical="center" wrapText="1"/>
    </xf>
    <xf numFmtId="0" fontId="17" fillId="0" borderId="44" xfId="6" applyFont="1" applyBorder="1" applyAlignment="1">
      <alignment horizontal="center" vertical="center" wrapText="1"/>
    </xf>
    <xf numFmtId="0" fontId="17" fillId="0" borderId="36" xfId="6" applyFont="1" applyBorder="1" applyAlignment="1">
      <alignment horizontal="center" vertical="center" wrapText="1"/>
    </xf>
    <xf numFmtId="0" fontId="71" fillId="0" borderId="66" xfId="0" applyFont="1" applyBorder="1" applyAlignment="1">
      <alignment horizontal="center" vertical="center" wrapText="1"/>
    </xf>
    <xf numFmtId="0" fontId="60" fillId="0" borderId="0" xfId="6" applyFont="1" applyFill="1" applyAlignment="1">
      <alignment horizontal="center" vertical="top" textRotation="180"/>
    </xf>
    <xf numFmtId="0" fontId="23" fillId="0" borderId="0" xfId="6" applyFont="1" applyFill="1" applyAlignment="1" applyProtection="1">
      <alignment horizontal="center" vertical="center"/>
      <protection locked="0"/>
    </xf>
    <xf numFmtId="0" fontId="23" fillId="0" borderId="0" xfId="6" applyFont="1" applyAlignment="1">
      <alignment horizontal="center" vertical="center"/>
    </xf>
    <xf numFmtId="175" fontId="7" fillId="0" borderId="0" xfId="6" applyNumberFormat="1" applyFont="1" applyFill="1" applyBorder="1" applyAlignment="1" applyProtection="1">
      <alignment horizontal="center" vertical="center" wrapText="1"/>
      <protection locked="0"/>
    </xf>
    <xf numFmtId="166" fontId="31" fillId="0" borderId="43" xfId="6" applyNumberFormat="1" applyFont="1" applyFill="1" applyBorder="1" applyAlignment="1">
      <alignment horizontal="center" vertical="center" wrapText="1"/>
    </xf>
    <xf numFmtId="166" fontId="31" fillId="0" borderId="44" xfId="6" applyNumberFormat="1" applyFont="1" applyFill="1" applyBorder="1" applyAlignment="1">
      <alignment horizontal="center" vertical="center" wrapText="1"/>
    </xf>
    <xf numFmtId="166" fontId="0" fillId="0" borderId="58" xfId="6" applyNumberFormat="1" applyFont="1" applyFill="1" applyBorder="1" applyAlignment="1" applyProtection="1">
      <alignment horizontal="left" vertical="center" wrapText="1"/>
      <protection locked="0"/>
    </xf>
    <xf numFmtId="166" fontId="17" fillId="0" borderId="73" xfId="6" applyNumberFormat="1" applyFill="1" applyBorder="1" applyAlignment="1" applyProtection="1">
      <alignment horizontal="left" vertical="center" wrapText="1"/>
      <protection locked="0"/>
    </xf>
    <xf numFmtId="166" fontId="17" fillId="0" borderId="59" xfId="6" applyNumberFormat="1" applyFill="1" applyBorder="1" applyAlignment="1" applyProtection="1">
      <alignment horizontal="left" vertical="center" wrapText="1"/>
      <protection locked="0"/>
    </xf>
    <xf numFmtId="166" fontId="17" fillId="0" borderId="74" xfId="6" applyNumberFormat="1" applyFill="1" applyBorder="1" applyAlignment="1" applyProtection="1">
      <alignment horizontal="left" vertical="center" wrapText="1"/>
      <protection locked="0"/>
    </xf>
    <xf numFmtId="166" fontId="31" fillId="0" borderId="43" xfId="6" applyNumberFormat="1" applyFont="1" applyFill="1" applyBorder="1" applyAlignment="1">
      <alignment horizontal="left" vertical="center" wrapText="1"/>
    </xf>
    <xf numFmtId="166" fontId="31" fillId="0" borderId="44" xfId="6" applyNumberFormat="1" applyFont="1" applyFill="1" applyBorder="1" applyAlignment="1">
      <alignment horizontal="left" vertical="center" wrapText="1"/>
    </xf>
    <xf numFmtId="175" fontId="59" fillId="0" borderId="55" xfId="6" applyNumberFormat="1" applyFont="1" applyFill="1" applyBorder="1" applyAlignment="1" applyProtection="1">
      <alignment horizontal="left" vertical="center" wrapText="1"/>
      <protection locked="0"/>
    </xf>
    <xf numFmtId="0" fontId="23" fillId="0" borderId="0" xfId="6" applyFont="1" applyFill="1" applyAlignment="1">
      <alignment horizontal="center" vertical="center"/>
    </xf>
    <xf numFmtId="0" fontId="3" fillId="0" borderId="0" xfId="0" applyFont="1" applyFill="1" applyAlignment="1" applyProtection="1">
      <alignment horizontal="left"/>
      <protection locked="0"/>
    </xf>
    <xf numFmtId="0" fontId="23" fillId="0" borderId="0" xfId="0" applyFont="1" applyFill="1" applyAlignment="1">
      <alignment horizontal="center" wrapText="1"/>
    </xf>
    <xf numFmtId="0" fontId="52" fillId="0" borderId="0" xfId="0" applyFont="1" applyFill="1" applyAlignment="1">
      <alignment horizontal="right"/>
    </xf>
    <xf numFmtId="0" fontId="34" fillId="0" borderId="0" xfId="7" applyFont="1" applyFill="1" applyAlignment="1" applyProtection="1">
      <alignment horizontal="center"/>
      <protection locked="0"/>
    </xf>
    <xf numFmtId="0" fontId="34" fillId="0" borderId="0" xfId="7" applyFont="1" applyFill="1" applyAlignment="1" applyProtection="1">
      <alignment horizontal="center" vertical="center"/>
      <protection locked="0"/>
    </xf>
    <xf numFmtId="166" fontId="52" fillId="0" borderId="0" xfId="0" applyNumberFormat="1" applyFont="1" applyFill="1" applyBorder="1" applyAlignment="1" applyProtection="1">
      <alignment horizontal="right" textRotation="180" wrapText="1"/>
    </xf>
    <xf numFmtId="166" fontId="8" fillId="0" borderId="43" xfId="0" applyNumberFormat="1" applyFont="1" applyFill="1" applyBorder="1" applyAlignment="1" applyProtection="1">
      <alignment horizontal="left" vertical="center" wrapText="1" indent="2"/>
    </xf>
    <xf numFmtId="166" fontId="8" fillId="0" borderId="36" xfId="0" applyNumberFormat="1" applyFont="1" applyFill="1" applyBorder="1" applyAlignment="1" applyProtection="1">
      <alignment horizontal="left" vertical="center" wrapText="1" indent="2"/>
    </xf>
    <xf numFmtId="166" fontId="8" fillId="0" borderId="62" xfId="0" applyNumberFormat="1" applyFont="1" applyFill="1" applyBorder="1" applyAlignment="1" applyProtection="1">
      <alignment horizontal="center" vertical="center"/>
    </xf>
    <xf numFmtId="166" fontId="8" fillId="0" borderId="66" xfId="0" applyNumberFormat="1" applyFont="1" applyFill="1" applyBorder="1" applyAlignment="1" applyProtection="1">
      <alignment horizontal="center" vertical="center"/>
    </xf>
    <xf numFmtId="166" fontId="8" fillId="0" borderId="58" xfId="0" applyNumberFormat="1" applyFont="1" applyFill="1" applyBorder="1" applyAlignment="1" applyProtection="1">
      <alignment horizontal="center" vertical="center"/>
    </xf>
    <xf numFmtId="166" fontId="8" fillId="0" borderId="73" xfId="0" applyNumberFormat="1" applyFont="1" applyFill="1" applyBorder="1" applyAlignment="1" applyProtection="1">
      <alignment horizontal="center" vertical="center"/>
    </xf>
    <xf numFmtId="166" fontId="8" fillId="0" borderId="53" xfId="0" applyNumberFormat="1" applyFont="1" applyFill="1" applyBorder="1" applyAlignment="1" applyProtection="1">
      <alignment horizontal="center" vertical="center"/>
    </xf>
    <xf numFmtId="166" fontId="8" fillId="0" borderId="62" xfId="0" applyNumberFormat="1" applyFont="1" applyFill="1" applyBorder="1" applyAlignment="1" applyProtection="1">
      <alignment horizontal="center" vertical="center" wrapText="1"/>
    </xf>
    <xf numFmtId="166" fontId="8" fillId="0" borderId="66" xfId="0" applyNumberFormat="1" applyFont="1" applyFill="1" applyBorder="1" applyAlignment="1" applyProtection="1">
      <alignment horizontal="center" vertical="center" wrapText="1"/>
    </xf>
    <xf numFmtId="0" fontId="29" fillId="0" borderId="55" xfId="0" applyFont="1" applyFill="1" applyBorder="1" applyAlignment="1">
      <alignment horizontal="justify" vertical="center" wrapText="1"/>
    </xf>
    <xf numFmtId="0" fontId="16" fillId="0" borderId="0" xfId="0" applyFont="1" applyAlignment="1" applyProtection="1">
      <alignment horizontal="center" wrapText="1"/>
      <protection locked="0"/>
    </xf>
    <xf numFmtId="0" fontId="21" fillId="0" borderId="49" xfId="8" applyFont="1" applyFill="1" applyBorder="1" applyAlignment="1" applyProtection="1">
      <alignment horizontal="left" vertical="center" indent="1"/>
    </xf>
    <xf numFmtId="0" fontId="21" fillId="0" borderId="44" xfId="8" applyFont="1" applyFill="1" applyBorder="1" applyAlignment="1" applyProtection="1">
      <alignment horizontal="left" vertical="center" indent="1"/>
    </xf>
    <xf numFmtId="0" fontId="21" fillId="0" borderId="36" xfId="8" applyFont="1" applyFill="1" applyBorder="1" applyAlignment="1" applyProtection="1">
      <alignment horizontal="left" vertical="center" indent="1"/>
    </xf>
    <xf numFmtId="0" fontId="23" fillId="0" borderId="0" xfId="8" applyFont="1" applyFill="1" applyAlignment="1" applyProtection="1">
      <alignment horizontal="center" wrapText="1"/>
    </xf>
    <xf numFmtId="0" fontId="23" fillId="0" borderId="0" xfId="8" applyFont="1" applyFill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52" fillId="0" borderId="0" xfId="0" applyFont="1" applyFill="1" applyBorder="1" applyAlignment="1">
      <alignment horizontal="center" textRotation="180"/>
    </xf>
    <xf numFmtId="0" fontId="18" fillId="0" borderId="55" xfId="0" applyFont="1" applyBorder="1"/>
    <xf numFmtId="0" fontId="35" fillId="0" borderId="0" xfId="0" applyFont="1" applyAlignment="1" applyProtection="1">
      <alignment horizontal="right"/>
    </xf>
    <xf numFmtId="0" fontId="30" fillId="0" borderId="43" xfId="0" applyFont="1" applyBorder="1" applyAlignment="1" applyProtection="1">
      <alignment horizontal="left" vertical="center" indent="2"/>
    </xf>
    <xf numFmtId="0" fontId="30" fillId="0" borderId="42" xfId="0" applyFont="1" applyBorder="1" applyAlignment="1" applyProtection="1">
      <alignment horizontal="left" vertical="center" indent="2"/>
    </xf>
    <xf numFmtId="0" fontId="23" fillId="0" borderId="0" xfId="0" applyFont="1" applyAlignment="1" applyProtection="1">
      <alignment horizontal="center" wrapText="1"/>
      <protection locked="0"/>
    </xf>
    <xf numFmtId="0" fontId="34" fillId="0" borderId="0" xfId="7" applyFont="1" applyFill="1" applyAlignment="1" applyProtection="1">
      <alignment horizontal="center"/>
    </xf>
    <xf numFmtId="0" fontId="34" fillId="0" borderId="0" xfId="0" applyFont="1" applyAlignment="1">
      <alignment horizontal="center"/>
    </xf>
    <xf numFmtId="0" fontId="34" fillId="0" borderId="0" xfId="0" applyFont="1" applyAlignment="1" applyProtection="1">
      <alignment horizontal="center"/>
      <protection locked="0"/>
    </xf>
  </cellXfs>
  <cellStyles count="10">
    <cellStyle name="Ezres" xfId="1" builtinId="3"/>
    <cellStyle name="Ezres 2" xfId="2"/>
    <cellStyle name="Hiperhivatkozás" xfId="3"/>
    <cellStyle name="Hivatkozás" xfId="4" builtinId="8"/>
    <cellStyle name="Már látott hiperhivatkozás" xfId="5"/>
    <cellStyle name="Normál" xfId="0" builtinId="0"/>
    <cellStyle name="Normál 2" xfId="6"/>
    <cellStyle name="Normál_KVRENMUNKA" xfId="7"/>
    <cellStyle name="Normál_SEGEDLETEK" xfId="8"/>
    <cellStyle name="Százalék 2" xfId="9"/>
  </cellStyles>
  <dxfs count="4"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C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57150</xdr:colOff>
      <xdr:row>0</xdr:row>
      <xdr:rowOff>142875</xdr:rowOff>
    </xdr:from>
    <xdr:to>
      <xdr:col>25</xdr:col>
      <xdr:colOff>161925</xdr:colOff>
      <xdr:row>15</xdr:row>
      <xdr:rowOff>161925</xdr:rowOff>
    </xdr:to>
    <xdr:grpSp>
      <xdr:nvGrpSpPr>
        <xdr:cNvPr id="1871" name="Csoportba foglalás 11"/>
        <xdr:cNvGrpSpPr>
          <a:grpSpLocks/>
        </xdr:cNvGrpSpPr>
      </xdr:nvGrpSpPr>
      <xdr:grpSpPr bwMode="auto">
        <a:xfrm>
          <a:off x="7600950" y="142875"/>
          <a:ext cx="4905375" cy="2724150"/>
          <a:chOff x="7866063" y="158750"/>
          <a:chExt cx="4900613" cy="2651125"/>
        </a:xfrm>
      </xdr:grpSpPr>
      <xdr:sp macro="" textlink="">
        <xdr:nvSpPr>
          <xdr:cNvPr id="3" name="Beszédbuborék: négyszög 2"/>
          <xdr:cNvSpPr/>
        </xdr:nvSpPr>
        <xdr:spPr bwMode="auto">
          <a:xfrm>
            <a:off x="7866063" y="158750"/>
            <a:ext cx="4900613" cy="2651125"/>
          </a:xfrm>
          <a:prstGeom prst="wedgeRectCallout">
            <a:avLst>
              <a:gd name="adj1" fmla="val -59895"/>
              <a:gd name="adj2" fmla="val 13217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hu-HU" sz="1100" b="1"/>
              <a:t>Teendő:</a:t>
            </a:r>
          </a:p>
          <a:p>
            <a:pPr algn="l"/>
            <a:r>
              <a:rPr lang="hu-HU" sz="1100"/>
              <a:t>Ha nem a székhely</a:t>
            </a:r>
            <a:r>
              <a:rPr lang="hu-HU" sz="1100" baseline="0"/>
              <a:t> szerinti önkormányzatra készülnek a táblázatok, kattintson ide</a:t>
            </a:r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r>
              <a:rPr lang="hu-HU" sz="1100"/>
              <a:t>,ha</a:t>
            </a:r>
            <a:r>
              <a:rPr lang="hu-HU" sz="1100" baseline="0"/>
              <a:t> feljön az "Igen" és "Nem" akkor kattintson a "Nem"-re. Ezt csak a  közös hivatallal rendelkező önkormányzatok esetében kell megtenni, polgármesteri hivatalok esetében minditg az alaphelyzetet (Igen) kell meghagyni!</a:t>
            </a:r>
          </a:p>
          <a:p>
            <a:pPr algn="l"/>
            <a:r>
              <a:rPr lang="hu-HU" sz="1100" b="1" baseline="0"/>
              <a:t>Magyarázat:</a:t>
            </a:r>
          </a:p>
          <a:p>
            <a:pPr algn="l"/>
            <a:r>
              <a:rPr lang="hu-HU" sz="1100" baseline="0"/>
              <a:t>Csak székhellyel rendelkező önkormányzatnál lehet közös hivatal, a többinél nem. ezért abban az esetben , ha másik önkormányzat táblázatait készítik az Igen-ről Nem-re történő váltásra azért van szükség, hogy a 9.1 (Önkormányzati táblázatok) melléklet számai után a költségvetési szervek melléklet számai 9.2.-vel folytatódjanak. A közös hivatal táblázatai továbbra is megmaradnak, de azokat ebben az esetben nem kell kinyomtatni. </a:t>
            </a:r>
            <a:endParaRPr lang="hu-HU" sz="1100"/>
          </a:p>
        </xdr:txBody>
      </xdr:sp>
      <xdr:pic>
        <xdr:nvPicPr>
          <xdr:cNvPr id="1874" name="Kép 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466" t="43756" r="75948" b="52979"/>
          <a:stretch>
            <a:fillRect/>
          </a:stretch>
        </xdr:blipFill>
        <xdr:spPr bwMode="auto">
          <a:xfrm>
            <a:off x="7953445" y="525101"/>
            <a:ext cx="1358192" cy="5116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Nyíl: balra mutató 4"/>
          <xdr:cNvSpPr/>
        </xdr:nvSpPr>
        <xdr:spPr bwMode="auto">
          <a:xfrm>
            <a:off x="9150690" y="659312"/>
            <a:ext cx="818355" cy="268820"/>
          </a:xfrm>
          <a:prstGeom prst="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hu-HU"/>
          </a:p>
        </xdr:txBody>
      </xdr:sp>
    </xdr:grpSp>
    <xdr:clientData/>
  </xdr:twoCellAnchor>
  <xdr:twoCellAnchor>
    <xdr:from>
      <xdr:col>16</xdr:col>
      <xdr:colOff>12700</xdr:colOff>
      <xdr:row>16</xdr:row>
      <xdr:rowOff>125414</xdr:rowOff>
    </xdr:from>
    <xdr:to>
      <xdr:col>25</xdr:col>
      <xdr:colOff>125416</xdr:colOff>
      <xdr:row>23</xdr:row>
      <xdr:rowOff>69851</xdr:rowOff>
    </xdr:to>
    <xdr:sp macro="" textlink="">
      <xdr:nvSpPr>
        <xdr:cNvPr id="6" name="Téglalap 5"/>
        <xdr:cNvSpPr/>
      </xdr:nvSpPr>
      <xdr:spPr>
        <a:xfrm>
          <a:off x="7545388" y="3006727"/>
          <a:ext cx="4899028" cy="122237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100"/>
            <a:t>A KV_1.1.sz.mell.</a:t>
          </a:r>
          <a:r>
            <a:rPr lang="hu-HU" sz="1100" baseline="0"/>
            <a:t> fülnél a </a:t>
          </a:r>
          <a:r>
            <a:rPr lang="hu-HU" sz="1100" b="1" i="1" baseline="0"/>
            <a:t>4. Közhatalmi bevételek </a:t>
          </a:r>
          <a:r>
            <a:rPr lang="hu-HU" sz="1100" baseline="0"/>
            <a:t>bevételi jogcímei, abban az esetben ha az önkormányzatnál más bevételi jogcímek is előfordulnak, akkor bármelyik bevételi jogcím átírható arra, amit szerepeltetni szeretne az önkormányzat. </a:t>
          </a:r>
        </a:p>
        <a:p>
          <a:pPr algn="l">
            <a:lnSpc>
              <a:spcPts val="1100"/>
            </a:lnSpc>
          </a:pPr>
          <a:r>
            <a:rPr lang="hu-HU" sz="1100" b="1" baseline="0"/>
            <a:t>Ezt csak a KV_1.1.sz.mell. fülnél kell elvégzeni, a többi táblázat automatikusan javítódik!</a:t>
          </a:r>
          <a:endParaRPr lang="hu-HU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3"/>
  <sheetViews>
    <sheetView zoomScale="120" zoomScaleNormal="120" workbookViewId="0">
      <selection activeCell="C29" sqref="C29"/>
    </sheetView>
  </sheetViews>
  <sheetFormatPr defaultRowHeight="12.75" x14ac:dyDescent="0.2"/>
  <cols>
    <col min="1" max="1" width="35.33203125" customWidth="1"/>
    <col min="2" max="2" width="83" customWidth="1"/>
    <col min="3" max="3" width="34.5" customWidth="1"/>
  </cols>
  <sheetData>
    <row r="1" spans="1:3" x14ac:dyDescent="0.2">
      <c r="A1" s="694">
        <v>2020</v>
      </c>
    </row>
    <row r="2" spans="1:3" ht="18.75" customHeight="1" x14ac:dyDescent="0.2">
      <c r="A2" s="762" t="s">
        <v>577</v>
      </c>
      <c r="B2" s="762"/>
      <c r="C2" s="762"/>
    </row>
    <row r="3" spans="1:3" ht="15" x14ac:dyDescent="0.25">
      <c r="A3" s="571"/>
      <c r="B3" s="572"/>
      <c r="C3" s="571"/>
    </row>
    <row r="4" spans="1:3" ht="14.25" x14ac:dyDescent="0.2">
      <c r="A4" s="573" t="s">
        <v>599</v>
      </c>
      <c r="B4" s="574" t="s">
        <v>598</v>
      </c>
      <c r="C4" s="573" t="s">
        <v>578</v>
      </c>
    </row>
    <row r="5" spans="1:3" x14ac:dyDescent="0.2">
      <c r="A5" s="575"/>
      <c r="B5" s="575"/>
      <c r="C5" s="575"/>
    </row>
    <row r="6" spans="1:3" ht="18.75" x14ac:dyDescent="0.3">
      <c r="A6" s="763" t="s">
        <v>580</v>
      </c>
      <c r="B6" s="763"/>
      <c r="C6" s="763"/>
    </row>
    <row r="7" spans="1:3" x14ac:dyDescent="0.2">
      <c r="A7" s="575" t="s">
        <v>600</v>
      </c>
      <c r="B7" s="575" t="s">
        <v>601</v>
      </c>
      <c r="C7" s="634" t="str">
        <f ca="1">HYPERLINK(SUBSTITUTE(CELL("address",ALAPADATOK!A1),"'",""),SUBSTITUTE(MID(CELL("address",ALAPADATOK!A1),SEARCH("]",CELL("address",ALAPADATOK!A1),1)+1,LEN(CELL("address",ALAPADATOK!A1))-SEARCH("]",CELL("address",ALAPADATOK!A1),1)),"'",""))</f>
        <v>ALAPADATOK!$A$1</v>
      </c>
    </row>
    <row r="8" spans="1:3" x14ac:dyDescent="0.2">
      <c r="A8" s="575" t="s">
        <v>602</v>
      </c>
      <c r="B8" s="575" t="s">
        <v>681</v>
      </c>
      <c r="C8" s="634" t="str">
        <f ca="1">HYPERLINK(SUBSTITUTE(CELL("address",KV_ÖSSZEFÜGGÉSEK!A1),"'",""),SUBSTITUTE(MID(CELL("address",KV_ÖSSZEFÜGGÉSEK!A1),SEARCH("]",CELL("address",KV_ÖSSZEFÜGGÉSEK!A1),1)+1,LEN(CELL("address",KV_ÖSSZEFÜGGÉSEK!A1))-SEARCH("]",CELL("address",KV_ÖSSZEFÜGGÉSEK!A1),1)),"'",""))</f>
        <v>KV_ÖSSZEFÜGGÉSEK!$A$1</v>
      </c>
    </row>
    <row r="9" spans="1:3" x14ac:dyDescent="0.2">
      <c r="A9" s="575" t="s">
        <v>603</v>
      </c>
      <c r="B9" s="575" t="s">
        <v>604</v>
      </c>
      <c r="C9" s="634" t="str">
        <f ca="1">HYPERLINK(SUBSTITUTE(CELL("address",KV_1.1.sz.mell.!A1),"'",""),SUBSTITUTE(MID(CELL("address",KV_1.1.sz.mell.!A1),SEARCH("]",CELL("address",KV_1.1.sz.mell.!A1),1)+1,LEN(CELL("address",KV_1.1.sz.mell.!A1))-SEARCH("]",CELL("address",KV_1.1.sz.mell.!A1),1)),"'",""))</f>
        <v>KV_1.1.sz.mell.!$A$1</v>
      </c>
    </row>
    <row r="10" spans="1:3" x14ac:dyDescent="0.2">
      <c r="A10" s="575" t="s">
        <v>605</v>
      </c>
      <c r="B10" s="575" t="s">
        <v>607</v>
      </c>
      <c r="C10" s="634" t="str">
        <f ca="1">HYPERLINK(SUBSTITUTE(CELL("address",KV_1.2.sz.mell.!A1),"'",""),SUBSTITUTE(MID(CELL("address",KV_1.2.sz.mell.!A1),SEARCH("]",CELL("address",KV_1.2.sz.mell.!A1),1)+1,LEN(CELL("address",KV_1.2.sz.mell.!A1))-SEARCH("]",CELL("address",KV_1.2.sz.mell.!A1),1)),"'",""))</f>
        <v>KV_1.2.sz.mell.!$A$1</v>
      </c>
    </row>
    <row r="11" spans="1:3" x14ac:dyDescent="0.2">
      <c r="A11" s="575" t="s">
        <v>606</v>
      </c>
      <c r="B11" s="575" t="s">
        <v>608</v>
      </c>
      <c r="C11" s="634" t="str">
        <f ca="1">HYPERLINK(SUBSTITUTE(CELL("address",KV_1.3.sz.mell.!A1),"'",""),SUBSTITUTE(MID(CELL("address",KV_1.3.sz.mell.!A1),SEARCH("]",CELL("address",KV_1.3.sz.mell.!A1),1)+1,LEN(CELL("address",KV_1.3.sz.mell.!A1))-SEARCH("]",CELL("address",KV_1.3.sz.mell.!A1),1)),"'",""))</f>
        <v>KV_1.3.sz.mell.!$A$1</v>
      </c>
    </row>
    <row r="12" spans="1:3" x14ac:dyDescent="0.2">
      <c r="A12" s="575" t="s">
        <v>609</v>
      </c>
      <c r="B12" s="575" t="s">
        <v>610</v>
      </c>
      <c r="C12" s="634" t="str">
        <f ca="1">HYPERLINK(SUBSTITUTE(CELL("address",KV_1.4.sz.mell.!A1),"'",""),SUBSTITUTE(MID(CELL("address",KV_1.4.sz.mell.!A1),SEARCH("]",CELL("address",KV_1.4.sz.mell.!A1),1)+1,LEN(CELL("address",KV_1.4.sz.mell.!A1))-SEARCH("]",CELL("address",KV_1.4.sz.mell.!A1),1)),"'",""))</f>
        <v>KV_1.4.sz.mell.!$A$1</v>
      </c>
    </row>
    <row r="13" spans="1:3" x14ac:dyDescent="0.2">
      <c r="A13" s="575" t="s">
        <v>611</v>
      </c>
      <c r="B13" s="575" t="s">
        <v>612</v>
      </c>
      <c r="C13" s="634" t="str">
        <f ca="1">HYPERLINK(SUBSTITUTE(CELL("address",KV_2.1.sz.mell.!A1),"'",""),SUBSTITUTE(MID(CELL("address",KV_2.1.sz.mell.!A1),SEARCH("]",CELL("address",KV_2.1.sz.mell.!A1),1)+1,LEN(CELL("address",KV_2.1.sz.mell.!A1))-SEARCH("]",CELL("address",KV_2.1.sz.mell.!A1),1)),"'",""))</f>
        <v>KV_2.1.sz.mell.!$A$1</v>
      </c>
    </row>
    <row r="14" spans="1:3" x14ac:dyDescent="0.2">
      <c r="A14" s="575" t="s">
        <v>613</v>
      </c>
      <c r="B14" s="575" t="s">
        <v>614</v>
      </c>
      <c r="C14" s="634" t="str">
        <f ca="1">HYPERLINK(SUBSTITUTE(CELL("address",KV_2.2.sz.mell.!A1),"'",""),SUBSTITUTE(MID(CELL("address",KV_2.2.sz.mell.!A1),SEARCH("]",CELL("address",KV_2.2.sz.mell.!A1),1)+1,LEN(CELL("address",KV_2.2.sz.mell.!A1))-SEARCH("]",CELL("address",KV_2.2.sz.mell.!A1),1)),"'",""))</f>
        <v>KV_2.2.sz.mell.!$A$1</v>
      </c>
    </row>
    <row r="15" spans="1:3" x14ac:dyDescent="0.2">
      <c r="A15" s="575" t="s">
        <v>615</v>
      </c>
      <c r="B15" s="575" t="s">
        <v>616</v>
      </c>
      <c r="C15" s="634" t="str">
        <f ca="1">HYPERLINK(SUBSTITUTE(CELL("address",KV_ELLENŐRZÉS!A1),"'",""),SUBSTITUTE(MID(CELL("address",KV_ELLENŐRZÉS!A1),SEARCH("]",CELL("address",KV_ELLENŐRZÉS!A1),1)+1,LEN(CELL("address",KV_ELLENŐRZÉS!A1))-SEARCH("]",CELL("address",KV_ELLENŐRZÉS!A1),1)),"'",""))</f>
        <v>KV_ELLENŐRZÉS!$A$1</v>
      </c>
    </row>
    <row r="16" spans="1:3" x14ac:dyDescent="0.2">
      <c r="A16" s="575" t="s">
        <v>617</v>
      </c>
      <c r="B16" s="575" t="s">
        <v>682</v>
      </c>
      <c r="C16" s="634" t="str">
        <f ca="1">HYPERLINK(SUBSTITUTE(CELL("address",KV_3.sz.mell.!A1),"'",""),SUBSTITUTE(MID(CELL("address",KV_3.sz.mell.!A1),SEARCH("]",CELL("address",KV_3.sz.mell.!A1),1)+1,LEN(CELL("address",KV_3.sz.mell.!A1))-SEARCH("]",CELL("address",KV_3.sz.mell.!A1),1)),"'",""))</f>
        <v>KV_3.sz.mell.!$A$1</v>
      </c>
    </row>
    <row r="17" spans="1:3" x14ac:dyDescent="0.2">
      <c r="A17" s="575" t="s">
        <v>618</v>
      </c>
      <c r="B17" s="575" t="s">
        <v>619</v>
      </c>
      <c r="C17" s="634" t="str">
        <f ca="1">HYPERLINK(SUBSTITUTE(CELL("address",KV_4.sz.mell.!A1),"'",""),SUBSTITUTE(MID(CELL("address",KV_4.sz.mell.!A1),SEARCH("]",CELL("address",KV_4.sz.mell.!A1),1)+1,LEN(CELL("address",KV_4.sz.mell.!A1))-SEARCH("]",CELL("address",KV_4.sz.mell.!A1),1)),"'",""))</f>
        <v>KV_4.sz.mell.!$A$1</v>
      </c>
    </row>
    <row r="18" spans="1:3" x14ac:dyDescent="0.2">
      <c r="A18" s="575" t="s">
        <v>621</v>
      </c>
      <c r="B18" s="575" t="s">
        <v>620</v>
      </c>
      <c r="C18" s="634" t="str">
        <f ca="1">HYPERLINK(SUBSTITUTE(CELL("address",KV_5.sz.mell.!A1),"'",""),SUBSTITUTE(MID(CELL("address",KV_5.sz.mell.!A1),SEARCH("]",CELL("address",KV_5.sz.mell.!A1),1)+1,LEN(CELL("address",KV_5.sz.mell.!A1))-SEARCH("]",CELL("address",KV_5.sz.mell.!A1),1)),"'",""))</f>
        <v>KV_5.sz.mell.!$A$1</v>
      </c>
    </row>
    <row r="19" spans="1:3" x14ac:dyDescent="0.2">
      <c r="A19" s="575" t="s">
        <v>622</v>
      </c>
      <c r="B19" s="575" t="s">
        <v>623</v>
      </c>
      <c r="C19" s="634" t="str">
        <f ca="1">HYPERLINK(SUBSTITUTE(CELL("address",KV_6.sz.mell.!A1),"'",""),SUBSTITUTE(MID(CELL("address",KV_6.sz.mell.!A1),SEARCH("]",CELL("address",KV_6.sz.mell.!A1),1)+1,LEN(CELL("address",KV_6.sz.mell.!A1))-SEARCH("]",CELL("address",KV_6.sz.mell.!A1),1)),"'",""))</f>
        <v>KV_6.sz.mell.!$A$1</v>
      </c>
    </row>
    <row r="20" spans="1:3" x14ac:dyDescent="0.2">
      <c r="A20" s="575" t="s">
        <v>624</v>
      </c>
      <c r="B20" s="575" t="s">
        <v>625</v>
      </c>
      <c r="C20" s="634" t="str">
        <f ca="1">HYPERLINK(SUBSTITUTE(CELL("address",KV_7.sz.mell.!A1),"'",""),SUBSTITUTE(MID(CELL("address",KV_7.sz.mell.!A1),SEARCH("]",CELL("address",KV_7.sz.mell.!A1),1)+1,LEN(CELL("address",KV_7.sz.mell.!A1))-SEARCH("]",CELL("address",KV_7.sz.mell.!A1),1)),"'",""))</f>
        <v>KV_7.sz.mell.!$A$1</v>
      </c>
    </row>
    <row r="21" spans="1:3" x14ac:dyDescent="0.2">
      <c r="A21" s="575" t="s">
        <v>626</v>
      </c>
      <c r="B21" s="575" t="s">
        <v>627</v>
      </c>
      <c r="C21" s="634" t="str">
        <f ca="1">HYPERLINK(SUBSTITUTE(CELL("address",KV_8.sz.mell.!A1),"'",""),SUBSTITUTE(MID(CELL("address",KV_8.sz.mell.!A1),SEARCH("]",CELL("address",KV_8.sz.mell.!A1),1)+1,LEN(CELL("address",KV_8.sz.mell.!A1))-SEARCH("]",CELL("address",KV_8.sz.mell.!A1),1)),"'",""))</f>
        <v>KV_8.sz.mell.!$A$1</v>
      </c>
    </row>
    <row r="22" spans="1:3" x14ac:dyDescent="0.2">
      <c r="A22" s="580" t="s">
        <v>628</v>
      </c>
      <c r="B22" s="575" t="s">
        <v>629</v>
      </c>
      <c r="C22" s="634" t="str">
        <f ca="1">HYPERLINK(SUBSTITUTE(CELL("address",KV_9.1.sz.mell!A1),"'",""),SUBSTITUTE(MID(CELL("address",KV_9.1.sz.mell!A1),SEARCH("]",CELL("address",KV_9.1.sz.mell!A1),1)+1,LEN(CELL("address",KV_9.1.sz.mell!A1))-SEARCH("]",CELL("address",KV_9.1.sz.mell!A1),1)),"'",""))</f>
        <v>KV_9.1.sz.mell!$A$1</v>
      </c>
    </row>
    <row r="23" spans="1:3" x14ac:dyDescent="0.2">
      <c r="A23" s="581" t="s">
        <v>630</v>
      </c>
      <c r="B23" s="575" t="s">
        <v>631</v>
      </c>
      <c r="C23" s="634" t="str">
        <f ca="1">HYPERLINK(SUBSTITUTE(CELL("address",KV_9.1.1.sz.mell!A1),"'",""),SUBSTITUTE(MID(CELL("address",KV_9.1.1.sz.mell!A1),SEARCH("]",CELL("address",KV_9.1.1.sz.mell!A1),1)+1,LEN(CELL("address",KV_9.1.1.sz.mell!A1))-SEARCH("]",CELL("address",KV_9.1.1.sz.mell!A1),1)),"'",""))</f>
        <v>KV_9.1.1.sz.mell!$A$1</v>
      </c>
    </row>
    <row r="24" spans="1:3" x14ac:dyDescent="0.2">
      <c r="A24" s="575" t="s">
        <v>632</v>
      </c>
      <c r="B24" s="575" t="s">
        <v>633</v>
      </c>
      <c r="C24" s="634" t="str">
        <f ca="1">HYPERLINK(SUBSTITUTE(CELL("address",KV_9.1.2.sz.mell.!A1),"'",""),SUBSTITUTE(MID(CELL("address",KV_9.1.2.sz.mell.!A1),SEARCH("]",CELL("address",KV_9.1.2.sz.mell.!A1),1)+1,LEN(CELL("address",KV_9.1.2.sz.mell.!A1))-SEARCH("]",CELL("address",KV_9.1.2.sz.mell.!A1),1)),"'",""))</f>
        <v>KV_9.1.2.sz.mell.!$A$1</v>
      </c>
    </row>
    <row r="25" spans="1:3" x14ac:dyDescent="0.2">
      <c r="A25" s="575" t="s">
        <v>634</v>
      </c>
      <c r="B25" s="575" t="s">
        <v>635</v>
      </c>
      <c r="C25" s="634" t="str">
        <f ca="1">HYPERLINK(SUBSTITUTE(CELL("address",KV_9.1.3.sz.mell!A1),"'",""),SUBSTITUTE(MID(CELL("address",KV_9.1.3.sz.mell!A1),SEARCH("]",CELL("address",KV_9.1.3.sz.mell!A1),1)+1,LEN(CELL("address",KV_9.1.3.sz.mell!A1))-SEARCH("]",CELL("address",KV_9.1.3.sz.mell!A1),1)),"'",""))</f>
        <v>KV_9.1.3.sz.mell!$A$1</v>
      </c>
    </row>
    <row r="26" spans="1:3" x14ac:dyDescent="0.2">
      <c r="A26" s="575" t="s">
        <v>636</v>
      </c>
      <c r="B26" s="575" t="s">
        <v>637</v>
      </c>
      <c r="C26" s="634" t="str">
        <f ca="1">HYPERLINK(SUBSTITUTE(CELL("address",KV_9.2.sz.mell!A1),"'",""),SUBSTITUTE(MID(CELL("address",KV_9.2.sz.mell!A1),SEARCH("]",CELL("address",KV_9.2.sz.mell!A1),1)+1,LEN(CELL("address",KV_9.2.sz.mell!A1))-SEARCH("]",CELL("address",KV_9.2.sz.mell!A1),1)),"'",""))</f>
        <v>KV_9.2.sz.mell!$A$1</v>
      </c>
    </row>
    <row r="27" spans="1:3" x14ac:dyDescent="0.2">
      <c r="A27" s="575" t="s">
        <v>638</v>
      </c>
      <c r="B27" s="575" t="str">
        <f>CONCATENATE(ALAPADATOK!B13)</f>
        <v>Tiszalúci Önálló Napköziotthonos Óvoda</v>
      </c>
      <c r="C27" s="634" t="str">
        <f ca="1">HYPERLINK(SUBSTITUTE(CELL("address",KV_9.3.sz.mell!A1),"'",""),SUBSTITUTE(MID(CELL("address",KV_9.3.sz.mell!A1),SEARCH("]",CELL("address",KV_9.3.sz.mell!A1),1)+1,LEN(CELL("address",KV_9.3.sz.mell!A1))-SEARCH("]",CELL("address",KV_9.3.sz.mell!A1),1)),"'",""))</f>
        <v>KV_9.3.sz.mell!$A$1</v>
      </c>
    </row>
    <row r="28" spans="1:3" x14ac:dyDescent="0.2">
      <c r="A28" s="575" t="s">
        <v>639</v>
      </c>
      <c r="B28" s="575" t="str">
        <f>CONCATENATE(ALAPADATOK!B15)</f>
        <v>Tiszalúci Élelmezési Központ</v>
      </c>
      <c r="C28" s="634" t="str">
        <f ca="1">HYPERLINK(SUBSTITUTE(CELL("address",KV_9.4.sz.mell!A1),"'",""),SUBSTITUTE(MID(CELL("address",KV_9.4.sz.mell!A1),SEARCH("]",CELL("address",KV_9.4.sz.mell!A1),1)+1,LEN(CELL("address",KV_9.4.sz.mell!A1))-SEARCH("]",CELL("address",KV_9.4.sz.mell!A1),1)),"'",""))</f>
        <v>KV_9.4.sz.mell!$A$1</v>
      </c>
    </row>
    <row r="29" spans="1:3" x14ac:dyDescent="0.2">
      <c r="A29" s="575" t="s">
        <v>645</v>
      </c>
      <c r="B29" s="575" t="str">
        <f>CONCATENATE(ALAPADATOK!B17)</f>
        <v/>
      </c>
      <c r="C29" s="634" t="str">
        <f ca="1">HYPERLINK(SUBSTITUTE(CELL("address",KV_9.5.sz.mell!A1),"'",""),SUBSTITUTE(MID(CELL("address",KV_9.5.sz.mell!A1),SEARCH("]",CELL("address",KV_9.5.sz.mell!A1),1)+1,LEN(CELL("address",KV_9.5.sz.mell!A1))-SEARCH("]",CELL("address",KV_9.5.sz.mell!A1),1)),"'",""))</f>
        <v>KV_9.5.sz.mell!$A$1</v>
      </c>
    </row>
    <row r="30" spans="1:3" x14ac:dyDescent="0.2">
      <c r="A30" s="575" t="s">
        <v>646</v>
      </c>
      <c r="B30" s="575" t="str">
        <f>CONCATENATE(ALAPADATOK!B19)</f>
        <v>4 kvi név</v>
      </c>
      <c r="C30" s="634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1" spans="1:3" x14ac:dyDescent="0.2">
      <c r="A31" s="575" t="s">
        <v>647</v>
      </c>
      <c r="B31" s="575" t="str">
        <f>CONCATENATE(ALAPADATOK!B21)</f>
        <v>5 kvi név</v>
      </c>
      <c r="C31" s="634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2" spans="1:3" x14ac:dyDescent="0.2">
      <c r="A32" s="575" t="s">
        <v>648</v>
      </c>
      <c r="B32" s="575" t="str">
        <f>CONCATENATE(ALAPADATOK!B23)</f>
        <v>6 kvi név</v>
      </c>
      <c r="C32" s="634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3" spans="1:3" x14ac:dyDescent="0.2">
      <c r="A33" s="575" t="s">
        <v>649</v>
      </c>
      <c r="B33" s="575" t="str">
        <f>CONCATENATE(ALAPADATOK!B25)</f>
        <v>7 kvi név</v>
      </c>
      <c r="C33" s="634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4" spans="1:3" x14ac:dyDescent="0.2">
      <c r="A34" s="575" t="s">
        <v>650</v>
      </c>
      <c r="B34" s="575" t="str">
        <f>CONCATENATE(ALAPADATOK!B27)</f>
        <v>8 kvi név</v>
      </c>
      <c r="C34" s="634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5" spans="1:3" x14ac:dyDescent="0.2">
      <c r="A35" s="575" t="s">
        <v>651</v>
      </c>
      <c r="B35" s="575" t="str">
        <f>CONCATENATE(ALAPADATOK!B29)</f>
        <v>9 kvi név</v>
      </c>
      <c r="C35" s="634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6" spans="1:3" x14ac:dyDescent="0.2">
      <c r="A36" s="575" t="s">
        <v>652</v>
      </c>
      <c r="B36" s="575" t="str">
        <f>CONCATENATE(ALAPADATOK!B31)</f>
        <v>10 kvi név</v>
      </c>
      <c r="C36" s="634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7" spans="1:3" x14ac:dyDescent="0.2">
      <c r="A37" s="575" t="s">
        <v>653</v>
      </c>
      <c r="B37" s="575" t="s">
        <v>661</v>
      </c>
      <c r="C37" s="634" t="str">
        <f ca="1">HYPERLINK(SUBSTITUTE(CELL("address",KV_10.sz.mell!A1),"'",""),SUBSTITUTE(MID(CELL("address",KV_10.sz.mell!A1),SEARCH("]",CELL("address",KV_10.sz.mell!A1),1)+1,LEN(CELL("address",KV_10.sz.mell!A1))-SEARCH("]",CELL("address",KV_10.sz.mell!A1),1)),"'",""))</f>
        <v>KV_10.sz.mell!$A$1</v>
      </c>
    </row>
    <row r="38" spans="1:3" x14ac:dyDescent="0.2">
      <c r="A38" s="575" t="s">
        <v>654</v>
      </c>
      <c r="B38" s="575" t="str">
        <f>KV_1.sz.tájékoztató_t.!A3</f>
        <v>Tájékoztató a 2018. évi tény, 2019. évi várható és 2020. évi terv adatokról</v>
      </c>
      <c r="C38" s="634" t="str">
        <f ca="1">HYPERLINK(SUBSTITUTE(CELL("address",KV_1.sz.tájékoztató_t.!A1),"'",""),SUBSTITUTE(MID(CELL("address",KV_1.sz.tájékoztató_t.!A1),SEARCH("]",CELL("address",KV_1.sz.tájékoztató_t.!A1),1)+1,LEN(CELL("address",KV_1.sz.tájékoztató_t.!A1))-SEARCH("]",CELL("address",KV_1.sz.tájékoztató_t.!A1),1)),"'",""))</f>
        <v>KV_1.sz.tájékoztató_t.!$A$1</v>
      </c>
    </row>
    <row r="39" spans="1:3" ht="25.5" x14ac:dyDescent="0.2">
      <c r="A39" s="575" t="s">
        <v>655</v>
      </c>
      <c r="B39" s="635" t="s">
        <v>4</v>
      </c>
      <c r="C39" s="634" t="str">
        <f ca="1">HYPERLINK(SUBSTITUTE(CELL("address",KV_2.sz.tájékoztató_t.!A1),"'",""),SUBSTITUTE(MID(CELL("address",KV_2.sz.tájékoztató_t.!A1),SEARCH("]",CELL("address",KV_2.sz.tájékoztató_t.!A1),1)+1,LEN(CELL("address",KV_2.sz.tájékoztató_t.!A1))-SEARCH("]",CELL("address",KV_2.sz.tájékoztató_t.!A1),1)),"'",""))</f>
        <v>KV_2.sz.tájékoztató_t.!$A$1</v>
      </c>
    </row>
    <row r="40" spans="1:3" x14ac:dyDescent="0.2">
      <c r="A40" s="575" t="s">
        <v>656</v>
      </c>
      <c r="B40" s="575" t="s">
        <v>662</v>
      </c>
      <c r="C40" s="634" t="str">
        <f ca="1">HYPERLINK(SUBSTITUTE(CELL("address",KV_3.sz.tájékoztató_t.!A1),"'",""),SUBSTITUTE(MID(CELL("address",KV_3.sz.tájékoztató_t.!A1),SEARCH("]",CELL("address",KV_3.sz.tájékoztató_t.!A1),1)+1,LEN(CELL("address",KV_3.sz.tájékoztató_t.!A1))-SEARCH("]",CELL("address",KV_3.sz.tájékoztató_t.!A1),1)),"'",""))</f>
        <v>KV_3.sz.tájékoztató_t.!$A$1</v>
      </c>
    </row>
    <row r="41" spans="1:3" x14ac:dyDescent="0.2">
      <c r="A41" s="575" t="s">
        <v>657</v>
      </c>
      <c r="B41" s="575" t="str">
        <f>KV_4.sz.tájékoztató_t.!A2</f>
        <v>Előirányzat-felhasználási terv
2020. évre</v>
      </c>
      <c r="C41" s="634" t="str">
        <f ca="1">HYPERLINK(SUBSTITUTE(CELL("address",KV_4.sz.tájékoztató_t.!A1),"'",""),SUBSTITUTE(MID(CELL("address",KV_4.sz.tájékoztató_t.!A1),SEARCH("]",CELL("address",KV_4.sz.tájékoztató_t.!A1),1)+1,LEN(CELL("address",KV_4.sz.tájékoztató_t.!A1))-SEARCH("]",CELL("address",KV_4.sz.tájékoztató_t.!A1),1)),"'",""))</f>
        <v>KV_4.sz.tájékoztató_t.!$A$1</v>
      </c>
    </row>
    <row r="42" spans="1:3" x14ac:dyDescent="0.2">
      <c r="A42" s="575" t="s">
        <v>658</v>
      </c>
      <c r="B42" s="575" t="str">
        <f>KV_5.sz.tájékoztató_t!B1</f>
        <v>A 2020. évi általános működés és ágazati feladatok támogatásának alakulása jogcímenként</v>
      </c>
      <c r="C42" s="634" t="str">
        <f ca="1">HYPERLINK(SUBSTITUTE(CELL("address",KV_5.sz.tájékoztató_t!A1),"'",""),SUBSTITUTE(MID(CELL("address",KV_5.sz.tájékoztató_t!A1),SEARCH("]",CELL("address",KV_5.sz.tájékoztató_t!A1),1)+1,LEN(CELL("address",KV_5.sz.tájékoztató_t!A1))-SEARCH("]",CELL("address",KV_5.sz.tájékoztató_t!A1),1)),"'",""))</f>
        <v>KV_5.sz.tájékoztató_t!$A$1</v>
      </c>
    </row>
    <row r="43" spans="1:3" x14ac:dyDescent="0.2">
      <c r="A43" s="575" t="s">
        <v>659</v>
      </c>
      <c r="B43" s="575" t="str">
        <f>KV_6.sz.tájékoztató_t.!A2</f>
        <v>K I M U T A T Á S
a 2020. évben céljelleggel juttatott támogatásokról</v>
      </c>
      <c r="C43" s="634" t="str">
        <f ca="1">HYPERLINK(SUBSTITUTE(CELL("address",KV_6.sz.tájékoztató_t.!A1),"'",""),SUBSTITUTE(MID(CELL("address",KV_6.sz.tájékoztató_t.!A1),SEARCH("]",CELL("address",KV_6.sz.tájékoztató_t.!A1),1)+1,LEN(CELL("address",KV_6.sz.tájékoztató_t.!A1))-SEARCH("]",CELL("address",KV_6.sz.tájékoztató_t.!A1),1)),"'",""))</f>
        <v>KV_6.sz.tájékoztató_t.!$A$1</v>
      </c>
    </row>
    <row r="44" spans="1:3" x14ac:dyDescent="0.2">
      <c r="A44" s="575" t="s">
        <v>660</v>
      </c>
      <c r="B44" s="575" t="str">
        <f>LOWER(KV_7.sz.tájékoztató_t.!A3)</f>
        <v>2020. évi költségvetési évet követő 3 év tervezett</v>
      </c>
      <c r="C44" s="634" t="str">
        <f ca="1">HYPERLINK(SUBSTITUTE(CELL("address",KV_7.sz.tájékoztató_t.!A1),"'",""),SUBSTITUTE(MID(CELL("address",KV_7.sz.tájékoztató_t.!A1),SEARCH("]",CELL("address",KV_7.sz.tájékoztató_t.!A1),1)+1,LEN(CELL("address",KV_7.sz.tájékoztató_t.!A1))-SEARCH("]",CELL("address",KV_7.sz.tájékoztató_t.!A1),1)),"'",""))</f>
        <v>KV_7.sz.tájékoztató_t.!$A$1</v>
      </c>
    </row>
    <row r="45" spans="1:3" x14ac:dyDescent="0.2">
      <c r="A45" s="575"/>
      <c r="B45" s="575"/>
      <c r="C45" s="634"/>
    </row>
    <row r="46" spans="1:3" ht="18.75" x14ac:dyDescent="0.3">
      <c r="A46" s="763"/>
      <c r="B46" s="763"/>
      <c r="C46" s="763"/>
    </row>
    <row r="47" spans="1:3" x14ac:dyDescent="0.2">
      <c r="A47" s="575"/>
      <c r="B47" s="575"/>
      <c r="C47" s="575"/>
    </row>
    <row r="48" spans="1:3" x14ac:dyDescent="0.2">
      <c r="A48" s="575"/>
      <c r="B48" s="575"/>
      <c r="C48" s="575"/>
    </row>
    <row r="49" spans="1:3" x14ac:dyDescent="0.2">
      <c r="A49" s="575"/>
      <c r="B49" s="575"/>
      <c r="C49" s="575"/>
    </row>
    <row r="50" spans="1:3" x14ac:dyDescent="0.2">
      <c r="A50" s="575"/>
      <c r="B50" s="575"/>
      <c r="C50" s="575"/>
    </row>
    <row r="51" spans="1:3" x14ac:dyDescent="0.2">
      <c r="A51" s="575"/>
      <c r="B51" s="575"/>
      <c r="C51" s="575"/>
    </row>
    <row r="52" spans="1:3" x14ac:dyDescent="0.2">
      <c r="A52" s="575"/>
      <c r="B52" s="575"/>
      <c r="C52" s="575"/>
    </row>
    <row r="53" spans="1:3" x14ac:dyDescent="0.2">
      <c r="A53" s="575"/>
      <c r="B53" s="575"/>
      <c r="C53" s="575"/>
    </row>
    <row r="54" spans="1:3" x14ac:dyDescent="0.2">
      <c r="A54" s="575"/>
      <c r="B54" s="575"/>
      <c r="C54" s="575"/>
    </row>
    <row r="55" spans="1:3" x14ac:dyDescent="0.2">
      <c r="A55" s="575"/>
      <c r="B55" s="575"/>
      <c r="C55" s="575"/>
    </row>
    <row r="56" spans="1:3" x14ac:dyDescent="0.2">
      <c r="A56" s="575"/>
      <c r="B56" s="575"/>
      <c r="C56" s="575"/>
    </row>
    <row r="57" spans="1:3" x14ac:dyDescent="0.2">
      <c r="A57" s="575"/>
      <c r="B57" s="575"/>
      <c r="C57" s="575"/>
    </row>
    <row r="58" spans="1:3" x14ac:dyDescent="0.2">
      <c r="A58" s="575"/>
      <c r="B58" s="575"/>
      <c r="C58" s="575"/>
    </row>
    <row r="59" spans="1:3" x14ac:dyDescent="0.2">
      <c r="A59" s="575"/>
      <c r="B59" s="575"/>
      <c r="C59" s="575"/>
    </row>
    <row r="60" spans="1:3" x14ac:dyDescent="0.2">
      <c r="A60" s="575"/>
      <c r="B60" s="575"/>
      <c r="C60" s="575"/>
    </row>
    <row r="61" spans="1:3" ht="33.75" customHeight="1" x14ac:dyDescent="0.2">
      <c r="A61" s="764"/>
      <c r="B61" s="765"/>
      <c r="C61" s="765"/>
    </row>
    <row r="62" spans="1:3" x14ac:dyDescent="0.2">
      <c r="A62" s="575"/>
      <c r="B62" s="575"/>
      <c r="C62" s="575"/>
    </row>
    <row r="63" spans="1:3" x14ac:dyDescent="0.2">
      <c r="A63" s="575"/>
      <c r="B63" s="575"/>
      <c r="C63" s="575"/>
    </row>
    <row r="64" spans="1:3" x14ac:dyDescent="0.2">
      <c r="A64" s="575"/>
      <c r="B64" s="575"/>
      <c r="C64" s="575"/>
    </row>
    <row r="65" spans="1:3" x14ac:dyDescent="0.2">
      <c r="A65" s="575"/>
      <c r="B65" s="575"/>
      <c r="C65" s="575"/>
    </row>
    <row r="66" spans="1:3" x14ac:dyDescent="0.2">
      <c r="A66" s="575"/>
      <c r="B66" s="575"/>
      <c r="C66" s="575"/>
    </row>
    <row r="67" spans="1:3" x14ac:dyDescent="0.2">
      <c r="A67" s="575"/>
      <c r="B67" s="575"/>
      <c r="C67" s="575"/>
    </row>
    <row r="68" spans="1:3" x14ac:dyDescent="0.2">
      <c r="A68" s="575"/>
      <c r="B68" s="575"/>
      <c r="C68" s="575"/>
    </row>
    <row r="69" spans="1:3" x14ac:dyDescent="0.2">
      <c r="A69" s="575"/>
      <c r="B69" s="575"/>
      <c r="C69" s="575"/>
    </row>
    <row r="70" spans="1:3" x14ac:dyDescent="0.2">
      <c r="A70" s="575"/>
      <c r="B70" s="575"/>
      <c r="C70" s="575"/>
    </row>
    <row r="71" spans="1:3" x14ac:dyDescent="0.2">
      <c r="A71" s="575"/>
      <c r="B71" s="575"/>
      <c r="C71" s="575"/>
    </row>
    <row r="72" spans="1:3" x14ac:dyDescent="0.2">
      <c r="A72" s="575"/>
      <c r="B72" s="575"/>
      <c r="C72" s="575"/>
    </row>
    <row r="73" spans="1:3" x14ac:dyDescent="0.2">
      <c r="A73" s="575"/>
      <c r="B73" s="575"/>
      <c r="C73" s="575"/>
    </row>
    <row r="74" spans="1:3" x14ac:dyDescent="0.2">
      <c r="A74" s="575"/>
      <c r="B74" s="575"/>
      <c r="C74" s="575"/>
    </row>
    <row r="75" spans="1:3" x14ac:dyDescent="0.2">
      <c r="A75" s="575"/>
      <c r="B75" s="575"/>
      <c r="C75" s="575"/>
    </row>
    <row r="76" spans="1:3" x14ac:dyDescent="0.2">
      <c r="A76" s="575"/>
      <c r="B76" s="575"/>
      <c r="C76" s="575"/>
    </row>
    <row r="77" spans="1:3" x14ac:dyDescent="0.2">
      <c r="A77" s="575"/>
      <c r="B77" s="575"/>
      <c r="C77" s="575"/>
    </row>
    <row r="78" spans="1:3" x14ac:dyDescent="0.2">
      <c r="A78" s="575"/>
      <c r="B78" s="575"/>
      <c r="C78" s="575"/>
    </row>
    <row r="79" spans="1:3" x14ac:dyDescent="0.2">
      <c r="A79" s="575"/>
      <c r="B79" s="575"/>
      <c r="C79" s="575"/>
    </row>
    <row r="81" spans="1:3" ht="18.75" x14ac:dyDescent="0.3">
      <c r="A81" s="763"/>
      <c r="B81" s="763"/>
      <c r="C81" s="763"/>
    </row>
    <row r="103" spans="1:3" ht="18.75" x14ac:dyDescent="0.3">
      <c r="A103" s="763"/>
      <c r="B103" s="763"/>
      <c r="C103" s="763"/>
    </row>
  </sheetData>
  <sheetProtection sheet="1"/>
  <mergeCells count="6">
    <mergeCell ref="A2:C2"/>
    <mergeCell ref="A6:C6"/>
    <mergeCell ref="A46:C46"/>
    <mergeCell ref="A61:C61"/>
    <mergeCell ref="A81:C81"/>
    <mergeCell ref="A103:C103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9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46.33203125" customWidth="1"/>
    <col min="2" max="2" width="16.83203125" customWidth="1"/>
    <col min="3" max="3" width="66.1640625" customWidth="1"/>
    <col min="4" max="4" width="13.83203125" customWidth="1"/>
    <col min="5" max="5" width="17.6640625" customWidth="1"/>
  </cols>
  <sheetData>
    <row r="1" spans="1:5" ht="18.75" x14ac:dyDescent="0.3">
      <c r="A1" s="124" t="s">
        <v>149</v>
      </c>
      <c r="E1" s="127" t="s">
        <v>153</v>
      </c>
    </row>
    <row r="3" spans="1:5" x14ac:dyDescent="0.2">
      <c r="A3" s="133"/>
      <c r="B3" s="134"/>
      <c r="C3" s="133"/>
      <c r="D3" s="136"/>
      <c r="E3" s="134"/>
    </row>
    <row r="4" spans="1:5" ht="15.75" x14ac:dyDescent="0.25">
      <c r="A4" s="87" t="str">
        <f>+KV_ÖSSZEFÜGGÉSEK!A5</f>
        <v>2020. évi előirányzat BEVÉTELEK</v>
      </c>
      <c r="B4" s="135"/>
      <c r="C4" s="143"/>
      <c r="D4" s="136"/>
      <c r="E4" s="134"/>
    </row>
    <row r="5" spans="1:5" x14ac:dyDescent="0.2">
      <c r="A5" s="133"/>
      <c r="B5" s="134"/>
      <c r="C5" s="133"/>
      <c r="D5" s="136"/>
      <c r="E5" s="134"/>
    </row>
    <row r="6" spans="1:5" x14ac:dyDescent="0.2">
      <c r="A6" s="133" t="s">
        <v>539</v>
      </c>
      <c r="B6" s="134">
        <f>+KV_1.1.sz.mell.!C67</f>
        <v>536136890</v>
      </c>
      <c r="C6" s="133" t="s">
        <v>482</v>
      </c>
      <c r="D6" s="136">
        <f>+KV_2.1.sz.mell.!C18+KV_2.2.sz.mell.!C17</f>
        <v>536136890</v>
      </c>
      <c r="E6" s="134">
        <f t="shared" ref="E6:E15" si="0">+B6-D6</f>
        <v>0</v>
      </c>
    </row>
    <row r="7" spans="1:5" x14ac:dyDescent="0.2">
      <c r="A7" s="133" t="s">
        <v>540</v>
      </c>
      <c r="B7" s="134">
        <f>+KV_1.1.sz.mell.!C91</f>
        <v>492340877</v>
      </c>
      <c r="C7" s="133" t="s">
        <v>483</v>
      </c>
      <c r="D7" s="136">
        <f>+KV_2.1.sz.mell.!C29+KV_2.2.sz.mell.!C30</f>
        <v>492340877</v>
      </c>
      <c r="E7" s="134">
        <f t="shared" si="0"/>
        <v>0</v>
      </c>
    </row>
    <row r="8" spans="1:5" x14ac:dyDescent="0.2">
      <c r="A8" s="133" t="s">
        <v>541</v>
      </c>
      <c r="B8" s="134">
        <f>+KV_1.1.sz.mell.!C92</f>
        <v>1028477767</v>
      </c>
      <c r="C8" s="133" t="s">
        <v>484</v>
      </c>
      <c r="D8" s="136">
        <f>+KV_2.1.sz.mell.!C30+KV_2.2.sz.mell.!C31</f>
        <v>1028477767</v>
      </c>
      <c r="E8" s="134">
        <f t="shared" si="0"/>
        <v>0</v>
      </c>
    </row>
    <row r="9" spans="1:5" x14ac:dyDescent="0.2">
      <c r="A9" s="133"/>
      <c r="B9" s="134"/>
      <c r="C9" s="133"/>
      <c r="D9" s="136"/>
      <c r="E9" s="134"/>
    </row>
    <row r="10" spans="1:5" x14ac:dyDescent="0.2">
      <c r="A10" s="133"/>
      <c r="B10" s="134"/>
      <c r="C10" s="133"/>
      <c r="D10" s="136"/>
      <c r="E10" s="134"/>
    </row>
    <row r="11" spans="1:5" ht="15.75" x14ac:dyDescent="0.25">
      <c r="A11" s="87" t="str">
        <f>+KV_ÖSSZEFÜGGÉSEK!A12</f>
        <v>2020. évi előirányzat KIADÁSOK</v>
      </c>
      <c r="B11" s="135"/>
      <c r="C11" s="143"/>
      <c r="D11" s="136"/>
      <c r="E11" s="134"/>
    </row>
    <row r="12" spans="1:5" x14ac:dyDescent="0.2">
      <c r="A12" s="133"/>
      <c r="B12" s="134"/>
      <c r="C12" s="133"/>
      <c r="D12" s="136"/>
      <c r="E12" s="134"/>
    </row>
    <row r="13" spans="1:5" x14ac:dyDescent="0.2">
      <c r="A13" s="133" t="s">
        <v>542</v>
      </c>
      <c r="B13" s="134">
        <f>+KV_1.1.sz.mell.!C133</f>
        <v>758646384</v>
      </c>
      <c r="C13" s="133" t="s">
        <v>485</v>
      </c>
      <c r="D13" s="136">
        <f>+KV_2.1.sz.mell.!E18+KV_2.2.sz.mell.!E17</f>
        <v>758646384</v>
      </c>
      <c r="E13" s="134">
        <f t="shared" si="0"/>
        <v>0</v>
      </c>
    </row>
    <row r="14" spans="1:5" x14ac:dyDescent="0.2">
      <c r="A14" s="133" t="s">
        <v>543</v>
      </c>
      <c r="B14" s="134">
        <f>+KV_1.1.sz.mell.!C158</f>
        <v>269831383</v>
      </c>
      <c r="C14" s="133" t="s">
        <v>486</v>
      </c>
      <c r="D14" s="136">
        <f>+KV_2.1.sz.mell.!E29+KV_2.2.sz.mell.!E30</f>
        <v>269831383</v>
      </c>
      <c r="E14" s="134">
        <f t="shared" si="0"/>
        <v>0</v>
      </c>
    </row>
    <row r="15" spans="1:5" x14ac:dyDescent="0.2">
      <c r="A15" s="133" t="s">
        <v>544</v>
      </c>
      <c r="B15" s="134">
        <f>+KV_1.1.sz.mell.!C159</f>
        <v>1028477767</v>
      </c>
      <c r="C15" s="133" t="s">
        <v>487</v>
      </c>
      <c r="D15" s="136">
        <f>+KV_2.1.sz.mell.!E30+KV_2.2.sz.mell.!E31</f>
        <v>1028477767</v>
      </c>
      <c r="E15" s="134">
        <f t="shared" si="0"/>
        <v>0</v>
      </c>
    </row>
    <row r="16" spans="1:5" x14ac:dyDescent="0.2">
      <c r="A16" s="125"/>
      <c r="B16" s="125"/>
      <c r="C16" s="133"/>
      <c r="D16" s="136"/>
      <c r="E16" s="126"/>
    </row>
    <row r="17" spans="1:5" x14ac:dyDescent="0.2">
      <c r="A17" s="125"/>
      <c r="B17" s="125"/>
      <c r="C17" s="125"/>
      <c r="D17" s="125"/>
      <c r="E17" s="125"/>
    </row>
    <row r="18" spans="1:5" x14ac:dyDescent="0.2">
      <c r="A18" s="125"/>
      <c r="B18" s="125"/>
      <c r="C18" s="125"/>
      <c r="D18" s="125"/>
      <c r="E18" s="125"/>
    </row>
    <row r="19" spans="1:5" x14ac:dyDescent="0.2">
      <c r="A19" s="125"/>
      <c r="B19" s="125"/>
      <c r="C19" s="125"/>
      <c r="D19" s="125"/>
      <c r="E19" s="125"/>
    </row>
  </sheetData>
  <sheetProtection sheet="1"/>
  <phoneticPr fontId="29" type="noConversion"/>
  <conditionalFormatting sqref="E3:E15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4"/>
  <sheetViews>
    <sheetView topLeftCell="B1" zoomScale="120" zoomScaleNormal="120" workbookViewId="0">
      <selection activeCell="C7" sqref="C7"/>
    </sheetView>
  </sheetViews>
  <sheetFormatPr defaultRowHeight="15" x14ac:dyDescent="0.25"/>
  <cols>
    <col min="1" max="1" width="5.6640625" style="146" customWidth="1"/>
    <col min="2" max="2" width="35.6640625" style="146" customWidth="1"/>
    <col min="3" max="6" width="14" style="146" customWidth="1"/>
    <col min="7" max="16384" width="9.33203125" style="146"/>
  </cols>
  <sheetData>
    <row r="1" spans="1:7" x14ac:dyDescent="0.25">
      <c r="A1" s="646"/>
      <c r="B1" s="646"/>
      <c r="C1" s="646"/>
      <c r="D1" s="646"/>
      <c r="E1" s="646"/>
      <c r="F1" s="646"/>
    </row>
    <row r="2" spans="1:7" x14ac:dyDescent="0.25">
      <c r="A2" s="646"/>
      <c r="B2" s="772" t="str">
        <f>CONCATENATE("3. melléklet ",ALAPADATOK!A7," ",ALAPADATOK!B7," ",ALAPADATOK!C7," ",ALAPADATOK!D7," ",ALAPADATOK!E7," ",ALAPADATOK!F7," ",ALAPADATOK!G7," ",ALAPADATOK!H7)</f>
        <v>3. melléklet a 1 / 2020 ( II.25. ) önkormányzati rendelethez</v>
      </c>
      <c r="C2" s="772"/>
      <c r="D2" s="772"/>
      <c r="E2" s="772"/>
      <c r="F2" s="772"/>
    </row>
    <row r="3" spans="1:7" x14ac:dyDescent="0.25">
      <c r="A3" s="646"/>
      <c r="B3" s="646"/>
      <c r="C3" s="646"/>
      <c r="D3" s="646"/>
      <c r="E3" s="646"/>
      <c r="F3" s="646"/>
    </row>
    <row r="4" spans="1:7" ht="33.200000000000003" customHeight="1" x14ac:dyDescent="0.25">
      <c r="A4" s="786" t="str">
        <f>CONCATENATE(PROPER(ALAPADATOK!A3)," adósságot keletkeztető ügyletekből és kezességvállalásokból fennálló kötelezettségei")</f>
        <v>Tiszalúc Nagyközség  Önkormányzata adósságot keletkeztető ügyletekből és kezességvállalásokból fennálló kötelezettségei</v>
      </c>
      <c r="B4" s="786"/>
      <c r="C4" s="786"/>
      <c r="D4" s="786"/>
      <c r="E4" s="786"/>
      <c r="F4" s="786"/>
    </row>
    <row r="5" spans="1:7" ht="15.95" customHeight="1" thickBot="1" x14ac:dyDescent="0.3">
      <c r="A5" s="647"/>
      <c r="B5" s="647"/>
      <c r="C5" s="787"/>
      <c r="D5" s="787"/>
      <c r="E5" s="794" t="str">
        <f>KV_2.2.sz.mell.!E2</f>
        <v>Forintban!</v>
      </c>
      <c r="F5" s="794"/>
      <c r="G5" s="152"/>
    </row>
    <row r="6" spans="1:7" ht="63.2" customHeight="1" x14ac:dyDescent="0.25">
      <c r="A6" s="790" t="s">
        <v>16</v>
      </c>
      <c r="B6" s="792" t="s">
        <v>195</v>
      </c>
      <c r="C6" s="792" t="s">
        <v>248</v>
      </c>
      <c r="D6" s="792"/>
      <c r="E6" s="792"/>
      <c r="F6" s="788" t="s">
        <v>497</v>
      </c>
    </row>
    <row r="7" spans="1:7" ht="15.75" thickBot="1" x14ac:dyDescent="0.3">
      <c r="A7" s="791"/>
      <c r="B7" s="793"/>
      <c r="C7" s="463">
        <f>+LEFT(KV_ÖSSZEFÜGGÉSEK!A5,4)+1</f>
        <v>2021</v>
      </c>
      <c r="D7" s="463">
        <f>+C7+1</f>
        <v>2022</v>
      </c>
      <c r="E7" s="463">
        <f>+D7+1</f>
        <v>2023</v>
      </c>
      <c r="F7" s="789"/>
    </row>
    <row r="8" spans="1:7" ht="15.75" thickBot="1" x14ac:dyDescent="0.3">
      <c r="A8" s="149"/>
      <c r="B8" s="150" t="s">
        <v>488</v>
      </c>
      <c r="C8" s="150" t="s">
        <v>489</v>
      </c>
      <c r="D8" s="150" t="s">
        <v>490</v>
      </c>
      <c r="E8" s="150" t="s">
        <v>492</v>
      </c>
      <c r="F8" s="151" t="s">
        <v>491</v>
      </c>
    </row>
    <row r="9" spans="1:7" x14ac:dyDescent="0.25">
      <c r="A9" s="148" t="s">
        <v>18</v>
      </c>
      <c r="B9" s="165"/>
      <c r="C9" s="503"/>
      <c r="D9" s="503"/>
      <c r="E9" s="503"/>
      <c r="F9" s="504">
        <f>SUM(C9:E9)</f>
        <v>0</v>
      </c>
    </row>
    <row r="10" spans="1:7" x14ac:dyDescent="0.25">
      <c r="A10" s="147" t="s">
        <v>19</v>
      </c>
      <c r="B10" s="166"/>
      <c r="C10" s="505"/>
      <c r="D10" s="505"/>
      <c r="E10" s="505"/>
      <c r="F10" s="506">
        <f>SUM(C10:E10)</f>
        <v>0</v>
      </c>
    </row>
    <row r="11" spans="1:7" x14ac:dyDescent="0.25">
      <c r="A11" s="147" t="s">
        <v>20</v>
      </c>
      <c r="B11" s="166"/>
      <c r="C11" s="505"/>
      <c r="D11" s="505"/>
      <c r="E11" s="505"/>
      <c r="F11" s="506">
        <f>SUM(C11:E11)</f>
        <v>0</v>
      </c>
    </row>
    <row r="12" spans="1:7" x14ac:dyDescent="0.25">
      <c r="A12" s="147" t="s">
        <v>21</v>
      </c>
      <c r="B12" s="166"/>
      <c r="C12" s="505"/>
      <c r="D12" s="505"/>
      <c r="E12" s="505"/>
      <c r="F12" s="506">
        <f>SUM(C12:E12)</f>
        <v>0</v>
      </c>
    </row>
    <row r="13" spans="1:7" ht="15.75" thickBot="1" x14ac:dyDescent="0.3">
      <c r="A13" s="153" t="s">
        <v>22</v>
      </c>
      <c r="B13" s="167"/>
      <c r="C13" s="507"/>
      <c r="D13" s="507"/>
      <c r="E13" s="507"/>
      <c r="F13" s="506">
        <f>SUM(C13:E13)</f>
        <v>0</v>
      </c>
    </row>
    <row r="14" spans="1:7" s="450" customFormat="1" thickBot="1" x14ac:dyDescent="0.25">
      <c r="A14" s="449" t="s">
        <v>23</v>
      </c>
      <c r="B14" s="154" t="s">
        <v>196</v>
      </c>
      <c r="C14" s="508">
        <f>SUM(C9:C13)</f>
        <v>0</v>
      </c>
      <c r="D14" s="508">
        <f>SUM(D9:D13)</f>
        <v>0</v>
      </c>
      <c r="E14" s="508">
        <f>SUM(E9:E13)</f>
        <v>0</v>
      </c>
      <c r="F14" s="509">
        <f>SUM(F9:F13)</f>
        <v>0</v>
      </c>
    </row>
  </sheetData>
  <sheetProtection sheet="1"/>
  <mergeCells count="8">
    <mergeCell ref="B2:F2"/>
    <mergeCell ref="A4:F4"/>
    <mergeCell ref="C5:D5"/>
    <mergeCell ref="F6:F7"/>
    <mergeCell ref="A6:A7"/>
    <mergeCell ref="B6:B7"/>
    <mergeCell ref="C6:E6"/>
    <mergeCell ref="E5:F5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5"/>
  <sheetViews>
    <sheetView zoomScale="120" zoomScaleNormal="120" workbookViewId="0">
      <selection activeCell="C10" sqref="C10"/>
    </sheetView>
  </sheetViews>
  <sheetFormatPr defaultRowHeight="15" x14ac:dyDescent="0.25"/>
  <cols>
    <col min="1" max="1" width="5.6640625" style="146" customWidth="1"/>
    <col min="2" max="2" width="68.6640625" style="146" customWidth="1"/>
    <col min="3" max="3" width="19.5" style="146" customWidth="1"/>
    <col min="4" max="16384" width="9.33203125" style="146"/>
  </cols>
  <sheetData>
    <row r="1" spans="1:4" x14ac:dyDescent="0.25">
      <c r="A1" s="646"/>
      <c r="B1" s="646"/>
      <c r="C1" s="646"/>
    </row>
    <row r="2" spans="1:4" x14ac:dyDescent="0.25">
      <c r="A2" s="646"/>
      <c r="B2" s="772" t="str">
        <f>CONCATENATE("4. melléklet ",ALAPADATOK!A7," ",ALAPADATOK!B7," ",ALAPADATOK!C7," ",ALAPADATOK!D7," ",ALAPADATOK!E7," ",ALAPADATOK!F7," ",ALAPADATOK!G7," ",ALAPADATOK!H7)</f>
        <v>4. melléklet a 1 / 2020 ( II.25. ) önkormányzati rendelethez</v>
      </c>
      <c r="C2" s="772"/>
    </row>
    <row r="3" spans="1:4" x14ac:dyDescent="0.25">
      <c r="A3" s="646"/>
      <c r="B3" s="646"/>
      <c r="C3" s="646"/>
    </row>
    <row r="4" spans="1:4" ht="54" customHeight="1" x14ac:dyDescent="0.25">
      <c r="A4" s="795" t="str">
        <f>CONCATENATE(PROPER(ALAPADATOK!A3)," saját bevételeinek részletezése az adósságot keletkeztető ügyletből származó tárgyévi fizetési kötelezettség megállapításához")</f>
        <v>Tiszalúc Nagyközség  Önkormányzata saját bevételeinek részletezése az adósságot keletkeztető ügyletből származó tárgyévi fizetési kötelezettség megállapításához</v>
      </c>
      <c r="B4" s="795"/>
      <c r="C4" s="795"/>
    </row>
    <row r="5" spans="1:4" ht="15.95" customHeight="1" thickBot="1" x14ac:dyDescent="0.3">
      <c r="A5" s="647"/>
      <c r="B5" s="647"/>
      <c r="C5" s="648" t="str">
        <f>KV_2.2.sz.mell.!E2</f>
        <v>Forintban!</v>
      </c>
      <c r="D5" s="152"/>
    </row>
    <row r="6" spans="1:4" ht="26.45" customHeight="1" thickBot="1" x14ac:dyDescent="0.3">
      <c r="A6" s="649" t="s">
        <v>16</v>
      </c>
      <c r="B6" s="650" t="s">
        <v>194</v>
      </c>
      <c r="C6" s="651" t="str">
        <f>+KV_1.1.sz.mell.!C8</f>
        <v>2020. évi előirányzat</v>
      </c>
    </row>
    <row r="7" spans="1:4" ht="15.75" thickBot="1" x14ac:dyDescent="0.3">
      <c r="A7" s="168"/>
      <c r="B7" s="498" t="s">
        <v>488</v>
      </c>
      <c r="C7" s="499" t="s">
        <v>489</v>
      </c>
    </row>
    <row r="8" spans="1:4" x14ac:dyDescent="0.25">
      <c r="A8" s="169" t="s">
        <v>18</v>
      </c>
      <c r="B8" s="339" t="s">
        <v>498</v>
      </c>
      <c r="C8" s="336">
        <v>51000000</v>
      </c>
    </row>
    <row r="9" spans="1:4" ht="24.75" x14ac:dyDescent="0.25">
      <c r="A9" s="170" t="s">
        <v>19</v>
      </c>
      <c r="B9" s="368" t="s">
        <v>245</v>
      </c>
      <c r="C9" s="337">
        <v>11007444</v>
      </c>
    </row>
    <row r="10" spans="1:4" x14ac:dyDescent="0.25">
      <c r="A10" s="170" t="s">
        <v>20</v>
      </c>
      <c r="B10" s="369" t="s">
        <v>499</v>
      </c>
      <c r="C10" s="337"/>
    </row>
    <row r="11" spans="1:4" ht="24.75" x14ac:dyDescent="0.25">
      <c r="A11" s="170" t="s">
        <v>21</v>
      </c>
      <c r="B11" s="369" t="s">
        <v>247</v>
      </c>
      <c r="C11" s="337"/>
    </row>
    <row r="12" spans="1:4" x14ac:dyDescent="0.25">
      <c r="A12" s="171" t="s">
        <v>22</v>
      </c>
      <c r="B12" s="369" t="s">
        <v>246</v>
      </c>
      <c r="C12" s="338"/>
    </row>
    <row r="13" spans="1:4" ht="15.75" thickBot="1" x14ac:dyDescent="0.3">
      <c r="A13" s="170" t="s">
        <v>23</v>
      </c>
      <c r="B13" s="370" t="s">
        <v>500</v>
      </c>
      <c r="C13" s="337"/>
    </row>
    <row r="14" spans="1:4" ht="15.75" thickBot="1" x14ac:dyDescent="0.3">
      <c r="A14" s="796" t="s">
        <v>197</v>
      </c>
      <c r="B14" s="797"/>
      <c r="C14" s="172">
        <f>SUM(C8:C13)</f>
        <v>62007444</v>
      </c>
    </row>
    <row r="15" spans="1:4" ht="23.25" customHeight="1" x14ac:dyDescent="0.25">
      <c r="A15" s="798" t="s">
        <v>224</v>
      </c>
      <c r="B15" s="798"/>
      <c r="C15" s="798"/>
    </row>
  </sheetData>
  <sheetProtection sheet="1"/>
  <mergeCells count="4">
    <mergeCell ref="A4:C4"/>
    <mergeCell ref="A14:B14"/>
    <mergeCell ref="A15:C15"/>
    <mergeCell ref="B2:C2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5"/>
  <sheetViews>
    <sheetView zoomScale="120" zoomScaleNormal="120" workbookViewId="0">
      <selection activeCell="F19" sqref="F19"/>
    </sheetView>
  </sheetViews>
  <sheetFormatPr defaultRowHeight="15" x14ac:dyDescent="0.25"/>
  <cols>
    <col min="1" max="1" width="5.6640625" style="146" customWidth="1"/>
    <col min="2" max="2" width="66.83203125" style="146" customWidth="1"/>
    <col min="3" max="3" width="27" style="146" customWidth="1"/>
    <col min="4" max="16384" width="9.33203125" style="146"/>
  </cols>
  <sheetData>
    <row r="1" spans="1:4" x14ac:dyDescent="0.25">
      <c r="A1" s="646"/>
      <c r="B1" s="646"/>
      <c r="C1" s="646"/>
    </row>
    <row r="2" spans="1:4" x14ac:dyDescent="0.25">
      <c r="A2" s="646"/>
      <c r="B2" s="772" t="str">
        <f>CONCATENATE("5. melléklet ",ALAPADATOK!A7," ",ALAPADATOK!B7," ",ALAPADATOK!C7," ",ALAPADATOK!D7," ",ALAPADATOK!E7," ",ALAPADATOK!F7," ",ALAPADATOK!G7," ",ALAPADATOK!H7)</f>
        <v>5. melléklet a 1 / 2020 ( II.25. ) önkormányzati rendelethez</v>
      </c>
      <c r="C2" s="772"/>
    </row>
    <row r="3" spans="1:4" x14ac:dyDescent="0.25">
      <c r="A3" s="646"/>
      <c r="B3" s="646"/>
      <c r="C3" s="646"/>
    </row>
    <row r="4" spans="1:4" ht="33.200000000000003" customHeight="1" x14ac:dyDescent="0.25">
      <c r="A4" s="795" t="str">
        <f>CONCATENATE(PROPER(ALAPADATOK!A3)," ",ALAPADATOK!D7,". évi adósságot keletkeztető fejlesztési céljai")</f>
        <v>Tiszalúc Nagyközség  Önkormányzata 2020. évi adósságot keletkeztető fejlesztési céljai</v>
      </c>
      <c r="B4" s="795"/>
      <c r="C4" s="795"/>
    </row>
    <row r="5" spans="1:4" ht="15.95" customHeight="1" thickBot="1" x14ac:dyDescent="0.3">
      <c r="A5" s="647"/>
      <c r="B5" s="647"/>
      <c r="C5" s="648" t="str">
        <f>KV_4.sz.mell.!C5</f>
        <v>Forintban!</v>
      </c>
      <c r="D5" s="152"/>
    </row>
    <row r="6" spans="1:4" ht="26.45" customHeight="1" thickBot="1" x14ac:dyDescent="0.3">
      <c r="A6" s="649" t="s">
        <v>16</v>
      </c>
      <c r="B6" s="650" t="s">
        <v>198</v>
      </c>
      <c r="C6" s="651" t="s">
        <v>223</v>
      </c>
    </row>
    <row r="7" spans="1:4" ht="15.75" thickBot="1" x14ac:dyDescent="0.3">
      <c r="A7" s="168"/>
      <c r="B7" s="498" t="s">
        <v>488</v>
      </c>
      <c r="C7" s="499" t="s">
        <v>489</v>
      </c>
    </row>
    <row r="8" spans="1:4" x14ac:dyDescent="0.25">
      <c r="A8" s="169" t="s">
        <v>18</v>
      </c>
      <c r="B8" s="176"/>
      <c r="C8" s="173"/>
    </row>
    <row r="9" spans="1:4" x14ac:dyDescent="0.25">
      <c r="A9" s="170" t="s">
        <v>19</v>
      </c>
      <c r="B9" s="177"/>
      <c r="C9" s="174"/>
    </row>
    <row r="10" spans="1:4" ht="15.75" thickBot="1" x14ac:dyDescent="0.3">
      <c r="A10" s="171" t="s">
        <v>20</v>
      </c>
      <c r="B10" s="178"/>
      <c r="C10" s="175"/>
    </row>
    <row r="11" spans="1:4" s="450" customFormat="1" ht="17.25" customHeight="1" thickBot="1" x14ac:dyDescent="0.25">
      <c r="A11" s="451" t="s">
        <v>21</v>
      </c>
      <c r="B11" s="128" t="s">
        <v>684</v>
      </c>
      <c r="C11" s="172">
        <f>SUM(C8:C10)</f>
        <v>0</v>
      </c>
    </row>
    <row r="12" spans="1:4" ht="24.75" customHeight="1" x14ac:dyDescent="0.25">
      <c r="A12" s="799" t="s">
        <v>683</v>
      </c>
      <c r="B12" s="799"/>
      <c r="C12" s="799"/>
    </row>
    <row r="15" spans="1:4" ht="15.75" x14ac:dyDescent="0.25">
      <c r="B15" s="122"/>
    </row>
  </sheetData>
  <sheetProtection sheet="1"/>
  <mergeCells count="3">
    <mergeCell ref="A4:C4"/>
    <mergeCell ref="B2:C2"/>
    <mergeCell ref="A12:C12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4"/>
  <sheetViews>
    <sheetView zoomScaleNormal="100" workbookViewId="0">
      <selection activeCell="E10" sqref="E10"/>
    </sheetView>
  </sheetViews>
  <sheetFormatPr defaultRowHeight="12.75" x14ac:dyDescent="0.2"/>
  <cols>
    <col min="1" max="1" width="47.1640625" style="42" customWidth="1"/>
    <col min="2" max="2" width="15.6640625" style="41" customWidth="1"/>
    <col min="3" max="3" width="16.33203125" style="41" customWidth="1"/>
    <col min="4" max="4" width="18" style="41" customWidth="1"/>
    <col min="5" max="5" width="16.6640625" style="41" customWidth="1"/>
    <col min="6" max="6" width="18.83203125" style="54" customWidth="1"/>
    <col min="7" max="8" width="12.83203125" style="41" customWidth="1"/>
    <col min="9" max="9" width="13.83203125" style="41" customWidth="1"/>
    <col min="10" max="16384" width="9.33203125" style="41"/>
  </cols>
  <sheetData>
    <row r="1" spans="1:6" x14ac:dyDescent="0.2">
      <c r="A1" s="624"/>
      <c r="B1" s="611"/>
      <c r="C1" s="611"/>
      <c r="D1" s="611"/>
      <c r="E1" s="611"/>
      <c r="F1" s="611"/>
    </row>
    <row r="2" spans="1:6" ht="18" customHeight="1" x14ac:dyDescent="0.2">
      <c r="A2" s="624"/>
      <c r="B2" s="801" t="str">
        <f>CONCATENATE("6. melléklet ",ALAPADATOK!A7," ",ALAPADATOK!B7," ",ALAPADATOK!C7," ",ALAPADATOK!D7," ",ALAPADATOK!E7," ",ALAPADATOK!F7," ",ALAPADATOK!G7," ",ALAPADATOK!H7)</f>
        <v>6. melléklet a 1 / 2020 ( II.25. ) önkormányzati rendelethez</v>
      </c>
      <c r="C2" s="802"/>
      <c r="D2" s="802"/>
      <c r="E2" s="802"/>
      <c r="F2" s="802"/>
    </row>
    <row r="3" spans="1:6" x14ac:dyDescent="0.2">
      <c r="A3" s="624"/>
      <c r="B3" s="611"/>
      <c r="C3" s="611"/>
      <c r="D3" s="611"/>
      <c r="E3" s="611"/>
      <c r="F3" s="611"/>
    </row>
    <row r="4" spans="1:6" ht="25.5" customHeight="1" x14ac:dyDescent="0.2">
      <c r="A4" s="800" t="s">
        <v>0</v>
      </c>
      <c r="B4" s="800"/>
      <c r="C4" s="800"/>
      <c r="D4" s="800"/>
      <c r="E4" s="800"/>
      <c r="F4" s="800"/>
    </row>
    <row r="5" spans="1:6" ht="16.5" customHeight="1" thickBot="1" x14ac:dyDescent="0.3">
      <c r="A5" s="624"/>
      <c r="B5" s="611"/>
      <c r="C5" s="611"/>
      <c r="D5" s="611"/>
      <c r="E5" s="611"/>
      <c r="F5" s="625" t="str">
        <f>KV_5.sz.mell.!C5</f>
        <v>Forintban!</v>
      </c>
    </row>
    <row r="6" spans="1:6" s="44" customFormat="1" ht="44.45" customHeight="1" thickBot="1" x14ac:dyDescent="0.25">
      <c r="A6" s="626" t="s">
        <v>64</v>
      </c>
      <c r="B6" s="627" t="s">
        <v>65</v>
      </c>
      <c r="C6" s="627" t="s">
        <v>66</v>
      </c>
      <c r="D6" s="627" t="str">
        <f>+CONCATENATE("Felhasználás   ",LEFT(KV_ÖSSZEFÜGGÉSEK!A5,4)-1,". XII. 31-ig")</f>
        <v>Felhasználás   2019. XII. 31-ig</v>
      </c>
      <c r="E6" s="627" t="str">
        <f>+KV_1.1.sz.mell.!C8</f>
        <v>2020. évi előirányzat</v>
      </c>
      <c r="F6" s="628" t="str">
        <f>+CONCATENATE(LEFT(KV_ÖSSZEFÜGGÉSEK!A5,4),". utáni szükséglet")</f>
        <v>2020. utáni szükséglet</v>
      </c>
    </row>
    <row r="7" spans="1:6" s="54" customFormat="1" ht="12" customHeight="1" thickBot="1" x14ac:dyDescent="0.25">
      <c r="A7" s="52" t="s">
        <v>488</v>
      </c>
      <c r="B7" s="53" t="s">
        <v>489</v>
      </c>
      <c r="C7" s="53" t="s">
        <v>490</v>
      </c>
      <c r="D7" s="53" t="s">
        <v>492</v>
      </c>
      <c r="E7" s="53" t="s">
        <v>491</v>
      </c>
      <c r="F7" s="501" t="s">
        <v>557</v>
      </c>
    </row>
    <row r="8" spans="1:6" ht="15.95" customHeight="1" x14ac:dyDescent="0.2">
      <c r="A8" s="452" t="s">
        <v>711</v>
      </c>
      <c r="B8" s="25">
        <v>635000</v>
      </c>
      <c r="C8" s="454" t="s">
        <v>712</v>
      </c>
      <c r="D8" s="25"/>
      <c r="E8" s="25">
        <v>635000</v>
      </c>
      <c r="F8" s="55">
        <f t="shared" ref="F8:F23" si="0">B8-D8-E8</f>
        <v>0</v>
      </c>
    </row>
    <row r="9" spans="1:6" ht="15.95" customHeight="1" x14ac:dyDescent="0.2">
      <c r="A9" s="452" t="s">
        <v>713</v>
      </c>
      <c r="B9" s="25">
        <v>40000000</v>
      </c>
      <c r="C9" s="454" t="s">
        <v>712</v>
      </c>
      <c r="D9" s="25"/>
      <c r="E9" s="25">
        <v>40000000</v>
      </c>
      <c r="F9" s="55">
        <f t="shared" si="0"/>
        <v>0</v>
      </c>
    </row>
    <row r="10" spans="1:6" ht="15.95" customHeight="1" x14ac:dyDescent="0.2">
      <c r="A10" s="452" t="s">
        <v>714</v>
      </c>
      <c r="B10" s="25">
        <v>166509494</v>
      </c>
      <c r="C10" s="454" t="s">
        <v>712</v>
      </c>
      <c r="D10" s="25"/>
      <c r="E10" s="25">
        <v>166509494</v>
      </c>
      <c r="F10" s="55">
        <f t="shared" si="0"/>
        <v>0</v>
      </c>
    </row>
    <row r="11" spans="1:6" ht="15.95" customHeight="1" x14ac:dyDescent="0.2">
      <c r="A11" s="453" t="s">
        <v>715</v>
      </c>
      <c r="B11" s="25">
        <v>10000000</v>
      </c>
      <c r="C11" s="454" t="s">
        <v>712</v>
      </c>
      <c r="D11" s="25"/>
      <c r="E11" s="25">
        <v>10000000</v>
      </c>
      <c r="F11" s="55">
        <f t="shared" si="0"/>
        <v>0</v>
      </c>
    </row>
    <row r="12" spans="1:6" ht="15.95" customHeight="1" x14ac:dyDescent="0.2">
      <c r="A12" s="452" t="s">
        <v>716</v>
      </c>
      <c r="B12" s="25">
        <v>3000000</v>
      </c>
      <c r="C12" s="454" t="s">
        <v>712</v>
      </c>
      <c r="D12" s="25"/>
      <c r="E12" s="25">
        <v>3000000</v>
      </c>
      <c r="F12" s="55">
        <f t="shared" si="0"/>
        <v>0</v>
      </c>
    </row>
    <row r="13" spans="1:6" ht="15.95" customHeight="1" x14ac:dyDescent="0.2">
      <c r="A13" s="453" t="s">
        <v>717</v>
      </c>
      <c r="B13" s="25">
        <v>3000000</v>
      </c>
      <c r="C13" s="454" t="s">
        <v>712</v>
      </c>
      <c r="D13" s="25"/>
      <c r="E13" s="25">
        <v>3000000</v>
      </c>
      <c r="F13" s="55">
        <f t="shared" si="0"/>
        <v>0</v>
      </c>
    </row>
    <row r="14" spans="1:6" ht="15.95" customHeight="1" x14ac:dyDescent="0.2">
      <c r="A14" s="452" t="s">
        <v>718</v>
      </c>
      <c r="B14" s="25">
        <v>1000000</v>
      </c>
      <c r="C14" s="454" t="s">
        <v>712</v>
      </c>
      <c r="D14" s="25"/>
      <c r="E14" s="25">
        <v>1000000</v>
      </c>
      <c r="F14" s="55">
        <f t="shared" si="0"/>
        <v>0</v>
      </c>
    </row>
    <row r="15" spans="1:6" ht="15.95" customHeight="1" x14ac:dyDescent="0.2">
      <c r="A15" s="452" t="s">
        <v>719</v>
      </c>
      <c r="B15" s="25">
        <v>500000</v>
      </c>
      <c r="C15" s="454" t="s">
        <v>712</v>
      </c>
      <c r="D15" s="25"/>
      <c r="E15" s="25">
        <v>500000</v>
      </c>
      <c r="F15" s="55">
        <f t="shared" si="0"/>
        <v>0</v>
      </c>
    </row>
    <row r="16" spans="1:6" ht="15.95" customHeight="1" x14ac:dyDescent="0.2">
      <c r="A16" s="452"/>
      <c r="B16" s="25"/>
      <c r="C16" s="454"/>
      <c r="D16" s="25"/>
      <c r="E16" s="25"/>
      <c r="F16" s="55">
        <f t="shared" si="0"/>
        <v>0</v>
      </c>
    </row>
    <row r="17" spans="1:6" ht="15.95" customHeight="1" x14ac:dyDescent="0.2">
      <c r="A17" s="452"/>
      <c r="B17" s="25"/>
      <c r="C17" s="454"/>
      <c r="D17" s="25"/>
      <c r="E17" s="25"/>
      <c r="F17" s="55">
        <f t="shared" si="0"/>
        <v>0</v>
      </c>
    </row>
    <row r="18" spans="1:6" ht="15.95" customHeight="1" x14ac:dyDescent="0.2">
      <c r="A18" s="452"/>
      <c r="B18" s="25"/>
      <c r="C18" s="454"/>
      <c r="D18" s="25"/>
      <c r="E18" s="25"/>
      <c r="F18" s="55">
        <f t="shared" si="0"/>
        <v>0</v>
      </c>
    </row>
    <row r="19" spans="1:6" ht="15.95" customHeight="1" x14ac:dyDescent="0.2">
      <c r="A19" s="452"/>
      <c r="B19" s="25"/>
      <c r="C19" s="454"/>
      <c r="D19" s="25"/>
      <c r="E19" s="25"/>
      <c r="F19" s="55">
        <f t="shared" si="0"/>
        <v>0</v>
      </c>
    </row>
    <row r="20" spans="1:6" ht="15.95" customHeight="1" x14ac:dyDescent="0.2">
      <c r="A20" s="452"/>
      <c r="B20" s="25"/>
      <c r="C20" s="454"/>
      <c r="D20" s="25"/>
      <c r="E20" s="25"/>
      <c r="F20" s="55">
        <f t="shared" si="0"/>
        <v>0</v>
      </c>
    </row>
    <row r="21" spans="1:6" ht="15.95" customHeight="1" x14ac:dyDescent="0.2">
      <c r="A21" s="452"/>
      <c r="B21" s="25"/>
      <c r="C21" s="454"/>
      <c r="D21" s="25"/>
      <c r="E21" s="25"/>
      <c r="F21" s="55">
        <f t="shared" si="0"/>
        <v>0</v>
      </c>
    </row>
    <row r="22" spans="1:6" ht="15.95" customHeight="1" x14ac:dyDescent="0.2">
      <c r="A22" s="452"/>
      <c r="B22" s="25"/>
      <c r="C22" s="454"/>
      <c r="D22" s="25"/>
      <c r="E22" s="25"/>
      <c r="F22" s="55">
        <f t="shared" si="0"/>
        <v>0</v>
      </c>
    </row>
    <row r="23" spans="1:6" ht="15.95" customHeight="1" thickBot="1" x14ac:dyDescent="0.25">
      <c r="A23" s="56"/>
      <c r="B23" s="26"/>
      <c r="C23" s="455"/>
      <c r="D23" s="26"/>
      <c r="E23" s="26"/>
      <c r="F23" s="57">
        <f t="shared" si="0"/>
        <v>0</v>
      </c>
    </row>
    <row r="24" spans="1:6" s="60" customFormat="1" ht="18" customHeight="1" thickBot="1" x14ac:dyDescent="0.25">
      <c r="A24" s="184" t="s">
        <v>63</v>
      </c>
      <c r="B24" s="58">
        <f>SUM(B8:B23)</f>
        <v>224644494</v>
      </c>
      <c r="C24" s="116"/>
      <c r="D24" s="58">
        <f>SUM(D8:D23)</f>
        <v>0</v>
      </c>
      <c r="E24" s="58">
        <f>SUM(E8:E23)</f>
        <v>224644494</v>
      </c>
      <c r="F24" s="59">
        <f>SUM(F8:F23)</f>
        <v>0</v>
      </c>
    </row>
  </sheetData>
  <sheetProtection sheet="1"/>
  <mergeCells count="2">
    <mergeCell ref="A4:F4"/>
    <mergeCell ref="B2:F2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5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60.6640625" style="42" customWidth="1"/>
    <col min="2" max="2" width="15.6640625" style="41" customWidth="1"/>
    <col min="3" max="3" width="16.33203125" style="41" customWidth="1"/>
    <col min="4" max="4" width="18" style="41" customWidth="1"/>
    <col min="5" max="5" width="16.6640625" style="41" customWidth="1"/>
    <col min="6" max="6" width="18.83203125" style="41" customWidth="1"/>
    <col min="7" max="8" width="12.83203125" style="41" customWidth="1"/>
    <col min="9" max="9" width="13.83203125" style="41" customWidth="1"/>
    <col min="10" max="16384" width="9.33203125" style="41"/>
  </cols>
  <sheetData>
    <row r="1" spans="1:6" x14ac:dyDescent="0.2">
      <c r="A1" s="624"/>
      <c r="B1" s="611"/>
      <c r="C1" s="611"/>
      <c r="D1" s="611"/>
      <c r="E1" s="611"/>
      <c r="F1" s="611"/>
    </row>
    <row r="2" spans="1:6" ht="21.2" customHeight="1" x14ac:dyDescent="0.2">
      <c r="A2" s="624"/>
      <c r="B2" s="801" t="str">
        <f>CONCATENATE("7. melléklet ",ALAPADATOK!A7," ",ALAPADATOK!B7," ",ALAPADATOK!C7," ",ALAPADATOK!D7," ",ALAPADATOK!E7," ",ALAPADATOK!F7," ",ALAPADATOK!G7," ",ALAPADATOK!H7)</f>
        <v>7. melléklet a 1 / 2020 ( II.25. ) önkormányzati rendelethez</v>
      </c>
      <c r="C2" s="801"/>
      <c r="D2" s="801"/>
      <c r="E2" s="801"/>
      <c r="F2" s="801"/>
    </row>
    <row r="3" spans="1:6" x14ac:dyDescent="0.2">
      <c r="A3" s="624"/>
      <c r="B3" s="611"/>
      <c r="C3" s="611"/>
      <c r="D3" s="611"/>
      <c r="E3" s="611"/>
      <c r="F3" s="611"/>
    </row>
    <row r="4" spans="1:6" ht="24.75" customHeight="1" x14ac:dyDescent="0.2">
      <c r="A4" s="800" t="s">
        <v>1</v>
      </c>
      <c r="B4" s="800"/>
      <c r="C4" s="800"/>
      <c r="D4" s="800"/>
      <c r="E4" s="800"/>
      <c r="F4" s="800"/>
    </row>
    <row r="5" spans="1:6" ht="23.25" customHeight="1" thickBot="1" x14ac:dyDescent="0.3">
      <c r="A5" s="624"/>
      <c r="B5" s="611"/>
      <c r="C5" s="611"/>
      <c r="D5" s="611"/>
      <c r="E5" s="611"/>
      <c r="F5" s="625" t="str">
        <f>KV_6.sz.mell.!F5</f>
        <v>Forintban!</v>
      </c>
    </row>
    <row r="6" spans="1:6" s="44" customFormat="1" ht="48.75" customHeight="1" thickBot="1" x14ac:dyDescent="0.25">
      <c r="A6" s="626" t="s">
        <v>67</v>
      </c>
      <c r="B6" s="627" t="s">
        <v>65</v>
      </c>
      <c r="C6" s="627" t="s">
        <v>66</v>
      </c>
      <c r="D6" s="627" t="str">
        <f>+KV_6.sz.mell.!D6</f>
        <v>Felhasználás   2019. XII. 31-ig</v>
      </c>
      <c r="E6" s="627" t="str">
        <f>+KV_6.sz.mell.!E6</f>
        <v>2020. évi előirányzat</v>
      </c>
      <c r="F6" s="629" t="str">
        <f>+CONCATENATE(LEFT(KV_ÖSSZEFÜGGÉSEK!A5,4),". utáni szükséglet ",CHAR(10),"")</f>
        <v xml:space="preserve">2020. utáni szükséglet 
</v>
      </c>
    </row>
    <row r="7" spans="1:6" s="54" customFormat="1" ht="15.2" customHeight="1" thickBot="1" x14ac:dyDescent="0.25">
      <c r="A7" s="52" t="s">
        <v>488</v>
      </c>
      <c r="B7" s="53" t="s">
        <v>489</v>
      </c>
      <c r="C7" s="53" t="s">
        <v>490</v>
      </c>
      <c r="D7" s="53" t="s">
        <v>492</v>
      </c>
      <c r="E7" s="53" t="s">
        <v>491</v>
      </c>
      <c r="F7" s="502" t="s">
        <v>557</v>
      </c>
    </row>
    <row r="8" spans="1:6" ht="15.95" customHeight="1" x14ac:dyDescent="0.2">
      <c r="A8" s="61"/>
      <c r="B8" s="62"/>
      <c r="C8" s="456"/>
      <c r="D8" s="62"/>
      <c r="E8" s="62"/>
      <c r="F8" s="63">
        <f t="shared" ref="F8:F24" si="0">B8-D8-E8</f>
        <v>0</v>
      </c>
    </row>
    <row r="9" spans="1:6" ht="15.95" customHeight="1" x14ac:dyDescent="0.2">
      <c r="A9" s="61"/>
      <c r="B9" s="62"/>
      <c r="C9" s="456"/>
      <c r="D9" s="62"/>
      <c r="E9" s="62"/>
      <c r="F9" s="63">
        <f t="shared" si="0"/>
        <v>0</v>
      </c>
    </row>
    <row r="10" spans="1:6" ht="15.95" customHeight="1" x14ac:dyDescent="0.2">
      <c r="A10" s="61"/>
      <c r="B10" s="62"/>
      <c r="C10" s="456"/>
      <c r="D10" s="62"/>
      <c r="E10" s="62"/>
      <c r="F10" s="63">
        <f t="shared" si="0"/>
        <v>0</v>
      </c>
    </row>
    <row r="11" spans="1:6" ht="15.95" customHeight="1" x14ac:dyDescent="0.2">
      <c r="A11" s="61"/>
      <c r="B11" s="62"/>
      <c r="C11" s="456"/>
      <c r="D11" s="62"/>
      <c r="E11" s="62"/>
      <c r="F11" s="63">
        <f t="shared" si="0"/>
        <v>0</v>
      </c>
    </row>
    <row r="12" spans="1:6" ht="15.95" customHeight="1" x14ac:dyDescent="0.2">
      <c r="A12" s="61"/>
      <c r="B12" s="62"/>
      <c r="C12" s="456"/>
      <c r="D12" s="62"/>
      <c r="E12" s="62"/>
      <c r="F12" s="63">
        <f t="shared" si="0"/>
        <v>0</v>
      </c>
    </row>
    <row r="13" spans="1:6" ht="15.95" customHeight="1" x14ac:dyDescent="0.2">
      <c r="A13" s="61"/>
      <c r="B13" s="62"/>
      <c r="C13" s="456"/>
      <c r="D13" s="62"/>
      <c r="E13" s="62"/>
      <c r="F13" s="63">
        <f t="shared" si="0"/>
        <v>0</v>
      </c>
    </row>
    <row r="14" spans="1:6" ht="15.95" customHeight="1" x14ac:dyDescent="0.2">
      <c r="A14" s="61"/>
      <c r="B14" s="62"/>
      <c r="C14" s="456"/>
      <c r="D14" s="62"/>
      <c r="E14" s="62"/>
      <c r="F14" s="63">
        <f t="shared" si="0"/>
        <v>0</v>
      </c>
    </row>
    <row r="15" spans="1:6" ht="15.95" customHeight="1" x14ac:dyDescent="0.2">
      <c r="A15" s="61"/>
      <c r="B15" s="62"/>
      <c r="C15" s="456"/>
      <c r="D15" s="62"/>
      <c r="E15" s="62"/>
      <c r="F15" s="63">
        <f t="shared" si="0"/>
        <v>0</v>
      </c>
    </row>
    <row r="16" spans="1:6" ht="15.95" customHeight="1" x14ac:dyDescent="0.2">
      <c r="A16" s="61"/>
      <c r="B16" s="62"/>
      <c r="C16" s="456"/>
      <c r="D16" s="62"/>
      <c r="E16" s="62"/>
      <c r="F16" s="63">
        <f t="shared" si="0"/>
        <v>0</v>
      </c>
    </row>
    <row r="17" spans="1:6" ht="15.95" customHeight="1" x14ac:dyDescent="0.2">
      <c r="A17" s="61"/>
      <c r="B17" s="62"/>
      <c r="C17" s="456"/>
      <c r="D17" s="62"/>
      <c r="E17" s="62"/>
      <c r="F17" s="63">
        <f t="shared" si="0"/>
        <v>0</v>
      </c>
    </row>
    <row r="18" spans="1:6" ht="15.95" customHeight="1" x14ac:dyDescent="0.2">
      <c r="A18" s="61"/>
      <c r="B18" s="62"/>
      <c r="C18" s="456"/>
      <c r="D18" s="62"/>
      <c r="E18" s="62"/>
      <c r="F18" s="63">
        <f t="shared" si="0"/>
        <v>0</v>
      </c>
    </row>
    <row r="19" spans="1:6" ht="15.95" customHeight="1" x14ac:dyDescent="0.2">
      <c r="A19" s="61"/>
      <c r="B19" s="62"/>
      <c r="C19" s="456"/>
      <c r="D19" s="62"/>
      <c r="E19" s="62"/>
      <c r="F19" s="63">
        <f t="shared" si="0"/>
        <v>0</v>
      </c>
    </row>
    <row r="20" spans="1:6" ht="15.95" customHeight="1" x14ac:dyDescent="0.2">
      <c r="A20" s="61"/>
      <c r="B20" s="62"/>
      <c r="C20" s="456"/>
      <c r="D20" s="62"/>
      <c r="E20" s="62"/>
      <c r="F20" s="63">
        <f t="shared" si="0"/>
        <v>0</v>
      </c>
    </row>
    <row r="21" spans="1:6" ht="15.95" customHeight="1" x14ac:dyDescent="0.2">
      <c r="A21" s="61"/>
      <c r="B21" s="62"/>
      <c r="C21" s="456"/>
      <c r="D21" s="62"/>
      <c r="E21" s="62"/>
      <c r="F21" s="63">
        <f t="shared" si="0"/>
        <v>0</v>
      </c>
    </row>
    <row r="22" spans="1:6" ht="15.95" customHeight="1" x14ac:dyDescent="0.2">
      <c r="A22" s="61"/>
      <c r="B22" s="62"/>
      <c r="C22" s="456"/>
      <c r="D22" s="62"/>
      <c r="E22" s="62"/>
      <c r="F22" s="63">
        <f t="shared" si="0"/>
        <v>0</v>
      </c>
    </row>
    <row r="23" spans="1:6" ht="15.95" customHeight="1" x14ac:dyDescent="0.2">
      <c r="A23" s="61"/>
      <c r="B23" s="62"/>
      <c r="C23" s="456"/>
      <c r="D23" s="62"/>
      <c r="E23" s="62"/>
      <c r="F23" s="63">
        <f t="shared" si="0"/>
        <v>0</v>
      </c>
    </row>
    <row r="24" spans="1:6" ht="15.95" customHeight="1" thickBot="1" x14ac:dyDescent="0.25">
      <c r="A24" s="64"/>
      <c r="B24" s="65"/>
      <c r="C24" s="457"/>
      <c r="D24" s="65"/>
      <c r="E24" s="65"/>
      <c r="F24" s="66">
        <f t="shared" si="0"/>
        <v>0</v>
      </c>
    </row>
    <row r="25" spans="1:6" s="60" customFormat="1" ht="18" customHeight="1" thickBot="1" x14ac:dyDescent="0.25">
      <c r="A25" s="184" t="s">
        <v>63</v>
      </c>
      <c r="B25" s="185">
        <f>SUM(B8:B24)</f>
        <v>0</v>
      </c>
      <c r="C25" s="117"/>
      <c r="D25" s="185">
        <f>SUM(D8:D24)</f>
        <v>0</v>
      </c>
      <c r="E25" s="185">
        <f>SUM(E8:E24)</f>
        <v>0</v>
      </c>
      <c r="F25" s="67">
        <f>SUM(F8:F24)</f>
        <v>0</v>
      </c>
    </row>
  </sheetData>
  <sheetProtection sheet="1"/>
  <mergeCells count="2">
    <mergeCell ref="A4:F4"/>
    <mergeCell ref="B2:F2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……/2018. (….) önkormányzati rendelethez&amp;"Times New Roman CE,Normál"&amp;10
   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20"/>
  <sheetViews>
    <sheetView zoomScale="120" zoomScaleNormal="120" workbookViewId="0">
      <selection activeCell="D15" sqref="D15:D16"/>
    </sheetView>
  </sheetViews>
  <sheetFormatPr defaultRowHeight="12.75" x14ac:dyDescent="0.2"/>
  <cols>
    <col min="1" max="1" width="38.6640625" style="46" customWidth="1"/>
    <col min="2" max="4" width="24.83203125" style="46" customWidth="1"/>
    <col min="5" max="5" width="26.83203125" style="46" customWidth="1"/>
    <col min="6" max="6" width="5" style="46" bestFit="1" customWidth="1"/>
    <col min="7" max="16384" width="9.33203125" style="46"/>
  </cols>
  <sheetData>
    <row r="1" spans="1:6" x14ac:dyDescent="0.2">
      <c r="F1" s="818" t="str">
        <f>CONCATENATE("8. melléklet ",ALAPADATOK!A7," ",ALAPADATOK!B7," ",ALAPADATOK!C7," ",ALAPADATOK!D7," ",ALAPADATOK!E7," ",ALAPADATOK!F7," ",ALAPADATOK!G7," ",ALAPADATOK!H7)</f>
        <v>8. melléklet a 1 / 2020 ( II.25. ) önkormányzati rendelethez</v>
      </c>
    </row>
    <row r="2" spans="1:6" ht="15.75" x14ac:dyDescent="0.2">
      <c r="A2" s="821" t="s">
        <v>675</v>
      </c>
      <c r="B2" s="821"/>
      <c r="C2" s="821"/>
      <c r="D2" s="821"/>
      <c r="E2" s="821"/>
      <c r="F2" s="818"/>
    </row>
    <row r="3" spans="1:6" ht="14.25" thickBot="1" x14ac:dyDescent="0.25">
      <c r="A3" s="683"/>
      <c r="B3" s="683"/>
      <c r="C3" s="683"/>
      <c r="D3" s="683"/>
      <c r="E3" s="684" t="str">
        <f>KV_7.sz.mell.!F5</f>
        <v>Forintban!</v>
      </c>
      <c r="F3" s="818"/>
    </row>
    <row r="4" spans="1:6" ht="13.5" thickBot="1" x14ac:dyDescent="0.25">
      <c r="A4" s="822" t="s">
        <v>137</v>
      </c>
      <c r="B4" s="823"/>
      <c r="C4" s="823"/>
      <c r="D4" s="823"/>
      <c r="E4" s="686" t="s">
        <v>55</v>
      </c>
      <c r="F4" s="818"/>
    </row>
    <row r="5" spans="1:6" x14ac:dyDescent="0.2">
      <c r="A5" s="824"/>
      <c r="B5" s="825"/>
      <c r="C5" s="825"/>
      <c r="D5" s="825"/>
      <c r="E5" s="687"/>
      <c r="F5" s="818"/>
    </row>
    <row r="6" spans="1:6" ht="13.5" thickBot="1" x14ac:dyDescent="0.25">
      <c r="A6" s="826"/>
      <c r="B6" s="827"/>
      <c r="C6" s="827"/>
      <c r="D6" s="827"/>
      <c r="E6" s="688"/>
      <c r="F6" s="818"/>
    </row>
    <row r="7" spans="1:6" ht="13.5" customHeight="1" thickBot="1" x14ac:dyDescent="0.25">
      <c r="A7" s="828" t="s">
        <v>676</v>
      </c>
      <c r="B7" s="829"/>
      <c r="C7" s="829"/>
      <c r="D7" s="829"/>
      <c r="E7" s="689">
        <f>SUM(E5:E6)</f>
        <v>0</v>
      </c>
      <c r="F7" s="818"/>
    </row>
    <row r="8" spans="1:6" ht="13.5" customHeight="1" x14ac:dyDescent="0.2">
      <c r="A8" s="692"/>
      <c r="B8" s="692"/>
      <c r="C8" s="692"/>
      <c r="D8" s="692"/>
      <c r="E8" s="693"/>
      <c r="F8" s="818"/>
    </row>
    <row r="9" spans="1:6" ht="15.75" x14ac:dyDescent="0.2">
      <c r="A9" s="831" t="s">
        <v>663</v>
      </c>
      <c r="B9" s="831"/>
      <c r="C9" s="831"/>
      <c r="D9" s="831"/>
      <c r="E9" s="831"/>
      <c r="F9" s="818"/>
    </row>
    <row r="10" spans="1:6" ht="15.75" x14ac:dyDescent="0.2">
      <c r="A10" s="819" t="s">
        <v>685</v>
      </c>
      <c r="B10" s="820"/>
      <c r="C10" s="820"/>
      <c r="D10" s="820"/>
      <c r="E10" s="820"/>
      <c r="F10" s="818"/>
    </row>
    <row r="11" spans="1:6" ht="14.25" customHeight="1" x14ac:dyDescent="0.2">
      <c r="A11" s="803" t="s">
        <v>678</v>
      </c>
      <c r="B11" s="803"/>
      <c r="C11" s="804"/>
      <c r="D11" s="804"/>
      <c r="E11" s="804"/>
      <c r="F11" s="818"/>
    </row>
    <row r="12" spans="1:6" ht="15.75" thickBot="1" x14ac:dyDescent="0.25">
      <c r="A12" s="669"/>
      <c r="B12" s="669"/>
      <c r="C12" s="669"/>
      <c r="D12" s="669"/>
      <c r="E12" s="708" t="str">
        <f>$E$3</f>
        <v>Forintban!</v>
      </c>
      <c r="F12" s="818"/>
    </row>
    <row r="13" spans="1:6" ht="13.5" customHeight="1" thickBot="1" x14ac:dyDescent="0.25">
      <c r="A13" s="805" t="s">
        <v>131</v>
      </c>
      <c r="B13" s="808" t="s">
        <v>672</v>
      </c>
      <c r="C13" s="809"/>
      <c r="D13" s="809"/>
      <c r="E13" s="810"/>
      <c r="F13" s="818"/>
    </row>
    <row r="14" spans="1:6" ht="13.5" customHeight="1" thickBot="1" x14ac:dyDescent="0.25">
      <c r="A14" s="806"/>
      <c r="B14" s="811" t="s">
        <v>686</v>
      </c>
      <c r="C14" s="814" t="s">
        <v>673</v>
      </c>
      <c r="D14" s="815"/>
      <c r="E14" s="816"/>
      <c r="F14" s="818"/>
    </row>
    <row r="15" spans="1:6" ht="12.75" customHeight="1" x14ac:dyDescent="0.2">
      <c r="A15" s="806"/>
      <c r="B15" s="812"/>
      <c r="C15" s="811" t="str">
        <f>CONCATENATE(TARTALOMJEGYZÉK!$A$1,". előtti tervezett forrás, kiadás")</f>
        <v>2020. előtti tervezett forrás, kiadás</v>
      </c>
      <c r="D15" s="811" t="str">
        <f>CONCATENATE(TARTALOMJEGYZÉK!$A$1,". évi eredeti előirányzat")</f>
        <v>2020. évi eredeti előirányzat</v>
      </c>
      <c r="E15" s="811" t="str">
        <f>CONCATENATE(TARTALOMJEGYZÉK!$A$1,". év utáni tervezett forrás, kiadás")</f>
        <v>2020. év utáni tervezett forrás, kiadás</v>
      </c>
      <c r="F15" s="818"/>
    </row>
    <row r="16" spans="1:6" ht="13.5" thickBot="1" x14ac:dyDescent="0.25">
      <c r="A16" s="807"/>
      <c r="B16" s="813"/>
      <c r="C16" s="817"/>
      <c r="D16" s="817"/>
      <c r="E16" s="813"/>
      <c r="F16" s="818"/>
    </row>
    <row r="17" spans="1:6" ht="13.5" thickBot="1" x14ac:dyDescent="0.25">
      <c r="A17" s="670" t="s">
        <v>488</v>
      </c>
      <c r="B17" s="671" t="s">
        <v>674</v>
      </c>
      <c r="C17" s="672" t="s">
        <v>490</v>
      </c>
      <c r="D17" s="673" t="s">
        <v>492</v>
      </c>
      <c r="E17" s="674" t="s">
        <v>491</v>
      </c>
      <c r="F17" s="818"/>
    </row>
    <row r="18" spans="1:6" x14ac:dyDescent="0.2">
      <c r="A18" s="675" t="s">
        <v>132</v>
      </c>
      <c r="B18" s="695">
        <f>C18+D18+E18</f>
        <v>0</v>
      </c>
      <c r="C18" s="696"/>
      <c r="D18" s="696"/>
      <c r="E18" s="697"/>
      <c r="F18" s="818"/>
    </row>
    <row r="19" spans="1:6" x14ac:dyDescent="0.2">
      <c r="A19" s="676" t="s">
        <v>143</v>
      </c>
      <c r="B19" s="698">
        <f t="shared" ref="B19:B29" si="0">C19+D19+E19</f>
        <v>0</v>
      </c>
      <c r="C19" s="699"/>
      <c r="D19" s="699"/>
      <c r="E19" s="699"/>
      <c r="F19" s="818"/>
    </row>
    <row r="20" spans="1:6" x14ac:dyDescent="0.2">
      <c r="A20" s="677" t="s">
        <v>133</v>
      </c>
      <c r="B20" s="700">
        <f t="shared" si="0"/>
        <v>0</v>
      </c>
      <c r="C20" s="701"/>
      <c r="D20" s="701"/>
      <c r="E20" s="701"/>
      <c r="F20" s="818"/>
    </row>
    <row r="21" spans="1:6" x14ac:dyDescent="0.2">
      <c r="A21" s="677" t="s">
        <v>145</v>
      </c>
      <c r="B21" s="700">
        <f t="shared" si="0"/>
        <v>0</v>
      </c>
      <c r="C21" s="701"/>
      <c r="D21" s="701"/>
      <c r="E21" s="701"/>
      <c r="F21" s="818"/>
    </row>
    <row r="22" spans="1:6" x14ac:dyDescent="0.2">
      <c r="A22" s="677" t="s">
        <v>134</v>
      </c>
      <c r="B22" s="700">
        <f t="shared" si="0"/>
        <v>0</v>
      </c>
      <c r="C22" s="701"/>
      <c r="D22" s="701"/>
      <c r="E22" s="701"/>
      <c r="F22" s="818"/>
    </row>
    <row r="23" spans="1:6" ht="13.5" thickBot="1" x14ac:dyDescent="0.25">
      <c r="A23" s="677" t="s">
        <v>135</v>
      </c>
      <c r="B23" s="700">
        <f t="shared" si="0"/>
        <v>0</v>
      </c>
      <c r="C23" s="701"/>
      <c r="D23" s="701"/>
      <c r="E23" s="701"/>
      <c r="F23" s="818"/>
    </row>
    <row r="24" spans="1:6" ht="13.5" thickBot="1" x14ac:dyDescent="0.25">
      <c r="A24" s="678" t="s">
        <v>136</v>
      </c>
      <c r="B24" s="702">
        <f>B18+SUM(B20:B23)</f>
        <v>0</v>
      </c>
      <c r="C24" s="703">
        <f>C18+SUM(C20:C23)</f>
        <v>0</v>
      </c>
      <c r="D24" s="703">
        <f>D18+SUM(D20:D23)</f>
        <v>0</v>
      </c>
      <c r="E24" s="704">
        <f>E18+SUM(E20:E23)</f>
        <v>0</v>
      </c>
      <c r="F24" s="818"/>
    </row>
    <row r="25" spans="1:6" x14ac:dyDescent="0.2">
      <c r="A25" s="679" t="s">
        <v>139</v>
      </c>
      <c r="B25" s="695">
        <f t="shared" si="0"/>
        <v>0</v>
      </c>
      <c r="C25" s="696"/>
      <c r="D25" s="696"/>
      <c r="E25" s="697"/>
      <c r="F25" s="818"/>
    </row>
    <row r="26" spans="1:6" x14ac:dyDescent="0.2">
      <c r="A26" s="680" t="s">
        <v>140</v>
      </c>
      <c r="B26" s="700">
        <f t="shared" si="0"/>
        <v>0</v>
      </c>
      <c r="C26" s="701"/>
      <c r="D26" s="701"/>
      <c r="E26" s="701"/>
      <c r="F26" s="818"/>
    </row>
    <row r="27" spans="1:6" x14ac:dyDescent="0.2">
      <c r="A27" s="680" t="s">
        <v>141</v>
      </c>
      <c r="B27" s="700">
        <f t="shared" si="0"/>
        <v>0</v>
      </c>
      <c r="C27" s="701"/>
      <c r="D27" s="701"/>
      <c r="E27" s="701"/>
      <c r="F27" s="818"/>
    </row>
    <row r="28" spans="1:6" x14ac:dyDescent="0.2">
      <c r="A28" s="680" t="s">
        <v>142</v>
      </c>
      <c r="B28" s="700">
        <f t="shared" si="0"/>
        <v>0</v>
      </c>
      <c r="C28" s="701"/>
      <c r="D28" s="701"/>
      <c r="E28" s="701"/>
      <c r="F28" s="818"/>
    </row>
    <row r="29" spans="1:6" ht="13.5" thickBot="1" x14ac:dyDescent="0.25">
      <c r="A29" s="681"/>
      <c r="B29" s="705">
        <f t="shared" si="0"/>
        <v>0</v>
      </c>
      <c r="C29" s="706"/>
      <c r="D29" s="706"/>
      <c r="E29" s="707"/>
      <c r="F29" s="818"/>
    </row>
    <row r="30" spans="1:6" ht="13.5" thickBot="1" x14ac:dyDescent="0.25">
      <c r="A30" s="682" t="s">
        <v>110</v>
      </c>
      <c r="B30" s="702">
        <f>SUM(B25:B29)</f>
        <v>0</v>
      </c>
      <c r="C30" s="703">
        <f>SUM(C25:C29)</f>
        <v>0</v>
      </c>
      <c r="D30" s="703">
        <f>SUM(D25:D29)</f>
        <v>0</v>
      </c>
      <c r="E30" s="704">
        <f>SUM(E25:E29)</f>
        <v>0</v>
      </c>
      <c r="F30" s="818"/>
    </row>
    <row r="31" spans="1:6" ht="12.75" customHeight="1" x14ac:dyDescent="0.2">
      <c r="A31" s="830" t="s">
        <v>679</v>
      </c>
      <c r="B31" s="830"/>
      <c r="C31" s="830"/>
      <c r="D31" s="830"/>
      <c r="E31" s="830"/>
      <c r="F31" s="818"/>
    </row>
    <row r="32" spans="1:6" x14ac:dyDescent="0.2">
      <c r="A32" s="685"/>
      <c r="B32" s="685"/>
      <c r="C32" s="685"/>
      <c r="D32" s="685"/>
      <c r="E32" s="685"/>
      <c r="F32" s="690"/>
    </row>
    <row r="33" spans="1:5" ht="14.25" x14ac:dyDescent="0.2">
      <c r="A33" s="803" t="s">
        <v>677</v>
      </c>
      <c r="B33" s="803"/>
      <c r="C33" s="804"/>
      <c r="D33" s="804"/>
      <c r="E33" s="804"/>
    </row>
    <row r="34" spans="1:5" ht="15.75" thickBot="1" x14ac:dyDescent="0.25">
      <c r="A34" s="669"/>
      <c r="B34" s="669"/>
      <c r="C34" s="669"/>
      <c r="D34" s="669"/>
      <c r="E34" s="708" t="str">
        <f>$E$3</f>
        <v>Forintban!</v>
      </c>
    </row>
    <row r="35" spans="1:5" ht="13.5" thickBot="1" x14ac:dyDescent="0.25">
      <c r="A35" s="805" t="s">
        <v>131</v>
      </c>
      <c r="B35" s="808" t="s">
        <v>672</v>
      </c>
      <c r="C35" s="809"/>
      <c r="D35" s="809"/>
      <c r="E35" s="810"/>
    </row>
    <row r="36" spans="1:5" ht="13.5" thickBot="1" x14ac:dyDescent="0.25">
      <c r="A36" s="806"/>
      <c r="B36" s="811" t="s">
        <v>686</v>
      </c>
      <c r="C36" s="814" t="s">
        <v>673</v>
      </c>
      <c r="D36" s="815"/>
      <c r="E36" s="816"/>
    </row>
    <row r="37" spans="1:5" ht="12.75" customHeight="1" x14ac:dyDescent="0.2">
      <c r="A37" s="806"/>
      <c r="B37" s="812"/>
      <c r="C37" s="811" t="str">
        <f>CONCATENATE(TARTALOMJEGYZÉK!$A$1,". előtti tervezett forrás, kiadás")</f>
        <v>2020. előtti tervezett forrás, kiadás</v>
      </c>
      <c r="D37" s="811" t="str">
        <f>CONCATENATE(TARTALOMJEGYZÉK!$A$1,". évi eredeti előirányzat")</f>
        <v>2020. évi eredeti előirányzat</v>
      </c>
      <c r="E37" s="811" t="str">
        <f>CONCATENATE(TARTALOMJEGYZÉK!$A$1,". év utáni tervezett forrás, kiadás")</f>
        <v>2020. év utáni tervezett forrás, kiadás</v>
      </c>
    </row>
    <row r="38" spans="1:5" ht="13.5" thickBot="1" x14ac:dyDescent="0.25">
      <c r="A38" s="807"/>
      <c r="B38" s="813"/>
      <c r="C38" s="817"/>
      <c r="D38" s="817"/>
      <c r="E38" s="813"/>
    </row>
    <row r="39" spans="1:5" ht="13.5" thickBot="1" x14ac:dyDescent="0.25">
      <c r="A39" s="670" t="s">
        <v>488</v>
      </c>
      <c r="B39" s="671" t="s">
        <v>674</v>
      </c>
      <c r="C39" s="672" t="s">
        <v>490</v>
      </c>
      <c r="D39" s="673" t="s">
        <v>492</v>
      </c>
      <c r="E39" s="674" t="s">
        <v>491</v>
      </c>
    </row>
    <row r="40" spans="1:5" x14ac:dyDescent="0.2">
      <c r="A40" s="675" t="s">
        <v>132</v>
      </c>
      <c r="B40" s="695">
        <f t="shared" ref="B40:B45" si="1">C40+D40+E40</f>
        <v>0</v>
      </c>
      <c r="C40" s="696"/>
      <c r="D40" s="696"/>
      <c r="E40" s="697"/>
    </row>
    <row r="41" spans="1:5" x14ac:dyDescent="0.2">
      <c r="A41" s="676" t="s">
        <v>143</v>
      </c>
      <c r="B41" s="698">
        <f t="shared" si="1"/>
        <v>0</v>
      </c>
      <c r="C41" s="699"/>
      <c r="D41" s="699"/>
      <c r="E41" s="699"/>
    </row>
    <row r="42" spans="1:5" x14ac:dyDescent="0.2">
      <c r="A42" s="677" t="s">
        <v>133</v>
      </c>
      <c r="B42" s="700">
        <f t="shared" si="1"/>
        <v>0</v>
      </c>
      <c r="C42" s="701"/>
      <c r="D42" s="701"/>
      <c r="E42" s="701"/>
    </row>
    <row r="43" spans="1:5" x14ac:dyDescent="0.2">
      <c r="A43" s="677" t="s">
        <v>145</v>
      </c>
      <c r="B43" s="700">
        <f t="shared" si="1"/>
        <v>0</v>
      </c>
      <c r="C43" s="701"/>
      <c r="D43" s="701"/>
      <c r="E43" s="701"/>
    </row>
    <row r="44" spans="1:5" x14ac:dyDescent="0.2">
      <c r="A44" s="677" t="s">
        <v>134</v>
      </c>
      <c r="B44" s="700">
        <f t="shared" si="1"/>
        <v>0</v>
      </c>
      <c r="C44" s="701"/>
      <c r="D44" s="701"/>
      <c r="E44" s="701"/>
    </row>
    <row r="45" spans="1:5" ht="13.5" thickBot="1" x14ac:dyDescent="0.25">
      <c r="A45" s="677" t="s">
        <v>135</v>
      </c>
      <c r="B45" s="700">
        <f t="shared" si="1"/>
        <v>0</v>
      </c>
      <c r="C45" s="701"/>
      <c r="D45" s="701"/>
      <c r="E45" s="701"/>
    </row>
    <row r="46" spans="1:5" ht="13.5" thickBot="1" x14ac:dyDescent="0.25">
      <c r="A46" s="678" t="s">
        <v>136</v>
      </c>
      <c r="B46" s="702">
        <f>B40+SUM(B42:B45)</f>
        <v>0</v>
      </c>
      <c r="C46" s="703">
        <f>C40+SUM(C42:C45)</f>
        <v>0</v>
      </c>
      <c r="D46" s="703">
        <f>D40+SUM(D42:D45)</f>
        <v>0</v>
      </c>
      <c r="E46" s="704">
        <f>E40+SUM(E42:E45)</f>
        <v>0</v>
      </c>
    </row>
    <row r="47" spans="1:5" x14ac:dyDescent="0.2">
      <c r="A47" s="679" t="s">
        <v>139</v>
      </c>
      <c r="B47" s="695">
        <f>C47+D47+E47</f>
        <v>0</v>
      </c>
      <c r="C47" s="696"/>
      <c r="D47" s="696"/>
      <c r="E47" s="697"/>
    </row>
    <row r="48" spans="1:5" x14ac:dyDescent="0.2">
      <c r="A48" s="680" t="s">
        <v>140</v>
      </c>
      <c r="B48" s="700">
        <f>C48+D48+E48</f>
        <v>0</v>
      </c>
      <c r="C48" s="701"/>
      <c r="D48" s="701"/>
      <c r="E48" s="701"/>
    </row>
    <row r="49" spans="1:5" x14ac:dyDescent="0.2">
      <c r="A49" s="680" t="s">
        <v>141</v>
      </c>
      <c r="B49" s="700">
        <f>C49+D49+E49</f>
        <v>0</v>
      </c>
      <c r="C49" s="701"/>
      <c r="D49" s="701"/>
      <c r="E49" s="701"/>
    </row>
    <row r="50" spans="1:5" x14ac:dyDescent="0.2">
      <c r="A50" s="680" t="s">
        <v>142</v>
      </c>
      <c r="B50" s="700">
        <f>C50+D50+E50</f>
        <v>0</v>
      </c>
      <c r="C50" s="701"/>
      <c r="D50" s="701"/>
      <c r="E50" s="701"/>
    </row>
    <row r="51" spans="1:5" ht="13.5" thickBot="1" x14ac:dyDescent="0.25">
      <c r="A51" s="681"/>
      <c r="B51" s="705">
        <f>C51+D51+E51</f>
        <v>0</v>
      </c>
      <c r="C51" s="706"/>
      <c r="D51" s="706"/>
      <c r="E51" s="707"/>
    </row>
    <row r="52" spans="1:5" ht="13.5" thickBot="1" x14ac:dyDescent="0.25">
      <c r="A52" s="682" t="s">
        <v>110</v>
      </c>
      <c r="B52" s="702">
        <f>SUM(B47:B51)</f>
        <v>0</v>
      </c>
      <c r="C52" s="703">
        <f>SUM(C47:C51)</f>
        <v>0</v>
      </c>
      <c r="D52" s="703">
        <f>SUM(D47:D51)</f>
        <v>0</v>
      </c>
      <c r="E52" s="704">
        <f>SUM(E47:E51)</f>
        <v>0</v>
      </c>
    </row>
    <row r="53" spans="1:5" x14ac:dyDescent="0.2">
      <c r="A53" s="157"/>
      <c r="B53" s="157"/>
      <c r="C53" s="157"/>
      <c r="D53" s="157"/>
      <c r="E53" s="157"/>
    </row>
    <row r="54" spans="1:5" ht="14.25" x14ac:dyDescent="0.2">
      <c r="A54" s="803" t="s">
        <v>677</v>
      </c>
      <c r="B54" s="803"/>
      <c r="C54" s="804"/>
      <c r="D54" s="804"/>
      <c r="E54" s="804"/>
    </row>
    <row r="55" spans="1:5" ht="15.75" thickBot="1" x14ac:dyDescent="0.25">
      <c r="A55" s="669"/>
      <c r="B55" s="669"/>
      <c r="C55" s="669"/>
      <c r="D55" s="669"/>
      <c r="E55" s="708" t="str">
        <f>$E$3</f>
        <v>Forintban!</v>
      </c>
    </row>
    <row r="56" spans="1:5" ht="13.5" thickBot="1" x14ac:dyDescent="0.25">
      <c r="A56" s="805" t="s">
        <v>131</v>
      </c>
      <c r="B56" s="808" t="s">
        <v>672</v>
      </c>
      <c r="C56" s="809"/>
      <c r="D56" s="809"/>
      <c r="E56" s="810"/>
    </row>
    <row r="57" spans="1:5" ht="13.5" thickBot="1" x14ac:dyDescent="0.25">
      <c r="A57" s="806"/>
      <c r="B57" s="811" t="s">
        <v>686</v>
      </c>
      <c r="C57" s="814" t="s">
        <v>673</v>
      </c>
      <c r="D57" s="815"/>
      <c r="E57" s="816"/>
    </row>
    <row r="58" spans="1:5" x14ac:dyDescent="0.2">
      <c r="A58" s="806"/>
      <c r="B58" s="812"/>
      <c r="C58" s="811" t="str">
        <f>CONCATENATE(TARTALOMJEGYZÉK!$A$1,". előtti tervezett forrás, kiadás")</f>
        <v>2020. előtti tervezett forrás, kiadás</v>
      </c>
      <c r="D58" s="811" t="str">
        <f>CONCATENATE(TARTALOMJEGYZÉK!$A$1,". évi eredeti előirányzat")</f>
        <v>2020. évi eredeti előirányzat</v>
      </c>
      <c r="E58" s="811" t="str">
        <f>CONCATENATE(TARTALOMJEGYZÉK!$A$1,". év utáni tervezett forrás, kiadás")</f>
        <v>2020. év utáni tervezett forrás, kiadás</v>
      </c>
    </row>
    <row r="59" spans="1:5" ht="13.5" thickBot="1" x14ac:dyDescent="0.25">
      <c r="A59" s="807"/>
      <c r="B59" s="813"/>
      <c r="C59" s="817"/>
      <c r="D59" s="817"/>
      <c r="E59" s="813"/>
    </row>
    <row r="60" spans="1:5" ht="13.5" thickBot="1" x14ac:dyDescent="0.25">
      <c r="A60" s="670" t="s">
        <v>488</v>
      </c>
      <c r="B60" s="671" t="s">
        <v>674</v>
      </c>
      <c r="C60" s="672" t="s">
        <v>490</v>
      </c>
      <c r="D60" s="673" t="s">
        <v>492</v>
      </c>
      <c r="E60" s="674" t="s">
        <v>491</v>
      </c>
    </row>
    <row r="61" spans="1:5" x14ac:dyDescent="0.2">
      <c r="A61" s="675" t="s">
        <v>132</v>
      </c>
      <c r="B61" s="695">
        <f t="shared" ref="B61:B66" si="2">C61+D61+E61</f>
        <v>0</v>
      </c>
      <c r="C61" s="696"/>
      <c r="D61" s="696"/>
      <c r="E61" s="697"/>
    </row>
    <row r="62" spans="1:5" x14ac:dyDescent="0.2">
      <c r="A62" s="676" t="s">
        <v>143</v>
      </c>
      <c r="B62" s="698">
        <f t="shared" si="2"/>
        <v>0</v>
      </c>
      <c r="C62" s="699"/>
      <c r="D62" s="699"/>
      <c r="E62" s="699"/>
    </row>
    <row r="63" spans="1:5" x14ac:dyDescent="0.2">
      <c r="A63" s="677" t="s">
        <v>133</v>
      </c>
      <c r="B63" s="700">
        <f t="shared" si="2"/>
        <v>0</v>
      </c>
      <c r="C63" s="701"/>
      <c r="D63" s="701"/>
      <c r="E63" s="701"/>
    </row>
    <row r="64" spans="1:5" x14ac:dyDescent="0.2">
      <c r="A64" s="677" t="s">
        <v>145</v>
      </c>
      <c r="B64" s="700">
        <f t="shared" si="2"/>
        <v>0</v>
      </c>
      <c r="C64" s="701"/>
      <c r="D64" s="701"/>
      <c r="E64" s="701"/>
    </row>
    <row r="65" spans="1:5" x14ac:dyDescent="0.2">
      <c r="A65" s="677" t="s">
        <v>134</v>
      </c>
      <c r="B65" s="700">
        <f t="shared" si="2"/>
        <v>0</v>
      </c>
      <c r="C65" s="701"/>
      <c r="D65" s="701"/>
      <c r="E65" s="701"/>
    </row>
    <row r="66" spans="1:5" ht="13.5" thickBot="1" x14ac:dyDescent="0.25">
      <c r="A66" s="677" t="s">
        <v>135</v>
      </c>
      <c r="B66" s="700">
        <f t="shared" si="2"/>
        <v>0</v>
      </c>
      <c r="C66" s="701"/>
      <c r="D66" s="701"/>
      <c r="E66" s="701"/>
    </row>
    <row r="67" spans="1:5" ht="13.5" thickBot="1" x14ac:dyDescent="0.25">
      <c r="A67" s="678" t="s">
        <v>136</v>
      </c>
      <c r="B67" s="702">
        <f>B61+SUM(B63:B66)</f>
        <v>0</v>
      </c>
      <c r="C67" s="703">
        <f>C61+SUM(C63:C66)</f>
        <v>0</v>
      </c>
      <c r="D67" s="703">
        <f>D61+SUM(D63:D66)</f>
        <v>0</v>
      </c>
      <c r="E67" s="704">
        <f>E61+SUM(E63:E66)</f>
        <v>0</v>
      </c>
    </row>
    <row r="68" spans="1:5" x14ac:dyDescent="0.2">
      <c r="A68" s="679" t="s">
        <v>139</v>
      </c>
      <c r="B68" s="695">
        <f>C68+D68+E68</f>
        <v>0</v>
      </c>
      <c r="C68" s="696"/>
      <c r="D68" s="696"/>
      <c r="E68" s="697"/>
    </row>
    <row r="69" spans="1:5" x14ac:dyDescent="0.2">
      <c r="A69" s="680" t="s">
        <v>140</v>
      </c>
      <c r="B69" s="700">
        <f>C69+D69+E69</f>
        <v>0</v>
      </c>
      <c r="C69" s="701"/>
      <c r="D69" s="701"/>
      <c r="E69" s="701"/>
    </row>
    <row r="70" spans="1:5" x14ac:dyDescent="0.2">
      <c r="A70" s="680" t="s">
        <v>141</v>
      </c>
      <c r="B70" s="700">
        <f>C70+D70+E70</f>
        <v>0</v>
      </c>
      <c r="C70" s="701"/>
      <c r="D70" s="701"/>
      <c r="E70" s="701"/>
    </row>
    <row r="71" spans="1:5" x14ac:dyDescent="0.2">
      <c r="A71" s="680" t="s">
        <v>142</v>
      </c>
      <c r="B71" s="700">
        <f>C71+D71+E71</f>
        <v>0</v>
      </c>
      <c r="C71" s="701"/>
      <c r="D71" s="701"/>
      <c r="E71" s="701"/>
    </row>
    <row r="72" spans="1:5" ht="13.5" thickBot="1" x14ac:dyDescent="0.25">
      <c r="A72" s="681"/>
      <c r="B72" s="705">
        <f>C72+D72+E72</f>
        <v>0</v>
      </c>
      <c r="C72" s="706"/>
      <c r="D72" s="706"/>
      <c r="E72" s="707"/>
    </row>
    <row r="73" spans="1:5" ht="13.5" thickBot="1" x14ac:dyDescent="0.25">
      <c r="A73" s="682" t="s">
        <v>110</v>
      </c>
      <c r="B73" s="702">
        <f>SUM(B68:B72)</f>
        <v>0</v>
      </c>
      <c r="C73" s="703">
        <f>SUM(C68:C72)</f>
        <v>0</v>
      </c>
      <c r="D73" s="703">
        <f>SUM(D68:D72)</f>
        <v>0</v>
      </c>
      <c r="E73" s="704">
        <f>SUM(E68:E72)</f>
        <v>0</v>
      </c>
    </row>
    <row r="74" spans="1:5" x14ac:dyDescent="0.2">
      <c r="A74" s="157"/>
      <c r="B74" s="157"/>
      <c r="C74" s="157"/>
      <c r="D74" s="157"/>
      <c r="E74" s="157"/>
    </row>
    <row r="75" spans="1:5" ht="14.25" x14ac:dyDescent="0.2">
      <c r="A75" s="803" t="s">
        <v>677</v>
      </c>
      <c r="B75" s="803"/>
      <c r="C75" s="804"/>
      <c r="D75" s="804"/>
      <c r="E75" s="804"/>
    </row>
    <row r="76" spans="1:5" ht="15.75" thickBot="1" x14ac:dyDescent="0.25">
      <c r="A76" s="669"/>
      <c r="B76" s="669"/>
      <c r="C76" s="669"/>
      <c r="D76" s="669"/>
      <c r="E76" s="708" t="str">
        <f>$E$3</f>
        <v>Forintban!</v>
      </c>
    </row>
    <row r="77" spans="1:5" ht="13.5" thickBot="1" x14ac:dyDescent="0.25">
      <c r="A77" s="805" t="s">
        <v>131</v>
      </c>
      <c r="B77" s="808" t="s">
        <v>672</v>
      </c>
      <c r="C77" s="809"/>
      <c r="D77" s="809"/>
      <c r="E77" s="810"/>
    </row>
    <row r="78" spans="1:5" ht="13.5" thickBot="1" x14ac:dyDescent="0.25">
      <c r="A78" s="806"/>
      <c r="B78" s="811" t="s">
        <v>686</v>
      </c>
      <c r="C78" s="814" t="s">
        <v>673</v>
      </c>
      <c r="D78" s="815"/>
      <c r="E78" s="816"/>
    </row>
    <row r="79" spans="1:5" x14ac:dyDescent="0.2">
      <c r="A79" s="806"/>
      <c r="B79" s="812"/>
      <c r="C79" s="811" t="str">
        <f>CONCATENATE(TARTALOMJEGYZÉK!$A$1,". előtti tervezett forrás, kiadás")</f>
        <v>2020. előtti tervezett forrás, kiadás</v>
      </c>
      <c r="D79" s="811" t="str">
        <f>CONCATENATE(TARTALOMJEGYZÉK!$A$1,". évi eredeti előirányzat")</f>
        <v>2020. évi eredeti előirányzat</v>
      </c>
      <c r="E79" s="811" t="str">
        <f>CONCATENATE(TARTALOMJEGYZÉK!$A$1,". év utáni tervezett forrás, kiadás")</f>
        <v>2020. év utáni tervezett forrás, kiadás</v>
      </c>
    </row>
    <row r="80" spans="1:5" ht="13.5" thickBot="1" x14ac:dyDescent="0.25">
      <c r="A80" s="807"/>
      <c r="B80" s="813"/>
      <c r="C80" s="817"/>
      <c r="D80" s="817"/>
      <c r="E80" s="813"/>
    </row>
    <row r="81" spans="1:5" ht="13.5" thickBot="1" x14ac:dyDescent="0.25">
      <c r="A81" s="670" t="s">
        <v>488</v>
      </c>
      <c r="B81" s="671" t="s">
        <v>674</v>
      </c>
      <c r="C81" s="672" t="s">
        <v>490</v>
      </c>
      <c r="D81" s="673" t="s">
        <v>492</v>
      </c>
      <c r="E81" s="674" t="s">
        <v>491</v>
      </c>
    </row>
    <row r="82" spans="1:5" x14ac:dyDescent="0.2">
      <c r="A82" s="675" t="s">
        <v>132</v>
      </c>
      <c r="B82" s="695">
        <f t="shared" ref="B82:B87" si="3">C82+D82+E82</f>
        <v>0</v>
      </c>
      <c r="C82" s="696"/>
      <c r="D82" s="696"/>
      <c r="E82" s="697"/>
    </row>
    <row r="83" spans="1:5" x14ac:dyDescent="0.2">
      <c r="A83" s="676" t="s">
        <v>143</v>
      </c>
      <c r="B83" s="698">
        <f t="shared" si="3"/>
        <v>0</v>
      </c>
      <c r="C83" s="699"/>
      <c r="D83" s="699"/>
      <c r="E83" s="699"/>
    </row>
    <row r="84" spans="1:5" x14ac:dyDescent="0.2">
      <c r="A84" s="677" t="s">
        <v>133</v>
      </c>
      <c r="B84" s="700">
        <f t="shared" si="3"/>
        <v>0</v>
      </c>
      <c r="C84" s="701"/>
      <c r="D84" s="701"/>
      <c r="E84" s="701"/>
    </row>
    <row r="85" spans="1:5" x14ac:dyDescent="0.2">
      <c r="A85" s="677" t="s">
        <v>145</v>
      </c>
      <c r="B85" s="700">
        <f t="shared" si="3"/>
        <v>0</v>
      </c>
      <c r="C85" s="701"/>
      <c r="D85" s="701"/>
      <c r="E85" s="701"/>
    </row>
    <row r="86" spans="1:5" x14ac:dyDescent="0.2">
      <c r="A86" s="677" t="s">
        <v>134</v>
      </c>
      <c r="B86" s="700">
        <f t="shared" si="3"/>
        <v>0</v>
      </c>
      <c r="C86" s="701"/>
      <c r="D86" s="701"/>
      <c r="E86" s="701"/>
    </row>
    <row r="87" spans="1:5" ht="13.5" thickBot="1" x14ac:dyDescent="0.25">
      <c r="A87" s="677" t="s">
        <v>135</v>
      </c>
      <c r="B87" s="700">
        <f t="shared" si="3"/>
        <v>0</v>
      </c>
      <c r="C87" s="701"/>
      <c r="D87" s="701"/>
      <c r="E87" s="701"/>
    </row>
    <row r="88" spans="1:5" ht="13.5" thickBot="1" x14ac:dyDescent="0.25">
      <c r="A88" s="678" t="s">
        <v>136</v>
      </c>
      <c r="B88" s="702">
        <f>B82+SUM(B84:B87)</f>
        <v>0</v>
      </c>
      <c r="C88" s="703">
        <f>C82+SUM(C84:C87)</f>
        <v>0</v>
      </c>
      <c r="D88" s="703">
        <f>D82+SUM(D84:D87)</f>
        <v>0</v>
      </c>
      <c r="E88" s="704">
        <f>E82+SUM(E84:E87)</f>
        <v>0</v>
      </c>
    </row>
    <row r="89" spans="1:5" x14ac:dyDescent="0.2">
      <c r="A89" s="679" t="s">
        <v>139</v>
      </c>
      <c r="B89" s="695">
        <f>C89+D89+E89</f>
        <v>0</v>
      </c>
      <c r="C89" s="696"/>
      <c r="D89" s="696"/>
      <c r="E89" s="697"/>
    </row>
    <row r="90" spans="1:5" x14ac:dyDescent="0.2">
      <c r="A90" s="680" t="s">
        <v>140</v>
      </c>
      <c r="B90" s="700">
        <f>C90+D90+E90</f>
        <v>0</v>
      </c>
      <c r="C90" s="701"/>
      <c r="D90" s="701"/>
      <c r="E90" s="701"/>
    </row>
    <row r="91" spans="1:5" x14ac:dyDescent="0.2">
      <c r="A91" s="680" t="s">
        <v>141</v>
      </c>
      <c r="B91" s="700">
        <f>C91+D91+E91</f>
        <v>0</v>
      </c>
      <c r="C91" s="701"/>
      <c r="D91" s="701"/>
      <c r="E91" s="701"/>
    </row>
    <row r="92" spans="1:5" x14ac:dyDescent="0.2">
      <c r="A92" s="680" t="s">
        <v>142</v>
      </c>
      <c r="B92" s="700">
        <f>C92+D92+E92</f>
        <v>0</v>
      </c>
      <c r="C92" s="701"/>
      <c r="D92" s="701"/>
      <c r="E92" s="701"/>
    </row>
    <row r="93" spans="1:5" ht="13.5" thickBot="1" x14ac:dyDescent="0.25">
      <c r="A93" s="681"/>
      <c r="B93" s="705">
        <f>C93+D93+E93</f>
        <v>0</v>
      </c>
      <c r="C93" s="706"/>
      <c r="D93" s="706"/>
      <c r="E93" s="707"/>
    </row>
    <row r="94" spans="1:5" ht="13.5" thickBot="1" x14ac:dyDescent="0.25">
      <c r="A94" s="682" t="s">
        <v>110</v>
      </c>
      <c r="B94" s="702">
        <f>SUM(B89:B93)</f>
        <v>0</v>
      </c>
      <c r="C94" s="703">
        <f>SUM(C89:C93)</f>
        <v>0</v>
      </c>
      <c r="D94" s="703">
        <f>SUM(D89:D93)</f>
        <v>0</v>
      </c>
      <c r="E94" s="704">
        <f>SUM(E89:E93)</f>
        <v>0</v>
      </c>
    </row>
    <row r="95" spans="1:5" x14ac:dyDescent="0.2">
      <c r="A95" s="157"/>
      <c r="B95" s="157"/>
      <c r="C95" s="157"/>
      <c r="D95" s="157"/>
      <c r="E95" s="157"/>
    </row>
    <row r="96" spans="1:5" ht="14.25" x14ac:dyDescent="0.2">
      <c r="A96" s="803" t="s">
        <v>677</v>
      </c>
      <c r="B96" s="803"/>
      <c r="C96" s="804"/>
      <c r="D96" s="804"/>
      <c r="E96" s="804"/>
    </row>
    <row r="97" spans="1:5" ht="15.75" thickBot="1" x14ac:dyDescent="0.25">
      <c r="A97" s="669"/>
      <c r="B97" s="669"/>
      <c r="C97" s="669"/>
      <c r="D97" s="669"/>
      <c r="E97" s="708" t="str">
        <f>$E$3</f>
        <v>Forintban!</v>
      </c>
    </row>
    <row r="98" spans="1:5" ht="13.5" thickBot="1" x14ac:dyDescent="0.25">
      <c r="A98" s="805" t="s">
        <v>131</v>
      </c>
      <c r="B98" s="808" t="s">
        <v>672</v>
      </c>
      <c r="C98" s="809"/>
      <c r="D98" s="809"/>
      <c r="E98" s="810"/>
    </row>
    <row r="99" spans="1:5" ht="13.5" thickBot="1" x14ac:dyDescent="0.25">
      <c r="A99" s="806"/>
      <c r="B99" s="811" t="s">
        <v>686</v>
      </c>
      <c r="C99" s="814" t="s">
        <v>673</v>
      </c>
      <c r="D99" s="815"/>
      <c r="E99" s="816"/>
    </row>
    <row r="100" spans="1:5" x14ac:dyDescent="0.2">
      <c r="A100" s="806"/>
      <c r="B100" s="812"/>
      <c r="C100" s="811" t="str">
        <f>CONCATENATE(TARTALOMJEGYZÉK!$A$1,". előtti tervezett forrás, kiadás")</f>
        <v>2020. előtti tervezett forrás, kiadás</v>
      </c>
      <c r="D100" s="811" t="str">
        <f>CONCATENATE(TARTALOMJEGYZÉK!$A$1,". évi eredeti előirányzat")</f>
        <v>2020. évi eredeti előirányzat</v>
      </c>
      <c r="E100" s="811" t="str">
        <f>CONCATENATE(TARTALOMJEGYZÉK!$A$1,". év utáni tervezett forrás, kiadás")</f>
        <v>2020. év utáni tervezett forrás, kiadás</v>
      </c>
    </row>
    <row r="101" spans="1:5" ht="13.5" thickBot="1" x14ac:dyDescent="0.25">
      <c r="A101" s="807"/>
      <c r="B101" s="813"/>
      <c r="C101" s="817"/>
      <c r="D101" s="817"/>
      <c r="E101" s="813"/>
    </row>
    <row r="102" spans="1:5" ht="13.5" thickBot="1" x14ac:dyDescent="0.25">
      <c r="A102" s="670" t="s">
        <v>488</v>
      </c>
      <c r="B102" s="671" t="s">
        <v>674</v>
      </c>
      <c r="C102" s="672" t="s">
        <v>490</v>
      </c>
      <c r="D102" s="673" t="s">
        <v>492</v>
      </c>
      <c r="E102" s="674" t="s">
        <v>491</v>
      </c>
    </row>
    <row r="103" spans="1:5" x14ac:dyDescent="0.2">
      <c r="A103" s="675" t="s">
        <v>132</v>
      </c>
      <c r="B103" s="695">
        <f t="shared" ref="B103:B108" si="4">C103+D103+E103</f>
        <v>0</v>
      </c>
      <c r="C103" s="696"/>
      <c r="D103" s="696"/>
      <c r="E103" s="697"/>
    </row>
    <row r="104" spans="1:5" x14ac:dyDescent="0.2">
      <c r="A104" s="676" t="s">
        <v>143</v>
      </c>
      <c r="B104" s="698">
        <f t="shared" si="4"/>
        <v>0</v>
      </c>
      <c r="C104" s="699"/>
      <c r="D104" s="699"/>
      <c r="E104" s="699"/>
    </row>
    <row r="105" spans="1:5" x14ac:dyDescent="0.2">
      <c r="A105" s="677" t="s">
        <v>133</v>
      </c>
      <c r="B105" s="700">
        <f t="shared" si="4"/>
        <v>0</v>
      </c>
      <c r="C105" s="701"/>
      <c r="D105" s="701"/>
      <c r="E105" s="701"/>
    </row>
    <row r="106" spans="1:5" x14ac:dyDescent="0.2">
      <c r="A106" s="677" t="s">
        <v>145</v>
      </c>
      <c r="B106" s="700">
        <f t="shared" si="4"/>
        <v>0</v>
      </c>
      <c r="C106" s="701"/>
      <c r="D106" s="701"/>
      <c r="E106" s="701"/>
    </row>
    <row r="107" spans="1:5" x14ac:dyDescent="0.2">
      <c r="A107" s="677" t="s">
        <v>134</v>
      </c>
      <c r="B107" s="700">
        <f t="shared" si="4"/>
        <v>0</v>
      </c>
      <c r="C107" s="701"/>
      <c r="D107" s="701"/>
      <c r="E107" s="701"/>
    </row>
    <row r="108" spans="1:5" ht="13.5" thickBot="1" x14ac:dyDescent="0.25">
      <c r="A108" s="677" t="s">
        <v>135</v>
      </c>
      <c r="B108" s="700">
        <f t="shared" si="4"/>
        <v>0</v>
      </c>
      <c r="C108" s="701"/>
      <c r="D108" s="701"/>
      <c r="E108" s="701"/>
    </row>
    <row r="109" spans="1:5" ht="13.5" thickBot="1" x14ac:dyDescent="0.25">
      <c r="A109" s="678" t="s">
        <v>136</v>
      </c>
      <c r="B109" s="702">
        <f>B103+SUM(B105:B108)</f>
        <v>0</v>
      </c>
      <c r="C109" s="703">
        <f>C103+SUM(C105:C108)</f>
        <v>0</v>
      </c>
      <c r="D109" s="703">
        <f>D103+SUM(D105:D108)</f>
        <v>0</v>
      </c>
      <c r="E109" s="704">
        <f>E103+SUM(E105:E108)</f>
        <v>0</v>
      </c>
    </row>
    <row r="110" spans="1:5" x14ac:dyDescent="0.2">
      <c r="A110" s="679" t="s">
        <v>139</v>
      </c>
      <c r="B110" s="695">
        <f>C110+D110+E110</f>
        <v>0</v>
      </c>
      <c r="C110" s="696"/>
      <c r="D110" s="696"/>
      <c r="E110" s="697"/>
    </row>
    <row r="111" spans="1:5" x14ac:dyDescent="0.2">
      <c r="A111" s="680" t="s">
        <v>140</v>
      </c>
      <c r="B111" s="700">
        <f>C111+D111+E111</f>
        <v>0</v>
      </c>
      <c r="C111" s="701"/>
      <c r="D111" s="701"/>
      <c r="E111" s="701"/>
    </row>
    <row r="112" spans="1:5" x14ac:dyDescent="0.2">
      <c r="A112" s="680" t="s">
        <v>141</v>
      </c>
      <c r="B112" s="700">
        <f>C112+D112+E112</f>
        <v>0</v>
      </c>
      <c r="C112" s="701"/>
      <c r="D112" s="701"/>
      <c r="E112" s="701"/>
    </row>
    <row r="113" spans="1:5" x14ac:dyDescent="0.2">
      <c r="A113" s="680" t="s">
        <v>142</v>
      </c>
      <c r="B113" s="700">
        <f>C113+D113+E113</f>
        <v>0</v>
      </c>
      <c r="C113" s="701"/>
      <c r="D113" s="701"/>
      <c r="E113" s="701"/>
    </row>
    <row r="114" spans="1:5" ht="13.5" thickBot="1" x14ac:dyDescent="0.25">
      <c r="A114" s="681"/>
      <c r="B114" s="705">
        <f>C114+D114+E114</f>
        <v>0</v>
      </c>
      <c r="C114" s="706"/>
      <c r="D114" s="706"/>
      <c r="E114" s="707"/>
    </row>
    <row r="115" spans="1:5" ht="13.5" thickBot="1" x14ac:dyDescent="0.25">
      <c r="A115" s="682" t="s">
        <v>110</v>
      </c>
      <c r="B115" s="702">
        <f>SUM(B110:B114)</f>
        <v>0</v>
      </c>
      <c r="C115" s="703">
        <f>SUM(C110:C114)</f>
        <v>0</v>
      </c>
      <c r="D115" s="703">
        <f>SUM(D110:D114)</f>
        <v>0</v>
      </c>
      <c r="E115" s="704">
        <f>SUM(E110:E114)</f>
        <v>0</v>
      </c>
    </row>
    <row r="117" spans="1:5" ht="14.25" x14ac:dyDescent="0.2">
      <c r="A117" s="803" t="s">
        <v>677</v>
      </c>
      <c r="B117" s="803"/>
      <c r="C117" s="804"/>
      <c r="D117" s="804"/>
      <c r="E117" s="804"/>
    </row>
    <row r="118" spans="1:5" ht="15.75" thickBot="1" x14ac:dyDescent="0.25">
      <c r="A118" s="669"/>
      <c r="B118" s="669"/>
      <c r="C118" s="669"/>
      <c r="D118" s="669"/>
      <c r="E118" s="708" t="str">
        <f>$E$3</f>
        <v>Forintban!</v>
      </c>
    </row>
    <row r="119" spans="1:5" ht="13.5" thickBot="1" x14ac:dyDescent="0.25">
      <c r="A119" s="805" t="s">
        <v>131</v>
      </c>
      <c r="B119" s="808" t="s">
        <v>672</v>
      </c>
      <c r="C119" s="809"/>
      <c r="D119" s="809"/>
      <c r="E119" s="810"/>
    </row>
    <row r="120" spans="1:5" ht="13.5" thickBot="1" x14ac:dyDescent="0.25">
      <c r="A120" s="806"/>
      <c r="B120" s="811" t="s">
        <v>686</v>
      </c>
      <c r="C120" s="814" t="s">
        <v>673</v>
      </c>
      <c r="D120" s="815"/>
      <c r="E120" s="816"/>
    </row>
    <row r="121" spans="1:5" x14ac:dyDescent="0.2">
      <c r="A121" s="806"/>
      <c r="B121" s="812"/>
      <c r="C121" s="811" t="str">
        <f>CONCATENATE(TARTALOMJEGYZÉK!$A$1,". előtti tervezett forrás, kiadás")</f>
        <v>2020. előtti tervezett forrás, kiadás</v>
      </c>
      <c r="D121" s="811" t="str">
        <f>CONCATENATE(TARTALOMJEGYZÉK!$A$1,". évi eredeti előirányzat")</f>
        <v>2020. évi eredeti előirányzat</v>
      </c>
      <c r="E121" s="811" t="str">
        <f>CONCATENATE(TARTALOMJEGYZÉK!$A$1,". év utáni tervezett forrás, kiadás")</f>
        <v>2020. év utáni tervezett forrás, kiadás</v>
      </c>
    </row>
    <row r="122" spans="1:5" ht="13.5" thickBot="1" x14ac:dyDescent="0.25">
      <c r="A122" s="807"/>
      <c r="B122" s="813"/>
      <c r="C122" s="817"/>
      <c r="D122" s="817"/>
      <c r="E122" s="813"/>
    </row>
    <row r="123" spans="1:5" ht="13.5" thickBot="1" x14ac:dyDescent="0.25">
      <c r="A123" s="670" t="s">
        <v>488</v>
      </c>
      <c r="B123" s="671" t="s">
        <v>674</v>
      </c>
      <c r="C123" s="672" t="s">
        <v>490</v>
      </c>
      <c r="D123" s="673" t="s">
        <v>492</v>
      </c>
      <c r="E123" s="674" t="s">
        <v>491</v>
      </c>
    </row>
    <row r="124" spans="1:5" x14ac:dyDescent="0.2">
      <c r="A124" s="675" t="s">
        <v>132</v>
      </c>
      <c r="B124" s="695">
        <f t="shared" ref="B124:B129" si="5">C124+D124+E124</f>
        <v>0</v>
      </c>
      <c r="C124" s="696"/>
      <c r="D124" s="696"/>
      <c r="E124" s="697"/>
    </row>
    <row r="125" spans="1:5" x14ac:dyDescent="0.2">
      <c r="A125" s="676" t="s">
        <v>143</v>
      </c>
      <c r="B125" s="698">
        <f t="shared" si="5"/>
        <v>0</v>
      </c>
      <c r="C125" s="699"/>
      <c r="D125" s="699"/>
      <c r="E125" s="699"/>
    </row>
    <row r="126" spans="1:5" x14ac:dyDescent="0.2">
      <c r="A126" s="677" t="s">
        <v>133</v>
      </c>
      <c r="B126" s="700">
        <f t="shared" si="5"/>
        <v>0</v>
      </c>
      <c r="C126" s="701"/>
      <c r="D126" s="701"/>
      <c r="E126" s="701"/>
    </row>
    <row r="127" spans="1:5" x14ac:dyDescent="0.2">
      <c r="A127" s="677" t="s">
        <v>145</v>
      </c>
      <c r="B127" s="700">
        <f t="shared" si="5"/>
        <v>0</v>
      </c>
      <c r="C127" s="701"/>
      <c r="D127" s="701"/>
      <c r="E127" s="701"/>
    </row>
    <row r="128" spans="1:5" x14ac:dyDescent="0.2">
      <c r="A128" s="677" t="s">
        <v>134</v>
      </c>
      <c r="B128" s="700">
        <f t="shared" si="5"/>
        <v>0</v>
      </c>
      <c r="C128" s="701"/>
      <c r="D128" s="701"/>
      <c r="E128" s="701"/>
    </row>
    <row r="129" spans="1:5" ht="13.5" thickBot="1" x14ac:dyDescent="0.25">
      <c r="A129" s="677" t="s">
        <v>135</v>
      </c>
      <c r="B129" s="700">
        <f t="shared" si="5"/>
        <v>0</v>
      </c>
      <c r="C129" s="701"/>
      <c r="D129" s="701"/>
      <c r="E129" s="701"/>
    </row>
    <row r="130" spans="1:5" ht="13.5" thickBot="1" x14ac:dyDescent="0.25">
      <c r="A130" s="678" t="s">
        <v>136</v>
      </c>
      <c r="B130" s="702">
        <f>B124+SUM(B126:B129)</f>
        <v>0</v>
      </c>
      <c r="C130" s="703">
        <f>C124+SUM(C126:C129)</f>
        <v>0</v>
      </c>
      <c r="D130" s="703">
        <f>D124+SUM(D126:D129)</f>
        <v>0</v>
      </c>
      <c r="E130" s="704">
        <f>E124+SUM(E126:E129)</f>
        <v>0</v>
      </c>
    </row>
    <row r="131" spans="1:5" x14ac:dyDescent="0.2">
      <c r="A131" s="679" t="s">
        <v>139</v>
      </c>
      <c r="B131" s="695">
        <f>C131+D131+E131</f>
        <v>0</v>
      </c>
      <c r="C131" s="696"/>
      <c r="D131" s="696"/>
      <c r="E131" s="697"/>
    </row>
    <row r="132" spans="1:5" x14ac:dyDescent="0.2">
      <c r="A132" s="680" t="s">
        <v>140</v>
      </c>
      <c r="B132" s="700">
        <f>C132+D132+E132</f>
        <v>0</v>
      </c>
      <c r="C132" s="701"/>
      <c r="D132" s="701"/>
      <c r="E132" s="701"/>
    </row>
    <row r="133" spans="1:5" x14ac:dyDescent="0.2">
      <c r="A133" s="680" t="s">
        <v>141</v>
      </c>
      <c r="B133" s="700">
        <f>C133+D133+E133</f>
        <v>0</v>
      </c>
      <c r="C133" s="701"/>
      <c r="D133" s="701"/>
      <c r="E133" s="701"/>
    </row>
    <row r="134" spans="1:5" x14ac:dyDescent="0.2">
      <c r="A134" s="680" t="s">
        <v>142</v>
      </c>
      <c r="B134" s="700">
        <f>C134+D134+E134</f>
        <v>0</v>
      </c>
      <c r="C134" s="701"/>
      <c r="D134" s="701"/>
      <c r="E134" s="701"/>
    </row>
    <row r="135" spans="1:5" ht="13.5" thickBot="1" x14ac:dyDescent="0.25">
      <c r="A135" s="681"/>
      <c r="B135" s="705">
        <f>C135+D135+E135</f>
        <v>0</v>
      </c>
      <c r="C135" s="706"/>
      <c r="D135" s="706"/>
      <c r="E135" s="707"/>
    </row>
    <row r="136" spans="1:5" ht="13.5" thickBot="1" x14ac:dyDescent="0.25">
      <c r="A136" s="682" t="s">
        <v>110</v>
      </c>
      <c r="B136" s="702">
        <f>SUM(B131:B135)</f>
        <v>0</v>
      </c>
      <c r="C136" s="703">
        <f>SUM(C131:C135)</f>
        <v>0</v>
      </c>
      <c r="D136" s="703">
        <f>SUM(D131:D135)</f>
        <v>0</v>
      </c>
      <c r="E136" s="704">
        <f>SUM(E131:E135)</f>
        <v>0</v>
      </c>
    </row>
    <row r="138" spans="1:5" ht="14.25" x14ac:dyDescent="0.2">
      <c r="A138" s="803" t="s">
        <v>677</v>
      </c>
      <c r="B138" s="803"/>
      <c r="C138" s="804"/>
      <c r="D138" s="804"/>
      <c r="E138" s="804"/>
    </row>
    <row r="139" spans="1:5" ht="15.75" thickBot="1" x14ac:dyDescent="0.25">
      <c r="A139" s="669"/>
      <c r="B139" s="669"/>
      <c r="C139" s="669"/>
      <c r="D139" s="669"/>
      <c r="E139" s="708" t="str">
        <f>$E$3</f>
        <v>Forintban!</v>
      </c>
    </row>
    <row r="140" spans="1:5" ht="13.5" thickBot="1" x14ac:dyDescent="0.25">
      <c r="A140" s="805" t="s">
        <v>131</v>
      </c>
      <c r="B140" s="808" t="s">
        <v>672</v>
      </c>
      <c r="C140" s="809"/>
      <c r="D140" s="809"/>
      <c r="E140" s="810"/>
    </row>
    <row r="141" spans="1:5" ht="13.5" thickBot="1" x14ac:dyDescent="0.25">
      <c r="A141" s="806"/>
      <c r="B141" s="811" t="s">
        <v>686</v>
      </c>
      <c r="C141" s="814" t="s">
        <v>673</v>
      </c>
      <c r="D141" s="815"/>
      <c r="E141" s="816"/>
    </row>
    <row r="142" spans="1:5" x14ac:dyDescent="0.2">
      <c r="A142" s="806"/>
      <c r="B142" s="812"/>
      <c r="C142" s="811" t="str">
        <f>CONCATENATE(TARTALOMJEGYZÉK!$A$1,". előtti tervezett forrás, kiadás")</f>
        <v>2020. előtti tervezett forrás, kiadás</v>
      </c>
      <c r="D142" s="811" t="str">
        <f>CONCATENATE(TARTALOMJEGYZÉK!$A$1,". évi eredeti előirányzat")</f>
        <v>2020. évi eredeti előirányzat</v>
      </c>
      <c r="E142" s="811" t="str">
        <f>CONCATENATE(TARTALOMJEGYZÉK!$A$1,". év utáni tervezett forrás, kiadás")</f>
        <v>2020. év utáni tervezett forrás, kiadás</v>
      </c>
    </row>
    <row r="143" spans="1:5" ht="13.5" thickBot="1" x14ac:dyDescent="0.25">
      <c r="A143" s="807"/>
      <c r="B143" s="813"/>
      <c r="C143" s="817"/>
      <c r="D143" s="817"/>
      <c r="E143" s="813"/>
    </row>
    <row r="144" spans="1:5" ht="13.5" thickBot="1" x14ac:dyDescent="0.25">
      <c r="A144" s="670" t="s">
        <v>488</v>
      </c>
      <c r="B144" s="671" t="s">
        <v>674</v>
      </c>
      <c r="C144" s="672" t="s">
        <v>490</v>
      </c>
      <c r="D144" s="673" t="s">
        <v>492</v>
      </c>
      <c r="E144" s="674" t="s">
        <v>491</v>
      </c>
    </row>
    <row r="145" spans="1:5" x14ac:dyDescent="0.2">
      <c r="A145" s="675" t="s">
        <v>132</v>
      </c>
      <c r="B145" s="695">
        <f t="shared" ref="B145:B150" si="6">C145+D145+E145</f>
        <v>0</v>
      </c>
      <c r="C145" s="696"/>
      <c r="D145" s="696"/>
      <c r="E145" s="697"/>
    </row>
    <row r="146" spans="1:5" x14ac:dyDescent="0.2">
      <c r="A146" s="676" t="s">
        <v>143</v>
      </c>
      <c r="B146" s="698">
        <f t="shared" si="6"/>
        <v>0</v>
      </c>
      <c r="C146" s="699"/>
      <c r="D146" s="699"/>
      <c r="E146" s="699"/>
    </row>
    <row r="147" spans="1:5" x14ac:dyDescent="0.2">
      <c r="A147" s="677" t="s">
        <v>133</v>
      </c>
      <c r="B147" s="700">
        <f t="shared" si="6"/>
        <v>0</v>
      </c>
      <c r="C147" s="701"/>
      <c r="D147" s="701"/>
      <c r="E147" s="701"/>
    </row>
    <row r="148" spans="1:5" x14ac:dyDescent="0.2">
      <c r="A148" s="677" t="s">
        <v>145</v>
      </c>
      <c r="B148" s="700">
        <f t="shared" si="6"/>
        <v>0</v>
      </c>
      <c r="C148" s="701"/>
      <c r="D148" s="701"/>
      <c r="E148" s="701"/>
    </row>
    <row r="149" spans="1:5" x14ac:dyDescent="0.2">
      <c r="A149" s="677" t="s">
        <v>134</v>
      </c>
      <c r="B149" s="700">
        <f t="shared" si="6"/>
        <v>0</v>
      </c>
      <c r="C149" s="701"/>
      <c r="D149" s="701"/>
      <c r="E149" s="701"/>
    </row>
    <row r="150" spans="1:5" ht="13.5" thickBot="1" x14ac:dyDescent="0.25">
      <c r="A150" s="677" t="s">
        <v>135</v>
      </c>
      <c r="B150" s="700">
        <f t="shared" si="6"/>
        <v>0</v>
      </c>
      <c r="C150" s="701"/>
      <c r="D150" s="701"/>
      <c r="E150" s="701"/>
    </row>
    <row r="151" spans="1:5" ht="13.5" thickBot="1" x14ac:dyDescent="0.25">
      <c r="A151" s="678" t="s">
        <v>136</v>
      </c>
      <c r="B151" s="702">
        <f>B145+SUM(B147:B150)</f>
        <v>0</v>
      </c>
      <c r="C151" s="703">
        <f>C145+SUM(C147:C150)</f>
        <v>0</v>
      </c>
      <c r="D151" s="703">
        <f>D145+SUM(D147:D150)</f>
        <v>0</v>
      </c>
      <c r="E151" s="704">
        <f>E145+SUM(E147:E150)</f>
        <v>0</v>
      </c>
    </row>
    <row r="152" spans="1:5" x14ac:dyDescent="0.2">
      <c r="A152" s="679" t="s">
        <v>139</v>
      </c>
      <c r="B152" s="695">
        <f>C152+D152+E152</f>
        <v>0</v>
      </c>
      <c r="C152" s="696"/>
      <c r="D152" s="696"/>
      <c r="E152" s="697"/>
    </row>
    <row r="153" spans="1:5" x14ac:dyDescent="0.2">
      <c r="A153" s="680" t="s">
        <v>140</v>
      </c>
      <c r="B153" s="700">
        <f>C153+D153+E153</f>
        <v>0</v>
      </c>
      <c r="C153" s="701"/>
      <c r="D153" s="701"/>
      <c r="E153" s="701"/>
    </row>
    <row r="154" spans="1:5" x14ac:dyDescent="0.2">
      <c r="A154" s="680" t="s">
        <v>141</v>
      </c>
      <c r="B154" s="700">
        <f>C154+D154+E154</f>
        <v>0</v>
      </c>
      <c r="C154" s="701"/>
      <c r="D154" s="701"/>
      <c r="E154" s="701"/>
    </row>
    <row r="155" spans="1:5" x14ac:dyDescent="0.2">
      <c r="A155" s="680" t="s">
        <v>142</v>
      </c>
      <c r="B155" s="700">
        <f>C155+D155+E155</f>
        <v>0</v>
      </c>
      <c r="C155" s="701"/>
      <c r="D155" s="701"/>
      <c r="E155" s="701"/>
    </row>
    <row r="156" spans="1:5" ht="13.5" thickBot="1" x14ac:dyDescent="0.25">
      <c r="A156" s="681"/>
      <c r="B156" s="705">
        <f>C156+D156+E156</f>
        <v>0</v>
      </c>
      <c r="C156" s="706"/>
      <c r="D156" s="706"/>
      <c r="E156" s="707"/>
    </row>
    <row r="157" spans="1:5" ht="13.5" thickBot="1" x14ac:dyDescent="0.25">
      <c r="A157" s="682" t="s">
        <v>110</v>
      </c>
      <c r="B157" s="702">
        <f>SUM(B152:B156)</f>
        <v>0</v>
      </c>
      <c r="C157" s="703">
        <f>SUM(C152:C156)</f>
        <v>0</v>
      </c>
      <c r="D157" s="703">
        <f>SUM(D152:D156)</f>
        <v>0</v>
      </c>
      <c r="E157" s="704">
        <f>SUM(E152:E156)</f>
        <v>0</v>
      </c>
    </row>
    <row r="159" spans="1:5" ht="14.25" x14ac:dyDescent="0.2">
      <c r="A159" s="803" t="s">
        <v>677</v>
      </c>
      <c r="B159" s="803"/>
      <c r="C159" s="804"/>
      <c r="D159" s="804"/>
      <c r="E159" s="804"/>
    </row>
    <row r="160" spans="1:5" ht="15.75" thickBot="1" x14ac:dyDescent="0.25">
      <c r="A160" s="669"/>
      <c r="B160" s="669"/>
      <c r="C160" s="669"/>
      <c r="D160" s="669"/>
      <c r="E160" s="708" t="str">
        <f>$E$3</f>
        <v>Forintban!</v>
      </c>
    </row>
    <row r="161" spans="1:5" ht="13.5" thickBot="1" x14ac:dyDescent="0.25">
      <c r="A161" s="805" t="s">
        <v>131</v>
      </c>
      <c r="B161" s="808" t="s">
        <v>672</v>
      </c>
      <c r="C161" s="809"/>
      <c r="D161" s="809"/>
      <c r="E161" s="810"/>
    </row>
    <row r="162" spans="1:5" ht="13.5" thickBot="1" x14ac:dyDescent="0.25">
      <c r="A162" s="806"/>
      <c r="B162" s="811" t="s">
        <v>686</v>
      </c>
      <c r="C162" s="814" t="s">
        <v>673</v>
      </c>
      <c r="D162" s="815"/>
      <c r="E162" s="816"/>
    </row>
    <row r="163" spans="1:5" x14ac:dyDescent="0.2">
      <c r="A163" s="806"/>
      <c r="B163" s="812"/>
      <c r="C163" s="811" t="str">
        <f>CONCATENATE(TARTALOMJEGYZÉK!$A$1,". előtti tervezett forrás, kiadás")</f>
        <v>2020. előtti tervezett forrás, kiadás</v>
      </c>
      <c r="D163" s="811" t="str">
        <f>CONCATENATE(TARTALOMJEGYZÉK!$A$1,". évi eredeti előirányzat")</f>
        <v>2020. évi eredeti előirányzat</v>
      </c>
      <c r="E163" s="811" t="str">
        <f>CONCATENATE(TARTALOMJEGYZÉK!$A$1,". év utáni tervezett forrás, kiadás")</f>
        <v>2020. év utáni tervezett forrás, kiadás</v>
      </c>
    </row>
    <row r="164" spans="1:5" ht="13.5" thickBot="1" x14ac:dyDescent="0.25">
      <c r="A164" s="807"/>
      <c r="B164" s="813"/>
      <c r="C164" s="817"/>
      <c r="D164" s="817"/>
      <c r="E164" s="813"/>
    </row>
    <row r="165" spans="1:5" ht="13.5" thickBot="1" x14ac:dyDescent="0.25">
      <c r="A165" s="670" t="s">
        <v>488</v>
      </c>
      <c r="B165" s="671" t="s">
        <v>674</v>
      </c>
      <c r="C165" s="672" t="s">
        <v>490</v>
      </c>
      <c r="D165" s="673" t="s">
        <v>492</v>
      </c>
      <c r="E165" s="674" t="s">
        <v>491</v>
      </c>
    </row>
    <row r="166" spans="1:5" x14ac:dyDescent="0.2">
      <c r="A166" s="675" t="s">
        <v>132</v>
      </c>
      <c r="B166" s="695">
        <f t="shared" ref="B166:B171" si="7">C166+D166+E166</f>
        <v>0</v>
      </c>
      <c r="C166" s="696"/>
      <c r="D166" s="696"/>
      <c r="E166" s="697"/>
    </row>
    <row r="167" spans="1:5" x14ac:dyDescent="0.2">
      <c r="A167" s="676" t="s">
        <v>143</v>
      </c>
      <c r="B167" s="698">
        <f t="shared" si="7"/>
        <v>0</v>
      </c>
      <c r="C167" s="699"/>
      <c r="D167" s="699"/>
      <c r="E167" s="699"/>
    </row>
    <row r="168" spans="1:5" x14ac:dyDescent="0.2">
      <c r="A168" s="677" t="s">
        <v>133</v>
      </c>
      <c r="B168" s="700">
        <f t="shared" si="7"/>
        <v>0</v>
      </c>
      <c r="C168" s="701"/>
      <c r="D168" s="701"/>
      <c r="E168" s="701"/>
    </row>
    <row r="169" spans="1:5" x14ac:dyDescent="0.2">
      <c r="A169" s="677" t="s">
        <v>145</v>
      </c>
      <c r="B169" s="700">
        <f t="shared" si="7"/>
        <v>0</v>
      </c>
      <c r="C169" s="701"/>
      <c r="D169" s="701"/>
      <c r="E169" s="701"/>
    </row>
    <row r="170" spans="1:5" x14ac:dyDescent="0.2">
      <c r="A170" s="677" t="s">
        <v>134</v>
      </c>
      <c r="B170" s="700">
        <f t="shared" si="7"/>
        <v>0</v>
      </c>
      <c r="C170" s="701"/>
      <c r="D170" s="701"/>
      <c r="E170" s="701"/>
    </row>
    <row r="171" spans="1:5" ht="13.5" thickBot="1" x14ac:dyDescent="0.25">
      <c r="A171" s="677" t="s">
        <v>135</v>
      </c>
      <c r="B171" s="700">
        <f t="shared" si="7"/>
        <v>0</v>
      </c>
      <c r="C171" s="701"/>
      <c r="D171" s="701"/>
      <c r="E171" s="701"/>
    </row>
    <row r="172" spans="1:5" ht="13.5" thickBot="1" x14ac:dyDescent="0.25">
      <c r="A172" s="678" t="s">
        <v>136</v>
      </c>
      <c r="B172" s="702">
        <f>B166+SUM(B168:B171)</f>
        <v>0</v>
      </c>
      <c r="C172" s="703">
        <f>C166+SUM(C168:C171)</f>
        <v>0</v>
      </c>
      <c r="D172" s="703">
        <f>D166+SUM(D168:D171)</f>
        <v>0</v>
      </c>
      <c r="E172" s="704">
        <f>E166+SUM(E168:E171)</f>
        <v>0</v>
      </c>
    </row>
    <row r="173" spans="1:5" x14ac:dyDescent="0.2">
      <c r="A173" s="679" t="s">
        <v>139</v>
      </c>
      <c r="B173" s="695">
        <f>C173+D173+E173</f>
        <v>0</v>
      </c>
      <c r="C173" s="696"/>
      <c r="D173" s="696"/>
      <c r="E173" s="697"/>
    </row>
    <row r="174" spans="1:5" x14ac:dyDescent="0.2">
      <c r="A174" s="680" t="s">
        <v>140</v>
      </c>
      <c r="B174" s="700">
        <f>C174+D174+E174</f>
        <v>0</v>
      </c>
      <c r="C174" s="701"/>
      <c r="D174" s="701"/>
      <c r="E174" s="701"/>
    </row>
    <row r="175" spans="1:5" x14ac:dyDescent="0.2">
      <c r="A175" s="680" t="s">
        <v>141</v>
      </c>
      <c r="B175" s="700">
        <f>C175+D175+E175</f>
        <v>0</v>
      </c>
      <c r="C175" s="701"/>
      <c r="D175" s="701"/>
      <c r="E175" s="701"/>
    </row>
    <row r="176" spans="1:5" x14ac:dyDescent="0.2">
      <c r="A176" s="680" t="s">
        <v>142</v>
      </c>
      <c r="B176" s="700">
        <f>C176+D176+E176</f>
        <v>0</v>
      </c>
      <c r="C176" s="701"/>
      <c r="D176" s="701"/>
      <c r="E176" s="701"/>
    </row>
    <row r="177" spans="1:5" ht="13.5" thickBot="1" x14ac:dyDescent="0.25">
      <c r="A177" s="681"/>
      <c r="B177" s="705">
        <f>C177+D177+E177</f>
        <v>0</v>
      </c>
      <c r="C177" s="706"/>
      <c r="D177" s="706"/>
      <c r="E177" s="707"/>
    </row>
    <row r="178" spans="1:5" ht="13.5" thickBot="1" x14ac:dyDescent="0.25">
      <c r="A178" s="682" t="s">
        <v>110</v>
      </c>
      <c r="B178" s="702">
        <f>SUM(B173:B177)</f>
        <v>0</v>
      </c>
      <c r="C178" s="703">
        <f>SUM(C173:C177)</f>
        <v>0</v>
      </c>
      <c r="D178" s="703">
        <f>SUM(D173:D177)</f>
        <v>0</v>
      </c>
      <c r="E178" s="704">
        <f>SUM(E173:E177)</f>
        <v>0</v>
      </c>
    </row>
    <row r="180" spans="1:5" ht="14.25" x14ac:dyDescent="0.2">
      <c r="A180" s="803" t="s">
        <v>677</v>
      </c>
      <c r="B180" s="803"/>
      <c r="C180" s="804"/>
      <c r="D180" s="804"/>
      <c r="E180" s="804"/>
    </row>
    <row r="181" spans="1:5" ht="15.75" thickBot="1" x14ac:dyDescent="0.25">
      <c r="A181" s="669"/>
      <c r="B181" s="669"/>
      <c r="C181" s="669"/>
      <c r="D181" s="669"/>
      <c r="E181" s="708" t="str">
        <f>$E$3</f>
        <v>Forintban!</v>
      </c>
    </row>
    <row r="182" spans="1:5" ht="13.5" thickBot="1" x14ac:dyDescent="0.25">
      <c r="A182" s="805" t="s">
        <v>131</v>
      </c>
      <c r="B182" s="808" t="s">
        <v>672</v>
      </c>
      <c r="C182" s="809"/>
      <c r="D182" s="809"/>
      <c r="E182" s="810"/>
    </row>
    <row r="183" spans="1:5" ht="13.5" thickBot="1" x14ac:dyDescent="0.25">
      <c r="A183" s="806"/>
      <c r="B183" s="811" t="s">
        <v>686</v>
      </c>
      <c r="C183" s="814" t="s">
        <v>673</v>
      </c>
      <c r="D183" s="815"/>
      <c r="E183" s="816"/>
    </row>
    <row r="184" spans="1:5" x14ac:dyDescent="0.2">
      <c r="A184" s="806"/>
      <c r="B184" s="812"/>
      <c r="C184" s="811" t="str">
        <f>CONCATENATE(TARTALOMJEGYZÉK!$A$1,". előtti tervezett forrás, kiadás")</f>
        <v>2020. előtti tervezett forrás, kiadás</v>
      </c>
      <c r="D184" s="811" t="str">
        <f>CONCATENATE(TARTALOMJEGYZÉK!$A$1,". évi eredeti előirányzat")</f>
        <v>2020. évi eredeti előirányzat</v>
      </c>
      <c r="E184" s="811" t="str">
        <f>CONCATENATE(TARTALOMJEGYZÉK!$A$1,". év utáni tervezett forrás, kiadás")</f>
        <v>2020. év utáni tervezett forrás, kiadás</v>
      </c>
    </row>
    <row r="185" spans="1:5" ht="13.5" thickBot="1" x14ac:dyDescent="0.25">
      <c r="A185" s="807"/>
      <c r="B185" s="813"/>
      <c r="C185" s="817"/>
      <c r="D185" s="817"/>
      <c r="E185" s="813"/>
    </row>
    <row r="186" spans="1:5" ht="13.5" thickBot="1" x14ac:dyDescent="0.25">
      <c r="A186" s="670" t="s">
        <v>488</v>
      </c>
      <c r="B186" s="671" t="s">
        <v>674</v>
      </c>
      <c r="C186" s="672" t="s">
        <v>490</v>
      </c>
      <c r="D186" s="673" t="s">
        <v>492</v>
      </c>
      <c r="E186" s="674" t="s">
        <v>491</v>
      </c>
    </row>
    <row r="187" spans="1:5" x14ac:dyDescent="0.2">
      <c r="A187" s="675" t="s">
        <v>132</v>
      </c>
      <c r="B187" s="695">
        <f t="shared" ref="B187:B192" si="8">C187+D187+E187</f>
        <v>0</v>
      </c>
      <c r="C187" s="696"/>
      <c r="D187" s="696"/>
      <c r="E187" s="697"/>
    </row>
    <row r="188" spans="1:5" x14ac:dyDescent="0.2">
      <c r="A188" s="676" t="s">
        <v>143</v>
      </c>
      <c r="B188" s="698">
        <f t="shared" si="8"/>
        <v>0</v>
      </c>
      <c r="C188" s="699"/>
      <c r="D188" s="699"/>
      <c r="E188" s="699"/>
    </row>
    <row r="189" spans="1:5" x14ac:dyDescent="0.2">
      <c r="A189" s="677" t="s">
        <v>133</v>
      </c>
      <c r="B189" s="700">
        <f t="shared" si="8"/>
        <v>0</v>
      </c>
      <c r="C189" s="701"/>
      <c r="D189" s="701"/>
      <c r="E189" s="701"/>
    </row>
    <row r="190" spans="1:5" x14ac:dyDescent="0.2">
      <c r="A190" s="677" t="s">
        <v>145</v>
      </c>
      <c r="B190" s="700">
        <f t="shared" si="8"/>
        <v>0</v>
      </c>
      <c r="C190" s="701"/>
      <c r="D190" s="701"/>
      <c r="E190" s="701"/>
    </row>
    <row r="191" spans="1:5" x14ac:dyDescent="0.2">
      <c r="A191" s="677" t="s">
        <v>134</v>
      </c>
      <c r="B191" s="700">
        <f t="shared" si="8"/>
        <v>0</v>
      </c>
      <c r="C191" s="701"/>
      <c r="D191" s="701"/>
      <c r="E191" s="701"/>
    </row>
    <row r="192" spans="1:5" ht="13.5" thickBot="1" x14ac:dyDescent="0.25">
      <c r="A192" s="677" t="s">
        <v>135</v>
      </c>
      <c r="B192" s="700">
        <f t="shared" si="8"/>
        <v>0</v>
      </c>
      <c r="C192" s="701"/>
      <c r="D192" s="701"/>
      <c r="E192" s="701"/>
    </row>
    <row r="193" spans="1:5" ht="13.5" thickBot="1" x14ac:dyDescent="0.25">
      <c r="A193" s="678" t="s">
        <v>136</v>
      </c>
      <c r="B193" s="702">
        <f>B187+SUM(B189:B192)</f>
        <v>0</v>
      </c>
      <c r="C193" s="703">
        <f>C187+SUM(C189:C192)</f>
        <v>0</v>
      </c>
      <c r="D193" s="703">
        <f>D187+SUM(D189:D192)</f>
        <v>0</v>
      </c>
      <c r="E193" s="704">
        <f>E187+SUM(E189:E192)</f>
        <v>0</v>
      </c>
    </row>
    <row r="194" spans="1:5" x14ac:dyDescent="0.2">
      <c r="A194" s="679" t="s">
        <v>139</v>
      </c>
      <c r="B194" s="695">
        <f>C194+D194+E194</f>
        <v>0</v>
      </c>
      <c r="C194" s="696"/>
      <c r="D194" s="696"/>
      <c r="E194" s="697"/>
    </row>
    <row r="195" spans="1:5" x14ac:dyDescent="0.2">
      <c r="A195" s="680" t="s">
        <v>140</v>
      </c>
      <c r="B195" s="700">
        <f>C195+D195+E195</f>
        <v>0</v>
      </c>
      <c r="C195" s="701"/>
      <c r="D195" s="701"/>
      <c r="E195" s="701"/>
    </row>
    <row r="196" spans="1:5" x14ac:dyDescent="0.2">
      <c r="A196" s="680" t="s">
        <v>141</v>
      </c>
      <c r="B196" s="700">
        <f>C196+D196+E196</f>
        <v>0</v>
      </c>
      <c r="C196" s="701"/>
      <c r="D196" s="701"/>
      <c r="E196" s="701"/>
    </row>
    <row r="197" spans="1:5" x14ac:dyDescent="0.2">
      <c r="A197" s="680" t="s">
        <v>142</v>
      </c>
      <c r="B197" s="700">
        <f>C197+D197+E197</f>
        <v>0</v>
      </c>
      <c r="C197" s="701"/>
      <c r="D197" s="701"/>
      <c r="E197" s="701"/>
    </row>
    <row r="198" spans="1:5" ht="13.5" thickBot="1" x14ac:dyDescent="0.25">
      <c r="A198" s="681"/>
      <c r="B198" s="705">
        <f>C198+D198+E198</f>
        <v>0</v>
      </c>
      <c r="C198" s="706"/>
      <c r="D198" s="706"/>
      <c r="E198" s="707"/>
    </row>
    <row r="199" spans="1:5" ht="13.5" thickBot="1" x14ac:dyDescent="0.25">
      <c r="A199" s="682" t="s">
        <v>110</v>
      </c>
      <c r="B199" s="702">
        <f>SUM(B194:B198)</f>
        <v>0</v>
      </c>
      <c r="C199" s="703">
        <f>SUM(C194:C198)</f>
        <v>0</v>
      </c>
      <c r="D199" s="703">
        <f>SUM(D194:D198)</f>
        <v>0</v>
      </c>
      <c r="E199" s="704">
        <f>SUM(E194:E198)</f>
        <v>0</v>
      </c>
    </row>
    <row r="201" spans="1:5" ht="14.25" x14ac:dyDescent="0.2">
      <c r="A201" s="803" t="s">
        <v>677</v>
      </c>
      <c r="B201" s="803"/>
      <c r="C201" s="804"/>
      <c r="D201" s="804"/>
      <c r="E201" s="804"/>
    </row>
    <row r="202" spans="1:5" ht="15.75" thickBot="1" x14ac:dyDescent="0.25">
      <c r="A202" s="669"/>
      <c r="B202" s="669"/>
      <c r="C202" s="669"/>
      <c r="D202" s="669"/>
      <c r="E202" s="708" t="str">
        <f>$E$3</f>
        <v>Forintban!</v>
      </c>
    </row>
    <row r="203" spans="1:5" ht="13.5" thickBot="1" x14ac:dyDescent="0.25">
      <c r="A203" s="805" t="s">
        <v>131</v>
      </c>
      <c r="B203" s="808" t="s">
        <v>672</v>
      </c>
      <c r="C203" s="809"/>
      <c r="D203" s="809"/>
      <c r="E203" s="810"/>
    </row>
    <row r="204" spans="1:5" ht="13.5" thickBot="1" x14ac:dyDescent="0.25">
      <c r="A204" s="806"/>
      <c r="B204" s="811" t="s">
        <v>686</v>
      </c>
      <c r="C204" s="814" t="s">
        <v>673</v>
      </c>
      <c r="D204" s="815"/>
      <c r="E204" s="816"/>
    </row>
    <row r="205" spans="1:5" x14ac:dyDescent="0.2">
      <c r="A205" s="806"/>
      <c r="B205" s="812"/>
      <c r="C205" s="811" t="str">
        <f>CONCATENATE(TARTALOMJEGYZÉK!$A$1,". előtti tervezett forrás, kiadás")</f>
        <v>2020. előtti tervezett forrás, kiadás</v>
      </c>
      <c r="D205" s="811" t="str">
        <f>CONCATENATE(TARTALOMJEGYZÉK!$A$1,". évi eredeti előirányzat")</f>
        <v>2020. évi eredeti előirányzat</v>
      </c>
      <c r="E205" s="811" t="str">
        <f>CONCATENATE(TARTALOMJEGYZÉK!$A$1,". év utáni tervezett forrás, kiadás")</f>
        <v>2020. év utáni tervezett forrás, kiadás</v>
      </c>
    </row>
    <row r="206" spans="1:5" ht="13.5" thickBot="1" x14ac:dyDescent="0.25">
      <c r="A206" s="807"/>
      <c r="B206" s="813"/>
      <c r="C206" s="817"/>
      <c r="D206" s="817"/>
      <c r="E206" s="813"/>
    </row>
    <row r="207" spans="1:5" ht="13.5" thickBot="1" x14ac:dyDescent="0.25">
      <c r="A207" s="670" t="s">
        <v>488</v>
      </c>
      <c r="B207" s="671" t="s">
        <v>674</v>
      </c>
      <c r="C207" s="672" t="s">
        <v>490</v>
      </c>
      <c r="D207" s="673" t="s">
        <v>492</v>
      </c>
      <c r="E207" s="674" t="s">
        <v>491</v>
      </c>
    </row>
    <row r="208" spans="1:5" x14ac:dyDescent="0.2">
      <c r="A208" s="675" t="s">
        <v>132</v>
      </c>
      <c r="B208" s="695">
        <f t="shared" ref="B208:B213" si="9">C208+D208+E208</f>
        <v>0</v>
      </c>
      <c r="C208" s="696"/>
      <c r="D208" s="696"/>
      <c r="E208" s="697"/>
    </row>
    <row r="209" spans="1:5" x14ac:dyDescent="0.2">
      <c r="A209" s="676" t="s">
        <v>143</v>
      </c>
      <c r="B209" s="698">
        <f t="shared" si="9"/>
        <v>0</v>
      </c>
      <c r="C209" s="699"/>
      <c r="D209" s="699"/>
      <c r="E209" s="699"/>
    </row>
    <row r="210" spans="1:5" x14ac:dyDescent="0.2">
      <c r="A210" s="677" t="s">
        <v>133</v>
      </c>
      <c r="B210" s="700">
        <f t="shared" si="9"/>
        <v>0</v>
      </c>
      <c r="C210" s="701"/>
      <c r="D210" s="701"/>
      <c r="E210" s="701"/>
    </row>
    <row r="211" spans="1:5" x14ac:dyDescent="0.2">
      <c r="A211" s="677" t="s">
        <v>145</v>
      </c>
      <c r="B211" s="700">
        <f t="shared" si="9"/>
        <v>0</v>
      </c>
      <c r="C211" s="701"/>
      <c r="D211" s="701"/>
      <c r="E211" s="701"/>
    </row>
    <row r="212" spans="1:5" x14ac:dyDescent="0.2">
      <c r="A212" s="677" t="s">
        <v>134</v>
      </c>
      <c r="B212" s="700">
        <f t="shared" si="9"/>
        <v>0</v>
      </c>
      <c r="C212" s="701"/>
      <c r="D212" s="701"/>
      <c r="E212" s="701"/>
    </row>
    <row r="213" spans="1:5" ht="13.5" thickBot="1" x14ac:dyDescent="0.25">
      <c r="A213" s="677" t="s">
        <v>135</v>
      </c>
      <c r="B213" s="700">
        <f t="shared" si="9"/>
        <v>0</v>
      </c>
      <c r="C213" s="701"/>
      <c r="D213" s="701"/>
      <c r="E213" s="701"/>
    </row>
    <row r="214" spans="1:5" ht="13.5" thickBot="1" x14ac:dyDescent="0.25">
      <c r="A214" s="678" t="s">
        <v>136</v>
      </c>
      <c r="B214" s="702">
        <f>B208+SUM(B210:B213)</f>
        <v>0</v>
      </c>
      <c r="C214" s="703">
        <f>C208+SUM(C210:C213)</f>
        <v>0</v>
      </c>
      <c r="D214" s="703">
        <f>D208+SUM(D210:D213)</f>
        <v>0</v>
      </c>
      <c r="E214" s="704">
        <f>E208+SUM(E210:E213)</f>
        <v>0</v>
      </c>
    </row>
    <row r="215" spans="1:5" x14ac:dyDescent="0.2">
      <c r="A215" s="679" t="s">
        <v>139</v>
      </c>
      <c r="B215" s="695">
        <f>C215+D215+E215</f>
        <v>0</v>
      </c>
      <c r="C215" s="696"/>
      <c r="D215" s="696"/>
      <c r="E215" s="697"/>
    </row>
    <row r="216" spans="1:5" x14ac:dyDescent="0.2">
      <c r="A216" s="680" t="s">
        <v>140</v>
      </c>
      <c r="B216" s="700">
        <f>C216+D216+E216</f>
        <v>0</v>
      </c>
      <c r="C216" s="701"/>
      <c r="D216" s="701"/>
      <c r="E216" s="701"/>
    </row>
    <row r="217" spans="1:5" x14ac:dyDescent="0.2">
      <c r="A217" s="680" t="s">
        <v>141</v>
      </c>
      <c r="B217" s="700">
        <f>C217+D217+E217</f>
        <v>0</v>
      </c>
      <c r="C217" s="701"/>
      <c r="D217" s="701"/>
      <c r="E217" s="701"/>
    </row>
    <row r="218" spans="1:5" x14ac:dyDescent="0.2">
      <c r="A218" s="680" t="s">
        <v>142</v>
      </c>
      <c r="B218" s="700">
        <f>C218+D218+E218</f>
        <v>0</v>
      </c>
      <c r="C218" s="701"/>
      <c r="D218" s="701"/>
      <c r="E218" s="701"/>
    </row>
    <row r="219" spans="1:5" ht="13.5" thickBot="1" x14ac:dyDescent="0.25">
      <c r="A219" s="681"/>
      <c r="B219" s="705">
        <f>C219+D219+E219</f>
        <v>0</v>
      </c>
      <c r="C219" s="706"/>
      <c r="D219" s="706"/>
      <c r="E219" s="707"/>
    </row>
    <row r="220" spans="1:5" ht="13.5" thickBot="1" x14ac:dyDescent="0.25">
      <c r="A220" s="682" t="s">
        <v>110</v>
      </c>
      <c r="B220" s="702">
        <f>SUM(B215:B219)</f>
        <v>0</v>
      </c>
      <c r="C220" s="703">
        <f>SUM(C215:C219)</f>
        <v>0</v>
      </c>
      <c r="D220" s="703">
        <f>SUM(D215:D219)</f>
        <v>0</v>
      </c>
      <c r="E220" s="704">
        <f>SUM(E215:E219)</f>
        <v>0</v>
      </c>
    </row>
  </sheetData>
  <sheetProtection sheet="1"/>
  <mergeCells count="99">
    <mergeCell ref="A2:E2"/>
    <mergeCell ref="A4:D4"/>
    <mergeCell ref="A5:D5"/>
    <mergeCell ref="A6:D6"/>
    <mergeCell ref="A7:D7"/>
    <mergeCell ref="A31:E31"/>
    <mergeCell ref="A9:E9"/>
    <mergeCell ref="A11:B11"/>
    <mergeCell ref="C11:E11"/>
    <mergeCell ref="A13:A16"/>
    <mergeCell ref="B13:E13"/>
    <mergeCell ref="B14:B16"/>
    <mergeCell ref="A10:E10"/>
    <mergeCell ref="C14:E14"/>
    <mergeCell ref="C15:C16"/>
    <mergeCell ref="D15:D16"/>
    <mergeCell ref="E15:E16"/>
    <mergeCell ref="A33:B33"/>
    <mergeCell ref="C33:E33"/>
    <mergeCell ref="A35:A38"/>
    <mergeCell ref="B35:E35"/>
    <mergeCell ref="B36:B38"/>
    <mergeCell ref="C36:E36"/>
    <mergeCell ref="C37:C38"/>
    <mergeCell ref="D37:D38"/>
    <mergeCell ref="E37:E38"/>
    <mergeCell ref="F1:F31"/>
    <mergeCell ref="A54:B54"/>
    <mergeCell ref="C54:E54"/>
    <mergeCell ref="A56:A59"/>
    <mergeCell ref="B56:E56"/>
    <mergeCell ref="B57:B59"/>
    <mergeCell ref="C57:E57"/>
    <mergeCell ref="C58:C59"/>
    <mergeCell ref="D58:D59"/>
    <mergeCell ref="E58:E59"/>
    <mergeCell ref="A75:B75"/>
    <mergeCell ref="C75:E75"/>
    <mergeCell ref="A77:A80"/>
    <mergeCell ref="B77:E77"/>
    <mergeCell ref="B78:B80"/>
    <mergeCell ref="C78:E78"/>
    <mergeCell ref="C79:C80"/>
    <mergeCell ref="D79:D80"/>
    <mergeCell ref="E79:E80"/>
    <mergeCell ref="A96:B96"/>
    <mergeCell ref="C96:E96"/>
    <mergeCell ref="A98:A101"/>
    <mergeCell ref="B98:E98"/>
    <mergeCell ref="B99:B101"/>
    <mergeCell ref="C99:E99"/>
    <mergeCell ref="C100:C101"/>
    <mergeCell ref="D100:D101"/>
    <mergeCell ref="E100:E101"/>
    <mergeCell ref="A117:B117"/>
    <mergeCell ref="C117:E117"/>
    <mergeCell ref="A119:A122"/>
    <mergeCell ref="B119:E119"/>
    <mergeCell ref="B120:B122"/>
    <mergeCell ref="C120:E120"/>
    <mergeCell ref="C121:C122"/>
    <mergeCell ref="D121:D122"/>
    <mergeCell ref="E121:E122"/>
    <mergeCell ref="A138:B138"/>
    <mergeCell ref="C138:E138"/>
    <mergeCell ref="A140:A143"/>
    <mergeCell ref="B140:E140"/>
    <mergeCell ref="B141:B143"/>
    <mergeCell ref="C141:E141"/>
    <mergeCell ref="C142:C143"/>
    <mergeCell ref="D142:D143"/>
    <mergeCell ref="E142:E143"/>
    <mergeCell ref="A159:B159"/>
    <mergeCell ref="C159:E159"/>
    <mergeCell ref="A161:A164"/>
    <mergeCell ref="B161:E161"/>
    <mergeCell ref="B162:B164"/>
    <mergeCell ref="C162:E162"/>
    <mergeCell ref="C163:C164"/>
    <mergeCell ref="D163:D164"/>
    <mergeCell ref="E163:E164"/>
    <mergeCell ref="A180:B180"/>
    <mergeCell ref="C180:E180"/>
    <mergeCell ref="A182:A185"/>
    <mergeCell ref="B182:E182"/>
    <mergeCell ref="B183:B185"/>
    <mergeCell ref="C183:E183"/>
    <mergeCell ref="C184:C185"/>
    <mergeCell ref="D184:D185"/>
    <mergeCell ref="E184:E185"/>
    <mergeCell ref="A201:B201"/>
    <mergeCell ref="C201:E201"/>
    <mergeCell ref="A203:A206"/>
    <mergeCell ref="B203:E203"/>
    <mergeCell ref="B204:B206"/>
    <mergeCell ref="C204:E204"/>
    <mergeCell ref="C205:C206"/>
    <mergeCell ref="D205:D206"/>
    <mergeCell ref="E205:E206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landscape" r:id="rId1"/>
  <headerFooter alignWithMargins="0"/>
  <rowBreaks count="9" manualBreakCount="9">
    <brk id="32" max="16383" man="1"/>
    <brk id="53" max="16383" man="1"/>
    <brk id="74" max="16383" man="1"/>
    <brk id="95" max="16383" man="1"/>
    <brk id="116" max="16383" man="1"/>
    <brk id="137" max="16383" man="1"/>
    <brk id="158" max="16383" man="1"/>
    <brk id="179" max="16383" man="1"/>
    <brk id="20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K179"/>
  <sheetViews>
    <sheetView zoomScale="120" zoomScaleNormal="120" zoomScaleSheetLayoutView="85" workbookViewId="0">
      <selection activeCell="E11" sqref="E11"/>
    </sheetView>
  </sheetViews>
  <sheetFormatPr defaultRowHeight="12.75" x14ac:dyDescent="0.2"/>
  <cols>
    <col min="1" max="1" width="19.5" style="373" customWidth="1"/>
    <col min="2" max="2" width="72" style="374" customWidth="1"/>
    <col min="3" max="3" width="25" style="375" customWidth="1"/>
    <col min="4" max="16384" width="9.33203125" style="3"/>
  </cols>
  <sheetData>
    <row r="1" spans="1:3" s="2" customFormat="1" ht="16.5" customHeight="1" thickBot="1" x14ac:dyDescent="0.25">
      <c r="A1" s="582"/>
      <c r="B1" s="583"/>
      <c r="C1" s="579" t="str">
        <f>CONCATENATE("9.1. melléklet ",ALAPADATOK!A7," ",ALAPADATOK!B7," ",ALAPADATOK!C7," ",ALAPADATOK!D7," ",ALAPADATOK!E7," ",ALAPADATOK!F7," ",ALAPADATOK!G7," ",ALAPADATOK!H7)</f>
        <v>9.1. melléklet a 1 / 2020 ( II.25. ) önkormányzati rendelethez</v>
      </c>
    </row>
    <row r="2" spans="1:3" s="88" customFormat="1" ht="21.2" customHeight="1" x14ac:dyDescent="0.2">
      <c r="A2" s="584" t="s">
        <v>61</v>
      </c>
      <c r="B2" s="585" t="str">
        <f>CONCATENATE(ALAPADATOK!A3)</f>
        <v>TISZALÚC NAGYKÖZSÉG  ÖNKORMÁNYZATA</v>
      </c>
      <c r="C2" s="586" t="s">
        <v>54</v>
      </c>
    </row>
    <row r="3" spans="1:3" s="88" customFormat="1" ht="16.5" thickBot="1" x14ac:dyDescent="0.25">
      <c r="A3" s="587" t="s">
        <v>200</v>
      </c>
      <c r="B3" s="588" t="s">
        <v>393</v>
      </c>
      <c r="C3" s="589" t="s">
        <v>54</v>
      </c>
    </row>
    <row r="4" spans="1:3" s="89" customFormat="1" ht="22.5" customHeight="1" thickBot="1" x14ac:dyDescent="0.3">
      <c r="A4" s="590"/>
      <c r="B4" s="590"/>
      <c r="C4" s="591" t="str">
        <f>KV_7.sz.mell.!F5</f>
        <v>Forintban!</v>
      </c>
    </row>
    <row r="5" spans="1:3" ht="13.5" thickBot="1" x14ac:dyDescent="0.25">
      <c r="A5" s="592" t="s">
        <v>202</v>
      </c>
      <c r="B5" s="593" t="s">
        <v>558</v>
      </c>
      <c r="C5" s="594" t="s">
        <v>55</v>
      </c>
    </row>
    <row r="6" spans="1:3" s="68" customFormat="1" ht="12.95" customHeight="1" thickBot="1" x14ac:dyDescent="0.25">
      <c r="A6" s="595"/>
      <c r="B6" s="596" t="s">
        <v>488</v>
      </c>
      <c r="C6" s="597" t="s">
        <v>489</v>
      </c>
    </row>
    <row r="7" spans="1:3" s="68" customFormat="1" ht="15.95" customHeight="1" thickBot="1" x14ac:dyDescent="0.25">
      <c r="A7" s="598"/>
      <c r="B7" s="599" t="s">
        <v>56</v>
      </c>
      <c r="C7" s="600"/>
    </row>
    <row r="8" spans="1:3" s="68" customFormat="1" ht="12" customHeight="1" thickBot="1" x14ac:dyDescent="0.25">
      <c r="A8" s="32" t="s">
        <v>18</v>
      </c>
      <c r="B8" s="21" t="s">
        <v>249</v>
      </c>
      <c r="C8" s="281">
        <f>+C9+C10+C11+C12+C13+C14</f>
        <v>440215346</v>
      </c>
    </row>
    <row r="9" spans="1:3" s="90" customFormat="1" ht="12" customHeight="1" x14ac:dyDescent="0.2">
      <c r="A9" s="417" t="s">
        <v>98</v>
      </c>
      <c r="B9" s="398" t="s">
        <v>250</v>
      </c>
      <c r="C9" s="284">
        <v>180698483</v>
      </c>
    </row>
    <row r="10" spans="1:3" s="91" customFormat="1" ht="12" customHeight="1" x14ac:dyDescent="0.2">
      <c r="A10" s="418" t="s">
        <v>99</v>
      </c>
      <c r="B10" s="399" t="s">
        <v>251</v>
      </c>
      <c r="C10" s="283">
        <v>109280500</v>
      </c>
    </row>
    <row r="11" spans="1:3" s="91" customFormat="1" ht="12" customHeight="1" x14ac:dyDescent="0.2">
      <c r="A11" s="418" t="s">
        <v>100</v>
      </c>
      <c r="B11" s="399" t="s">
        <v>545</v>
      </c>
      <c r="C11" s="283">
        <v>143875028</v>
      </c>
    </row>
    <row r="12" spans="1:3" s="91" customFormat="1" ht="12" customHeight="1" x14ac:dyDescent="0.2">
      <c r="A12" s="418" t="s">
        <v>101</v>
      </c>
      <c r="B12" s="399" t="s">
        <v>253</v>
      </c>
      <c r="C12" s="283">
        <v>6361335</v>
      </c>
    </row>
    <row r="13" spans="1:3" s="91" customFormat="1" ht="12" customHeight="1" x14ac:dyDescent="0.2">
      <c r="A13" s="418" t="s">
        <v>146</v>
      </c>
      <c r="B13" s="399" t="s">
        <v>501</v>
      </c>
      <c r="C13" s="283"/>
    </row>
    <row r="14" spans="1:3" s="90" customFormat="1" ht="12" customHeight="1" thickBot="1" x14ac:dyDescent="0.25">
      <c r="A14" s="419" t="s">
        <v>102</v>
      </c>
      <c r="B14" s="542" t="s">
        <v>570</v>
      </c>
      <c r="C14" s="283"/>
    </row>
    <row r="15" spans="1:3" s="90" customFormat="1" ht="12" customHeight="1" thickBot="1" x14ac:dyDescent="0.25">
      <c r="A15" s="32" t="s">
        <v>19</v>
      </c>
      <c r="B15" s="276" t="s">
        <v>254</v>
      </c>
      <c r="C15" s="281">
        <f>+C16+C17+C18+C19+C20</f>
        <v>0</v>
      </c>
    </row>
    <row r="16" spans="1:3" s="90" customFormat="1" ht="12" customHeight="1" x14ac:dyDescent="0.2">
      <c r="A16" s="417" t="s">
        <v>104</v>
      </c>
      <c r="B16" s="398" t="s">
        <v>255</v>
      </c>
      <c r="C16" s="284"/>
    </row>
    <row r="17" spans="1:3" s="90" customFormat="1" ht="12" customHeight="1" x14ac:dyDescent="0.2">
      <c r="A17" s="418" t="s">
        <v>105</v>
      </c>
      <c r="B17" s="399" t="s">
        <v>256</v>
      </c>
      <c r="C17" s="283"/>
    </row>
    <row r="18" spans="1:3" s="90" customFormat="1" ht="12" customHeight="1" x14ac:dyDescent="0.2">
      <c r="A18" s="418" t="s">
        <v>106</v>
      </c>
      <c r="B18" s="399" t="s">
        <v>417</v>
      </c>
      <c r="C18" s="283"/>
    </row>
    <row r="19" spans="1:3" s="90" customFormat="1" ht="12" customHeight="1" x14ac:dyDescent="0.2">
      <c r="A19" s="418" t="s">
        <v>107</v>
      </c>
      <c r="B19" s="399" t="s">
        <v>418</v>
      </c>
      <c r="C19" s="283"/>
    </row>
    <row r="20" spans="1:3" s="90" customFormat="1" ht="12" customHeight="1" x14ac:dyDescent="0.2">
      <c r="A20" s="418" t="s">
        <v>108</v>
      </c>
      <c r="B20" s="399" t="s">
        <v>257</v>
      </c>
      <c r="C20" s="283"/>
    </row>
    <row r="21" spans="1:3" s="91" customFormat="1" ht="12" customHeight="1" thickBot="1" x14ac:dyDescent="0.25">
      <c r="A21" s="419" t="s">
        <v>117</v>
      </c>
      <c r="B21" s="542" t="s">
        <v>571</v>
      </c>
      <c r="C21" s="285"/>
    </row>
    <row r="22" spans="1:3" s="91" customFormat="1" ht="12" customHeight="1" thickBot="1" x14ac:dyDescent="0.25">
      <c r="A22" s="32" t="s">
        <v>20</v>
      </c>
      <c r="B22" s="21" t="s">
        <v>259</v>
      </c>
      <c r="C22" s="281">
        <f>+C23+C24+C25+C26+C27</f>
        <v>0</v>
      </c>
    </row>
    <row r="23" spans="1:3" s="91" customFormat="1" ht="12" customHeight="1" x14ac:dyDescent="0.2">
      <c r="A23" s="417" t="s">
        <v>87</v>
      </c>
      <c r="B23" s="398" t="s">
        <v>260</v>
      </c>
      <c r="C23" s="284"/>
    </row>
    <row r="24" spans="1:3" s="90" customFormat="1" ht="12" customHeight="1" x14ac:dyDescent="0.2">
      <c r="A24" s="418" t="s">
        <v>88</v>
      </c>
      <c r="B24" s="399" t="s">
        <v>261</v>
      </c>
      <c r="C24" s="283"/>
    </row>
    <row r="25" spans="1:3" s="91" customFormat="1" ht="12" customHeight="1" x14ac:dyDescent="0.2">
      <c r="A25" s="418" t="s">
        <v>89</v>
      </c>
      <c r="B25" s="399" t="s">
        <v>419</v>
      </c>
      <c r="C25" s="283"/>
    </row>
    <row r="26" spans="1:3" s="91" customFormat="1" ht="12" customHeight="1" x14ac:dyDescent="0.2">
      <c r="A26" s="418" t="s">
        <v>90</v>
      </c>
      <c r="B26" s="399" t="s">
        <v>420</v>
      </c>
      <c r="C26" s="283"/>
    </row>
    <row r="27" spans="1:3" s="91" customFormat="1" ht="12" customHeight="1" x14ac:dyDescent="0.2">
      <c r="A27" s="418" t="s">
        <v>169</v>
      </c>
      <c r="B27" s="399" t="s">
        <v>262</v>
      </c>
      <c r="C27" s="283"/>
    </row>
    <row r="28" spans="1:3" s="91" customFormat="1" ht="12" customHeight="1" thickBot="1" x14ac:dyDescent="0.25">
      <c r="A28" s="419" t="s">
        <v>170</v>
      </c>
      <c r="B28" s="542" t="s">
        <v>563</v>
      </c>
      <c r="C28" s="543"/>
    </row>
    <row r="29" spans="1:3" s="91" customFormat="1" ht="12" customHeight="1" thickBot="1" x14ac:dyDescent="0.25">
      <c r="A29" s="32" t="s">
        <v>171</v>
      </c>
      <c r="B29" s="21" t="s">
        <v>555</v>
      </c>
      <c r="C29" s="287">
        <f>C30+C31+C32+C33+C34+C35+C36</f>
        <v>51000000</v>
      </c>
    </row>
    <row r="30" spans="1:3" s="91" customFormat="1" ht="12" customHeight="1" x14ac:dyDescent="0.2">
      <c r="A30" s="417" t="s">
        <v>265</v>
      </c>
      <c r="B30" s="398" t="str">
        <f>KV_1.1.sz.mell.!B32</f>
        <v>Építményadó</v>
      </c>
      <c r="C30" s="284"/>
    </row>
    <row r="31" spans="1:3" s="91" customFormat="1" ht="12" customHeight="1" x14ac:dyDescent="0.2">
      <c r="A31" s="418" t="s">
        <v>266</v>
      </c>
      <c r="B31" s="398" t="str">
        <f>KV_1.1.sz.mell.!B33</f>
        <v>Idegenforgalmi adó</v>
      </c>
      <c r="C31" s="283"/>
    </row>
    <row r="32" spans="1:3" s="91" customFormat="1" ht="12" customHeight="1" x14ac:dyDescent="0.2">
      <c r="A32" s="418" t="s">
        <v>267</v>
      </c>
      <c r="B32" s="398" t="str">
        <f>KV_1.1.sz.mell.!B34</f>
        <v>Iparűzési adó</v>
      </c>
      <c r="C32" s="283">
        <v>32000000</v>
      </c>
    </row>
    <row r="33" spans="1:3" s="91" customFormat="1" ht="12" customHeight="1" x14ac:dyDescent="0.2">
      <c r="A33" s="418" t="s">
        <v>268</v>
      </c>
      <c r="B33" s="398" t="str">
        <f>KV_1.1.sz.mell.!B35</f>
        <v>Talajterhelési díj</v>
      </c>
      <c r="C33" s="283">
        <v>3000000</v>
      </c>
    </row>
    <row r="34" spans="1:3" s="91" customFormat="1" ht="12" customHeight="1" x14ac:dyDescent="0.2">
      <c r="A34" s="418" t="s">
        <v>547</v>
      </c>
      <c r="B34" s="398" t="str">
        <f>KV_1.1.sz.mell.!B36</f>
        <v>Gépjárműadó</v>
      </c>
      <c r="C34" s="283">
        <v>10000000</v>
      </c>
    </row>
    <row r="35" spans="1:3" s="91" customFormat="1" ht="12" customHeight="1" x14ac:dyDescent="0.2">
      <c r="A35" s="418" t="s">
        <v>548</v>
      </c>
      <c r="B35" s="398" t="s">
        <v>666</v>
      </c>
      <c r="C35" s="283">
        <v>1000000</v>
      </c>
    </row>
    <row r="36" spans="1:3" s="91" customFormat="1" ht="12" customHeight="1" thickBot="1" x14ac:dyDescent="0.25">
      <c r="A36" s="419" t="s">
        <v>549</v>
      </c>
      <c r="B36" s="398" t="str">
        <f>KV_1.1.sz.mell.!B38</f>
        <v>Kommunális adó</v>
      </c>
      <c r="C36" s="285">
        <v>5000000</v>
      </c>
    </row>
    <row r="37" spans="1:3" s="91" customFormat="1" ht="12" customHeight="1" thickBot="1" x14ac:dyDescent="0.25">
      <c r="A37" s="32" t="s">
        <v>22</v>
      </c>
      <c r="B37" s="21" t="s">
        <v>429</v>
      </c>
      <c r="C37" s="281">
        <f>SUM(C38:C48)</f>
        <v>2620500</v>
      </c>
    </row>
    <row r="38" spans="1:3" s="91" customFormat="1" ht="12" customHeight="1" x14ac:dyDescent="0.2">
      <c r="A38" s="417" t="s">
        <v>91</v>
      </c>
      <c r="B38" s="398" t="s">
        <v>272</v>
      </c>
      <c r="C38" s="284"/>
    </row>
    <row r="39" spans="1:3" s="91" customFormat="1" ht="12" customHeight="1" x14ac:dyDescent="0.2">
      <c r="A39" s="418" t="s">
        <v>92</v>
      </c>
      <c r="B39" s="399" t="s">
        <v>273</v>
      </c>
      <c r="C39" s="283">
        <v>1114000</v>
      </c>
    </row>
    <row r="40" spans="1:3" s="91" customFormat="1" ht="12" customHeight="1" x14ac:dyDescent="0.2">
      <c r="A40" s="418" t="s">
        <v>93</v>
      </c>
      <c r="B40" s="399" t="s">
        <v>274</v>
      </c>
      <c r="C40" s="283"/>
    </row>
    <row r="41" spans="1:3" s="91" customFormat="1" ht="12" customHeight="1" x14ac:dyDescent="0.2">
      <c r="A41" s="418" t="s">
        <v>173</v>
      </c>
      <c r="B41" s="399" t="s">
        <v>275</v>
      </c>
      <c r="C41" s="283"/>
    </row>
    <row r="42" spans="1:3" s="91" customFormat="1" ht="12" customHeight="1" x14ac:dyDescent="0.2">
      <c r="A42" s="418" t="s">
        <v>174</v>
      </c>
      <c r="B42" s="399" t="s">
        <v>276</v>
      </c>
      <c r="C42" s="283">
        <v>65000</v>
      </c>
    </row>
    <row r="43" spans="1:3" s="91" customFormat="1" ht="12" customHeight="1" x14ac:dyDescent="0.2">
      <c r="A43" s="418" t="s">
        <v>175</v>
      </c>
      <c r="B43" s="399" t="s">
        <v>277</v>
      </c>
      <c r="C43" s="283"/>
    </row>
    <row r="44" spans="1:3" s="91" customFormat="1" ht="12" customHeight="1" x14ac:dyDescent="0.2">
      <c r="A44" s="418" t="s">
        <v>176</v>
      </c>
      <c r="B44" s="399" t="s">
        <v>278</v>
      </c>
      <c r="C44" s="283"/>
    </row>
    <row r="45" spans="1:3" s="91" customFormat="1" ht="12" customHeight="1" x14ac:dyDescent="0.2">
      <c r="A45" s="418" t="s">
        <v>177</v>
      </c>
      <c r="B45" s="399" t="s">
        <v>554</v>
      </c>
      <c r="C45" s="283"/>
    </row>
    <row r="46" spans="1:3" s="91" customFormat="1" ht="12" customHeight="1" x14ac:dyDescent="0.2">
      <c r="A46" s="418" t="s">
        <v>270</v>
      </c>
      <c r="B46" s="399" t="s">
        <v>280</v>
      </c>
      <c r="C46" s="286"/>
    </row>
    <row r="47" spans="1:3" s="91" customFormat="1" ht="12" customHeight="1" x14ac:dyDescent="0.2">
      <c r="A47" s="419" t="s">
        <v>271</v>
      </c>
      <c r="B47" s="400" t="s">
        <v>431</v>
      </c>
      <c r="C47" s="386"/>
    </row>
    <row r="48" spans="1:3" s="91" customFormat="1" ht="12" customHeight="1" thickBot="1" x14ac:dyDescent="0.25">
      <c r="A48" s="419" t="s">
        <v>430</v>
      </c>
      <c r="B48" s="542" t="s">
        <v>572</v>
      </c>
      <c r="C48" s="545">
        <v>1441500</v>
      </c>
    </row>
    <row r="49" spans="1:3" s="91" customFormat="1" ht="12" customHeight="1" thickBot="1" x14ac:dyDescent="0.25">
      <c r="A49" s="32" t="s">
        <v>23</v>
      </c>
      <c r="B49" s="21" t="s">
        <v>282</v>
      </c>
      <c r="C49" s="281">
        <f>SUM(C50:C54)</f>
        <v>11007444</v>
      </c>
    </row>
    <row r="50" spans="1:3" s="91" customFormat="1" ht="12" customHeight="1" x14ac:dyDescent="0.2">
      <c r="A50" s="417" t="s">
        <v>94</v>
      </c>
      <c r="B50" s="398" t="s">
        <v>286</v>
      </c>
      <c r="C50" s="442"/>
    </row>
    <row r="51" spans="1:3" s="91" customFormat="1" ht="12" customHeight="1" x14ac:dyDescent="0.2">
      <c r="A51" s="418" t="s">
        <v>95</v>
      </c>
      <c r="B51" s="399" t="s">
        <v>287</v>
      </c>
      <c r="C51" s="286">
        <v>11007444</v>
      </c>
    </row>
    <row r="52" spans="1:3" s="91" customFormat="1" ht="12" customHeight="1" x14ac:dyDescent="0.2">
      <c r="A52" s="418" t="s">
        <v>283</v>
      </c>
      <c r="B52" s="399" t="s">
        <v>288</v>
      </c>
      <c r="C52" s="286"/>
    </row>
    <row r="53" spans="1:3" s="91" customFormat="1" ht="12" customHeight="1" x14ac:dyDescent="0.2">
      <c r="A53" s="418" t="s">
        <v>284</v>
      </c>
      <c r="B53" s="399" t="s">
        <v>289</v>
      </c>
      <c r="C53" s="286"/>
    </row>
    <row r="54" spans="1:3" s="91" customFormat="1" ht="12" customHeight="1" thickBot="1" x14ac:dyDescent="0.25">
      <c r="A54" s="419" t="s">
        <v>285</v>
      </c>
      <c r="B54" s="400" t="s">
        <v>290</v>
      </c>
      <c r="C54" s="386"/>
    </row>
    <row r="55" spans="1:3" s="91" customFormat="1" ht="12" customHeight="1" thickBot="1" x14ac:dyDescent="0.25">
      <c r="A55" s="32" t="s">
        <v>178</v>
      </c>
      <c r="B55" s="21" t="s">
        <v>291</v>
      </c>
      <c r="C55" s="281">
        <f>SUM(C56:C58)</f>
        <v>14293600</v>
      </c>
    </row>
    <row r="56" spans="1:3" s="91" customFormat="1" ht="12" customHeight="1" x14ac:dyDescent="0.2">
      <c r="A56" s="417" t="s">
        <v>96</v>
      </c>
      <c r="B56" s="398" t="s">
        <v>292</v>
      </c>
      <c r="C56" s="284"/>
    </row>
    <row r="57" spans="1:3" s="91" customFormat="1" ht="12" customHeight="1" x14ac:dyDescent="0.2">
      <c r="A57" s="418" t="s">
        <v>97</v>
      </c>
      <c r="B57" s="399" t="s">
        <v>421</v>
      </c>
      <c r="C57" s="283"/>
    </row>
    <row r="58" spans="1:3" s="91" customFormat="1" ht="12" customHeight="1" x14ac:dyDescent="0.2">
      <c r="A58" s="418" t="s">
        <v>295</v>
      </c>
      <c r="B58" s="399" t="s">
        <v>293</v>
      </c>
      <c r="C58" s="283">
        <v>14293600</v>
      </c>
    </row>
    <row r="59" spans="1:3" s="91" customFormat="1" ht="12" customHeight="1" thickBot="1" x14ac:dyDescent="0.25">
      <c r="A59" s="419" t="s">
        <v>296</v>
      </c>
      <c r="B59" s="400" t="s">
        <v>294</v>
      </c>
      <c r="C59" s="285"/>
    </row>
    <row r="60" spans="1:3" s="91" customFormat="1" ht="12" customHeight="1" thickBot="1" x14ac:dyDescent="0.25">
      <c r="A60" s="32" t="s">
        <v>25</v>
      </c>
      <c r="B60" s="276" t="s">
        <v>297</v>
      </c>
      <c r="C60" s="281">
        <f>SUM(C61:C63)</f>
        <v>0</v>
      </c>
    </row>
    <row r="61" spans="1:3" s="91" customFormat="1" ht="12" customHeight="1" x14ac:dyDescent="0.2">
      <c r="A61" s="417" t="s">
        <v>179</v>
      </c>
      <c r="B61" s="398" t="s">
        <v>299</v>
      </c>
      <c r="C61" s="286"/>
    </row>
    <row r="62" spans="1:3" s="91" customFormat="1" ht="12" customHeight="1" x14ac:dyDescent="0.2">
      <c r="A62" s="418" t="s">
        <v>180</v>
      </c>
      <c r="B62" s="399" t="s">
        <v>422</v>
      </c>
      <c r="C62" s="286"/>
    </row>
    <row r="63" spans="1:3" s="91" customFormat="1" ht="12" customHeight="1" x14ac:dyDescent="0.2">
      <c r="A63" s="418" t="s">
        <v>228</v>
      </c>
      <c r="B63" s="399" t="s">
        <v>300</v>
      </c>
      <c r="C63" s="286"/>
    </row>
    <row r="64" spans="1:3" s="91" customFormat="1" ht="12" customHeight="1" thickBot="1" x14ac:dyDescent="0.25">
      <c r="A64" s="419" t="s">
        <v>298</v>
      </c>
      <c r="B64" s="400" t="s">
        <v>301</v>
      </c>
      <c r="C64" s="286"/>
    </row>
    <row r="65" spans="1:3" s="91" customFormat="1" ht="12" customHeight="1" thickBot="1" x14ac:dyDescent="0.25">
      <c r="A65" s="32" t="s">
        <v>26</v>
      </c>
      <c r="B65" s="21" t="s">
        <v>302</v>
      </c>
      <c r="C65" s="287">
        <f>+C8+C15+C22+C29+C37+C49+C55+C60</f>
        <v>519136890</v>
      </c>
    </row>
    <row r="66" spans="1:3" s="91" customFormat="1" ht="12" customHeight="1" thickBot="1" x14ac:dyDescent="0.2">
      <c r="A66" s="420" t="s">
        <v>389</v>
      </c>
      <c r="B66" s="276" t="s">
        <v>304</v>
      </c>
      <c r="C66" s="281">
        <f>SUM(C67:C69)</f>
        <v>0</v>
      </c>
    </row>
    <row r="67" spans="1:3" s="91" customFormat="1" ht="12" customHeight="1" x14ac:dyDescent="0.2">
      <c r="A67" s="417" t="s">
        <v>332</v>
      </c>
      <c r="B67" s="398" t="s">
        <v>305</v>
      </c>
      <c r="C67" s="286"/>
    </row>
    <row r="68" spans="1:3" s="91" customFormat="1" ht="12" customHeight="1" x14ac:dyDescent="0.2">
      <c r="A68" s="418" t="s">
        <v>341</v>
      </c>
      <c r="B68" s="399" t="s">
        <v>306</v>
      </c>
      <c r="C68" s="286"/>
    </row>
    <row r="69" spans="1:3" s="91" customFormat="1" ht="12" customHeight="1" thickBot="1" x14ac:dyDescent="0.25">
      <c r="A69" s="419" t="s">
        <v>342</v>
      </c>
      <c r="B69" s="401" t="s">
        <v>456</v>
      </c>
      <c r="C69" s="286"/>
    </row>
    <row r="70" spans="1:3" s="91" customFormat="1" ht="12" customHeight="1" thickBot="1" x14ac:dyDescent="0.2">
      <c r="A70" s="420" t="s">
        <v>308</v>
      </c>
      <c r="B70" s="276" t="s">
        <v>309</v>
      </c>
      <c r="C70" s="281">
        <f>SUM(C71:C74)</f>
        <v>16000000</v>
      </c>
    </row>
    <row r="71" spans="1:3" s="91" customFormat="1" ht="12" customHeight="1" x14ac:dyDescent="0.2">
      <c r="A71" s="417" t="s">
        <v>147</v>
      </c>
      <c r="B71" s="398" t="s">
        <v>310</v>
      </c>
      <c r="C71" s="286"/>
    </row>
    <row r="72" spans="1:3" s="91" customFormat="1" ht="12" customHeight="1" x14ac:dyDescent="0.2">
      <c r="A72" s="418" t="s">
        <v>148</v>
      </c>
      <c r="B72" s="399" t="s">
        <v>565</v>
      </c>
      <c r="C72" s="286"/>
    </row>
    <row r="73" spans="1:3" s="91" customFormat="1" ht="12" customHeight="1" x14ac:dyDescent="0.2">
      <c r="A73" s="418" t="s">
        <v>333</v>
      </c>
      <c r="B73" s="399" t="s">
        <v>311</v>
      </c>
      <c r="C73" s="286">
        <v>16000000</v>
      </c>
    </row>
    <row r="74" spans="1:3" s="91" customFormat="1" ht="12" customHeight="1" x14ac:dyDescent="0.2">
      <c r="A74" s="418" t="s">
        <v>334</v>
      </c>
      <c r="B74" s="277" t="s">
        <v>566</v>
      </c>
      <c r="C74" s="286"/>
    </row>
    <row r="75" spans="1:3" s="91" customFormat="1" ht="12" customHeight="1" thickBot="1" x14ac:dyDescent="0.2">
      <c r="A75" s="424" t="s">
        <v>312</v>
      </c>
      <c r="B75" s="564" t="s">
        <v>313</v>
      </c>
      <c r="C75" s="467">
        <f>SUM(C76:C77)</f>
        <v>206509494</v>
      </c>
    </row>
    <row r="76" spans="1:3" s="91" customFormat="1" ht="12" customHeight="1" x14ac:dyDescent="0.2">
      <c r="A76" s="417" t="s">
        <v>335</v>
      </c>
      <c r="B76" s="398" t="s">
        <v>314</v>
      </c>
      <c r="C76" s="286">
        <v>206509494</v>
      </c>
    </row>
    <row r="77" spans="1:3" s="91" customFormat="1" ht="12" customHeight="1" thickBot="1" x14ac:dyDescent="0.25">
      <c r="A77" s="419" t="s">
        <v>336</v>
      </c>
      <c r="B77" s="400" t="s">
        <v>315</v>
      </c>
      <c r="C77" s="286"/>
    </row>
    <row r="78" spans="1:3" s="90" customFormat="1" ht="12" customHeight="1" thickBot="1" x14ac:dyDescent="0.2">
      <c r="A78" s="420" t="s">
        <v>316</v>
      </c>
      <c r="B78" s="276" t="s">
        <v>317</v>
      </c>
      <c r="C78" s="281">
        <f>SUM(C79:C81)</f>
        <v>0</v>
      </c>
    </row>
    <row r="79" spans="1:3" s="91" customFormat="1" ht="12" customHeight="1" x14ac:dyDescent="0.2">
      <c r="A79" s="417" t="s">
        <v>337</v>
      </c>
      <c r="B79" s="398" t="s">
        <v>318</v>
      </c>
      <c r="C79" s="286"/>
    </row>
    <row r="80" spans="1:3" s="91" customFormat="1" ht="12" customHeight="1" x14ac:dyDescent="0.2">
      <c r="A80" s="418" t="s">
        <v>338</v>
      </c>
      <c r="B80" s="399" t="s">
        <v>319</v>
      </c>
      <c r="C80" s="286"/>
    </row>
    <row r="81" spans="1:3" s="91" customFormat="1" ht="12" customHeight="1" thickBot="1" x14ac:dyDescent="0.25">
      <c r="A81" s="419" t="s">
        <v>339</v>
      </c>
      <c r="B81" s="400" t="s">
        <v>567</v>
      </c>
      <c r="C81" s="286"/>
    </row>
    <row r="82" spans="1:3" s="91" customFormat="1" ht="12" customHeight="1" thickBot="1" x14ac:dyDescent="0.2">
      <c r="A82" s="420" t="s">
        <v>320</v>
      </c>
      <c r="B82" s="276" t="s">
        <v>340</v>
      </c>
      <c r="C82" s="281">
        <f>SUM(C83:C86)</f>
        <v>0</v>
      </c>
    </row>
    <row r="83" spans="1:3" s="91" customFormat="1" ht="12" customHeight="1" x14ac:dyDescent="0.2">
      <c r="A83" s="421" t="s">
        <v>321</v>
      </c>
      <c r="B83" s="398" t="s">
        <v>322</v>
      </c>
      <c r="C83" s="286"/>
    </row>
    <row r="84" spans="1:3" s="91" customFormat="1" ht="12" customHeight="1" x14ac:dyDescent="0.2">
      <c r="A84" s="422" t="s">
        <v>323</v>
      </c>
      <c r="B84" s="399" t="s">
        <v>324</v>
      </c>
      <c r="C84" s="286"/>
    </row>
    <row r="85" spans="1:3" s="91" customFormat="1" ht="12" customHeight="1" x14ac:dyDescent="0.2">
      <c r="A85" s="422" t="s">
        <v>325</v>
      </c>
      <c r="B85" s="399" t="s">
        <v>326</v>
      </c>
      <c r="C85" s="286"/>
    </row>
    <row r="86" spans="1:3" s="90" customFormat="1" ht="12" customHeight="1" thickBot="1" x14ac:dyDescent="0.25">
      <c r="A86" s="423" t="s">
        <v>327</v>
      </c>
      <c r="B86" s="400" t="s">
        <v>328</v>
      </c>
      <c r="C86" s="286"/>
    </row>
    <row r="87" spans="1:3" s="90" customFormat="1" ht="12" customHeight="1" thickBot="1" x14ac:dyDescent="0.2">
      <c r="A87" s="420" t="s">
        <v>329</v>
      </c>
      <c r="B87" s="276" t="s">
        <v>470</v>
      </c>
      <c r="C87" s="443"/>
    </row>
    <row r="88" spans="1:3" s="90" customFormat="1" ht="12" customHeight="1" thickBot="1" x14ac:dyDescent="0.2">
      <c r="A88" s="420" t="s">
        <v>502</v>
      </c>
      <c r="B88" s="276" t="s">
        <v>330</v>
      </c>
      <c r="C88" s="443"/>
    </row>
    <row r="89" spans="1:3" s="90" customFormat="1" ht="12" customHeight="1" thickBot="1" x14ac:dyDescent="0.2">
      <c r="A89" s="420" t="s">
        <v>503</v>
      </c>
      <c r="B89" s="405" t="s">
        <v>473</v>
      </c>
      <c r="C89" s="287">
        <f>+C66+C70+C75+C78+C82+C88+C87</f>
        <v>222509494</v>
      </c>
    </row>
    <row r="90" spans="1:3" s="90" customFormat="1" ht="12" customHeight="1" thickBot="1" x14ac:dyDescent="0.2">
      <c r="A90" s="424" t="s">
        <v>504</v>
      </c>
      <c r="B90" s="406" t="s">
        <v>505</v>
      </c>
      <c r="C90" s="287">
        <f>+C65+C89</f>
        <v>741646384</v>
      </c>
    </row>
    <row r="91" spans="1:3" s="91" customFormat="1" ht="6.75" customHeight="1" thickBot="1" x14ac:dyDescent="0.25">
      <c r="A91" s="220"/>
      <c r="B91" s="221"/>
      <c r="C91" s="345"/>
    </row>
    <row r="92" spans="1:3" s="68" customFormat="1" ht="16.5" customHeight="1" thickBot="1" x14ac:dyDescent="0.25">
      <c r="A92" s="224"/>
      <c r="B92" s="225" t="s">
        <v>57</v>
      </c>
      <c r="C92" s="347"/>
    </row>
    <row r="93" spans="1:3" s="92" customFormat="1" ht="12" customHeight="1" thickBot="1" x14ac:dyDescent="0.25">
      <c r="A93" s="392" t="s">
        <v>18</v>
      </c>
      <c r="B93" s="28" t="s">
        <v>509</v>
      </c>
      <c r="C93" s="280">
        <f>+C94+C95+C96+C97+C98+C111</f>
        <v>247170507</v>
      </c>
    </row>
    <row r="94" spans="1:3" ht="12" customHeight="1" x14ac:dyDescent="0.2">
      <c r="A94" s="425" t="s">
        <v>98</v>
      </c>
      <c r="B94" s="10" t="s">
        <v>49</v>
      </c>
      <c r="C94" s="282">
        <v>71126026</v>
      </c>
    </row>
    <row r="95" spans="1:3" ht="12" customHeight="1" x14ac:dyDescent="0.2">
      <c r="A95" s="418" t="s">
        <v>99</v>
      </c>
      <c r="B95" s="8" t="s">
        <v>181</v>
      </c>
      <c r="C95" s="283">
        <v>12343456</v>
      </c>
    </row>
    <row r="96" spans="1:3" ht="12" customHeight="1" x14ac:dyDescent="0.2">
      <c r="A96" s="418" t="s">
        <v>100</v>
      </c>
      <c r="B96" s="8" t="s">
        <v>138</v>
      </c>
      <c r="C96" s="285">
        <v>115680368</v>
      </c>
    </row>
    <row r="97" spans="1:3" ht="12" customHeight="1" x14ac:dyDescent="0.2">
      <c r="A97" s="418" t="s">
        <v>101</v>
      </c>
      <c r="B97" s="11" t="s">
        <v>182</v>
      </c>
      <c r="C97" s="285">
        <v>30000000</v>
      </c>
    </row>
    <row r="98" spans="1:3" ht="12" customHeight="1" x14ac:dyDescent="0.2">
      <c r="A98" s="418" t="s">
        <v>112</v>
      </c>
      <c r="B98" s="19" t="s">
        <v>183</v>
      </c>
      <c r="C98" s="285">
        <v>18020657</v>
      </c>
    </row>
    <row r="99" spans="1:3" ht="12" customHeight="1" x14ac:dyDescent="0.2">
      <c r="A99" s="418" t="s">
        <v>102</v>
      </c>
      <c r="B99" s="8" t="s">
        <v>506</v>
      </c>
      <c r="C99" s="285"/>
    </row>
    <row r="100" spans="1:3" ht="12" customHeight="1" x14ac:dyDescent="0.2">
      <c r="A100" s="418" t="s">
        <v>103</v>
      </c>
      <c r="B100" s="139" t="s">
        <v>436</v>
      </c>
      <c r="C100" s="285"/>
    </row>
    <row r="101" spans="1:3" ht="12" customHeight="1" x14ac:dyDescent="0.2">
      <c r="A101" s="418" t="s">
        <v>113</v>
      </c>
      <c r="B101" s="139" t="s">
        <v>435</v>
      </c>
      <c r="C101" s="285"/>
    </row>
    <row r="102" spans="1:3" ht="12" customHeight="1" x14ac:dyDescent="0.2">
      <c r="A102" s="418" t="s">
        <v>114</v>
      </c>
      <c r="B102" s="139" t="s">
        <v>346</v>
      </c>
      <c r="C102" s="285"/>
    </row>
    <row r="103" spans="1:3" ht="12" customHeight="1" x14ac:dyDescent="0.2">
      <c r="A103" s="418" t="s">
        <v>115</v>
      </c>
      <c r="B103" s="140" t="s">
        <v>347</v>
      </c>
      <c r="C103" s="285"/>
    </row>
    <row r="104" spans="1:3" ht="12" customHeight="1" x14ac:dyDescent="0.2">
      <c r="A104" s="418" t="s">
        <v>116</v>
      </c>
      <c r="B104" s="140" t="s">
        <v>348</v>
      </c>
      <c r="C104" s="285"/>
    </row>
    <row r="105" spans="1:3" ht="12" customHeight="1" x14ac:dyDescent="0.2">
      <c r="A105" s="418" t="s">
        <v>118</v>
      </c>
      <c r="B105" s="139" t="s">
        <v>349</v>
      </c>
      <c r="C105" s="285"/>
    </row>
    <row r="106" spans="1:3" ht="12" customHeight="1" x14ac:dyDescent="0.2">
      <c r="A106" s="418" t="s">
        <v>184</v>
      </c>
      <c r="B106" s="139" t="s">
        <v>350</v>
      </c>
      <c r="C106" s="285"/>
    </row>
    <row r="107" spans="1:3" ht="12" customHeight="1" x14ac:dyDescent="0.2">
      <c r="A107" s="418" t="s">
        <v>344</v>
      </c>
      <c r="B107" s="140" t="s">
        <v>351</v>
      </c>
      <c r="C107" s="285"/>
    </row>
    <row r="108" spans="1:3" ht="12" customHeight="1" x14ac:dyDescent="0.2">
      <c r="A108" s="426" t="s">
        <v>345</v>
      </c>
      <c r="B108" s="141" t="s">
        <v>352</v>
      </c>
      <c r="C108" s="285"/>
    </row>
    <row r="109" spans="1:3" ht="12" customHeight="1" x14ac:dyDescent="0.2">
      <c r="A109" s="418" t="s">
        <v>433</v>
      </c>
      <c r="B109" s="141" t="s">
        <v>353</v>
      </c>
      <c r="C109" s="285"/>
    </row>
    <row r="110" spans="1:3" ht="12" customHeight="1" x14ac:dyDescent="0.2">
      <c r="A110" s="418" t="s">
        <v>434</v>
      </c>
      <c r="B110" s="140" t="s">
        <v>354</v>
      </c>
      <c r="C110" s="283">
        <v>18020657</v>
      </c>
    </row>
    <row r="111" spans="1:3" ht="12" customHeight="1" x14ac:dyDescent="0.2">
      <c r="A111" s="418" t="s">
        <v>438</v>
      </c>
      <c r="B111" s="11" t="s">
        <v>50</v>
      </c>
      <c r="C111" s="283"/>
    </row>
    <row r="112" spans="1:3" ht="12" customHeight="1" x14ac:dyDescent="0.2">
      <c r="A112" s="419" t="s">
        <v>439</v>
      </c>
      <c r="B112" s="8" t="s">
        <v>507</v>
      </c>
      <c r="C112" s="285"/>
    </row>
    <row r="113" spans="1:3" ht="12" customHeight="1" thickBot="1" x14ac:dyDescent="0.25">
      <c r="A113" s="427" t="s">
        <v>440</v>
      </c>
      <c r="B113" s="142" t="s">
        <v>508</v>
      </c>
      <c r="C113" s="289"/>
    </row>
    <row r="114" spans="1:3" ht="12" customHeight="1" thickBot="1" x14ac:dyDescent="0.25">
      <c r="A114" s="32" t="s">
        <v>19</v>
      </c>
      <c r="B114" s="27" t="s">
        <v>355</v>
      </c>
      <c r="C114" s="281">
        <f>+C115+C117+C119</f>
        <v>224644494</v>
      </c>
    </row>
    <row r="115" spans="1:3" ht="12" customHeight="1" x14ac:dyDescent="0.2">
      <c r="A115" s="417" t="s">
        <v>104</v>
      </c>
      <c r="B115" s="8" t="s">
        <v>227</v>
      </c>
      <c r="C115" s="284">
        <v>224644494</v>
      </c>
    </row>
    <row r="116" spans="1:3" ht="12" customHeight="1" x14ac:dyDescent="0.2">
      <c r="A116" s="417" t="s">
        <v>105</v>
      </c>
      <c r="B116" s="12" t="s">
        <v>359</v>
      </c>
      <c r="C116" s="284"/>
    </row>
    <row r="117" spans="1:3" ht="12" customHeight="1" x14ac:dyDescent="0.2">
      <c r="A117" s="417" t="s">
        <v>106</v>
      </c>
      <c r="B117" s="12" t="s">
        <v>185</v>
      </c>
      <c r="C117" s="283"/>
    </row>
    <row r="118" spans="1:3" ht="12" customHeight="1" x14ac:dyDescent="0.2">
      <c r="A118" s="417" t="s">
        <v>107</v>
      </c>
      <c r="B118" s="12" t="s">
        <v>360</v>
      </c>
      <c r="C118" s="248"/>
    </row>
    <row r="119" spans="1:3" ht="12" customHeight="1" x14ac:dyDescent="0.2">
      <c r="A119" s="417" t="s">
        <v>108</v>
      </c>
      <c r="B119" s="278" t="s">
        <v>229</v>
      </c>
      <c r="C119" s="248"/>
    </row>
    <row r="120" spans="1:3" ht="12" customHeight="1" x14ac:dyDescent="0.2">
      <c r="A120" s="417" t="s">
        <v>117</v>
      </c>
      <c r="B120" s="277" t="s">
        <v>423</v>
      </c>
      <c r="C120" s="248"/>
    </row>
    <row r="121" spans="1:3" ht="12" customHeight="1" x14ac:dyDescent="0.2">
      <c r="A121" s="417" t="s">
        <v>119</v>
      </c>
      <c r="B121" s="394" t="s">
        <v>365</v>
      </c>
      <c r="C121" s="248"/>
    </row>
    <row r="122" spans="1:3" ht="12" customHeight="1" x14ac:dyDescent="0.2">
      <c r="A122" s="417" t="s">
        <v>186</v>
      </c>
      <c r="B122" s="140" t="s">
        <v>348</v>
      </c>
      <c r="C122" s="248"/>
    </row>
    <row r="123" spans="1:3" ht="12" customHeight="1" x14ac:dyDescent="0.2">
      <c r="A123" s="417" t="s">
        <v>187</v>
      </c>
      <c r="B123" s="140" t="s">
        <v>364</v>
      </c>
      <c r="C123" s="248"/>
    </row>
    <row r="124" spans="1:3" ht="12" customHeight="1" x14ac:dyDescent="0.2">
      <c r="A124" s="417" t="s">
        <v>188</v>
      </c>
      <c r="B124" s="140" t="s">
        <v>363</v>
      </c>
      <c r="C124" s="248"/>
    </row>
    <row r="125" spans="1:3" ht="12" customHeight="1" x14ac:dyDescent="0.2">
      <c r="A125" s="417" t="s">
        <v>356</v>
      </c>
      <c r="B125" s="140" t="s">
        <v>351</v>
      </c>
      <c r="C125" s="248"/>
    </row>
    <row r="126" spans="1:3" ht="12" customHeight="1" x14ac:dyDescent="0.2">
      <c r="A126" s="417" t="s">
        <v>357</v>
      </c>
      <c r="B126" s="140" t="s">
        <v>362</v>
      </c>
      <c r="C126" s="248"/>
    </row>
    <row r="127" spans="1:3" ht="12" customHeight="1" thickBot="1" x14ac:dyDescent="0.25">
      <c r="A127" s="426" t="s">
        <v>358</v>
      </c>
      <c r="B127" s="140" t="s">
        <v>361</v>
      </c>
      <c r="C127" s="250"/>
    </row>
    <row r="128" spans="1:3" ht="12" customHeight="1" thickBot="1" x14ac:dyDescent="0.25">
      <c r="A128" s="32" t="s">
        <v>20</v>
      </c>
      <c r="B128" s="121" t="s">
        <v>443</v>
      </c>
      <c r="C128" s="281">
        <f>+C93+C114</f>
        <v>471815001</v>
      </c>
    </row>
    <row r="129" spans="1:11" ht="12" customHeight="1" thickBot="1" x14ac:dyDescent="0.25">
      <c r="A129" s="32" t="s">
        <v>21</v>
      </c>
      <c r="B129" s="121" t="s">
        <v>444</v>
      </c>
      <c r="C129" s="281">
        <f>+C130+C131+C132</f>
        <v>0</v>
      </c>
    </row>
    <row r="130" spans="1:11" s="92" customFormat="1" ht="12" customHeight="1" x14ac:dyDescent="0.2">
      <c r="A130" s="417" t="s">
        <v>265</v>
      </c>
      <c r="B130" s="9" t="s">
        <v>512</v>
      </c>
      <c r="C130" s="248"/>
    </row>
    <row r="131" spans="1:11" ht="12" customHeight="1" x14ac:dyDescent="0.2">
      <c r="A131" s="417" t="s">
        <v>266</v>
      </c>
      <c r="B131" s="9" t="s">
        <v>452</v>
      </c>
      <c r="C131" s="248"/>
    </row>
    <row r="132" spans="1:11" ht="12" customHeight="1" thickBot="1" x14ac:dyDescent="0.25">
      <c r="A132" s="426" t="s">
        <v>267</v>
      </c>
      <c r="B132" s="7" t="s">
        <v>511</v>
      </c>
      <c r="C132" s="248"/>
    </row>
    <row r="133" spans="1:11" ht="12" customHeight="1" thickBot="1" x14ac:dyDescent="0.25">
      <c r="A133" s="32" t="s">
        <v>22</v>
      </c>
      <c r="B133" s="121" t="s">
        <v>445</v>
      </c>
      <c r="C133" s="281">
        <f>+C134+C135+C136+C137+C138+C139</f>
        <v>0</v>
      </c>
    </row>
    <row r="134" spans="1:11" ht="12" customHeight="1" x14ac:dyDescent="0.2">
      <c r="A134" s="417" t="s">
        <v>91</v>
      </c>
      <c r="B134" s="9" t="s">
        <v>454</v>
      </c>
      <c r="C134" s="248"/>
    </row>
    <row r="135" spans="1:11" ht="12" customHeight="1" x14ac:dyDescent="0.2">
      <c r="A135" s="417" t="s">
        <v>92</v>
      </c>
      <c r="B135" s="9" t="s">
        <v>446</v>
      </c>
      <c r="C135" s="248"/>
    </row>
    <row r="136" spans="1:11" ht="12" customHeight="1" x14ac:dyDescent="0.2">
      <c r="A136" s="417" t="s">
        <v>93</v>
      </c>
      <c r="B136" s="9" t="s">
        <v>447</v>
      </c>
      <c r="C136" s="248"/>
    </row>
    <row r="137" spans="1:11" ht="12" customHeight="1" x14ac:dyDescent="0.2">
      <c r="A137" s="417" t="s">
        <v>173</v>
      </c>
      <c r="B137" s="9" t="s">
        <v>510</v>
      </c>
      <c r="C137" s="248"/>
    </row>
    <row r="138" spans="1:11" ht="12" customHeight="1" x14ac:dyDescent="0.2">
      <c r="A138" s="417" t="s">
        <v>174</v>
      </c>
      <c r="B138" s="9" t="s">
        <v>449</v>
      </c>
      <c r="C138" s="248"/>
    </row>
    <row r="139" spans="1:11" s="92" customFormat="1" ht="12" customHeight="1" thickBot="1" x14ac:dyDescent="0.25">
      <c r="A139" s="426" t="s">
        <v>175</v>
      </c>
      <c r="B139" s="7" t="s">
        <v>450</v>
      </c>
      <c r="C139" s="248"/>
    </row>
    <row r="140" spans="1:11" ht="12" customHeight="1" thickBot="1" x14ac:dyDescent="0.25">
      <c r="A140" s="32" t="s">
        <v>23</v>
      </c>
      <c r="B140" s="121" t="s">
        <v>536</v>
      </c>
      <c r="C140" s="287">
        <f>+C141+C142+C144+C145+C143</f>
        <v>269831383</v>
      </c>
      <c r="K140" s="231"/>
    </row>
    <row r="141" spans="1:11" x14ac:dyDescent="0.2">
      <c r="A141" s="417" t="s">
        <v>94</v>
      </c>
      <c r="B141" s="9" t="s">
        <v>366</v>
      </c>
      <c r="C141" s="248"/>
    </row>
    <row r="142" spans="1:11" ht="12" customHeight="1" x14ac:dyDescent="0.2">
      <c r="A142" s="417" t="s">
        <v>95</v>
      </c>
      <c r="B142" s="9" t="s">
        <v>367</v>
      </c>
      <c r="C142" s="248"/>
    </row>
    <row r="143" spans="1:11" ht="12" customHeight="1" x14ac:dyDescent="0.2">
      <c r="A143" s="417" t="s">
        <v>283</v>
      </c>
      <c r="B143" s="9" t="s">
        <v>535</v>
      </c>
      <c r="C143" s="248">
        <v>269831383</v>
      </c>
    </row>
    <row r="144" spans="1:11" s="92" customFormat="1" ht="12" customHeight="1" x14ac:dyDescent="0.2">
      <c r="A144" s="417" t="s">
        <v>284</v>
      </c>
      <c r="B144" s="9" t="s">
        <v>459</v>
      </c>
      <c r="C144" s="248"/>
    </row>
    <row r="145" spans="1:3" s="92" customFormat="1" ht="12" customHeight="1" thickBot="1" x14ac:dyDescent="0.25">
      <c r="A145" s="426" t="s">
        <v>285</v>
      </c>
      <c r="B145" s="7" t="s">
        <v>385</v>
      </c>
      <c r="C145" s="248"/>
    </row>
    <row r="146" spans="1:3" s="92" customFormat="1" ht="12" customHeight="1" thickBot="1" x14ac:dyDescent="0.25">
      <c r="A146" s="32" t="s">
        <v>24</v>
      </c>
      <c r="B146" s="121" t="s">
        <v>460</v>
      </c>
      <c r="C146" s="290">
        <f>+C147+C148+C149+C150+C151</f>
        <v>0</v>
      </c>
    </row>
    <row r="147" spans="1:3" s="92" customFormat="1" ht="12" customHeight="1" x14ac:dyDescent="0.2">
      <c r="A147" s="417" t="s">
        <v>96</v>
      </c>
      <c r="B147" s="9" t="s">
        <v>455</v>
      </c>
      <c r="C147" s="248"/>
    </row>
    <row r="148" spans="1:3" s="92" customFormat="1" ht="12" customHeight="1" x14ac:dyDescent="0.2">
      <c r="A148" s="417" t="s">
        <v>97</v>
      </c>
      <c r="B148" s="9" t="s">
        <v>462</v>
      </c>
      <c r="C148" s="248"/>
    </row>
    <row r="149" spans="1:3" s="92" customFormat="1" ht="12" customHeight="1" x14ac:dyDescent="0.2">
      <c r="A149" s="417" t="s">
        <v>295</v>
      </c>
      <c r="B149" s="9" t="s">
        <v>457</v>
      </c>
      <c r="C149" s="248"/>
    </row>
    <row r="150" spans="1:3" s="92" customFormat="1" ht="12" customHeight="1" x14ac:dyDescent="0.2">
      <c r="A150" s="417" t="s">
        <v>296</v>
      </c>
      <c r="B150" s="9" t="s">
        <v>513</v>
      </c>
      <c r="C150" s="248"/>
    </row>
    <row r="151" spans="1:3" ht="12.75" customHeight="1" thickBot="1" x14ac:dyDescent="0.25">
      <c r="A151" s="426" t="s">
        <v>461</v>
      </c>
      <c r="B151" s="7" t="s">
        <v>464</v>
      </c>
      <c r="C151" s="250"/>
    </row>
    <row r="152" spans="1:3" ht="12.75" customHeight="1" thickBot="1" x14ac:dyDescent="0.25">
      <c r="A152" s="472" t="s">
        <v>25</v>
      </c>
      <c r="B152" s="121" t="s">
        <v>465</v>
      </c>
      <c r="C152" s="290"/>
    </row>
    <row r="153" spans="1:3" ht="12.75" customHeight="1" thickBot="1" x14ac:dyDescent="0.25">
      <c r="A153" s="472" t="s">
        <v>26</v>
      </c>
      <c r="B153" s="121" t="s">
        <v>466</v>
      </c>
      <c r="C153" s="290"/>
    </row>
    <row r="154" spans="1:3" ht="12" customHeight="1" thickBot="1" x14ac:dyDescent="0.25">
      <c r="A154" s="32" t="s">
        <v>27</v>
      </c>
      <c r="B154" s="121" t="s">
        <v>468</v>
      </c>
      <c r="C154" s="408">
        <f>+C129+C133+C140+C146+C152+C153</f>
        <v>269831383</v>
      </c>
    </row>
    <row r="155" spans="1:3" ht="15.2" customHeight="1" thickBot="1" x14ac:dyDescent="0.25">
      <c r="A155" s="428" t="s">
        <v>28</v>
      </c>
      <c r="B155" s="363" t="s">
        <v>467</v>
      </c>
      <c r="C155" s="408">
        <f>+C128+C154</f>
        <v>741646384</v>
      </c>
    </row>
    <row r="156" spans="1:3" ht="13.5" thickBot="1" x14ac:dyDescent="0.25">
      <c r="A156" s="371"/>
      <c r="B156" s="372"/>
      <c r="C156" s="604">
        <f>C90-C155</f>
        <v>0</v>
      </c>
    </row>
    <row r="157" spans="1:3" ht="15.2" customHeight="1" thickBot="1" x14ac:dyDescent="0.25">
      <c r="A157" s="229" t="s">
        <v>514</v>
      </c>
      <c r="B157" s="230"/>
      <c r="C157" s="118">
        <v>18</v>
      </c>
    </row>
    <row r="158" spans="1:3" ht="14.45" customHeight="1" thickBot="1" x14ac:dyDescent="0.25">
      <c r="A158" s="229" t="s">
        <v>203</v>
      </c>
      <c r="B158" s="230"/>
      <c r="C158" s="118"/>
    </row>
    <row r="159" spans="1:3" x14ac:dyDescent="0.2">
      <c r="A159" s="601"/>
      <c r="B159" s="602"/>
      <c r="C159" s="652"/>
    </row>
    <row r="160" spans="1:3" x14ac:dyDescent="0.2">
      <c r="A160" s="601"/>
      <c r="B160" s="602"/>
    </row>
    <row r="161" spans="1:3" x14ac:dyDescent="0.2">
      <c r="A161" s="601"/>
      <c r="B161" s="602"/>
      <c r="C161" s="603"/>
    </row>
    <row r="162" spans="1:3" x14ac:dyDescent="0.2">
      <c r="A162" s="601"/>
      <c r="B162" s="602"/>
      <c r="C162" s="603"/>
    </row>
    <row r="163" spans="1:3" x14ac:dyDescent="0.2">
      <c r="A163" s="601"/>
      <c r="B163" s="602"/>
      <c r="C163" s="603"/>
    </row>
    <row r="164" spans="1:3" x14ac:dyDescent="0.2">
      <c r="A164" s="601"/>
      <c r="B164" s="602"/>
      <c r="C164" s="603"/>
    </row>
    <row r="165" spans="1:3" x14ac:dyDescent="0.2">
      <c r="A165" s="601"/>
      <c r="B165" s="602"/>
      <c r="C165" s="603"/>
    </row>
    <row r="166" spans="1:3" x14ac:dyDescent="0.2">
      <c r="A166" s="601"/>
      <c r="B166" s="602"/>
      <c r="C166" s="603"/>
    </row>
    <row r="167" spans="1:3" x14ac:dyDescent="0.2">
      <c r="A167" s="601"/>
      <c r="B167" s="602"/>
      <c r="C167" s="603"/>
    </row>
    <row r="168" spans="1:3" x14ac:dyDescent="0.2">
      <c r="A168" s="601"/>
      <c r="B168" s="602"/>
      <c r="C168" s="603"/>
    </row>
    <row r="169" spans="1:3" x14ac:dyDescent="0.2">
      <c r="A169" s="601"/>
      <c r="B169" s="602"/>
      <c r="C169" s="603"/>
    </row>
    <row r="170" spans="1:3" x14ac:dyDescent="0.2">
      <c r="A170" s="601"/>
      <c r="B170" s="602"/>
      <c r="C170" s="603"/>
    </row>
    <row r="171" spans="1:3" x14ac:dyDescent="0.2">
      <c r="A171" s="601"/>
      <c r="B171" s="602"/>
      <c r="C171" s="603"/>
    </row>
    <row r="172" spans="1:3" x14ac:dyDescent="0.2">
      <c r="A172" s="601"/>
      <c r="B172" s="602"/>
      <c r="C172" s="603"/>
    </row>
    <row r="173" spans="1:3" x14ac:dyDescent="0.2">
      <c r="A173" s="601"/>
      <c r="B173" s="602"/>
      <c r="C173" s="603"/>
    </row>
    <row r="174" spans="1:3" x14ac:dyDescent="0.2">
      <c r="A174" s="601"/>
      <c r="B174" s="602"/>
      <c r="C174" s="603"/>
    </row>
    <row r="175" spans="1:3" x14ac:dyDescent="0.2">
      <c r="A175" s="601"/>
      <c r="B175" s="602"/>
      <c r="C175" s="603"/>
    </row>
    <row r="176" spans="1:3" x14ac:dyDescent="0.2">
      <c r="A176" s="601"/>
      <c r="B176" s="602"/>
      <c r="C176" s="603"/>
    </row>
    <row r="177" spans="1:3" x14ac:dyDescent="0.2">
      <c r="A177" s="601"/>
      <c r="B177" s="602"/>
      <c r="C177" s="603"/>
    </row>
    <row r="178" spans="1:3" x14ac:dyDescent="0.2">
      <c r="A178" s="601"/>
      <c r="B178" s="602"/>
      <c r="C178" s="603"/>
    </row>
    <row r="179" spans="1:3" x14ac:dyDescent="0.2">
      <c r="A179" s="601"/>
      <c r="B179" s="602"/>
      <c r="C179" s="603"/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  <rowBreaks count="1" manualBreakCount="1"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78"/>
  <sheetViews>
    <sheetView zoomScale="120" zoomScaleNormal="120" zoomScaleSheetLayoutView="85" workbookViewId="0">
      <selection activeCell="C38" sqref="C38:C47"/>
    </sheetView>
  </sheetViews>
  <sheetFormatPr defaultRowHeight="12.75" x14ac:dyDescent="0.2"/>
  <cols>
    <col min="1" max="1" width="19.5" style="373" customWidth="1"/>
    <col min="2" max="2" width="72" style="374" customWidth="1"/>
    <col min="3" max="3" width="25" style="375" customWidth="1"/>
    <col min="4" max="16384" width="9.33203125" style="3"/>
  </cols>
  <sheetData>
    <row r="1" spans="1:3" s="2" customFormat="1" ht="16.5" customHeight="1" thickBot="1" x14ac:dyDescent="0.25">
      <c r="A1" s="582"/>
      <c r="B1" s="583"/>
      <c r="C1" s="579" t="str">
        <f>CONCATENATE("9.1.1. melléklet ",ALAPADATOK!A7," ",ALAPADATOK!B7," ",ALAPADATOK!C7," ",ALAPADATOK!D7," ",ALAPADATOK!E7," ",ALAPADATOK!F7," ",ALAPADATOK!G7," ",ALAPADATOK!H7)</f>
        <v>9.1.1. melléklet a 1 / 2020 ( II.25. ) önkormányzati rendelethez</v>
      </c>
    </row>
    <row r="2" spans="1:3" s="88" customFormat="1" ht="21.2" customHeight="1" x14ac:dyDescent="0.2">
      <c r="A2" s="584" t="s">
        <v>61</v>
      </c>
      <c r="B2" s="585" t="str">
        <f>CONCATENATE(ALAPADATOK!A3)</f>
        <v>TISZALÚC NAGYKÖZSÉG  ÖNKORMÁNYZATA</v>
      </c>
      <c r="C2" s="586" t="s">
        <v>54</v>
      </c>
    </row>
    <row r="3" spans="1:3" s="88" customFormat="1" ht="16.5" thickBot="1" x14ac:dyDescent="0.25">
      <c r="A3" s="587" t="s">
        <v>200</v>
      </c>
      <c r="B3" s="588" t="s">
        <v>424</v>
      </c>
      <c r="C3" s="589" t="s">
        <v>59</v>
      </c>
    </row>
    <row r="4" spans="1:3" s="89" customFormat="1" ht="22.5" customHeight="1" thickBot="1" x14ac:dyDescent="0.3">
      <c r="A4" s="590"/>
      <c r="B4" s="590"/>
      <c r="C4" s="591" t="str">
        <f>KV_9.1.sz.mell!C4</f>
        <v>Forintban!</v>
      </c>
    </row>
    <row r="5" spans="1:3" ht="13.5" thickBot="1" x14ac:dyDescent="0.25">
      <c r="A5" s="592" t="s">
        <v>202</v>
      </c>
      <c r="B5" s="593" t="s">
        <v>558</v>
      </c>
      <c r="C5" s="594" t="s">
        <v>55</v>
      </c>
    </row>
    <row r="6" spans="1:3" s="68" customFormat="1" ht="12.95" customHeight="1" thickBot="1" x14ac:dyDescent="0.25">
      <c r="A6" s="595"/>
      <c r="B6" s="596" t="s">
        <v>488</v>
      </c>
      <c r="C6" s="597" t="s">
        <v>489</v>
      </c>
    </row>
    <row r="7" spans="1:3" s="68" customFormat="1" ht="15.95" customHeight="1" thickBot="1" x14ac:dyDescent="0.25">
      <c r="A7" s="214"/>
      <c r="B7" s="215" t="s">
        <v>56</v>
      </c>
      <c r="C7" s="340"/>
    </row>
    <row r="8" spans="1:3" s="68" customFormat="1" ht="12" customHeight="1" thickBot="1" x14ac:dyDescent="0.25">
      <c r="A8" s="32" t="s">
        <v>18</v>
      </c>
      <c r="B8" s="21" t="s">
        <v>249</v>
      </c>
      <c r="C8" s="281">
        <f>+C9+C10+C11+C12+C13+C14</f>
        <v>440215346</v>
      </c>
    </row>
    <row r="9" spans="1:3" s="90" customFormat="1" ht="12" customHeight="1" x14ac:dyDescent="0.2">
      <c r="A9" s="417" t="s">
        <v>98</v>
      </c>
      <c r="B9" s="398" t="s">
        <v>250</v>
      </c>
      <c r="C9" s="284">
        <v>180698483</v>
      </c>
    </row>
    <row r="10" spans="1:3" s="91" customFormat="1" ht="12" customHeight="1" x14ac:dyDescent="0.2">
      <c r="A10" s="418" t="s">
        <v>99</v>
      </c>
      <c r="B10" s="399" t="s">
        <v>251</v>
      </c>
      <c r="C10" s="283">
        <v>109280500</v>
      </c>
    </row>
    <row r="11" spans="1:3" s="91" customFormat="1" ht="12" customHeight="1" x14ac:dyDescent="0.2">
      <c r="A11" s="418" t="s">
        <v>100</v>
      </c>
      <c r="B11" s="399" t="s">
        <v>545</v>
      </c>
      <c r="C11" s="283">
        <v>143875028</v>
      </c>
    </row>
    <row r="12" spans="1:3" s="91" customFormat="1" ht="12" customHeight="1" x14ac:dyDescent="0.2">
      <c r="A12" s="418" t="s">
        <v>101</v>
      </c>
      <c r="B12" s="399" t="s">
        <v>253</v>
      </c>
      <c r="C12" s="283">
        <v>6361335</v>
      </c>
    </row>
    <row r="13" spans="1:3" s="91" customFormat="1" ht="12" customHeight="1" x14ac:dyDescent="0.2">
      <c r="A13" s="418" t="s">
        <v>146</v>
      </c>
      <c r="B13" s="399" t="s">
        <v>501</v>
      </c>
      <c r="C13" s="283"/>
    </row>
    <row r="14" spans="1:3" s="90" customFormat="1" ht="12" customHeight="1" thickBot="1" x14ac:dyDescent="0.25">
      <c r="A14" s="419" t="s">
        <v>102</v>
      </c>
      <c r="B14" s="400" t="s">
        <v>428</v>
      </c>
      <c r="C14" s="283"/>
    </row>
    <row r="15" spans="1:3" s="90" customFormat="1" ht="12" customHeight="1" thickBot="1" x14ac:dyDescent="0.25">
      <c r="A15" s="32" t="s">
        <v>19</v>
      </c>
      <c r="B15" s="276" t="s">
        <v>254</v>
      </c>
      <c r="C15" s="281">
        <f>+C16+C17+C18+C19+C20</f>
        <v>0</v>
      </c>
    </row>
    <row r="16" spans="1:3" s="90" customFormat="1" ht="12" customHeight="1" x14ac:dyDescent="0.2">
      <c r="A16" s="417" t="s">
        <v>104</v>
      </c>
      <c r="B16" s="398" t="s">
        <v>255</v>
      </c>
      <c r="C16" s="284"/>
    </row>
    <row r="17" spans="1:3" s="90" customFormat="1" ht="12" customHeight="1" x14ac:dyDescent="0.2">
      <c r="A17" s="418" t="s">
        <v>105</v>
      </c>
      <c r="B17" s="399" t="s">
        <v>256</v>
      </c>
      <c r="C17" s="283"/>
    </row>
    <row r="18" spans="1:3" s="90" customFormat="1" ht="12" customHeight="1" x14ac:dyDescent="0.2">
      <c r="A18" s="418" t="s">
        <v>106</v>
      </c>
      <c r="B18" s="399" t="s">
        <v>417</v>
      </c>
      <c r="C18" s="283"/>
    </row>
    <row r="19" spans="1:3" s="90" customFormat="1" ht="12" customHeight="1" x14ac:dyDescent="0.2">
      <c r="A19" s="418" t="s">
        <v>107</v>
      </c>
      <c r="B19" s="399" t="s">
        <v>418</v>
      </c>
      <c r="C19" s="283"/>
    </row>
    <row r="20" spans="1:3" s="90" customFormat="1" ht="12" customHeight="1" x14ac:dyDescent="0.2">
      <c r="A20" s="418" t="s">
        <v>108</v>
      </c>
      <c r="B20" s="399" t="s">
        <v>257</v>
      </c>
      <c r="C20" s="283"/>
    </row>
    <row r="21" spans="1:3" s="91" customFormat="1" ht="12" customHeight="1" thickBot="1" x14ac:dyDescent="0.25">
      <c r="A21" s="419" t="s">
        <v>117</v>
      </c>
      <c r="B21" s="400" t="s">
        <v>258</v>
      </c>
      <c r="C21" s="285"/>
    </row>
    <row r="22" spans="1:3" s="91" customFormat="1" ht="12" customHeight="1" thickBot="1" x14ac:dyDescent="0.25">
      <c r="A22" s="32" t="s">
        <v>20</v>
      </c>
      <c r="B22" s="21" t="s">
        <v>259</v>
      </c>
      <c r="C22" s="281">
        <f>+C23+C24+C25+C26+C27</f>
        <v>0</v>
      </c>
    </row>
    <row r="23" spans="1:3" s="91" customFormat="1" ht="12" customHeight="1" x14ac:dyDescent="0.2">
      <c r="A23" s="417" t="s">
        <v>87</v>
      </c>
      <c r="B23" s="398" t="s">
        <v>260</v>
      </c>
      <c r="C23" s="284"/>
    </row>
    <row r="24" spans="1:3" s="90" customFormat="1" ht="12" customHeight="1" x14ac:dyDescent="0.2">
      <c r="A24" s="418" t="s">
        <v>88</v>
      </c>
      <c r="B24" s="399" t="s">
        <v>261</v>
      </c>
      <c r="C24" s="283"/>
    </row>
    <row r="25" spans="1:3" s="91" customFormat="1" ht="12" customHeight="1" x14ac:dyDescent="0.2">
      <c r="A25" s="418" t="s">
        <v>89</v>
      </c>
      <c r="B25" s="399" t="s">
        <v>419</v>
      </c>
      <c r="C25" s="283"/>
    </row>
    <row r="26" spans="1:3" s="91" customFormat="1" ht="12" customHeight="1" x14ac:dyDescent="0.2">
      <c r="A26" s="418" t="s">
        <v>90</v>
      </c>
      <c r="B26" s="399" t="s">
        <v>420</v>
      </c>
      <c r="C26" s="283"/>
    </row>
    <row r="27" spans="1:3" s="91" customFormat="1" ht="12" customHeight="1" x14ac:dyDescent="0.2">
      <c r="A27" s="418" t="s">
        <v>169</v>
      </c>
      <c r="B27" s="399" t="s">
        <v>262</v>
      </c>
      <c r="C27" s="283"/>
    </row>
    <row r="28" spans="1:3" s="91" customFormat="1" ht="12" customHeight="1" thickBot="1" x14ac:dyDescent="0.25">
      <c r="A28" s="419" t="s">
        <v>170</v>
      </c>
      <c r="B28" s="400" t="s">
        <v>263</v>
      </c>
      <c r="C28" s="285"/>
    </row>
    <row r="29" spans="1:3" s="91" customFormat="1" ht="12" customHeight="1" thickBot="1" x14ac:dyDescent="0.25">
      <c r="A29" s="32" t="s">
        <v>171</v>
      </c>
      <c r="B29" s="21" t="s">
        <v>555</v>
      </c>
      <c r="C29" s="287">
        <f>SUM(C30:C36)</f>
        <v>48917000</v>
      </c>
    </row>
    <row r="30" spans="1:3" s="91" customFormat="1" ht="12" customHeight="1" x14ac:dyDescent="0.2">
      <c r="A30" s="417" t="s">
        <v>265</v>
      </c>
      <c r="B30" s="398" t="str">
        <f>KV_1.1.sz.mell.!B32</f>
        <v>Építményadó</v>
      </c>
      <c r="C30" s="284"/>
    </row>
    <row r="31" spans="1:3" s="91" customFormat="1" ht="12" customHeight="1" x14ac:dyDescent="0.2">
      <c r="A31" s="418" t="s">
        <v>266</v>
      </c>
      <c r="B31" s="398" t="str">
        <f>KV_1.1.sz.mell.!B33</f>
        <v>Idegenforgalmi adó</v>
      </c>
      <c r="C31" s="283"/>
    </row>
    <row r="32" spans="1:3" s="91" customFormat="1" ht="12" customHeight="1" x14ac:dyDescent="0.2">
      <c r="A32" s="418" t="s">
        <v>267</v>
      </c>
      <c r="B32" s="398" t="str">
        <f>KV_1.1.sz.mell.!B34</f>
        <v>Iparűzési adó</v>
      </c>
      <c r="C32" s="283">
        <v>32000000</v>
      </c>
    </row>
    <row r="33" spans="1:3" s="91" customFormat="1" ht="12" customHeight="1" x14ac:dyDescent="0.2">
      <c r="A33" s="418" t="s">
        <v>268</v>
      </c>
      <c r="B33" s="398" t="str">
        <f>KV_1.1.sz.mell.!B35</f>
        <v>Talajterhelési díj</v>
      </c>
      <c r="C33" s="283">
        <v>3000000</v>
      </c>
    </row>
    <row r="34" spans="1:3" s="91" customFormat="1" ht="12" customHeight="1" x14ac:dyDescent="0.2">
      <c r="A34" s="418" t="s">
        <v>547</v>
      </c>
      <c r="B34" s="398" t="str">
        <f>KV_1.1.sz.mell.!B36</f>
        <v>Gépjárműadó</v>
      </c>
      <c r="C34" s="283">
        <v>10000000</v>
      </c>
    </row>
    <row r="35" spans="1:3" s="91" customFormat="1" ht="12" customHeight="1" x14ac:dyDescent="0.2">
      <c r="A35" s="418" t="s">
        <v>548</v>
      </c>
      <c r="B35" s="398" t="str">
        <f>KV_1.1.sz.mell.!B37</f>
        <v>Egyéb közhatalmi bevételek</v>
      </c>
      <c r="C35" s="283">
        <v>1000000</v>
      </c>
    </row>
    <row r="36" spans="1:3" s="91" customFormat="1" ht="12" customHeight="1" thickBot="1" x14ac:dyDescent="0.25">
      <c r="A36" s="419" t="s">
        <v>549</v>
      </c>
      <c r="B36" s="398" t="str">
        <f>KV_1.1.sz.mell.!B38</f>
        <v>Kommunális adó</v>
      </c>
      <c r="C36" s="285">
        <v>2917000</v>
      </c>
    </row>
    <row r="37" spans="1:3" s="91" customFormat="1" ht="12" customHeight="1" thickBot="1" x14ac:dyDescent="0.25">
      <c r="A37" s="32" t="s">
        <v>22</v>
      </c>
      <c r="B37" s="21" t="s">
        <v>429</v>
      </c>
      <c r="C37" s="281">
        <f>SUM(C38:C48)</f>
        <v>2620500</v>
      </c>
    </row>
    <row r="38" spans="1:3" s="91" customFormat="1" ht="12" customHeight="1" x14ac:dyDescent="0.2">
      <c r="A38" s="417" t="s">
        <v>91</v>
      </c>
      <c r="B38" s="398" t="s">
        <v>272</v>
      </c>
      <c r="C38" s="284"/>
    </row>
    <row r="39" spans="1:3" s="91" customFormat="1" ht="12" customHeight="1" x14ac:dyDescent="0.2">
      <c r="A39" s="418" t="s">
        <v>92</v>
      </c>
      <c r="B39" s="399" t="s">
        <v>273</v>
      </c>
      <c r="C39" s="283">
        <v>1114000</v>
      </c>
    </row>
    <row r="40" spans="1:3" s="91" customFormat="1" ht="12" customHeight="1" x14ac:dyDescent="0.2">
      <c r="A40" s="418" t="s">
        <v>93</v>
      </c>
      <c r="B40" s="399" t="s">
        <v>274</v>
      </c>
      <c r="C40" s="283"/>
    </row>
    <row r="41" spans="1:3" s="91" customFormat="1" ht="12" customHeight="1" x14ac:dyDescent="0.2">
      <c r="A41" s="418" t="s">
        <v>173</v>
      </c>
      <c r="B41" s="399" t="s">
        <v>275</v>
      </c>
      <c r="C41" s="283"/>
    </row>
    <row r="42" spans="1:3" s="91" customFormat="1" ht="12" customHeight="1" x14ac:dyDescent="0.2">
      <c r="A42" s="418" t="s">
        <v>174</v>
      </c>
      <c r="B42" s="399" t="s">
        <v>276</v>
      </c>
      <c r="C42" s="283">
        <v>65000</v>
      </c>
    </row>
    <row r="43" spans="1:3" s="91" customFormat="1" ht="12" customHeight="1" x14ac:dyDescent="0.2">
      <c r="A43" s="418" t="s">
        <v>175</v>
      </c>
      <c r="B43" s="399" t="s">
        <v>277</v>
      </c>
      <c r="C43" s="283"/>
    </row>
    <row r="44" spans="1:3" s="91" customFormat="1" ht="12" customHeight="1" x14ac:dyDescent="0.2">
      <c r="A44" s="418" t="s">
        <v>176</v>
      </c>
      <c r="B44" s="399" t="s">
        <v>278</v>
      </c>
      <c r="C44" s="283"/>
    </row>
    <row r="45" spans="1:3" s="91" customFormat="1" ht="12" customHeight="1" x14ac:dyDescent="0.2">
      <c r="A45" s="418" t="s">
        <v>177</v>
      </c>
      <c r="B45" s="399" t="s">
        <v>554</v>
      </c>
      <c r="C45" s="283"/>
    </row>
    <row r="46" spans="1:3" s="91" customFormat="1" ht="12" customHeight="1" x14ac:dyDescent="0.2">
      <c r="A46" s="418" t="s">
        <v>270</v>
      </c>
      <c r="B46" s="399" t="s">
        <v>280</v>
      </c>
      <c r="C46" s="286"/>
    </row>
    <row r="47" spans="1:3" s="91" customFormat="1" ht="12" customHeight="1" x14ac:dyDescent="0.2">
      <c r="A47" s="419" t="s">
        <v>271</v>
      </c>
      <c r="B47" s="400" t="s">
        <v>431</v>
      </c>
      <c r="C47" s="386"/>
    </row>
    <row r="48" spans="1:3" s="91" customFormat="1" ht="12" customHeight="1" thickBot="1" x14ac:dyDescent="0.25">
      <c r="A48" s="419" t="s">
        <v>430</v>
      </c>
      <c r="B48" s="400" t="s">
        <v>281</v>
      </c>
      <c r="C48" s="545">
        <v>1441500</v>
      </c>
    </row>
    <row r="49" spans="1:3" s="91" customFormat="1" ht="12" customHeight="1" thickBot="1" x14ac:dyDescent="0.25">
      <c r="A49" s="32" t="s">
        <v>23</v>
      </c>
      <c r="B49" s="21" t="s">
        <v>282</v>
      </c>
      <c r="C49" s="281">
        <f>SUM(C50:C54)</f>
        <v>11007444</v>
      </c>
    </row>
    <row r="50" spans="1:3" s="91" customFormat="1" ht="12" customHeight="1" x14ac:dyDescent="0.2">
      <c r="A50" s="417" t="s">
        <v>94</v>
      </c>
      <c r="B50" s="398" t="s">
        <v>286</v>
      </c>
      <c r="C50" s="442"/>
    </row>
    <row r="51" spans="1:3" s="91" customFormat="1" ht="12" customHeight="1" x14ac:dyDescent="0.2">
      <c r="A51" s="418" t="s">
        <v>95</v>
      </c>
      <c r="B51" s="399" t="s">
        <v>287</v>
      </c>
      <c r="C51" s="286">
        <v>11007444</v>
      </c>
    </row>
    <row r="52" spans="1:3" s="91" customFormat="1" ht="12" customHeight="1" x14ac:dyDescent="0.2">
      <c r="A52" s="418" t="s">
        <v>283</v>
      </c>
      <c r="B52" s="399" t="s">
        <v>288</v>
      </c>
      <c r="C52" s="286"/>
    </row>
    <row r="53" spans="1:3" s="91" customFormat="1" ht="12" customHeight="1" x14ac:dyDescent="0.2">
      <c r="A53" s="418" t="s">
        <v>284</v>
      </c>
      <c r="B53" s="399" t="s">
        <v>289</v>
      </c>
      <c r="C53" s="286"/>
    </row>
    <row r="54" spans="1:3" s="91" customFormat="1" ht="12" customHeight="1" thickBot="1" x14ac:dyDescent="0.25">
      <c r="A54" s="419" t="s">
        <v>285</v>
      </c>
      <c r="B54" s="400" t="s">
        <v>290</v>
      </c>
      <c r="C54" s="386"/>
    </row>
    <row r="55" spans="1:3" s="91" customFormat="1" ht="12" customHeight="1" thickBot="1" x14ac:dyDescent="0.25">
      <c r="A55" s="32" t="s">
        <v>178</v>
      </c>
      <c r="B55" s="21" t="s">
        <v>291</v>
      </c>
      <c r="C55" s="281">
        <f>SUM(C56:C58)</f>
        <v>14293600</v>
      </c>
    </row>
    <row r="56" spans="1:3" s="91" customFormat="1" ht="12" customHeight="1" x14ac:dyDescent="0.2">
      <c r="A56" s="417" t="s">
        <v>96</v>
      </c>
      <c r="B56" s="398" t="s">
        <v>292</v>
      </c>
      <c r="C56" s="284"/>
    </row>
    <row r="57" spans="1:3" s="91" customFormat="1" ht="12" customHeight="1" x14ac:dyDescent="0.2">
      <c r="A57" s="418" t="s">
        <v>97</v>
      </c>
      <c r="B57" s="399" t="s">
        <v>421</v>
      </c>
      <c r="C57" s="283"/>
    </row>
    <row r="58" spans="1:3" s="91" customFormat="1" ht="12" customHeight="1" x14ac:dyDescent="0.2">
      <c r="A58" s="418" t="s">
        <v>295</v>
      </c>
      <c r="B58" s="399" t="s">
        <v>293</v>
      </c>
      <c r="C58" s="283">
        <v>14293600</v>
      </c>
    </row>
    <row r="59" spans="1:3" s="91" customFormat="1" ht="12" customHeight="1" thickBot="1" x14ac:dyDescent="0.25">
      <c r="A59" s="419" t="s">
        <v>296</v>
      </c>
      <c r="B59" s="400" t="s">
        <v>294</v>
      </c>
      <c r="C59" s="285"/>
    </row>
    <row r="60" spans="1:3" s="91" customFormat="1" ht="12" customHeight="1" thickBot="1" x14ac:dyDescent="0.25">
      <c r="A60" s="32" t="s">
        <v>25</v>
      </c>
      <c r="B60" s="276" t="s">
        <v>297</v>
      </c>
      <c r="C60" s="281">
        <f>SUM(C61:C63)</f>
        <v>0</v>
      </c>
    </row>
    <row r="61" spans="1:3" s="91" customFormat="1" ht="12" customHeight="1" x14ac:dyDescent="0.2">
      <c r="A61" s="417" t="s">
        <v>179</v>
      </c>
      <c r="B61" s="398" t="s">
        <v>299</v>
      </c>
      <c r="C61" s="286"/>
    </row>
    <row r="62" spans="1:3" s="91" customFormat="1" ht="12" customHeight="1" x14ac:dyDescent="0.2">
      <c r="A62" s="418" t="s">
        <v>180</v>
      </c>
      <c r="B62" s="399" t="s">
        <v>422</v>
      </c>
      <c r="C62" s="286"/>
    </row>
    <row r="63" spans="1:3" s="91" customFormat="1" ht="12" customHeight="1" x14ac:dyDescent="0.2">
      <c r="A63" s="418" t="s">
        <v>228</v>
      </c>
      <c r="B63" s="399" t="s">
        <v>300</v>
      </c>
      <c r="C63" s="286"/>
    </row>
    <row r="64" spans="1:3" s="91" customFormat="1" ht="12" customHeight="1" thickBot="1" x14ac:dyDescent="0.25">
      <c r="A64" s="419" t="s">
        <v>298</v>
      </c>
      <c r="B64" s="400" t="s">
        <v>301</v>
      </c>
      <c r="C64" s="286"/>
    </row>
    <row r="65" spans="1:3" s="91" customFormat="1" ht="12" customHeight="1" thickBot="1" x14ac:dyDescent="0.25">
      <c r="A65" s="32" t="s">
        <v>26</v>
      </c>
      <c r="B65" s="21" t="s">
        <v>302</v>
      </c>
      <c r="C65" s="287">
        <f>+C8+C15+C22+C29+C37+C49+C55+C60</f>
        <v>517053890</v>
      </c>
    </row>
    <row r="66" spans="1:3" s="91" customFormat="1" ht="12" customHeight="1" thickBot="1" x14ac:dyDescent="0.2">
      <c r="A66" s="420" t="s">
        <v>389</v>
      </c>
      <c r="B66" s="276" t="s">
        <v>304</v>
      </c>
      <c r="C66" s="281">
        <f>SUM(C67:C69)</f>
        <v>0</v>
      </c>
    </row>
    <row r="67" spans="1:3" s="91" customFormat="1" ht="12" customHeight="1" x14ac:dyDescent="0.2">
      <c r="A67" s="417" t="s">
        <v>332</v>
      </c>
      <c r="B67" s="398" t="s">
        <v>305</v>
      </c>
      <c r="C67" s="286"/>
    </row>
    <row r="68" spans="1:3" s="91" customFormat="1" ht="12" customHeight="1" x14ac:dyDescent="0.2">
      <c r="A68" s="418" t="s">
        <v>341</v>
      </c>
      <c r="B68" s="399" t="s">
        <v>306</v>
      </c>
      <c r="C68" s="286"/>
    </row>
    <row r="69" spans="1:3" s="91" customFormat="1" ht="12" customHeight="1" thickBot="1" x14ac:dyDescent="0.25">
      <c r="A69" s="419" t="s">
        <v>342</v>
      </c>
      <c r="B69" s="401" t="s">
        <v>307</v>
      </c>
      <c r="C69" s="286"/>
    </row>
    <row r="70" spans="1:3" s="91" customFormat="1" ht="12" customHeight="1" thickBot="1" x14ac:dyDescent="0.2">
      <c r="A70" s="420" t="s">
        <v>308</v>
      </c>
      <c r="B70" s="276" t="s">
        <v>309</v>
      </c>
      <c r="C70" s="281">
        <f>SUM(C71:C74)</f>
        <v>16000000</v>
      </c>
    </row>
    <row r="71" spans="1:3" s="91" customFormat="1" ht="12" customHeight="1" x14ac:dyDescent="0.2">
      <c r="A71" s="417" t="s">
        <v>147</v>
      </c>
      <c r="B71" s="398" t="s">
        <v>310</v>
      </c>
      <c r="C71" s="286"/>
    </row>
    <row r="72" spans="1:3" s="91" customFormat="1" ht="12" customHeight="1" x14ac:dyDescent="0.2">
      <c r="A72" s="418" t="s">
        <v>148</v>
      </c>
      <c r="B72" s="399" t="s">
        <v>565</v>
      </c>
      <c r="C72" s="286"/>
    </row>
    <row r="73" spans="1:3" s="91" customFormat="1" ht="12" customHeight="1" x14ac:dyDescent="0.2">
      <c r="A73" s="418" t="s">
        <v>333</v>
      </c>
      <c r="B73" s="399" t="s">
        <v>311</v>
      </c>
      <c r="C73" s="286">
        <v>16000000</v>
      </c>
    </row>
    <row r="74" spans="1:3" s="91" customFormat="1" ht="12" customHeight="1" x14ac:dyDescent="0.2">
      <c r="A74" s="418" t="s">
        <v>334</v>
      </c>
      <c r="B74" s="277" t="s">
        <v>566</v>
      </c>
      <c r="C74" s="286"/>
    </row>
    <row r="75" spans="1:3" s="91" customFormat="1" ht="12" customHeight="1" thickBot="1" x14ac:dyDescent="0.2">
      <c r="A75" s="424" t="s">
        <v>312</v>
      </c>
      <c r="B75" s="564" t="s">
        <v>313</v>
      </c>
      <c r="C75" s="467">
        <f>SUM(C76:C77)</f>
        <v>206509494</v>
      </c>
    </row>
    <row r="76" spans="1:3" s="91" customFormat="1" ht="12" customHeight="1" x14ac:dyDescent="0.2">
      <c r="A76" s="417" t="s">
        <v>335</v>
      </c>
      <c r="B76" s="398" t="s">
        <v>314</v>
      </c>
      <c r="C76" s="286">
        <v>206509494</v>
      </c>
    </row>
    <row r="77" spans="1:3" s="91" customFormat="1" ht="12" customHeight="1" thickBot="1" x14ac:dyDescent="0.25">
      <c r="A77" s="419" t="s">
        <v>336</v>
      </c>
      <c r="B77" s="400" t="s">
        <v>315</v>
      </c>
      <c r="C77" s="286"/>
    </row>
    <row r="78" spans="1:3" s="90" customFormat="1" ht="12" customHeight="1" thickBot="1" x14ac:dyDescent="0.2">
      <c r="A78" s="420" t="s">
        <v>316</v>
      </c>
      <c r="B78" s="276" t="s">
        <v>317</v>
      </c>
      <c r="C78" s="281">
        <f>SUM(C79:C81)</f>
        <v>0</v>
      </c>
    </row>
    <row r="79" spans="1:3" s="91" customFormat="1" ht="12" customHeight="1" x14ac:dyDescent="0.2">
      <c r="A79" s="417" t="s">
        <v>337</v>
      </c>
      <c r="B79" s="398" t="s">
        <v>318</v>
      </c>
      <c r="C79" s="286"/>
    </row>
    <row r="80" spans="1:3" s="91" customFormat="1" ht="12" customHeight="1" x14ac:dyDescent="0.2">
      <c r="A80" s="418" t="s">
        <v>338</v>
      </c>
      <c r="B80" s="399" t="s">
        <v>319</v>
      </c>
      <c r="C80" s="286"/>
    </row>
    <row r="81" spans="1:3" s="91" customFormat="1" ht="12" customHeight="1" thickBot="1" x14ac:dyDescent="0.25">
      <c r="A81" s="419" t="s">
        <v>339</v>
      </c>
      <c r="B81" s="400" t="s">
        <v>567</v>
      </c>
      <c r="C81" s="286"/>
    </row>
    <row r="82" spans="1:3" s="91" customFormat="1" ht="12" customHeight="1" thickBot="1" x14ac:dyDescent="0.2">
      <c r="A82" s="420" t="s">
        <v>320</v>
      </c>
      <c r="B82" s="276" t="s">
        <v>340</v>
      </c>
      <c r="C82" s="281">
        <f>SUM(C83:C86)</f>
        <v>0</v>
      </c>
    </row>
    <row r="83" spans="1:3" s="91" customFormat="1" ht="12" customHeight="1" x14ac:dyDescent="0.2">
      <c r="A83" s="421" t="s">
        <v>321</v>
      </c>
      <c r="B83" s="398" t="s">
        <v>322</v>
      </c>
      <c r="C83" s="286"/>
    </row>
    <row r="84" spans="1:3" s="91" customFormat="1" ht="12" customHeight="1" x14ac:dyDescent="0.2">
      <c r="A84" s="422" t="s">
        <v>323</v>
      </c>
      <c r="B84" s="399" t="s">
        <v>324</v>
      </c>
      <c r="C84" s="286"/>
    </row>
    <row r="85" spans="1:3" s="91" customFormat="1" ht="12" customHeight="1" x14ac:dyDescent="0.2">
      <c r="A85" s="422" t="s">
        <v>325</v>
      </c>
      <c r="B85" s="399" t="s">
        <v>326</v>
      </c>
      <c r="C85" s="286"/>
    </row>
    <row r="86" spans="1:3" s="90" customFormat="1" ht="12" customHeight="1" thickBot="1" x14ac:dyDescent="0.25">
      <c r="A86" s="423" t="s">
        <v>327</v>
      </c>
      <c r="B86" s="400" t="s">
        <v>328</v>
      </c>
      <c r="C86" s="286"/>
    </row>
    <row r="87" spans="1:3" s="90" customFormat="1" ht="12" customHeight="1" thickBot="1" x14ac:dyDescent="0.2">
      <c r="A87" s="420" t="s">
        <v>329</v>
      </c>
      <c r="B87" s="276" t="s">
        <v>470</v>
      </c>
      <c r="C87" s="443"/>
    </row>
    <row r="88" spans="1:3" s="90" customFormat="1" ht="12" customHeight="1" thickBot="1" x14ac:dyDescent="0.2">
      <c r="A88" s="420" t="s">
        <v>502</v>
      </c>
      <c r="B88" s="276" t="s">
        <v>330</v>
      </c>
      <c r="C88" s="443"/>
    </row>
    <row r="89" spans="1:3" s="90" customFormat="1" ht="12" customHeight="1" thickBot="1" x14ac:dyDescent="0.2">
      <c r="A89" s="420" t="s">
        <v>503</v>
      </c>
      <c r="B89" s="405" t="s">
        <v>473</v>
      </c>
      <c r="C89" s="287">
        <f>+C66+C70+C75+C78+C82+C88+C87</f>
        <v>222509494</v>
      </c>
    </row>
    <row r="90" spans="1:3" s="90" customFormat="1" ht="12" customHeight="1" thickBot="1" x14ac:dyDescent="0.2">
      <c r="A90" s="424" t="s">
        <v>504</v>
      </c>
      <c r="B90" s="406" t="s">
        <v>505</v>
      </c>
      <c r="C90" s="287">
        <f>+C65+C89</f>
        <v>739563384</v>
      </c>
    </row>
    <row r="91" spans="1:3" s="91" customFormat="1" ht="6.75" customHeight="1" thickBot="1" x14ac:dyDescent="0.25">
      <c r="A91" s="220"/>
      <c r="B91" s="221"/>
      <c r="C91" s="345"/>
    </row>
    <row r="92" spans="1:3" s="68" customFormat="1" ht="16.5" customHeight="1" thickBot="1" x14ac:dyDescent="0.25">
      <c r="A92" s="224"/>
      <c r="B92" s="225" t="s">
        <v>57</v>
      </c>
      <c r="C92" s="347"/>
    </row>
    <row r="93" spans="1:3" s="92" customFormat="1" ht="12" customHeight="1" thickBot="1" x14ac:dyDescent="0.25">
      <c r="A93" s="392" t="s">
        <v>18</v>
      </c>
      <c r="B93" s="28" t="s">
        <v>509</v>
      </c>
      <c r="C93" s="280">
        <f>+C94+C95+C96+C97+C98+C111</f>
        <v>245087507</v>
      </c>
    </row>
    <row r="94" spans="1:3" ht="12" customHeight="1" x14ac:dyDescent="0.2">
      <c r="A94" s="425" t="s">
        <v>98</v>
      </c>
      <c r="B94" s="10" t="s">
        <v>49</v>
      </c>
      <c r="C94" s="282">
        <v>71126026</v>
      </c>
    </row>
    <row r="95" spans="1:3" ht="12" customHeight="1" x14ac:dyDescent="0.2">
      <c r="A95" s="418" t="s">
        <v>99</v>
      </c>
      <c r="B95" s="8" t="s">
        <v>181</v>
      </c>
      <c r="C95" s="283">
        <v>12343456</v>
      </c>
    </row>
    <row r="96" spans="1:3" ht="12" customHeight="1" x14ac:dyDescent="0.2">
      <c r="A96" s="418" t="s">
        <v>100</v>
      </c>
      <c r="B96" s="8" t="s">
        <v>138</v>
      </c>
      <c r="C96" s="285">
        <v>113597368</v>
      </c>
    </row>
    <row r="97" spans="1:3" ht="12" customHeight="1" x14ac:dyDescent="0.2">
      <c r="A97" s="418" t="s">
        <v>101</v>
      </c>
      <c r="B97" s="11" t="s">
        <v>182</v>
      </c>
      <c r="C97" s="285">
        <v>30000000</v>
      </c>
    </row>
    <row r="98" spans="1:3" ht="12" customHeight="1" x14ac:dyDescent="0.2">
      <c r="A98" s="418" t="s">
        <v>112</v>
      </c>
      <c r="B98" s="19" t="s">
        <v>183</v>
      </c>
      <c r="C98" s="285">
        <v>18020657</v>
      </c>
    </row>
    <row r="99" spans="1:3" ht="12" customHeight="1" x14ac:dyDescent="0.2">
      <c r="A99" s="418" t="s">
        <v>102</v>
      </c>
      <c r="B99" s="8" t="s">
        <v>506</v>
      </c>
      <c r="C99" s="285"/>
    </row>
    <row r="100" spans="1:3" ht="12" customHeight="1" x14ac:dyDescent="0.2">
      <c r="A100" s="418" t="s">
        <v>103</v>
      </c>
      <c r="B100" s="139" t="s">
        <v>436</v>
      </c>
      <c r="C100" s="285"/>
    </row>
    <row r="101" spans="1:3" ht="12" customHeight="1" x14ac:dyDescent="0.2">
      <c r="A101" s="418" t="s">
        <v>113</v>
      </c>
      <c r="B101" s="139" t="s">
        <v>435</v>
      </c>
      <c r="C101" s="285"/>
    </row>
    <row r="102" spans="1:3" ht="12" customHeight="1" x14ac:dyDescent="0.2">
      <c r="A102" s="418" t="s">
        <v>114</v>
      </c>
      <c r="B102" s="139" t="s">
        <v>346</v>
      </c>
      <c r="C102" s="285"/>
    </row>
    <row r="103" spans="1:3" ht="12" customHeight="1" x14ac:dyDescent="0.2">
      <c r="A103" s="418" t="s">
        <v>115</v>
      </c>
      <c r="B103" s="140" t="s">
        <v>347</v>
      </c>
      <c r="C103" s="285"/>
    </row>
    <row r="104" spans="1:3" ht="12" customHeight="1" x14ac:dyDescent="0.2">
      <c r="A104" s="418" t="s">
        <v>116</v>
      </c>
      <c r="B104" s="140" t="s">
        <v>348</v>
      </c>
      <c r="C104" s="285"/>
    </row>
    <row r="105" spans="1:3" ht="12" customHeight="1" x14ac:dyDescent="0.2">
      <c r="A105" s="418" t="s">
        <v>118</v>
      </c>
      <c r="B105" s="139" t="s">
        <v>349</v>
      </c>
      <c r="C105" s="285"/>
    </row>
    <row r="106" spans="1:3" ht="12" customHeight="1" x14ac:dyDescent="0.2">
      <c r="A106" s="418" t="s">
        <v>184</v>
      </c>
      <c r="B106" s="139" t="s">
        <v>350</v>
      </c>
      <c r="C106" s="285"/>
    </row>
    <row r="107" spans="1:3" ht="12" customHeight="1" x14ac:dyDescent="0.2">
      <c r="A107" s="418" t="s">
        <v>344</v>
      </c>
      <c r="B107" s="140" t="s">
        <v>351</v>
      </c>
      <c r="C107" s="285"/>
    </row>
    <row r="108" spans="1:3" ht="12" customHeight="1" x14ac:dyDescent="0.2">
      <c r="A108" s="426" t="s">
        <v>345</v>
      </c>
      <c r="B108" s="141" t="s">
        <v>352</v>
      </c>
      <c r="C108" s="285"/>
    </row>
    <row r="109" spans="1:3" ht="12" customHeight="1" x14ac:dyDescent="0.2">
      <c r="A109" s="418" t="s">
        <v>433</v>
      </c>
      <c r="B109" s="141" t="s">
        <v>353</v>
      </c>
      <c r="C109" s="285"/>
    </row>
    <row r="110" spans="1:3" ht="12" customHeight="1" x14ac:dyDescent="0.2">
      <c r="A110" s="418" t="s">
        <v>434</v>
      </c>
      <c r="B110" s="140" t="s">
        <v>354</v>
      </c>
      <c r="C110" s="283">
        <v>18020657</v>
      </c>
    </row>
    <row r="111" spans="1:3" ht="12" customHeight="1" x14ac:dyDescent="0.2">
      <c r="A111" s="418" t="s">
        <v>438</v>
      </c>
      <c r="B111" s="11" t="s">
        <v>50</v>
      </c>
      <c r="C111" s="283"/>
    </row>
    <row r="112" spans="1:3" ht="12" customHeight="1" x14ac:dyDescent="0.2">
      <c r="A112" s="419" t="s">
        <v>439</v>
      </c>
      <c r="B112" s="8" t="s">
        <v>507</v>
      </c>
      <c r="C112" s="285"/>
    </row>
    <row r="113" spans="1:3" ht="12" customHeight="1" thickBot="1" x14ac:dyDescent="0.25">
      <c r="A113" s="427" t="s">
        <v>440</v>
      </c>
      <c r="B113" s="142" t="s">
        <v>508</v>
      </c>
      <c r="C113" s="289"/>
    </row>
    <row r="114" spans="1:3" ht="12" customHeight="1" thickBot="1" x14ac:dyDescent="0.25">
      <c r="A114" s="32" t="s">
        <v>19</v>
      </c>
      <c r="B114" s="27" t="s">
        <v>355</v>
      </c>
      <c r="C114" s="281">
        <f>+C115+C117+C119</f>
        <v>224644494</v>
      </c>
    </row>
    <row r="115" spans="1:3" ht="12" customHeight="1" x14ac:dyDescent="0.2">
      <c r="A115" s="417" t="s">
        <v>104</v>
      </c>
      <c r="B115" s="8" t="s">
        <v>227</v>
      </c>
      <c r="C115" s="284">
        <v>224644494</v>
      </c>
    </row>
    <row r="116" spans="1:3" ht="12" customHeight="1" x14ac:dyDescent="0.2">
      <c r="A116" s="417" t="s">
        <v>105</v>
      </c>
      <c r="B116" s="12" t="s">
        <v>359</v>
      </c>
      <c r="C116" s="284"/>
    </row>
    <row r="117" spans="1:3" ht="12" customHeight="1" x14ac:dyDescent="0.2">
      <c r="A117" s="417" t="s">
        <v>106</v>
      </c>
      <c r="B117" s="12" t="s">
        <v>185</v>
      </c>
      <c r="C117" s="283"/>
    </row>
    <row r="118" spans="1:3" ht="12" customHeight="1" x14ac:dyDescent="0.2">
      <c r="A118" s="417" t="s">
        <v>107</v>
      </c>
      <c r="B118" s="12" t="s">
        <v>360</v>
      </c>
      <c r="C118" s="248"/>
    </row>
    <row r="119" spans="1:3" ht="12" customHeight="1" x14ac:dyDescent="0.2">
      <c r="A119" s="417" t="s">
        <v>108</v>
      </c>
      <c r="B119" s="278" t="s">
        <v>229</v>
      </c>
      <c r="C119" s="248"/>
    </row>
    <row r="120" spans="1:3" ht="12" customHeight="1" x14ac:dyDescent="0.2">
      <c r="A120" s="417" t="s">
        <v>117</v>
      </c>
      <c r="B120" s="277" t="s">
        <v>423</v>
      </c>
      <c r="C120" s="248"/>
    </row>
    <row r="121" spans="1:3" ht="12" customHeight="1" x14ac:dyDescent="0.2">
      <c r="A121" s="417" t="s">
        <v>119</v>
      </c>
      <c r="B121" s="394" t="s">
        <v>365</v>
      </c>
      <c r="C121" s="248"/>
    </row>
    <row r="122" spans="1:3" ht="12" customHeight="1" x14ac:dyDescent="0.2">
      <c r="A122" s="417" t="s">
        <v>186</v>
      </c>
      <c r="B122" s="140" t="s">
        <v>348</v>
      </c>
      <c r="C122" s="248"/>
    </row>
    <row r="123" spans="1:3" ht="12" customHeight="1" x14ac:dyDescent="0.2">
      <c r="A123" s="417" t="s">
        <v>187</v>
      </c>
      <c r="B123" s="140" t="s">
        <v>364</v>
      </c>
      <c r="C123" s="248"/>
    </row>
    <row r="124" spans="1:3" ht="12" customHeight="1" x14ac:dyDescent="0.2">
      <c r="A124" s="417" t="s">
        <v>188</v>
      </c>
      <c r="B124" s="140" t="s">
        <v>363</v>
      </c>
      <c r="C124" s="248"/>
    </row>
    <row r="125" spans="1:3" ht="12" customHeight="1" x14ac:dyDescent="0.2">
      <c r="A125" s="417" t="s">
        <v>356</v>
      </c>
      <c r="B125" s="140" t="s">
        <v>351</v>
      </c>
      <c r="C125" s="248"/>
    </row>
    <row r="126" spans="1:3" ht="12" customHeight="1" x14ac:dyDescent="0.2">
      <c r="A126" s="417" t="s">
        <v>357</v>
      </c>
      <c r="B126" s="140" t="s">
        <v>362</v>
      </c>
      <c r="C126" s="248"/>
    </row>
    <row r="127" spans="1:3" ht="12" customHeight="1" thickBot="1" x14ac:dyDescent="0.25">
      <c r="A127" s="426" t="s">
        <v>358</v>
      </c>
      <c r="B127" s="140" t="s">
        <v>361</v>
      </c>
      <c r="C127" s="250"/>
    </row>
    <row r="128" spans="1:3" ht="12" customHeight="1" thickBot="1" x14ac:dyDescent="0.25">
      <c r="A128" s="32" t="s">
        <v>20</v>
      </c>
      <c r="B128" s="121" t="s">
        <v>443</v>
      </c>
      <c r="C128" s="281">
        <f>+C93+C114</f>
        <v>469732001</v>
      </c>
    </row>
    <row r="129" spans="1:11" ht="12" customHeight="1" thickBot="1" x14ac:dyDescent="0.25">
      <c r="A129" s="32" t="s">
        <v>21</v>
      </c>
      <c r="B129" s="121" t="s">
        <v>444</v>
      </c>
      <c r="C129" s="281">
        <f>+C130+C131+C132</f>
        <v>0</v>
      </c>
    </row>
    <row r="130" spans="1:11" s="92" customFormat="1" ht="12" customHeight="1" x14ac:dyDescent="0.2">
      <c r="A130" s="417" t="s">
        <v>265</v>
      </c>
      <c r="B130" s="9" t="s">
        <v>512</v>
      </c>
      <c r="C130" s="248"/>
    </row>
    <row r="131" spans="1:11" ht="12" customHeight="1" x14ac:dyDescent="0.2">
      <c r="A131" s="417" t="s">
        <v>266</v>
      </c>
      <c r="B131" s="9" t="s">
        <v>452</v>
      </c>
      <c r="C131" s="248"/>
    </row>
    <row r="132" spans="1:11" ht="12" customHeight="1" thickBot="1" x14ac:dyDescent="0.25">
      <c r="A132" s="426" t="s">
        <v>267</v>
      </c>
      <c r="B132" s="7" t="s">
        <v>511</v>
      </c>
      <c r="C132" s="248"/>
    </row>
    <row r="133" spans="1:11" ht="12" customHeight="1" thickBot="1" x14ac:dyDescent="0.25">
      <c r="A133" s="32" t="s">
        <v>22</v>
      </c>
      <c r="B133" s="121" t="s">
        <v>445</v>
      </c>
      <c r="C133" s="281">
        <f>+C134+C135+C136+C137+C138+C139</f>
        <v>0</v>
      </c>
    </row>
    <row r="134" spans="1:11" ht="12" customHeight="1" x14ac:dyDescent="0.2">
      <c r="A134" s="417" t="s">
        <v>91</v>
      </c>
      <c r="B134" s="9" t="s">
        <v>454</v>
      </c>
      <c r="C134" s="248"/>
    </row>
    <row r="135" spans="1:11" ht="12" customHeight="1" x14ac:dyDescent="0.2">
      <c r="A135" s="417" t="s">
        <v>92</v>
      </c>
      <c r="B135" s="9" t="s">
        <v>446</v>
      </c>
      <c r="C135" s="248"/>
    </row>
    <row r="136" spans="1:11" ht="12" customHeight="1" x14ac:dyDescent="0.2">
      <c r="A136" s="417" t="s">
        <v>93</v>
      </c>
      <c r="B136" s="9" t="s">
        <v>447</v>
      </c>
      <c r="C136" s="248"/>
    </row>
    <row r="137" spans="1:11" ht="12" customHeight="1" x14ac:dyDescent="0.2">
      <c r="A137" s="417" t="s">
        <v>173</v>
      </c>
      <c r="B137" s="9" t="s">
        <v>510</v>
      </c>
      <c r="C137" s="248"/>
    </row>
    <row r="138" spans="1:11" ht="12" customHeight="1" x14ac:dyDescent="0.2">
      <c r="A138" s="417" t="s">
        <v>174</v>
      </c>
      <c r="B138" s="9" t="s">
        <v>449</v>
      </c>
      <c r="C138" s="248"/>
    </row>
    <row r="139" spans="1:11" s="92" customFormat="1" ht="12" customHeight="1" thickBot="1" x14ac:dyDescent="0.25">
      <c r="A139" s="426" t="s">
        <v>175</v>
      </c>
      <c r="B139" s="7" t="s">
        <v>450</v>
      </c>
      <c r="C139" s="248"/>
    </row>
    <row r="140" spans="1:11" ht="12" customHeight="1" thickBot="1" x14ac:dyDescent="0.25">
      <c r="A140" s="32" t="s">
        <v>23</v>
      </c>
      <c r="B140" s="121" t="s">
        <v>536</v>
      </c>
      <c r="C140" s="287">
        <f>+C141+C142+C144+C145+C143</f>
        <v>269831383</v>
      </c>
      <c r="K140" s="231"/>
    </row>
    <row r="141" spans="1:11" x14ac:dyDescent="0.2">
      <c r="A141" s="417" t="s">
        <v>94</v>
      </c>
      <c r="B141" s="9" t="s">
        <v>366</v>
      </c>
      <c r="C141" s="248"/>
    </row>
    <row r="142" spans="1:11" ht="12" customHeight="1" x14ac:dyDescent="0.2">
      <c r="A142" s="417" t="s">
        <v>95</v>
      </c>
      <c r="B142" s="9" t="s">
        <v>367</v>
      </c>
      <c r="C142" s="248"/>
    </row>
    <row r="143" spans="1:11" s="92" customFormat="1" ht="12" customHeight="1" x14ac:dyDescent="0.2">
      <c r="A143" s="417" t="s">
        <v>283</v>
      </c>
      <c r="B143" s="9" t="s">
        <v>535</v>
      </c>
      <c r="C143" s="248">
        <v>269831383</v>
      </c>
    </row>
    <row r="144" spans="1:11" s="92" customFormat="1" ht="12" customHeight="1" x14ac:dyDescent="0.2">
      <c r="A144" s="417" t="s">
        <v>284</v>
      </c>
      <c r="B144" s="9" t="s">
        <v>459</v>
      </c>
      <c r="C144" s="248"/>
    </row>
    <row r="145" spans="1:3" s="92" customFormat="1" ht="12" customHeight="1" thickBot="1" x14ac:dyDescent="0.25">
      <c r="A145" s="426" t="s">
        <v>285</v>
      </c>
      <c r="B145" s="7" t="s">
        <v>385</v>
      </c>
      <c r="C145" s="248"/>
    </row>
    <row r="146" spans="1:3" s="92" customFormat="1" ht="12" customHeight="1" thickBot="1" x14ac:dyDescent="0.25">
      <c r="A146" s="32" t="s">
        <v>24</v>
      </c>
      <c r="B146" s="121" t="s">
        <v>460</v>
      </c>
      <c r="C146" s="290">
        <f>+C147+C148+C149+C150+C151</f>
        <v>0</v>
      </c>
    </row>
    <row r="147" spans="1:3" s="92" customFormat="1" ht="12" customHeight="1" x14ac:dyDescent="0.2">
      <c r="A147" s="417" t="s">
        <v>96</v>
      </c>
      <c r="B147" s="9" t="s">
        <v>455</v>
      </c>
      <c r="C147" s="248"/>
    </row>
    <row r="148" spans="1:3" s="92" customFormat="1" ht="12" customHeight="1" x14ac:dyDescent="0.2">
      <c r="A148" s="417" t="s">
        <v>97</v>
      </c>
      <c r="B148" s="9" t="s">
        <v>462</v>
      </c>
      <c r="C148" s="248"/>
    </row>
    <row r="149" spans="1:3" s="92" customFormat="1" ht="12" customHeight="1" x14ac:dyDescent="0.2">
      <c r="A149" s="417" t="s">
        <v>295</v>
      </c>
      <c r="B149" s="9" t="s">
        <v>457</v>
      </c>
      <c r="C149" s="248"/>
    </row>
    <row r="150" spans="1:3" ht="12.75" customHeight="1" x14ac:dyDescent="0.2">
      <c r="A150" s="417" t="s">
        <v>296</v>
      </c>
      <c r="B150" s="9" t="s">
        <v>513</v>
      </c>
      <c r="C150" s="248"/>
    </row>
    <row r="151" spans="1:3" ht="12.75" customHeight="1" thickBot="1" x14ac:dyDescent="0.25">
      <c r="A151" s="426" t="s">
        <v>461</v>
      </c>
      <c r="B151" s="7" t="s">
        <v>464</v>
      </c>
      <c r="C151" s="250"/>
    </row>
    <row r="152" spans="1:3" ht="12.75" customHeight="1" thickBot="1" x14ac:dyDescent="0.25">
      <c r="A152" s="472" t="s">
        <v>25</v>
      </c>
      <c r="B152" s="121" t="s">
        <v>465</v>
      </c>
      <c r="C152" s="290"/>
    </row>
    <row r="153" spans="1:3" ht="12" customHeight="1" thickBot="1" x14ac:dyDescent="0.25">
      <c r="A153" s="472" t="s">
        <v>26</v>
      </c>
      <c r="B153" s="121" t="s">
        <v>466</v>
      </c>
      <c r="C153" s="290"/>
    </row>
    <row r="154" spans="1:3" ht="15.2" customHeight="1" thickBot="1" x14ac:dyDescent="0.25">
      <c r="A154" s="32" t="s">
        <v>27</v>
      </c>
      <c r="B154" s="121" t="s">
        <v>468</v>
      </c>
      <c r="C154" s="408">
        <f>+C129+C133+C140+C146+C152+C153</f>
        <v>269831383</v>
      </c>
    </row>
    <row r="155" spans="1:3" ht="13.5" thickBot="1" x14ac:dyDescent="0.25">
      <c r="A155" s="428" t="s">
        <v>28</v>
      </c>
      <c r="B155" s="363" t="s">
        <v>467</v>
      </c>
      <c r="C155" s="408">
        <f>+C128+C154</f>
        <v>739563384</v>
      </c>
    </row>
    <row r="156" spans="1:3" ht="9" customHeight="1" thickBot="1" x14ac:dyDescent="0.25">
      <c r="A156" s="371"/>
      <c r="B156" s="372"/>
      <c r="C156" s="604">
        <f>C90-C155</f>
        <v>0</v>
      </c>
    </row>
    <row r="157" spans="1:3" ht="14.45" customHeight="1" thickBot="1" x14ac:dyDescent="0.25">
      <c r="A157" s="229" t="s">
        <v>514</v>
      </c>
      <c r="B157" s="230"/>
      <c r="C157" s="118">
        <v>18</v>
      </c>
    </row>
    <row r="158" spans="1:3" ht="13.5" thickBot="1" x14ac:dyDescent="0.25">
      <c r="A158" s="229" t="s">
        <v>203</v>
      </c>
      <c r="B158" s="230"/>
      <c r="C158" s="118"/>
    </row>
    <row r="159" spans="1:3" x14ac:dyDescent="0.2">
      <c r="A159" s="601"/>
      <c r="B159" s="602"/>
      <c r="C159" s="603"/>
    </row>
    <row r="160" spans="1:3" x14ac:dyDescent="0.2">
      <c r="A160" s="601"/>
      <c r="B160" s="602"/>
    </row>
    <row r="161" spans="1:3" x14ac:dyDescent="0.2">
      <c r="A161" s="601"/>
      <c r="B161" s="602"/>
      <c r="C161" s="603"/>
    </row>
    <row r="162" spans="1:3" x14ac:dyDescent="0.2">
      <c r="A162" s="601"/>
      <c r="B162" s="602"/>
      <c r="C162" s="603"/>
    </row>
    <row r="163" spans="1:3" x14ac:dyDescent="0.2">
      <c r="A163" s="601"/>
      <c r="B163" s="602"/>
      <c r="C163" s="603"/>
    </row>
    <row r="164" spans="1:3" x14ac:dyDescent="0.2">
      <c r="A164" s="601"/>
      <c r="B164" s="602"/>
      <c r="C164" s="603"/>
    </row>
    <row r="165" spans="1:3" x14ac:dyDescent="0.2">
      <c r="A165" s="601"/>
      <c r="B165" s="602"/>
      <c r="C165" s="603"/>
    </row>
    <row r="166" spans="1:3" x14ac:dyDescent="0.2">
      <c r="A166" s="601"/>
      <c r="B166" s="602"/>
      <c r="C166" s="603"/>
    </row>
    <row r="167" spans="1:3" x14ac:dyDescent="0.2">
      <c r="A167" s="601"/>
      <c r="B167" s="602"/>
      <c r="C167" s="603"/>
    </row>
    <row r="168" spans="1:3" x14ac:dyDescent="0.2">
      <c r="A168" s="601"/>
      <c r="B168" s="602"/>
      <c r="C168" s="603"/>
    </row>
    <row r="169" spans="1:3" x14ac:dyDescent="0.2">
      <c r="A169" s="601"/>
      <c r="B169" s="602"/>
      <c r="C169" s="603"/>
    </row>
    <row r="170" spans="1:3" x14ac:dyDescent="0.2">
      <c r="A170" s="601"/>
      <c r="B170" s="602"/>
      <c r="C170" s="603"/>
    </row>
    <row r="171" spans="1:3" x14ac:dyDescent="0.2">
      <c r="A171" s="601"/>
      <c r="B171" s="602"/>
      <c r="C171" s="603"/>
    </row>
    <row r="172" spans="1:3" x14ac:dyDescent="0.2">
      <c r="A172" s="601"/>
      <c r="B172" s="602"/>
      <c r="C172" s="603"/>
    </row>
    <row r="173" spans="1:3" x14ac:dyDescent="0.2">
      <c r="A173" s="601"/>
      <c r="B173" s="602"/>
      <c r="C173" s="603"/>
    </row>
    <row r="174" spans="1:3" x14ac:dyDescent="0.2">
      <c r="A174" s="601"/>
      <c r="B174" s="602"/>
      <c r="C174" s="603"/>
    </row>
    <row r="175" spans="1:3" x14ac:dyDescent="0.2">
      <c r="A175" s="601"/>
      <c r="B175" s="602"/>
      <c r="C175" s="603"/>
    </row>
    <row r="176" spans="1:3" x14ac:dyDescent="0.2">
      <c r="A176" s="601"/>
      <c r="B176" s="602"/>
      <c r="C176" s="603"/>
    </row>
    <row r="177" spans="1:3" x14ac:dyDescent="0.2">
      <c r="A177" s="601"/>
      <c r="B177" s="602"/>
      <c r="C177" s="603"/>
    </row>
    <row r="178" spans="1:3" x14ac:dyDescent="0.2">
      <c r="A178" s="601"/>
      <c r="B178" s="602"/>
      <c r="C178" s="603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  <rowBreaks count="1" manualBreakCount="1"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78"/>
  <sheetViews>
    <sheetView zoomScale="120" zoomScaleNormal="120" zoomScaleSheetLayoutView="85" workbookViewId="0">
      <selection activeCell="C37" sqref="C37"/>
    </sheetView>
  </sheetViews>
  <sheetFormatPr defaultRowHeight="12.75" x14ac:dyDescent="0.2"/>
  <cols>
    <col min="1" max="1" width="19.5" style="373" customWidth="1"/>
    <col min="2" max="2" width="72" style="374" customWidth="1"/>
    <col min="3" max="3" width="25" style="375" customWidth="1"/>
    <col min="4" max="16384" width="9.33203125" style="3"/>
  </cols>
  <sheetData>
    <row r="1" spans="1:3" s="2" customFormat="1" ht="16.5" customHeight="1" thickBot="1" x14ac:dyDescent="0.25">
      <c r="A1" s="582"/>
      <c r="B1" s="583"/>
      <c r="C1" s="579" t="str">
        <f>CONCATENATE("9.1.2. melléklet ",ALAPADATOK!A7," ",ALAPADATOK!B7," ",ALAPADATOK!C7," ",ALAPADATOK!D7," ",ALAPADATOK!E7," ",ALAPADATOK!F7," ",ALAPADATOK!G7," ",ALAPADATOK!H7)</f>
        <v>9.1.2. melléklet a 1 / 2020 ( II.25. ) önkormányzati rendelethez</v>
      </c>
    </row>
    <row r="2" spans="1:3" s="88" customFormat="1" ht="21.2" customHeight="1" x14ac:dyDescent="0.2">
      <c r="A2" s="584" t="s">
        <v>61</v>
      </c>
      <c r="B2" s="585" t="str">
        <f>CONCATENATE(ALAPADATOK!A3)</f>
        <v>TISZALÚC NAGYKÖZSÉG  ÖNKORMÁNYZATA</v>
      </c>
      <c r="C2" s="586" t="s">
        <v>54</v>
      </c>
    </row>
    <row r="3" spans="1:3" s="88" customFormat="1" ht="16.5" thickBot="1" x14ac:dyDescent="0.25">
      <c r="A3" s="587" t="s">
        <v>200</v>
      </c>
      <c r="B3" s="588" t="s">
        <v>425</v>
      </c>
      <c r="C3" s="589" t="s">
        <v>60</v>
      </c>
    </row>
    <row r="4" spans="1:3" s="89" customFormat="1" ht="22.5" customHeight="1" thickBot="1" x14ac:dyDescent="0.3">
      <c r="A4" s="590"/>
      <c r="B4" s="590"/>
      <c r="C4" s="591" t="str">
        <f>KV_9.1.1.sz.mell!C4</f>
        <v>Forintban!</v>
      </c>
    </row>
    <row r="5" spans="1:3" ht="13.5" thickBot="1" x14ac:dyDescent="0.25">
      <c r="A5" s="592" t="s">
        <v>202</v>
      </c>
      <c r="B5" s="593" t="s">
        <v>558</v>
      </c>
      <c r="C5" s="594" t="s">
        <v>55</v>
      </c>
    </row>
    <row r="6" spans="1:3" s="68" customFormat="1" ht="12.95" customHeight="1" thickBot="1" x14ac:dyDescent="0.25">
      <c r="A6" s="595"/>
      <c r="B6" s="596" t="s">
        <v>488</v>
      </c>
      <c r="C6" s="597" t="s">
        <v>489</v>
      </c>
    </row>
    <row r="7" spans="1:3" s="68" customFormat="1" ht="15.95" customHeight="1" thickBot="1" x14ac:dyDescent="0.25">
      <c r="A7" s="214"/>
      <c r="B7" s="215" t="s">
        <v>56</v>
      </c>
      <c r="C7" s="340"/>
    </row>
    <row r="8" spans="1:3" s="68" customFormat="1" ht="12" customHeight="1" thickBot="1" x14ac:dyDescent="0.25">
      <c r="A8" s="32" t="s">
        <v>18</v>
      </c>
      <c r="B8" s="21" t="s">
        <v>249</v>
      </c>
      <c r="C8" s="281">
        <f>+C9+C10+C11+C12+C13+C14</f>
        <v>0</v>
      </c>
    </row>
    <row r="9" spans="1:3" s="90" customFormat="1" ht="12" customHeight="1" x14ac:dyDescent="0.2">
      <c r="A9" s="417" t="s">
        <v>98</v>
      </c>
      <c r="B9" s="398" t="s">
        <v>250</v>
      </c>
      <c r="C9" s="284"/>
    </row>
    <row r="10" spans="1:3" s="91" customFormat="1" ht="12" customHeight="1" x14ac:dyDescent="0.2">
      <c r="A10" s="418" t="s">
        <v>99</v>
      </c>
      <c r="B10" s="399" t="s">
        <v>251</v>
      </c>
      <c r="C10" s="283"/>
    </row>
    <row r="11" spans="1:3" s="91" customFormat="1" ht="12" customHeight="1" x14ac:dyDescent="0.2">
      <c r="A11" s="418" t="s">
        <v>100</v>
      </c>
      <c r="B11" s="399" t="s">
        <v>545</v>
      </c>
      <c r="C11" s="283"/>
    </row>
    <row r="12" spans="1:3" s="91" customFormat="1" ht="12" customHeight="1" x14ac:dyDescent="0.2">
      <c r="A12" s="418" t="s">
        <v>101</v>
      </c>
      <c r="B12" s="399" t="s">
        <v>253</v>
      </c>
      <c r="C12" s="283"/>
    </row>
    <row r="13" spans="1:3" s="91" customFormat="1" ht="12" customHeight="1" x14ac:dyDescent="0.2">
      <c r="A13" s="418" t="s">
        <v>146</v>
      </c>
      <c r="B13" s="399" t="s">
        <v>501</v>
      </c>
      <c r="C13" s="283"/>
    </row>
    <row r="14" spans="1:3" s="90" customFormat="1" ht="12" customHeight="1" thickBot="1" x14ac:dyDescent="0.25">
      <c r="A14" s="419" t="s">
        <v>102</v>
      </c>
      <c r="B14" s="400" t="s">
        <v>428</v>
      </c>
      <c r="C14" s="283"/>
    </row>
    <row r="15" spans="1:3" s="90" customFormat="1" ht="12" customHeight="1" thickBot="1" x14ac:dyDescent="0.25">
      <c r="A15" s="32" t="s">
        <v>19</v>
      </c>
      <c r="B15" s="276" t="s">
        <v>254</v>
      </c>
      <c r="C15" s="281">
        <f>+C16+C17+C18+C19+C20</f>
        <v>0</v>
      </c>
    </row>
    <row r="16" spans="1:3" s="90" customFormat="1" ht="12" customHeight="1" x14ac:dyDescent="0.2">
      <c r="A16" s="417" t="s">
        <v>104</v>
      </c>
      <c r="B16" s="398" t="s">
        <v>255</v>
      </c>
      <c r="C16" s="284"/>
    </row>
    <row r="17" spans="1:3" s="90" customFormat="1" ht="12" customHeight="1" x14ac:dyDescent="0.2">
      <c r="A17" s="418" t="s">
        <v>105</v>
      </c>
      <c r="B17" s="399" t="s">
        <v>256</v>
      </c>
      <c r="C17" s="283"/>
    </row>
    <row r="18" spans="1:3" s="90" customFormat="1" ht="12" customHeight="1" x14ac:dyDescent="0.2">
      <c r="A18" s="418" t="s">
        <v>106</v>
      </c>
      <c r="B18" s="399" t="s">
        <v>417</v>
      </c>
      <c r="C18" s="283"/>
    </row>
    <row r="19" spans="1:3" s="90" customFormat="1" ht="12" customHeight="1" x14ac:dyDescent="0.2">
      <c r="A19" s="418" t="s">
        <v>107</v>
      </c>
      <c r="B19" s="399" t="s">
        <v>418</v>
      </c>
      <c r="C19" s="283"/>
    </row>
    <row r="20" spans="1:3" s="90" customFormat="1" ht="12" customHeight="1" x14ac:dyDescent="0.2">
      <c r="A20" s="418" t="s">
        <v>108</v>
      </c>
      <c r="B20" s="399" t="s">
        <v>257</v>
      </c>
      <c r="C20" s="283"/>
    </row>
    <row r="21" spans="1:3" s="91" customFormat="1" ht="12" customHeight="1" thickBot="1" x14ac:dyDescent="0.25">
      <c r="A21" s="419" t="s">
        <v>117</v>
      </c>
      <c r="B21" s="400" t="s">
        <v>258</v>
      </c>
      <c r="C21" s="285"/>
    </row>
    <row r="22" spans="1:3" s="91" customFormat="1" ht="12" customHeight="1" thickBot="1" x14ac:dyDescent="0.25">
      <c r="A22" s="32" t="s">
        <v>20</v>
      </c>
      <c r="B22" s="21" t="s">
        <v>259</v>
      </c>
      <c r="C22" s="281">
        <f>+C23+C24+C25+C26+C27</f>
        <v>0</v>
      </c>
    </row>
    <row r="23" spans="1:3" s="91" customFormat="1" ht="12" customHeight="1" x14ac:dyDescent="0.2">
      <c r="A23" s="417" t="s">
        <v>87</v>
      </c>
      <c r="B23" s="398" t="s">
        <v>260</v>
      </c>
      <c r="C23" s="284"/>
    </row>
    <row r="24" spans="1:3" s="90" customFormat="1" ht="12" customHeight="1" x14ac:dyDescent="0.2">
      <c r="A24" s="418" t="s">
        <v>88</v>
      </c>
      <c r="B24" s="399" t="s">
        <v>261</v>
      </c>
      <c r="C24" s="283"/>
    </row>
    <row r="25" spans="1:3" s="91" customFormat="1" ht="12" customHeight="1" x14ac:dyDescent="0.2">
      <c r="A25" s="418" t="s">
        <v>89</v>
      </c>
      <c r="B25" s="399" t="s">
        <v>419</v>
      </c>
      <c r="C25" s="283"/>
    </row>
    <row r="26" spans="1:3" s="91" customFormat="1" ht="12" customHeight="1" x14ac:dyDescent="0.2">
      <c r="A26" s="418" t="s">
        <v>90</v>
      </c>
      <c r="B26" s="399" t="s">
        <v>420</v>
      </c>
      <c r="C26" s="283"/>
    </row>
    <row r="27" spans="1:3" s="91" customFormat="1" ht="12" customHeight="1" x14ac:dyDescent="0.2">
      <c r="A27" s="418" t="s">
        <v>169</v>
      </c>
      <c r="B27" s="399" t="s">
        <v>262</v>
      </c>
      <c r="C27" s="283"/>
    </row>
    <row r="28" spans="1:3" s="91" customFormat="1" ht="12" customHeight="1" thickBot="1" x14ac:dyDescent="0.25">
      <c r="A28" s="419" t="s">
        <v>170</v>
      </c>
      <c r="B28" s="400" t="s">
        <v>263</v>
      </c>
      <c r="C28" s="285"/>
    </row>
    <row r="29" spans="1:3" s="91" customFormat="1" ht="12" customHeight="1" thickBot="1" x14ac:dyDescent="0.25">
      <c r="A29" s="32" t="s">
        <v>171</v>
      </c>
      <c r="B29" s="21" t="s">
        <v>264</v>
      </c>
      <c r="C29" s="287">
        <f>SUM(C30:C36)</f>
        <v>2083000</v>
      </c>
    </row>
    <row r="30" spans="1:3" s="91" customFormat="1" ht="12" customHeight="1" x14ac:dyDescent="0.2">
      <c r="A30" s="417" t="s">
        <v>265</v>
      </c>
      <c r="B30" s="398" t="str">
        <f>KV_1.1.sz.mell.!B32</f>
        <v>Építményadó</v>
      </c>
      <c r="C30" s="284"/>
    </row>
    <row r="31" spans="1:3" s="91" customFormat="1" ht="12" customHeight="1" x14ac:dyDescent="0.2">
      <c r="A31" s="418" t="s">
        <v>266</v>
      </c>
      <c r="B31" s="398" t="str">
        <f>KV_1.1.sz.mell.!B33</f>
        <v>Idegenforgalmi adó</v>
      </c>
      <c r="C31" s="283"/>
    </row>
    <row r="32" spans="1:3" s="91" customFormat="1" ht="12" customHeight="1" x14ac:dyDescent="0.2">
      <c r="A32" s="418" t="s">
        <v>267</v>
      </c>
      <c r="B32" s="398" t="str">
        <f>KV_1.1.sz.mell.!B34</f>
        <v>Iparűzési adó</v>
      </c>
      <c r="C32" s="283"/>
    </row>
    <row r="33" spans="1:3" s="91" customFormat="1" ht="12" customHeight="1" x14ac:dyDescent="0.2">
      <c r="A33" s="418" t="s">
        <v>268</v>
      </c>
      <c r="B33" s="398" t="str">
        <f>KV_1.1.sz.mell.!B35</f>
        <v>Talajterhelési díj</v>
      </c>
      <c r="C33" s="283"/>
    </row>
    <row r="34" spans="1:3" s="91" customFormat="1" ht="12" customHeight="1" x14ac:dyDescent="0.2">
      <c r="A34" s="418" t="s">
        <v>547</v>
      </c>
      <c r="B34" s="398" t="str">
        <f>KV_1.1.sz.mell.!B36</f>
        <v>Gépjárműadó</v>
      </c>
      <c r="C34" s="283"/>
    </row>
    <row r="35" spans="1:3" s="91" customFormat="1" ht="12" customHeight="1" x14ac:dyDescent="0.2">
      <c r="A35" s="418" t="s">
        <v>548</v>
      </c>
      <c r="B35" s="398" t="str">
        <f>KV_1.1.sz.mell.!B37</f>
        <v>Egyéb közhatalmi bevételek</v>
      </c>
      <c r="C35" s="283"/>
    </row>
    <row r="36" spans="1:3" s="91" customFormat="1" ht="12" customHeight="1" thickBot="1" x14ac:dyDescent="0.25">
      <c r="A36" s="419" t="s">
        <v>549</v>
      </c>
      <c r="B36" s="398" t="str">
        <f>KV_1.1.sz.mell.!B38</f>
        <v>Kommunális adó</v>
      </c>
      <c r="C36" s="285">
        <v>2083000</v>
      </c>
    </row>
    <row r="37" spans="1:3" s="91" customFormat="1" ht="12" customHeight="1" thickBot="1" x14ac:dyDescent="0.25">
      <c r="A37" s="32" t="s">
        <v>22</v>
      </c>
      <c r="B37" s="21" t="s">
        <v>429</v>
      </c>
      <c r="C37" s="281">
        <f>SUM(C38:C48)</f>
        <v>0</v>
      </c>
    </row>
    <row r="38" spans="1:3" s="91" customFormat="1" ht="12" customHeight="1" x14ac:dyDescent="0.2">
      <c r="A38" s="417" t="s">
        <v>91</v>
      </c>
      <c r="B38" s="398" t="s">
        <v>272</v>
      </c>
      <c r="C38" s="284"/>
    </row>
    <row r="39" spans="1:3" s="91" customFormat="1" ht="12" customHeight="1" x14ac:dyDescent="0.2">
      <c r="A39" s="418" t="s">
        <v>92</v>
      </c>
      <c r="B39" s="399" t="s">
        <v>273</v>
      </c>
      <c r="C39" s="283"/>
    </row>
    <row r="40" spans="1:3" s="91" customFormat="1" ht="12" customHeight="1" x14ac:dyDescent="0.2">
      <c r="A40" s="418" t="s">
        <v>93</v>
      </c>
      <c r="B40" s="399" t="s">
        <v>274</v>
      </c>
      <c r="C40" s="283"/>
    </row>
    <row r="41" spans="1:3" s="91" customFormat="1" ht="12" customHeight="1" x14ac:dyDescent="0.2">
      <c r="A41" s="418" t="s">
        <v>173</v>
      </c>
      <c r="B41" s="399" t="s">
        <v>275</v>
      </c>
      <c r="C41" s="283"/>
    </row>
    <row r="42" spans="1:3" s="91" customFormat="1" ht="12" customHeight="1" x14ac:dyDescent="0.2">
      <c r="A42" s="418" t="s">
        <v>174</v>
      </c>
      <c r="B42" s="399" t="s">
        <v>276</v>
      </c>
      <c r="C42" s="283"/>
    </row>
    <row r="43" spans="1:3" s="91" customFormat="1" ht="12" customHeight="1" x14ac:dyDescent="0.2">
      <c r="A43" s="418" t="s">
        <v>175</v>
      </c>
      <c r="B43" s="399" t="s">
        <v>277</v>
      </c>
      <c r="C43" s="283"/>
    </row>
    <row r="44" spans="1:3" s="91" customFormat="1" ht="12" customHeight="1" x14ac:dyDescent="0.2">
      <c r="A44" s="418" t="s">
        <v>176</v>
      </c>
      <c r="B44" s="399" t="s">
        <v>278</v>
      </c>
      <c r="C44" s="283"/>
    </row>
    <row r="45" spans="1:3" s="91" customFormat="1" ht="12" customHeight="1" x14ac:dyDescent="0.2">
      <c r="A45" s="418" t="s">
        <v>177</v>
      </c>
      <c r="B45" s="399" t="s">
        <v>556</v>
      </c>
      <c r="C45" s="283"/>
    </row>
    <row r="46" spans="1:3" s="91" customFormat="1" ht="12" customHeight="1" x14ac:dyDescent="0.2">
      <c r="A46" s="418" t="s">
        <v>270</v>
      </c>
      <c r="B46" s="399" t="s">
        <v>280</v>
      </c>
      <c r="C46" s="286"/>
    </row>
    <row r="47" spans="1:3" s="91" customFormat="1" ht="12" customHeight="1" x14ac:dyDescent="0.2">
      <c r="A47" s="419" t="s">
        <v>271</v>
      </c>
      <c r="B47" s="400" t="s">
        <v>431</v>
      </c>
      <c r="C47" s="386"/>
    </row>
    <row r="48" spans="1:3" s="91" customFormat="1" ht="12" customHeight="1" thickBot="1" x14ac:dyDescent="0.25">
      <c r="A48" s="419" t="s">
        <v>430</v>
      </c>
      <c r="B48" s="400" t="s">
        <v>281</v>
      </c>
      <c r="C48" s="386"/>
    </row>
    <row r="49" spans="1:3" s="91" customFormat="1" ht="12" customHeight="1" thickBot="1" x14ac:dyDescent="0.25">
      <c r="A49" s="32" t="s">
        <v>23</v>
      </c>
      <c r="B49" s="21" t="s">
        <v>282</v>
      </c>
      <c r="C49" s="281">
        <f>SUM(C50:C54)</f>
        <v>0</v>
      </c>
    </row>
    <row r="50" spans="1:3" s="91" customFormat="1" ht="12" customHeight="1" x14ac:dyDescent="0.2">
      <c r="A50" s="417" t="s">
        <v>94</v>
      </c>
      <c r="B50" s="398" t="s">
        <v>286</v>
      </c>
      <c r="C50" s="442"/>
    </row>
    <row r="51" spans="1:3" s="91" customFormat="1" ht="12" customHeight="1" x14ac:dyDescent="0.2">
      <c r="A51" s="418" t="s">
        <v>95</v>
      </c>
      <c r="B51" s="399" t="s">
        <v>287</v>
      </c>
      <c r="C51" s="286"/>
    </row>
    <row r="52" spans="1:3" s="91" customFormat="1" ht="12" customHeight="1" x14ac:dyDescent="0.2">
      <c r="A52" s="418" t="s">
        <v>283</v>
      </c>
      <c r="B52" s="399" t="s">
        <v>288</v>
      </c>
      <c r="C52" s="286"/>
    </row>
    <row r="53" spans="1:3" s="91" customFormat="1" ht="12" customHeight="1" x14ac:dyDescent="0.2">
      <c r="A53" s="418" t="s">
        <v>284</v>
      </c>
      <c r="B53" s="399" t="s">
        <v>289</v>
      </c>
      <c r="C53" s="286"/>
    </row>
    <row r="54" spans="1:3" s="91" customFormat="1" ht="12" customHeight="1" thickBot="1" x14ac:dyDescent="0.25">
      <c r="A54" s="419" t="s">
        <v>285</v>
      </c>
      <c r="B54" s="400" t="s">
        <v>290</v>
      </c>
      <c r="C54" s="386"/>
    </row>
    <row r="55" spans="1:3" s="91" customFormat="1" ht="12" customHeight="1" thickBot="1" x14ac:dyDescent="0.25">
      <c r="A55" s="32" t="s">
        <v>178</v>
      </c>
      <c r="B55" s="21" t="s">
        <v>291</v>
      </c>
      <c r="C55" s="281">
        <f>SUM(C56:C58)</f>
        <v>0</v>
      </c>
    </row>
    <row r="56" spans="1:3" s="91" customFormat="1" ht="12" customHeight="1" x14ac:dyDescent="0.2">
      <c r="A56" s="417" t="s">
        <v>96</v>
      </c>
      <c r="B56" s="398" t="s">
        <v>292</v>
      </c>
      <c r="C56" s="284"/>
    </row>
    <row r="57" spans="1:3" s="91" customFormat="1" ht="12" customHeight="1" x14ac:dyDescent="0.2">
      <c r="A57" s="418" t="s">
        <v>97</v>
      </c>
      <c r="B57" s="399" t="s">
        <v>421</v>
      </c>
      <c r="C57" s="283"/>
    </row>
    <row r="58" spans="1:3" s="91" customFormat="1" ht="12" customHeight="1" x14ac:dyDescent="0.2">
      <c r="A58" s="418" t="s">
        <v>295</v>
      </c>
      <c r="B58" s="399" t="s">
        <v>293</v>
      </c>
      <c r="C58" s="283"/>
    </row>
    <row r="59" spans="1:3" s="91" customFormat="1" ht="12" customHeight="1" thickBot="1" x14ac:dyDescent="0.25">
      <c r="A59" s="419" t="s">
        <v>296</v>
      </c>
      <c r="B59" s="400" t="s">
        <v>294</v>
      </c>
      <c r="C59" s="285"/>
    </row>
    <row r="60" spans="1:3" s="91" customFormat="1" ht="12" customHeight="1" thickBot="1" x14ac:dyDescent="0.25">
      <c r="A60" s="32" t="s">
        <v>25</v>
      </c>
      <c r="B60" s="276" t="s">
        <v>297</v>
      </c>
      <c r="C60" s="281">
        <f>SUM(C61:C63)</f>
        <v>0</v>
      </c>
    </row>
    <row r="61" spans="1:3" s="91" customFormat="1" ht="12" customHeight="1" x14ac:dyDescent="0.2">
      <c r="A61" s="417" t="s">
        <v>179</v>
      </c>
      <c r="B61" s="398" t="s">
        <v>299</v>
      </c>
      <c r="C61" s="286"/>
    </row>
    <row r="62" spans="1:3" s="91" customFormat="1" ht="12" customHeight="1" x14ac:dyDescent="0.2">
      <c r="A62" s="418" t="s">
        <v>180</v>
      </c>
      <c r="B62" s="399" t="s">
        <v>422</v>
      </c>
      <c r="C62" s="286"/>
    </row>
    <row r="63" spans="1:3" s="91" customFormat="1" ht="12" customHeight="1" x14ac:dyDescent="0.2">
      <c r="A63" s="418" t="s">
        <v>228</v>
      </c>
      <c r="B63" s="399" t="s">
        <v>300</v>
      </c>
      <c r="C63" s="286"/>
    </row>
    <row r="64" spans="1:3" s="91" customFormat="1" ht="12" customHeight="1" thickBot="1" x14ac:dyDescent="0.25">
      <c r="A64" s="419" t="s">
        <v>298</v>
      </c>
      <c r="B64" s="400" t="s">
        <v>301</v>
      </c>
      <c r="C64" s="286"/>
    </row>
    <row r="65" spans="1:3" s="91" customFormat="1" ht="12" customHeight="1" thickBot="1" x14ac:dyDescent="0.25">
      <c r="A65" s="32" t="s">
        <v>26</v>
      </c>
      <c r="B65" s="21" t="s">
        <v>302</v>
      </c>
      <c r="C65" s="287">
        <f>+C8+C15+C22+C29+C37+C49+C55+C60</f>
        <v>2083000</v>
      </c>
    </row>
    <row r="66" spans="1:3" s="91" customFormat="1" ht="12" customHeight="1" thickBot="1" x14ac:dyDescent="0.2">
      <c r="A66" s="420" t="s">
        <v>389</v>
      </c>
      <c r="B66" s="276" t="s">
        <v>304</v>
      </c>
      <c r="C66" s="281">
        <f>SUM(C67:C69)</f>
        <v>0</v>
      </c>
    </row>
    <row r="67" spans="1:3" s="91" customFormat="1" ht="12" customHeight="1" x14ac:dyDescent="0.2">
      <c r="A67" s="417" t="s">
        <v>332</v>
      </c>
      <c r="B67" s="398" t="s">
        <v>305</v>
      </c>
      <c r="C67" s="286"/>
    </row>
    <row r="68" spans="1:3" s="91" customFormat="1" ht="12" customHeight="1" x14ac:dyDescent="0.2">
      <c r="A68" s="418" t="s">
        <v>341</v>
      </c>
      <c r="B68" s="399" t="s">
        <v>306</v>
      </c>
      <c r="C68" s="286"/>
    </row>
    <row r="69" spans="1:3" s="91" customFormat="1" ht="12" customHeight="1" thickBot="1" x14ac:dyDescent="0.25">
      <c r="A69" s="419" t="s">
        <v>342</v>
      </c>
      <c r="B69" s="401" t="s">
        <v>307</v>
      </c>
      <c r="C69" s="286"/>
    </row>
    <row r="70" spans="1:3" s="91" customFormat="1" ht="12" customHeight="1" thickBot="1" x14ac:dyDescent="0.2">
      <c r="A70" s="420" t="s">
        <v>308</v>
      </c>
      <c r="B70" s="276" t="s">
        <v>309</v>
      </c>
      <c r="C70" s="281">
        <f>SUM(C71:C74)</f>
        <v>0</v>
      </c>
    </row>
    <row r="71" spans="1:3" s="91" customFormat="1" ht="12" customHeight="1" x14ac:dyDescent="0.2">
      <c r="A71" s="417" t="s">
        <v>147</v>
      </c>
      <c r="B71" s="398" t="s">
        <v>310</v>
      </c>
      <c r="C71" s="286"/>
    </row>
    <row r="72" spans="1:3" s="91" customFormat="1" ht="12" customHeight="1" x14ac:dyDescent="0.2">
      <c r="A72" s="418" t="s">
        <v>148</v>
      </c>
      <c r="B72" s="399" t="s">
        <v>565</v>
      </c>
      <c r="C72" s="286"/>
    </row>
    <row r="73" spans="1:3" s="91" customFormat="1" ht="12" customHeight="1" x14ac:dyDescent="0.2">
      <c r="A73" s="418" t="s">
        <v>333</v>
      </c>
      <c r="B73" s="399" t="s">
        <v>311</v>
      </c>
      <c r="C73" s="286"/>
    </row>
    <row r="74" spans="1:3" s="91" customFormat="1" ht="12" customHeight="1" x14ac:dyDescent="0.2">
      <c r="A74" s="418" t="s">
        <v>334</v>
      </c>
      <c r="B74" s="277" t="s">
        <v>566</v>
      </c>
      <c r="C74" s="286"/>
    </row>
    <row r="75" spans="1:3" s="91" customFormat="1" ht="12" customHeight="1" thickBot="1" x14ac:dyDescent="0.2">
      <c r="A75" s="424" t="s">
        <v>312</v>
      </c>
      <c r="B75" s="564" t="s">
        <v>313</v>
      </c>
      <c r="C75" s="467">
        <f>SUM(C76:C77)</f>
        <v>0</v>
      </c>
    </row>
    <row r="76" spans="1:3" s="91" customFormat="1" ht="12" customHeight="1" x14ac:dyDescent="0.2">
      <c r="A76" s="417" t="s">
        <v>335</v>
      </c>
      <c r="B76" s="398" t="s">
        <v>314</v>
      </c>
      <c r="C76" s="286"/>
    </row>
    <row r="77" spans="1:3" s="91" customFormat="1" ht="12" customHeight="1" thickBot="1" x14ac:dyDescent="0.25">
      <c r="A77" s="419" t="s">
        <v>336</v>
      </c>
      <c r="B77" s="400" t="s">
        <v>315</v>
      </c>
      <c r="C77" s="286"/>
    </row>
    <row r="78" spans="1:3" s="90" customFormat="1" ht="12" customHeight="1" thickBot="1" x14ac:dyDescent="0.2">
      <c r="A78" s="420" t="s">
        <v>316</v>
      </c>
      <c r="B78" s="276" t="s">
        <v>317</v>
      </c>
      <c r="C78" s="281">
        <f>SUM(C79:C81)</f>
        <v>0</v>
      </c>
    </row>
    <row r="79" spans="1:3" s="91" customFormat="1" ht="12" customHeight="1" x14ac:dyDescent="0.2">
      <c r="A79" s="417" t="s">
        <v>337</v>
      </c>
      <c r="B79" s="398" t="s">
        <v>318</v>
      </c>
      <c r="C79" s="286"/>
    </row>
    <row r="80" spans="1:3" s="91" customFormat="1" ht="12" customHeight="1" x14ac:dyDescent="0.2">
      <c r="A80" s="418" t="s">
        <v>338</v>
      </c>
      <c r="B80" s="399" t="s">
        <v>319</v>
      </c>
      <c r="C80" s="286"/>
    </row>
    <row r="81" spans="1:3" s="91" customFormat="1" ht="12" customHeight="1" thickBot="1" x14ac:dyDescent="0.25">
      <c r="A81" s="419" t="s">
        <v>339</v>
      </c>
      <c r="B81" s="400" t="s">
        <v>567</v>
      </c>
      <c r="C81" s="286"/>
    </row>
    <row r="82" spans="1:3" s="91" customFormat="1" ht="12" customHeight="1" thickBot="1" x14ac:dyDescent="0.2">
      <c r="A82" s="420" t="s">
        <v>320</v>
      </c>
      <c r="B82" s="276" t="s">
        <v>340</v>
      </c>
      <c r="C82" s="281">
        <f>SUM(C83:C86)</f>
        <v>0</v>
      </c>
    </row>
    <row r="83" spans="1:3" s="91" customFormat="1" ht="12" customHeight="1" x14ac:dyDescent="0.2">
      <c r="A83" s="421" t="s">
        <v>321</v>
      </c>
      <c r="B83" s="398" t="s">
        <v>322</v>
      </c>
      <c r="C83" s="286"/>
    </row>
    <row r="84" spans="1:3" s="91" customFormat="1" ht="12" customHeight="1" x14ac:dyDescent="0.2">
      <c r="A84" s="422" t="s">
        <v>323</v>
      </c>
      <c r="B84" s="399" t="s">
        <v>324</v>
      </c>
      <c r="C84" s="286"/>
    </row>
    <row r="85" spans="1:3" s="91" customFormat="1" ht="12" customHeight="1" x14ac:dyDescent="0.2">
      <c r="A85" s="422" t="s">
        <v>325</v>
      </c>
      <c r="B85" s="399" t="s">
        <v>326</v>
      </c>
      <c r="C85" s="286"/>
    </row>
    <row r="86" spans="1:3" s="90" customFormat="1" ht="12" customHeight="1" thickBot="1" x14ac:dyDescent="0.25">
      <c r="A86" s="423" t="s">
        <v>327</v>
      </c>
      <c r="B86" s="400" t="s">
        <v>328</v>
      </c>
      <c r="C86" s="286"/>
    </row>
    <row r="87" spans="1:3" s="90" customFormat="1" ht="12" customHeight="1" thickBot="1" x14ac:dyDescent="0.2">
      <c r="A87" s="420" t="s">
        <v>329</v>
      </c>
      <c r="B87" s="276" t="s">
        <v>470</v>
      </c>
      <c r="C87" s="443"/>
    </row>
    <row r="88" spans="1:3" s="90" customFormat="1" ht="12" customHeight="1" thickBot="1" x14ac:dyDescent="0.2">
      <c r="A88" s="420" t="s">
        <v>502</v>
      </c>
      <c r="B88" s="276" t="s">
        <v>330</v>
      </c>
      <c r="C88" s="443"/>
    </row>
    <row r="89" spans="1:3" s="90" customFormat="1" ht="12" customHeight="1" thickBot="1" x14ac:dyDescent="0.2">
      <c r="A89" s="420" t="s">
        <v>503</v>
      </c>
      <c r="B89" s="405" t="s">
        <v>473</v>
      </c>
      <c r="C89" s="287">
        <f>+C66+C70+C75+C78+C82+C88+C87</f>
        <v>0</v>
      </c>
    </row>
    <row r="90" spans="1:3" s="90" customFormat="1" ht="12" customHeight="1" thickBot="1" x14ac:dyDescent="0.2">
      <c r="A90" s="424" t="s">
        <v>504</v>
      </c>
      <c r="B90" s="406" t="s">
        <v>505</v>
      </c>
      <c r="C90" s="287">
        <f>+C65+C89</f>
        <v>2083000</v>
      </c>
    </row>
    <row r="91" spans="1:3" s="91" customFormat="1" ht="6.75" customHeight="1" thickBot="1" x14ac:dyDescent="0.25">
      <c r="A91" s="220"/>
      <c r="B91" s="221"/>
      <c r="C91" s="345"/>
    </row>
    <row r="92" spans="1:3" s="68" customFormat="1" ht="16.5" customHeight="1" thickBot="1" x14ac:dyDescent="0.25">
      <c r="A92" s="224"/>
      <c r="B92" s="225" t="s">
        <v>57</v>
      </c>
      <c r="C92" s="347"/>
    </row>
    <row r="93" spans="1:3" s="92" customFormat="1" ht="12" customHeight="1" thickBot="1" x14ac:dyDescent="0.25">
      <c r="A93" s="392" t="s">
        <v>18</v>
      </c>
      <c r="B93" s="28" t="s">
        <v>509</v>
      </c>
      <c r="C93" s="280">
        <f>+C94+C95+C96+C97+C98+C111</f>
        <v>2083000</v>
      </c>
    </row>
    <row r="94" spans="1:3" ht="12" customHeight="1" x14ac:dyDescent="0.2">
      <c r="A94" s="425" t="s">
        <v>98</v>
      </c>
      <c r="B94" s="10" t="s">
        <v>49</v>
      </c>
      <c r="C94" s="282"/>
    </row>
    <row r="95" spans="1:3" ht="12" customHeight="1" x14ac:dyDescent="0.2">
      <c r="A95" s="418" t="s">
        <v>99</v>
      </c>
      <c r="B95" s="8" t="s">
        <v>181</v>
      </c>
      <c r="C95" s="283"/>
    </row>
    <row r="96" spans="1:3" ht="12" customHeight="1" x14ac:dyDescent="0.2">
      <c r="A96" s="418" t="s">
        <v>100</v>
      </c>
      <c r="B96" s="8" t="s">
        <v>138</v>
      </c>
      <c r="C96" s="285">
        <v>2083000</v>
      </c>
    </row>
    <row r="97" spans="1:3" ht="12" customHeight="1" x14ac:dyDescent="0.2">
      <c r="A97" s="418" t="s">
        <v>101</v>
      </c>
      <c r="B97" s="11" t="s">
        <v>182</v>
      </c>
      <c r="C97" s="285"/>
    </row>
    <row r="98" spans="1:3" ht="12" customHeight="1" x14ac:dyDescent="0.2">
      <c r="A98" s="418" t="s">
        <v>112</v>
      </c>
      <c r="B98" s="19" t="s">
        <v>183</v>
      </c>
      <c r="C98" s="285"/>
    </row>
    <row r="99" spans="1:3" ht="12" customHeight="1" x14ac:dyDescent="0.2">
      <c r="A99" s="418" t="s">
        <v>102</v>
      </c>
      <c r="B99" s="8" t="s">
        <v>506</v>
      </c>
      <c r="C99" s="285"/>
    </row>
    <row r="100" spans="1:3" ht="12" customHeight="1" x14ac:dyDescent="0.2">
      <c r="A100" s="418" t="s">
        <v>103</v>
      </c>
      <c r="B100" s="139" t="s">
        <v>436</v>
      </c>
      <c r="C100" s="285"/>
    </row>
    <row r="101" spans="1:3" ht="12" customHeight="1" x14ac:dyDescent="0.2">
      <c r="A101" s="418" t="s">
        <v>113</v>
      </c>
      <c r="B101" s="139" t="s">
        <v>435</v>
      </c>
      <c r="C101" s="285"/>
    </row>
    <row r="102" spans="1:3" ht="12" customHeight="1" x14ac:dyDescent="0.2">
      <c r="A102" s="418" t="s">
        <v>114</v>
      </c>
      <c r="B102" s="139" t="s">
        <v>346</v>
      </c>
      <c r="C102" s="285"/>
    </row>
    <row r="103" spans="1:3" ht="12" customHeight="1" x14ac:dyDescent="0.2">
      <c r="A103" s="418" t="s">
        <v>115</v>
      </c>
      <c r="B103" s="140" t="s">
        <v>347</v>
      </c>
      <c r="C103" s="285"/>
    </row>
    <row r="104" spans="1:3" ht="12" customHeight="1" x14ac:dyDescent="0.2">
      <c r="A104" s="418" t="s">
        <v>116</v>
      </c>
      <c r="B104" s="140" t="s">
        <v>348</v>
      </c>
      <c r="C104" s="285"/>
    </row>
    <row r="105" spans="1:3" ht="12" customHeight="1" x14ac:dyDescent="0.2">
      <c r="A105" s="418" t="s">
        <v>118</v>
      </c>
      <c r="B105" s="139" t="s">
        <v>349</v>
      </c>
      <c r="C105" s="285"/>
    </row>
    <row r="106" spans="1:3" ht="12" customHeight="1" x14ac:dyDescent="0.2">
      <c r="A106" s="418" t="s">
        <v>184</v>
      </c>
      <c r="B106" s="139" t="s">
        <v>350</v>
      </c>
      <c r="C106" s="285"/>
    </row>
    <row r="107" spans="1:3" ht="12" customHeight="1" x14ac:dyDescent="0.2">
      <c r="A107" s="418" t="s">
        <v>344</v>
      </c>
      <c r="B107" s="140" t="s">
        <v>351</v>
      </c>
      <c r="C107" s="285"/>
    </row>
    <row r="108" spans="1:3" ht="12" customHeight="1" x14ac:dyDescent="0.2">
      <c r="A108" s="426" t="s">
        <v>345</v>
      </c>
      <c r="B108" s="141" t="s">
        <v>352</v>
      </c>
      <c r="C108" s="285"/>
    </row>
    <row r="109" spans="1:3" ht="12" customHeight="1" x14ac:dyDescent="0.2">
      <c r="A109" s="418" t="s">
        <v>433</v>
      </c>
      <c r="B109" s="141" t="s">
        <v>353</v>
      </c>
      <c r="C109" s="285"/>
    </row>
    <row r="110" spans="1:3" ht="12" customHeight="1" x14ac:dyDescent="0.2">
      <c r="A110" s="418" t="s">
        <v>434</v>
      </c>
      <c r="B110" s="140" t="s">
        <v>354</v>
      </c>
      <c r="C110" s="283"/>
    </row>
    <row r="111" spans="1:3" ht="12" customHeight="1" x14ac:dyDescent="0.2">
      <c r="A111" s="418" t="s">
        <v>438</v>
      </c>
      <c r="B111" s="11" t="s">
        <v>50</v>
      </c>
      <c r="C111" s="283"/>
    </row>
    <row r="112" spans="1:3" ht="12" customHeight="1" x14ac:dyDescent="0.2">
      <c r="A112" s="419" t="s">
        <v>439</v>
      </c>
      <c r="B112" s="8" t="s">
        <v>507</v>
      </c>
      <c r="C112" s="285"/>
    </row>
    <row r="113" spans="1:3" ht="12" customHeight="1" thickBot="1" x14ac:dyDescent="0.25">
      <c r="A113" s="427" t="s">
        <v>440</v>
      </c>
      <c r="B113" s="142" t="s">
        <v>508</v>
      </c>
      <c r="C113" s="289"/>
    </row>
    <row r="114" spans="1:3" ht="12" customHeight="1" thickBot="1" x14ac:dyDescent="0.25">
      <c r="A114" s="32" t="s">
        <v>19</v>
      </c>
      <c r="B114" s="27" t="s">
        <v>355</v>
      </c>
      <c r="C114" s="281">
        <f>+C115+C117+C119</f>
        <v>0</v>
      </c>
    </row>
    <row r="115" spans="1:3" ht="12" customHeight="1" x14ac:dyDescent="0.2">
      <c r="A115" s="417" t="s">
        <v>104</v>
      </c>
      <c r="B115" s="8" t="s">
        <v>227</v>
      </c>
      <c r="C115" s="284"/>
    </row>
    <row r="116" spans="1:3" ht="12" customHeight="1" x14ac:dyDescent="0.2">
      <c r="A116" s="417" t="s">
        <v>105</v>
      </c>
      <c r="B116" s="12" t="s">
        <v>359</v>
      </c>
      <c r="C116" s="284"/>
    </row>
    <row r="117" spans="1:3" ht="12" customHeight="1" x14ac:dyDescent="0.2">
      <c r="A117" s="417" t="s">
        <v>106</v>
      </c>
      <c r="B117" s="12" t="s">
        <v>185</v>
      </c>
      <c r="C117" s="283"/>
    </row>
    <row r="118" spans="1:3" ht="12" customHeight="1" x14ac:dyDescent="0.2">
      <c r="A118" s="417" t="s">
        <v>107</v>
      </c>
      <c r="B118" s="12" t="s">
        <v>360</v>
      </c>
      <c r="C118" s="248"/>
    </row>
    <row r="119" spans="1:3" ht="12" customHeight="1" x14ac:dyDescent="0.2">
      <c r="A119" s="417" t="s">
        <v>108</v>
      </c>
      <c r="B119" s="278" t="s">
        <v>229</v>
      </c>
      <c r="C119" s="248"/>
    </row>
    <row r="120" spans="1:3" ht="12" customHeight="1" x14ac:dyDescent="0.2">
      <c r="A120" s="417" t="s">
        <v>117</v>
      </c>
      <c r="B120" s="277" t="s">
        <v>423</v>
      </c>
      <c r="C120" s="248"/>
    </row>
    <row r="121" spans="1:3" ht="12" customHeight="1" x14ac:dyDescent="0.2">
      <c r="A121" s="417" t="s">
        <v>119</v>
      </c>
      <c r="B121" s="394" t="s">
        <v>365</v>
      </c>
      <c r="C121" s="248"/>
    </row>
    <row r="122" spans="1:3" ht="12" customHeight="1" x14ac:dyDescent="0.2">
      <c r="A122" s="417" t="s">
        <v>186</v>
      </c>
      <c r="B122" s="140" t="s">
        <v>348</v>
      </c>
      <c r="C122" s="248"/>
    </row>
    <row r="123" spans="1:3" ht="12" customHeight="1" x14ac:dyDescent="0.2">
      <c r="A123" s="417" t="s">
        <v>187</v>
      </c>
      <c r="B123" s="140" t="s">
        <v>364</v>
      </c>
      <c r="C123" s="248"/>
    </row>
    <row r="124" spans="1:3" ht="12" customHeight="1" x14ac:dyDescent="0.2">
      <c r="A124" s="417" t="s">
        <v>188</v>
      </c>
      <c r="B124" s="140" t="s">
        <v>363</v>
      </c>
      <c r="C124" s="248"/>
    </row>
    <row r="125" spans="1:3" ht="12" customHeight="1" x14ac:dyDescent="0.2">
      <c r="A125" s="417" t="s">
        <v>356</v>
      </c>
      <c r="B125" s="140" t="s">
        <v>351</v>
      </c>
      <c r="C125" s="248"/>
    </row>
    <row r="126" spans="1:3" ht="12" customHeight="1" x14ac:dyDescent="0.2">
      <c r="A126" s="417" t="s">
        <v>357</v>
      </c>
      <c r="B126" s="140" t="s">
        <v>362</v>
      </c>
      <c r="C126" s="248"/>
    </row>
    <row r="127" spans="1:3" ht="12" customHeight="1" thickBot="1" x14ac:dyDescent="0.25">
      <c r="A127" s="426" t="s">
        <v>358</v>
      </c>
      <c r="B127" s="140" t="s">
        <v>361</v>
      </c>
      <c r="C127" s="250"/>
    </row>
    <row r="128" spans="1:3" ht="12" customHeight="1" thickBot="1" x14ac:dyDescent="0.25">
      <c r="A128" s="32" t="s">
        <v>20</v>
      </c>
      <c r="B128" s="121" t="s">
        <v>443</v>
      </c>
      <c r="C128" s="281">
        <f>+C93+C114</f>
        <v>2083000</v>
      </c>
    </row>
    <row r="129" spans="1:11" ht="12" customHeight="1" thickBot="1" x14ac:dyDescent="0.25">
      <c r="A129" s="32" t="s">
        <v>21</v>
      </c>
      <c r="B129" s="121" t="s">
        <v>444</v>
      </c>
      <c r="C129" s="281">
        <f>+C130+C131+C132</f>
        <v>0</v>
      </c>
    </row>
    <row r="130" spans="1:11" s="92" customFormat="1" ht="12" customHeight="1" x14ac:dyDescent="0.2">
      <c r="A130" s="417" t="s">
        <v>265</v>
      </c>
      <c r="B130" s="9" t="s">
        <v>512</v>
      </c>
      <c r="C130" s="248"/>
    </row>
    <row r="131" spans="1:11" ht="12" customHeight="1" x14ac:dyDescent="0.2">
      <c r="A131" s="417" t="s">
        <v>266</v>
      </c>
      <c r="B131" s="9" t="s">
        <v>452</v>
      </c>
      <c r="C131" s="248"/>
    </row>
    <row r="132" spans="1:11" ht="12" customHeight="1" thickBot="1" x14ac:dyDescent="0.25">
      <c r="A132" s="426" t="s">
        <v>267</v>
      </c>
      <c r="B132" s="7" t="s">
        <v>511</v>
      </c>
      <c r="C132" s="248"/>
    </row>
    <row r="133" spans="1:11" ht="12" customHeight="1" thickBot="1" x14ac:dyDescent="0.25">
      <c r="A133" s="32" t="s">
        <v>22</v>
      </c>
      <c r="B133" s="121" t="s">
        <v>445</v>
      </c>
      <c r="C133" s="281">
        <f>+C134+C135+C136+C137+C138+C139</f>
        <v>0</v>
      </c>
    </row>
    <row r="134" spans="1:11" ht="12" customHeight="1" x14ac:dyDescent="0.2">
      <c r="A134" s="417" t="s">
        <v>91</v>
      </c>
      <c r="B134" s="9" t="s">
        <v>454</v>
      </c>
      <c r="C134" s="248"/>
    </row>
    <row r="135" spans="1:11" ht="12" customHeight="1" x14ac:dyDescent="0.2">
      <c r="A135" s="417" t="s">
        <v>92</v>
      </c>
      <c r="B135" s="9" t="s">
        <v>446</v>
      </c>
      <c r="C135" s="248"/>
    </row>
    <row r="136" spans="1:11" ht="12" customHeight="1" x14ac:dyDescent="0.2">
      <c r="A136" s="417" t="s">
        <v>93</v>
      </c>
      <c r="B136" s="9" t="s">
        <v>447</v>
      </c>
      <c r="C136" s="248"/>
    </row>
    <row r="137" spans="1:11" ht="12" customHeight="1" x14ac:dyDescent="0.2">
      <c r="A137" s="417" t="s">
        <v>173</v>
      </c>
      <c r="B137" s="9" t="s">
        <v>510</v>
      </c>
      <c r="C137" s="248"/>
    </row>
    <row r="138" spans="1:11" ht="12" customHeight="1" x14ac:dyDescent="0.2">
      <c r="A138" s="417" t="s">
        <v>174</v>
      </c>
      <c r="B138" s="9" t="s">
        <v>449</v>
      </c>
      <c r="C138" s="248"/>
    </row>
    <row r="139" spans="1:11" s="92" customFormat="1" ht="12" customHeight="1" thickBot="1" x14ac:dyDescent="0.25">
      <c r="A139" s="426" t="s">
        <v>175</v>
      </c>
      <c r="B139" s="7" t="s">
        <v>450</v>
      </c>
      <c r="C139" s="248"/>
    </row>
    <row r="140" spans="1:11" ht="12" customHeight="1" thickBot="1" x14ac:dyDescent="0.25">
      <c r="A140" s="32" t="s">
        <v>23</v>
      </c>
      <c r="B140" s="121" t="s">
        <v>536</v>
      </c>
      <c r="C140" s="287">
        <f>+C141+C142+C144+C145+C143</f>
        <v>0</v>
      </c>
      <c r="K140" s="231"/>
    </row>
    <row r="141" spans="1:11" x14ac:dyDescent="0.2">
      <c r="A141" s="417" t="s">
        <v>94</v>
      </c>
      <c r="B141" s="9" t="s">
        <v>366</v>
      </c>
      <c r="C141" s="248"/>
    </row>
    <row r="142" spans="1:11" ht="12" customHeight="1" x14ac:dyDescent="0.2">
      <c r="A142" s="417" t="s">
        <v>95</v>
      </c>
      <c r="B142" s="9" t="s">
        <v>367</v>
      </c>
      <c r="C142" s="248"/>
    </row>
    <row r="143" spans="1:11" s="92" customFormat="1" ht="12" customHeight="1" x14ac:dyDescent="0.2">
      <c r="A143" s="417" t="s">
        <v>283</v>
      </c>
      <c r="B143" s="9" t="s">
        <v>535</v>
      </c>
      <c r="C143" s="248"/>
    </row>
    <row r="144" spans="1:11" s="92" customFormat="1" ht="12" customHeight="1" x14ac:dyDescent="0.2">
      <c r="A144" s="417" t="s">
        <v>284</v>
      </c>
      <c r="B144" s="9" t="s">
        <v>459</v>
      </c>
      <c r="C144" s="248"/>
    </row>
    <row r="145" spans="1:3" s="92" customFormat="1" ht="12" customHeight="1" thickBot="1" x14ac:dyDescent="0.25">
      <c r="A145" s="426" t="s">
        <v>285</v>
      </c>
      <c r="B145" s="7" t="s">
        <v>385</v>
      </c>
      <c r="C145" s="248"/>
    </row>
    <row r="146" spans="1:3" s="92" customFormat="1" ht="12" customHeight="1" thickBot="1" x14ac:dyDescent="0.25">
      <c r="A146" s="32" t="s">
        <v>24</v>
      </c>
      <c r="B146" s="121" t="s">
        <v>460</v>
      </c>
      <c r="C146" s="290">
        <f>+C147+C148+C149+C150+C151</f>
        <v>0</v>
      </c>
    </row>
    <row r="147" spans="1:3" s="92" customFormat="1" ht="12" customHeight="1" x14ac:dyDescent="0.2">
      <c r="A147" s="417" t="s">
        <v>96</v>
      </c>
      <c r="B147" s="9" t="s">
        <v>455</v>
      </c>
      <c r="C147" s="248"/>
    </row>
    <row r="148" spans="1:3" s="92" customFormat="1" ht="12" customHeight="1" x14ac:dyDescent="0.2">
      <c r="A148" s="417" t="s">
        <v>97</v>
      </c>
      <c r="B148" s="9" t="s">
        <v>462</v>
      </c>
      <c r="C148" s="248"/>
    </row>
    <row r="149" spans="1:3" s="92" customFormat="1" ht="12" customHeight="1" x14ac:dyDescent="0.2">
      <c r="A149" s="417" t="s">
        <v>295</v>
      </c>
      <c r="B149" s="9" t="s">
        <v>457</v>
      </c>
      <c r="C149" s="248"/>
    </row>
    <row r="150" spans="1:3" ht="12.75" customHeight="1" x14ac:dyDescent="0.2">
      <c r="A150" s="417" t="s">
        <v>296</v>
      </c>
      <c r="B150" s="9" t="s">
        <v>513</v>
      </c>
      <c r="C150" s="248"/>
    </row>
    <row r="151" spans="1:3" ht="12.75" customHeight="1" thickBot="1" x14ac:dyDescent="0.25">
      <c r="A151" s="426" t="s">
        <v>461</v>
      </c>
      <c r="B151" s="7" t="s">
        <v>464</v>
      </c>
      <c r="C151" s="250"/>
    </row>
    <row r="152" spans="1:3" ht="12.75" customHeight="1" thickBot="1" x14ac:dyDescent="0.25">
      <c r="A152" s="472" t="s">
        <v>25</v>
      </c>
      <c r="B152" s="121" t="s">
        <v>465</v>
      </c>
      <c r="C152" s="290"/>
    </row>
    <row r="153" spans="1:3" ht="12" customHeight="1" thickBot="1" x14ac:dyDescent="0.25">
      <c r="A153" s="472" t="s">
        <v>26</v>
      </c>
      <c r="B153" s="121" t="s">
        <v>466</v>
      </c>
      <c r="C153" s="290"/>
    </row>
    <row r="154" spans="1:3" ht="15.2" customHeight="1" thickBot="1" x14ac:dyDescent="0.25">
      <c r="A154" s="32" t="s">
        <v>27</v>
      </c>
      <c r="B154" s="121" t="s">
        <v>468</v>
      </c>
      <c r="C154" s="408">
        <f>+C129+C133+C140+C146+C152+C153</f>
        <v>0</v>
      </c>
    </row>
    <row r="155" spans="1:3" ht="13.5" thickBot="1" x14ac:dyDescent="0.25">
      <c r="A155" s="428" t="s">
        <v>28</v>
      </c>
      <c r="B155" s="363" t="s">
        <v>467</v>
      </c>
      <c r="C155" s="408">
        <f>+C128+C154</f>
        <v>2083000</v>
      </c>
    </row>
    <row r="156" spans="1:3" ht="7.5" customHeight="1" thickBot="1" x14ac:dyDescent="0.25">
      <c r="A156" s="371"/>
      <c r="B156" s="372"/>
      <c r="C156" s="604">
        <f>C90-C155</f>
        <v>0</v>
      </c>
    </row>
    <row r="157" spans="1:3" ht="14.45" customHeight="1" thickBot="1" x14ac:dyDescent="0.25">
      <c r="A157" s="229" t="s">
        <v>514</v>
      </c>
      <c r="B157" s="230"/>
      <c r="C157" s="118"/>
    </row>
    <row r="158" spans="1:3" ht="13.5" thickBot="1" x14ac:dyDescent="0.25">
      <c r="A158" s="229" t="s">
        <v>203</v>
      </c>
      <c r="B158" s="230"/>
      <c r="C158" s="118"/>
    </row>
    <row r="159" spans="1:3" x14ac:dyDescent="0.2">
      <c r="A159" s="601"/>
      <c r="B159" s="602"/>
      <c r="C159" s="603"/>
    </row>
    <row r="160" spans="1:3" x14ac:dyDescent="0.2">
      <c r="A160" s="601"/>
      <c r="B160" s="602"/>
    </row>
    <row r="161" spans="1:3" x14ac:dyDescent="0.2">
      <c r="A161" s="601"/>
      <c r="B161" s="602"/>
      <c r="C161" s="603"/>
    </row>
    <row r="162" spans="1:3" x14ac:dyDescent="0.2">
      <c r="A162" s="601"/>
      <c r="B162" s="602"/>
      <c r="C162" s="603"/>
    </row>
    <row r="163" spans="1:3" x14ac:dyDescent="0.2">
      <c r="A163" s="601"/>
      <c r="B163" s="602"/>
      <c r="C163" s="603"/>
    </row>
    <row r="164" spans="1:3" x14ac:dyDescent="0.2">
      <c r="A164" s="601"/>
      <c r="B164" s="602"/>
      <c r="C164" s="603"/>
    </row>
    <row r="165" spans="1:3" x14ac:dyDescent="0.2">
      <c r="A165" s="601"/>
      <c r="B165" s="602"/>
      <c r="C165" s="603"/>
    </row>
    <row r="166" spans="1:3" x14ac:dyDescent="0.2">
      <c r="A166" s="601"/>
      <c r="B166" s="602"/>
      <c r="C166" s="603"/>
    </row>
    <row r="167" spans="1:3" x14ac:dyDescent="0.2">
      <c r="A167" s="601"/>
      <c r="B167" s="602"/>
      <c r="C167" s="603"/>
    </row>
    <row r="168" spans="1:3" x14ac:dyDescent="0.2">
      <c r="A168" s="601"/>
      <c r="B168" s="602"/>
      <c r="C168" s="603"/>
    </row>
    <row r="169" spans="1:3" x14ac:dyDescent="0.2">
      <c r="A169" s="601"/>
      <c r="B169" s="602"/>
      <c r="C169" s="603"/>
    </row>
    <row r="170" spans="1:3" x14ac:dyDescent="0.2">
      <c r="A170" s="601"/>
      <c r="B170" s="602"/>
      <c r="C170" s="603"/>
    </row>
    <row r="171" spans="1:3" x14ac:dyDescent="0.2">
      <c r="A171" s="601"/>
      <c r="B171" s="602"/>
      <c r="C171" s="603"/>
    </row>
    <row r="172" spans="1:3" x14ac:dyDescent="0.2">
      <c r="A172" s="601"/>
      <c r="B172" s="602"/>
      <c r="C172" s="603"/>
    </row>
    <row r="173" spans="1:3" x14ac:dyDescent="0.2">
      <c r="A173" s="601"/>
      <c r="B173" s="602"/>
      <c r="C173" s="603"/>
    </row>
    <row r="174" spans="1:3" x14ac:dyDescent="0.2">
      <c r="A174" s="601"/>
      <c r="B174" s="602"/>
      <c r="C174" s="603"/>
    </row>
    <row r="175" spans="1:3" x14ac:dyDescent="0.2">
      <c r="A175" s="601"/>
      <c r="B175" s="602"/>
      <c r="C175" s="603"/>
    </row>
    <row r="176" spans="1:3" x14ac:dyDescent="0.2">
      <c r="A176" s="601"/>
      <c r="B176" s="602"/>
      <c r="C176" s="603"/>
    </row>
    <row r="177" spans="1:3" x14ac:dyDescent="0.2">
      <c r="A177" s="601"/>
      <c r="B177" s="602"/>
      <c r="C177" s="603"/>
    </row>
    <row r="178" spans="1:3" x14ac:dyDescent="0.2">
      <c r="A178" s="601"/>
      <c r="B178" s="602"/>
      <c r="C178" s="603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  <rowBreaks count="1" manualBreakCount="1">
    <brk id="9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zoomScale="120" zoomScaleNormal="120" workbookViewId="0">
      <selection activeCell="F8" sqref="F8"/>
    </sheetView>
  </sheetViews>
  <sheetFormatPr defaultRowHeight="12.75" x14ac:dyDescent="0.2"/>
  <cols>
    <col min="1" max="1" width="33.5" customWidth="1"/>
    <col min="2" max="2" width="18.83203125" customWidth="1"/>
    <col min="3" max="3" width="1.83203125" bestFit="1" customWidth="1"/>
    <col min="4" max="4" width="6" bestFit="1" customWidth="1"/>
    <col min="5" max="5" width="1.83203125" bestFit="1" customWidth="1"/>
    <col min="6" max="6" width="11" customWidth="1"/>
    <col min="11" max="11" width="12.33203125" customWidth="1"/>
    <col min="13" max="16" width="0" hidden="1" customWidth="1"/>
  </cols>
  <sheetData>
    <row r="1" spans="1:16" ht="18.75" x14ac:dyDescent="0.3">
      <c r="A1" s="767" t="s">
        <v>579</v>
      </c>
      <c r="B1" s="767"/>
      <c r="C1" s="767"/>
      <c r="D1" s="767"/>
      <c r="E1" s="767"/>
      <c r="F1" s="767"/>
      <c r="G1" s="767"/>
      <c r="H1" s="767"/>
      <c r="I1" s="767"/>
      <c r="J1" s="767"/>
      <c r="K1" s="640"/>
      <c r="L1" s="640"/>
    </row>
    <row r="2" spans="1:16" x14ac:dyDescent="0.2">
      <c r="A2" s="640"/>
      <c r="B2" s="640"/>
      <c r="C2" s="640"/>
      <c r="D2" s="640"/>
      <c r="E2" s="640"/>
      <c r="F2" s="640"/>
      <c r="G2" s="640"/>
      <c r="H2" s="640"/>
      <c r="I2" s="640"/>
      <c r="J2" s="640"/>
      <c r="K2" s="640"/>
      <c r="L2" s="640"/>
    </row>
    <row r="3" spans="1:16" ht="15.75" x14ac:dyDescent="0.25">
      <c r="A3" s="766" t="s">
        <v>687</v>
      </c>
      <c r="B3" s="766"/>
      <c r="C3" s="766"/>
      <c r="D3" s="766"/>
      <c r="E3" s="766"/>
      <c r="F3" s="766"/>
      <c r="G3" s="766"/>
      <c r="H3" s="766"/>
      <c r="I3" s="766"/>
      <c r="J3" s="766"/>
      <c r="K3" s="640"/>
      <c r="L3" s="640"/>
    </row>
    <row r="4" spans="1:16" x14ac:dyDescent="0.2">
      <c r="A4" s="640"/>
      <c r="B4" s="640"/>
      <c r="C4" s="640"/>
      <c r="D4" s="640"/>
      <c r="E4" s="640"/>
      <c r="F4" s="640"/>
      <c r="G4" s="640"/>
      <c r="H4" s="640"/>
      <c r="I4" s="640"/>
      <c r="J4" s="640"/>
      <c r="K4" s="640"/>
      <c r="L4" s="640"/>
    </row>
    <row r="5" spans="1:16" x14ac:dyDescent="0.2">
      <c r="A5" s="640"/>
      <c r="B5" s="640"/>
      <c r="C5" s="640"/>
      <c r="D5" s="640"/>
      <c r="E5" s="640"/>
      <c r="F5" s="640"/>
      <c r="G5" s="640"/>
      <c r="H5" s="640"/>
      <c r="I5" s="640"/>
      <c r="J5" s="640"/>
      <c r="K5" s="640"/>
      <c r="L5" s="640"/>
    </row>
    <row r="6" spans="1:16" ht="15" x14ac:dyDescent="0.25">
      <c r="A6" s="712" t="s">
        <v>664</v>
      </c>
      <c r="B6" s="640"/>
      <c r="C6" s="640"/>
      <c r="D6" s="640"/>
      <c r="E6" s="640"/>
      <c r="F6" s="640"/>
      <c r="G6" s="640"/>
      <c r="H6" s="640"/>
      <c r="I6" s="640"/>
      <c r="J6" s="640"/>
      <c r="K6" s="640"/>
      <c r="L6" s="640"/>
    </row>
    <row r="7" spans="1:16" x14ac:dyDescent="0.2">
      <c r="A7" s="691" t="s">
        <v>643</v>
      </c>
      <c r="B7" s="710">
        <v>1</v>
      </c>
      <c r="C7" s="157" t="s">
        <v>640</v>
      </c>
      <c r="D7" s="157">
        <f>TARTALOMJEGYZÉK!A1</f>
        <v>2020</v>
      </c>
      <c r="E7" s="157" t="s">
        <v>641</v>
      </c>
      <c r="F7" s="710" t="s">
        <v>720</v>
      </c>
      <c r="G7" s="157" t="s">
        <v>642</v>
      </c>
      <c r="H7" s="157" t="s">
        <v>644</v>
      </c>
      <c r="I7" s="157"/>
      <c r="J7" s="157"/>
      <c r="K7" s="157"/>
      <c r="L7" s="640"/>
    </row>
    <row r="8" spans="1:16" x14ac:dyDescent="0.2">
      <c r="A8" s="713"/>
      <c r="B8" s="711"/>
      <c r="C8" s="640"/>
      <c r="D8" s="640"/>
      <c r="E8" s="640"/>
      <c r="F8" s="711"/>
      <c r="G8" s="640"/>
      <c r="H8" s="640"/>
      <c r="I8" s="640"/>
      <c r="J8" s="640"/>
      <c r="K8" s="640"/>
      <c r="L8" s="640"/>
    </row>
    <row r="9" spans="1:16" x14ac:dyDescent="0.2">
      <c r="A9" s="713"/>
      <c r="B9" s="711"/>
      <c r="C9" s="640"/>
      <c r="D9" s="640"/>
      <c r="E9" s="640"/>
      <c r="F9" s="711"/>
      <c r="G9" s="640"/>
      <c r="H9" s="640"/>
      <c r="I9" s="640"/>
      <c r="J9" s="640"/>
      <c r="K9" s="640"/>
      <c r="L9" s="640"/>
    </row>
    <row r="10" spans="1:16" ht="13.5" thickBot="1" x14ac:dyDescent="0.25">
      <c r="A10" s="640"/>
      <c r="B10" s="640"/>
      <c r="C10" s="640"/>
      <c r="D10" s="640"/>
      <c r="E10" s="640"/>
      <c r="F10" s="640"/>
      <c r="G10" s="640"/>
      <c r="H10" s="640"/>
      <c r="I10" s="640"/>
      <c r="J10" s="640"/>
      <c r="K10" s="667" t="s">
        <v>668</v>
      </c>
      <c r="L10" s="640"/>
    </row>
    <row r="11" spans="1:16" ht="17.25" thickTop="1" thickBot="1" x14ac:dyDescent="0.3">
      <c r="A11" s="766" t="s">
        <v>688</v>
      </c>
      <c r="B11" s="770"/>
      <c r="C11" s="770"/>
      <c r="D11" s="770"/>
      <c r="E11" s="770"/>
      <c r="F11" s="770"/>
      <c r="G11" s="770"/>
      <c r="H11" s="771"/>
      <c r="I11" s="771"/>
      <c r="J11" s="771"/>
      <c r="K11" s="714" t="s">
        <v>680</v>
      </c>
      <c r="L11" s="640"/>
      <c r="M11" s="668" t="s">
        <v>26</v>
      </c>
      <c r="N11">
        <f>IF($K$11="Nem","",2)</f>
        <v>2</v>
      </c>
      <c r="O11" t="s">
        <v>669</v>
      </c>
      <c r="P11" t="str">
        <f>CONCATENATE(M11,N11,O11)</f>
        <v>9.2.</v>
      </c>
    </row>
    <row r="12" spans="1:16" ht="13.5" thickTop="1" x14ac:dyDescent="0.2">
      <c r="A12" s="640"/>
      <c r="B12" s="640"/>
      <c r="C12" s="640"/>
      <c r="D12" s="640"/>
      <c r="E12" s="640"/>
      <c r="F12" s="640"/>
      <c r="G12" s="640"/>
      <c r="H12" s="640"/>
      <c r="I12" s="640"/>
      <c r="J12" s="640"/>
      <c r="K12" s="640"/>
      <c r="L12" s="640"/>
    </row>
    <row r="13" spans="1:16" ht="14.25" x14ac:dyDescent="0.2">
      <c r="A13" s="715" t="s">
        <v>581</v>
      </c>
      <c r="B13" s="768" t="s">
        <v>689</v>
      </c>
      <c r="C13" s="769"/>
      <c r="D13" s="769"/>
      <c r="E13" s="769"/>
      <c r="F13" s="769"/>
      <c r="G13" s="769"/>
      <c r="H13" s="769"/>
      <c r="I13" s="769"/>
      <c r="J13" s="769"/>
      <c r="K13" s="640"/>
      <c r="L13" s="640"/>
      <c r="M13" s="668" t="s">
        <v>26</v>
      </c>
      <c r="N13">
        <f>IF(K11="Nem",2,3)</f>
        <v>3</v>
      </c>
      <c r="O13" t="s">
        <v>669</v>
      </c>
      <c r="P13" t="str">
        <f>CONCATENATE(M13,N13,O13)</f>
        <v>9.3.</v>
      </c>
    </row>
    <row r="14" spans="1:16" ht="14.25" x14ac:dyDescent="0.2">
      <c r="A14" s="640"/>
      <c r="B14" s="641"/>
      <c r="C14" s="640"/>
      <c r="D14" s="640"/>
      <c r="E14" s="640"/>
      <c r="F14" s="640"/>
      <c r="G14" s="640"/>
      <c r="H14" s="640"/>
      <c r="I14" s="640"/>
      <c r="J14" s="640"/>
      <c r="K14" s="640"/>
      <c r="L14" s="640"/>
    </row>
    <row r="15" spans="1:16" ht="14.25" x14ac:dyDescent="0.2">
      <c r="A15" s="715" t="s">
        <v>582</v>
      </c>
      <c r="B15" s="768" t="s">
        <v>690</v>
      </c>
      <c r="C15" s="769"/>
      <c r="D15" s="769"/>
      <c r="E15" s="769"/>
      <c r="F15" s="769"/>
      <c r="G15" s="769"/>
      <c r="H15" s="769"/>
      <c r="I15" s="769"/>
      <c r="J15" s="769"/>
      <c r="K15" s="640"/>
      <c r="L15" s="640"/>
      <c r="M15" s="668" t="s">
        <v>26</v>
      </c>
      <c r="N15">
        <f>N13+1</f>
        <v>4</v>
      </c>
      <c r="O15" t="s">
        <v>669</v>
      </c>
      <c r="P15" t="str">
        <f>CONCATENATE(M15,N15,O15)</f>
        <v>9.4.</v>
      </c>
    </row>
    <row r="16" spans="1:16" ht="14.25" x14ac:dyDescent="0.2">
      <c r="A16" s="640"/>
      <c r="B16" s="641"/>
      <c r="C16" s="640"/>
      <c r="D16" s="640"/>
      <c r="E16" s="640"/>
      <c r="F16" s="640"/>
      <c r="G16" s="640"/>
      <c r="H16" s="640"/>
      <c r="I16" s="640"/>
      <c r="J16" s="640"/>
      <c r="K16" s="640"/>
      <c r="L16" s="640"/>
    </row>
    <row r="17" spans="1:16" ht="14.25" x14ac:dyDescent="0.2">
      <c r="A17" s="715"/>
      <c r="B17" s="768"/>
      <c r="C17" s="769"/>
      <c r="D17" s="769"/>
      <c r="E17" s="769"/>
      <c r="F17" s="769"/>
      <c r="G17" s="769"/>
      <c r="H17" s="769"/>
      <c r="I17" s="769"/>
      <c r="J17" s="769"/>
      <c r="K17" s="640"/>
      <c r="L17" s="640"/>
      <c r="M17" s="668" t="s">
        <v>26</v>
      </c>
      <c r="N17">
        <f>N15+1</f>
        <v>5</v>
      </c>
      <c r="O17" t="s">
        <v>669</v>
      </c>
      <c r="P17" t="str">
        <f>CONCATENATE(M17,N17,O17)</f>
        <v>9.5.</v>
      </c>
    </row>
    <row r="18" spans="1:16" ht="14.25" x14ac:dyDescent="0.2">
      <c r="A18" s="640"/>
      <c r="B18" s="641"/>
      <c r="C18" s="640"/>
      <c r="D18" s="640"/>
      <c r="E18" s="640"/>
      <c r="F18" s="640"/>
      <c r="G18" s="640"/>
      <c r="H18" s="640"/>
      <c r="I18" s="640"/>
      <c r="J18" s="640"/>
      <c r="K18" s="640"/>
      <c r="L18" s="640"/>
    </row>
    <row r="19" spans="1:16" ht="14.25" x14ac:dyDescent="0.2">
      <c r="A19" s="715" t="s">
        <v>583</v>
      </c>
      <c r="B19" s="768" t="s">
        <v>589</v>
      </c>
      <c r="C19" s="769"/>
      <c r="D19" s="769"/>
      <c r="E19" s="769"/>
      <c r="F19" s="769"/>
      <c r="G19" s="769"/>
      <c r="H19" s="769"/>
      <c r="I19" s="769"/>
      <c r="J19" s="769"/>
      <c r="K19" s="640"/>
      <c r="L19" s="640"/>
      <c r="M19" s="668" t="s">
        <v>26</v>
      </c>
      <c r="N19">
        <f>N17+1</f>
        <v>6</v>
      </c>
      <c r="O19" t="s">
        <v>669</v>
      </c>
      <c r="P19" t="str">
        <f>CONCATENATE(M19,N19,O19)</f>
        <v>9.6.</v>
      </c>
    </row>
    <row r="20" spans="1:16" ht="14.25" x14ac:dyDescent="0.2">
      <c r="A20" s="640"/>
      <c r="B20" s="641"/>
      <c r="C20" s="640"/>
      <c r="D20" s="640"/>
      <c r="E20" s="640"/>
      <c r="F20" s="640"/>
      <c r="G20" s="640"/>
      <c r="H20" s="640"/>
      <c r="I20" s="640"/>
      <c r="J20" s="640"/>
      <c r="K20" s="640"/>
      <c r="L20" s="640"/>
    </row>
    <row r="21" spans="1:16" ht="14.25" x14ac:dyDescent="0.2">
      <c r="A21" s="715" t="s">
        <v>584</v>
      </c>
      <c r="B21" s="768" t="s">
        <v>590</v>
      </c>
      <c r="C21" s="769"/>
      <c r="D21" s="769"/>
      <c r="E21" s="769"/>
      <c r="F21" s="769"/>
      <c r="G21" s="769"/>
      <c r="H21" s="769"/>
      <c r="I21" s="769"/>
      <c r="J21" s="769"/>
      <c r="K21" s="640"/>
      <c r="L21" s="640"/>
      <c r="M21" s="668" t="s">
        <v>26</v>
      </c>
      <c r="N21">
        <f>N19+1</f>
        <v>7</v>
      </c>
      <c r="O21" t="s">
        <v>669</v>
      </c>
      <c r="P21" t="str">
        <f>CONCATENATE(M21,N21,O21)</f>
        <v>9.7.</v>
      </c>
    </row>
    <row r="22" spans="1:16" ht="14.25" x14ac:dyDescent="0.2">
      <c r="A22" s="640"/>
      <c r="B22" s="641"/>
      <c r="C22" s="640"/>
      <c r="D22" s="640"/>
      <c r="E22" s="640"/>
      <c r="F22" s="640"/>
      <c r="G22" s="640"/>
      <c r="H22" s="640"/>
      <c r="I22" s="640"/>
      <c r="J22" s="640"/>
      <c r="K22" s="640"/>
      <c r="L22" s="640"/>
    </row>
    <row r="23" spans="1:16" ht="14.25" x14ac:dyDescent="0.2">
      <c r="A23" s="715" t="s">
        <v>585</v>
      </c>
      <c r="B23" s="768" t="s">
        <v>591</v>
      </c>
      <c r="C23" s="769"/>
      <c r="D23" s="769"/>
      <c r="E23" s="769"/>
      <c r="F23" s="769"/>
      <c r="G23" s="769"/>
      <c r="H23" s="769"/>
      <c r="I23" s="769"/>
      <c r="J23" s="769"/>
      <c r="K23" s="640"/>
      <c r="L23" s="640"/>
      <c r="M23" s="668" t="s">
        <v>26</v>
      </c>
      <c r="N23">
        <f>N21+1</f>
        <v>8</v>
      </c>
      <c r="O23" t="s">
        <v>669</v>
      </c>
      <c r="P23" t="str">
        <f>CONCATENATE(M23,N23,O23)</f>
        <v>9.8.</v>
      </c>
    </row>
    <row r="24" spans="1:16" ht="14.25" x14ac:dyDescent="0.2">
      <c r="A24" s="640"/>
      <c r="B24" s="641"/>
      <c r="C24" s="640"/>
      <c r="D24" s="640"/>
      <c r="E24" s="640"/>
      <c r="F24" s="640"/>
      <c r="G24" s="640"/>
      <c r="H24" s="640"/>
      <c r="I24" s="640"/>
      <c r="J24" s="640"/>
      <c r="K24" s="640"/>
      <c r="L24" s="640"/>
    </row>
    <row r="25" spans="1:16" ht="14.25" x14ac:dyDescent="0.2">
      <c r="A25" s="715" t="s">
        <v>586</v>
      </c>
      <c r="B25" s="768" t="s">
        <v>592</v>
      </c>
      <c r="C25" s="769"/>
      <c r="D25" s="769"/>
      <c r="E25" s="769"/>
      <c r="F25" s="769"/>
      <c r="G25" s="769"/>
      <c r="H25" s="769"/>
      <c r="I25" s="769"/>
      <c r="J25" s="769"/>
      <c r="K25" s="640"/>
      <c r="L25" s="640"/>
      <c r="M25" s="668" t="s">
        <v>26</v>
      </c>
      <c r="N25">
        <f>N23+1</f>
        <v>9</v>
      </c>
      <c r="O25" t="s">
        <v>669</v>
      </c>
      <c r="P25" t="str">
        <f>CONCATENATE(M25,N25,O25)</f>
        <v>9.9.</v>
      </c>
    </row>
    <row r="26" spans="1:16" ht="14.25" x14ac:dyDescent="0.2">
      <c r="A26" s="640"/>
      <c r="B26" s="641"/>
      <c r="C26" s="640"/>
      <c r="D26" s="640"/>
      <c r="E26" s="640"/>
      <c r="F26" s="640"/>
      <c r="G26" s="640"/>
      <c r="H26" s="640"/>
      <c r="I26" s="640"/>
      <c r="J26" s="640"/>
      <c r="K26" s="640"/>
      <c r="L26" s="640"/>
    </row>
    <row r="27" spans="1:16" ht="14.25" x14ac:dyDescent="0.2">
      <c r="A27" s="715" t="s">
        <v>587</v>
      </c>
      <c r="B27" s="768" t="s">
        <v>593</v>
      </c>
      <c r="C27" s="769"/>
      <c r="D27" s="769"/>
      <c r="E27" s="769"/>
      <c r="F27" s="769"/>
      <c r="G27" s="769"/>
      <c r="H27" s="769"/>
      <c r="I27" s="769"/>
      <c r="J27" s="769"/>
      <c r="K27" s="640"/>
      <c r="L27" s="640"/>
      <c r="M27" s="668" t="s">
        <v>26</v>
      </c>
      <c r="N27">
        <f>N25+1</f>
        <v>10</v>
      </c>
      <c r="O27" t="s">
        <v>669</v>
      </c>
      <c r="P27" t="str">
        <f>CONCATENATE(M27,N27,O27)</f>
        <v>9.10.</v>
      </c>
    </row>
    <row r="28" spans="1:16" ht="14.25" x14ac:dyDescent="0.2">
      <c r="A28" s="640"/>
      <c r="B28" s="641"/>
      <c r="C28" s="640"/>
      <c r="D28" s="640"/>
      <c r="E28" s="640"/>
      <c r="F28" s="640"/>
      <c r="G28" s="640"/>
      <c r="H28" s="640"/>
      <c r="I28" s="640"/>
      <c r="J28" s="640"/>
      <c r="K28" s="640"/>
      <c r="L28" s="640"/>
    </row>
    <row r="29" spans="1:16" ht="14.25" x14ac:dyDescent="0.2">
      <c r="A29" s="715" t="s">
        <v>587</v>
      </c>
      <c r="B29" s="768" t="s">
        <v>594</v>
      </c>
      <c r="C29" s="769"/>
      <c r="D29" s="769"/>
      <c r="E29" s="769"/>
      <c r="F29" s="769"/>
      <c r="G29" s="769"/>
      <c r="H29" s="769"/>
      <c r="I29" s="769"/>
      <c r="J29" s="769"/>
      <c r="K29" s="640"/>
      <c r="L29" s="640"/>
      <c r="M29" s="668" t="s">
        <v>26</v>
      </c>
      <c r="N29">
        <f>N27+1</f>
        <v>11</v>
      </c>
      <c r="O29" t="s">
        <v>669</v>
      </c>
      <c r="P29" t="str">
        <f>CONCATENATE(M29,N29,O29)</f>
        <v>9.11.</v>
      </c>
    </row>
    <row r="30" spans="1:16" ht="14.25" x14ac:dyDescent="0.2">
      <c r="A30" s="640"/>
      <c r="B30" s="641"/>
      <c r="C30" s="640"/>
      <c r="D30" s="640"/>
      <c r="E30" s="640"/>
      <c r="F30" s="640"/>
      <c r="G30" s="640"/>
      <c r="H30" s="640"/>
      <c r="I30" s="640"/>
      <c r="J30" s="640"/>
      <c r="K30" s="640"/>
      <c r="L30" s="640"/>
    </row>
    <row r="31" spans="1:16" ht="14.25" x14ac:dyDescent="0.2">
      <c r="A31" s="715" t="s">
        <v>588</v>
      </c>
      <c r="B31" s="768" t="s">
        <v>595</v>
      </c>
      <c r="C31" s="769"/>
      <c r="D31" s="769"/>
      <c r="E31" s="769"/>
      <c r="F31" s="769"/>
      <c r="G31" s="769"/>
      <c r="H31" s="769"/>
      <c r="I31" s="769"/>
      <c r="J31" s="769"/>
      <c r="K31" s="640"/>
      <c r="L31" s="640"/>
      <c r="M31" s="668" t="s">
        <v>26</v>
      </c>
      <c r="N31">
        <f>N29+1</f>
        <v>12</v>
      </c>
      <c r="O31" t="s">
        <v>669</v>
      </c>
      <c r="P31" t="str">
        <f>CONCATENATE(M31,N31,O31)</f>
        <v>9.12.</v>
      </c>
    </row>
    <row r="32" spans="1:16" x14ac:dyDescent="0.2">
      <c r="A32" s="640"/>
      <c r="B32" s="640"/>
      <c r="C32" s="640"/>
      <c r="D32" s="640"/>
      <c r="E32" s="640"/>
      <c r="F32" s="640"/>
      <c r="G32" s="640"/>
      <c r="H32" s="640"/>
      <c r="I32" s="640"/>
      <c r="J32" s="640"/>
      <c r="K32" s="640"/>
      <c r="L32" s="640"/>
    </row>
    <row r="33" spans="1:12" ht="14.25" x14ac:dyDescent="0.2">
      <c r="A33" s="715"/>
      <c r="B33" s="640"/>
      <c r="C33" s="640"/>
      <c r="D33" s="640"/>
      <c r="E33" s="640"/>
      <c r="F33" s="640"/>
      <c r="G33" s="640"/>
      <c r="H33" s="640"/>
      <c r="I33" s="640"/>
      <c r="J33" s="640"/>
      <c r="K33" s="640"/>
      <c r="L33" s="640"/>
    </row>
    <row r="34" spans="1:12" x14ac:dyDescent="0.2">
      <c r="A34" s="640"/>
      <c r="B34" s="640"/>
      <c r="C34" s="640"/>
      <c r="D34" s="640"/>
      <c r="E34" s="640"/>
      <c r="F34" s="640"/>
      <c r="G34" s="640"/>
      <c r="H34" s="640"/>
      <c r="I34" s="640"/>
      <c r="J34" s="640"/>
      <c r="K34" s="640"/>
      <c r="L34" s="640"/>
    </row>
  </sheetData>
  <sheetProtection sheet="1"/>
  <mergeCells count="13">
    <mergeCell ref="B31:J31"/>
    <mergeCell ref="B13:J13"/>
    <mergeCell ref="B15:J15"/>
    <mergeCell ref="B17:J17"/>
    <mergeCell ref="B19:J19"/>
    <mergeCell ref="A11:J11"/>
    <mergeCell ref="B29:J29"/>
    <mergeCell ref="A3:J3"/>
    <mergeCell ref="A1:J1"/>
    <mergeCell ref="B21:J21"/>
    <mergeCell ref="B23:J23"/>
    <mergeCell ref="B25:J25"/>
    <mergeCell ref="B27:J27"/>
  </mergeCells>
  <phoneticPr fontId="29" type="noConversion"/>
  <conditionalFormatting sqref="A11:J11">
    <cfRule type="expression" dxfId="3" priority="1" stopIfTrue="1">
      <formula>$K$11="Nem"</formula>
    </cfRule>
  </conditionalFormatting>
  <dataValidations count="2">
    <dataValidation type="list" allowBlank="1" showInputMessage="1" showErrorMessage="1" sqref="A6">
      <formula1>",Előterjesztéskor,Jóváhagyás után"</formula1>
    </dataValidation>
    <dataValidation type="list" allowBlank="1" showInputMessage="1" showErrorMessage="1" sqref="K11">
      <formula1>"Igen,Nem"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76"/>
  <sheetViews>
    <sheetView zoomScale="120" zoomScaleNormal="120" zoomScaleSheetLayoutView="85" workbookViewId="0">
      <selection activeCell="H21" sqref="H21"/>
    </sheetView>
  </sheetViews>
  <sheetFormatPr defaultRowHeight="12.75" x14ac:dyDescent="0.2"/>
  <cols>
    <col min="1" max="1" width="19.5" style="373" customWidth="1"/>
    <col min="2" max="2" width="72" style="374" customWidth="1"/>
    <col min="3" max="3" width="25" style="375" customWidth="1"/>
    <col min="4" max="16384" width="9.33203125" style="3"/>
  </cols>
  <sheetData>
    <row r="1" spans="1:3" s="2" customFormat="1" ht="16.5" customHeight="1" thickBot="1" x14ac:dyDescent="0.25">
      <c r="A1" s="582"/>
      <c r="B1" s="583"/>
      <c r="C1" s="579" t="str">
        <f>CONCATENATE("9.1.3. melléklet ",ALAPADATOK!A7," ",ALAPADATOK!B7," ",ALAPADATOK!C7," ",ALAPADATOK!D7," ",ALAPADATOK!E7," ",ALAPADATOK!F7," ",ALAPADATOK!G7," ",ALAPADATOK!H7)</f>
        <v>9.1.3. melléklet a 1 / 2020 ( II.25. ) önkormányzati rendelethez</v>
      </c>
    </row>
    <row r="2" spans="1:3" s="88" customFormat="1" ht="21.2" customHeight="1" x14ac:dyDescent="0.2">
      <c r="A2" s="584" t="s">
        <v>61</v>
      </c>
      <c r="B2" s="585" t="str">
        <f>CONCATENATE(ALAPADATOK!A3)</f>
        <v>TISZALÚC NAGYKÖZSÉG  ÖNKORMÁNYZATA</v>
      </c>
      <c r="C2" s="586" t="s">
        <v>54</v>
      </c>
    </row>
    <row r="3" spans="1:3" s="88" customFormat="1" ht="16.5" thickBot="1" x14ac:dyDescent="0.25">
      <c r="A3" s="587" t="s">
        <v>200</v>
      </c>
      <c r="B3" s="588" t="s">
        <v>523</v>
      </c>
      <c r="C3" s="589" t="s">
        <v>426</v>
      </c>
    </row>
    <row r="4" spans="1:3" s="89" customFormat="1" ht="22.5" customHeight="1" thickBot="1" x14ac:dyDescent="0.3">
      <c r="A4" s="590"/>
      <c r="B4" s="590"/>
      <c r="C4" s="591" t="str">
        <f>KV_9.1.2.sz.mell.!C4</f>
        <v>Forintban!</v>
      </c>
    </row>
    <row r="5" spans="1:3" ht="13.5" thickBot="1" x14ac:dyDescent="0.25">
      <c r="A5" s="592" t="s">
        <v>202</v>
      </c>
      <c r="B5" s="593" t="s">
        <v>558</v>
      </c>
      <c r="C5" s="594" t="s">
        <v>55</v>
      </c>
    </row>
    <row r="6" spans="1:3" s="68" customFormat="1" ht="12.95" customHeight="1" thickBot="1" x14ac:dyDescent="0.25">
      <c r="A6" s="595"/>
      <c r="B6" s="596" t="s">
        <v>488</v>
      </c>
      <c r="C6" s="597" t="s">
        <v>489</v>
      </c>
    </row>
    <row r="7" spans="1:3" s="68" customFormat="1" ht="15.95" customHeight="1" thickBot="1" x14ac:dyDescent="0.25">
      <c r="A7" s="214"/>
      <c r="B7" s="215" t="s">
        <v>56</v>
      </c>
      <c r="C7" s="340"/>
    </row>
    <row r="8" spans="1:3" s="68" customFormat="1" ht="12" customHeight="1" thickBot="1" x14ac:dyDescent="0.25">
      <c r="A8" s="32" t="s">
        <v>18</v>
      </c>
      <c r="B8" s="21" t="s">
        <v>249</v>
      </c>
      <c r="C8" s="281">
        <f>+C9+C10+C11+C12+C13+C14</f>
        <v>0</v>
      </c>
    </row>
    <row r="9" spans="1:3" s="90" customFormat="1" ht="12" customHeight="1" x14ac:dyDescent="0.2">
      <c r="A9" s="417" t="s">
        <v>98</v>
      </c>
      <c r="B9" s="398" t="s">
        <v>250</v>
      </c>
      <c r="C9" s="284"/>
    </row>
    <row r="10" spans="1:3" s="91" customFormat="1" ht="12" customHeight="1" x14ac:dyDescent="0.2">
      <c r="A10" s="418" t="s">
        <v>99</v>
      </c>
      <c r="B10" s="399" t="s">
        <v>251</v>
      </c>
      <c r="C10" s="283"/>
    </row>
    <row r="11" spans="1:3" s="91" customFormat="1" ht="12" customHeight="1" x14ac:dyDescent="0.2">
      <c r="A11" s="418" t="s">
        <v>100</v>
      </c>
      <c r="B11" s="399" t="s">
        <v>545</v>
      </c>
      <c r="C11" s="283"/>
    </row>
    <row r="12" spans="1:3" s="91" customFormat="1" ht="12" customHeight="1" x14ac:dyDescent="0.2">
      <c r="A12" s="418" t="s">
        <v>101</v>
      </c>
      <c r="B12" s="399" t="s">
        <v>253</v>
      </c>
      <c r="C12" s="283"/>
    </row>
    <row r="13" spans="1:3" s="91" customFormat="1" ht="12" customHeight="1" x14ac:dyDescent="0.2">
      <c r="A13" s="418" t="s">
        <v>146</v>
      </c>
      <c r="B13" s="399" t="s">
        <v>501</v>
      </c>
      <c r="C13" s="283"/>
    </row>
    <row r="14" spans="1:3" s="90" customFormat="1" ht="12" customHeight="1" thickBot="1" x14ac:dyDescent="0.25">
      <c r="A14" s="419" t="s">
        <v>102</v>
      </c>
      <c r="B14" s="400" t="s">
        <v>428</v>
      </c>
      <c r="C14" s="283"/>
    </row>
    <row r="15" spans="1:3" s="90" customFormat="1" ht="12" customHeight="1" thickBot="1" x14ac:dyDescent="0.25">
      <c r="A15" s="32" t="s">
        <v>19</v>
      </c>
      <c r="B15" s="276" t="s">
        <v>254</v>
      </c>
      <c r="C15" s="281">
        <f>+C16+C17+C18+C19+C20</f>
        <v>0</v>
      </c>
    </row>
    <row r="16" spans="1:3" s="90" customFormat="1" ht="12" customHeight="1" x14ac:dyDescent="0.2">
      <c r="A16" s="417" t="s">
        <v>104</v>
      </c>
      <c r="B16" s="398" t="s">
        <v>255</v>
      </c>
      <c r="C16" s="284"/>
    </row>
    <row r="17" spans="1:3" s="90" customFormat="1" ht="12" customHeight="1" x14ac:dyDescent="0.2">
      <c r="A17" s="418" t="s">
        <v>105</v>
      </c>
      <c r="B17" s="399" t="s">
        <v>256</v>
      </c>
      <c r="C17" s="283"/>
    </row>
    <row r="18" spans="1:3" s="90" customFormat="1" ht="12" customHeight="1" x14ac:dyDescent="0.2">
      <c r="A18" s="418" t="s">
        <v>106</v>
      </c>
      <c r="B18" s="399" t="s">
        <v>417</v>
      </c>
      <c r="C18" s="283"/>
    </row>
    <row r="19" spans="1:3" s="90" customFormat="1" ht="12" customHeight="1" x14ac:dyDescent="0.2">
      <c r="A19" s="418" t="s">
        <v>107</v>
      </c>
      <c r="B19" s="399" t="s">
        <v>418</v>
      </c>
      <c r="C19" s="283"/>
    </row>
    <row r="20" spans="1:3" s="90" customFormat="1" ht="12" customHeight="1" x14ac:dyDescent="0.2">
      <c r="A20" s="418" t="s">
        <v>108</v>
      </c>
      <c r="B20" s="399" t="s">
        <v>257</v>
      </c>
      <c r="C20" s="283"/>
    </row>
    <row r="21" spans="1:3" s="91" customFormat="1" ht="12" customHeight="1" thickBot="1" x14ac:dyDescent="0.25">
      <c r="A21" s="419" t="s">
        <v>117</v>
      </c>
      <c r="B21" s="400" t="s">
        <v>258</v>
      </c>
      <c r="C21" s="285"/>
    </row>
    <row r="22" spans="1:3" s="91" customFormat="1" ht="12" customHeight="1" thickBot="1" x14ac:dyDescent="0.25">
      <c r="A22" s="32" t="s">
        <v>20</v>
      </c>
      <c r="B22" s="21" t="s">
        <v>259</v>
      </c>
      <c r="C22" s="281">
        <f>+C23+C24+C25+C26+C27</f>
        <v>0</v>
      </c>
    </row>
    <row r="23" spans="1:3" s="91" customFormat="1" ht="12" customHeight="1" x14ac:dyDescent="0.2">
      <c r="A23" s="417" t="s">
        <v>87</v>
      </c>
      <c r="B23" s="398" t="s">
        <v>260</v>
      </c>
      <c r="C23" s="284"/>
    </row>
    <row r="24" spans="1:3" s="90" customFormat="1" ht="12" customHeight="1" x14ac:dyDescent="0.2">
      <c r="A24" s="418" t="s">
        <v>88</v>
      </c>
      <c r="B24" s="399" t="s">
        <v>261</v>
      </c>
      <c r="C24" s="283"/>
    </row>
    <row r="25" spans="1:3" s="91" customFormat="1" ht="12" customHeight="1" x14ac:dyDescent="0.2">
      <c r="A25" s="418" t="s">
        <v>89</v>
      </c>
      <c r="B25" s="399" t="s">
        <v>419</v>
      </c>
      <c r="C25" s="283"/>
    </row>
    <row r="26" spans="1:3" s="91" customFormat="1" ht="12" customHeight="1" x14ac:dyDescent="0.2">
      <c r="A26" s="418" t="s">
        <v>90</v>
      </c>
      <c r="B26" s="399" t="s">
        <v>420</v>
      </c>
      <c r="C26" s="283"/>
    </row>
    <row r="27" spans="1:3" s="91" customFormat="1" ht="12" customHeight="1" x14ac:dyDescent="0.2">
      <c r="A27" s="418" t="s">
        <v>169</v>
      </c>
      <c r="B27" s="399" t="s">
        <v>262</v>
      </c>
      <c r="C27" s="283"/>
    </row>
    <row r="28" spans="1:3" s="91" customFormat="1" ht="12" customHeight="1" thickBot="1" x14ac:dyDescent="0.25">
      <c r="A28" s="419" t="s">
        <v>170</v>
      </c>
      <c r="B28" s="400" t="s">
        <v>263</v>
      </c>
      <c r="C28" s="285"/>
    </row>
    <row r="29" spans="1:3" s="91" customFormat="1" ht="12" customHeight="1" thickBot="1" x14ac:dyDescent="0.25">
      <c r="A29" s="32" t="s">
        <v>171</v>
      </c>
      <c r="B29" s="21" t="s">
        <v>264</v>
      </c>
      <c r="C29" s="287">
        <f>SUM(C30:C36)</f>
        <v>0</v>
      </c>
    </row>
    <row r="30" spans="1:3" s="91" customFormat="1" ht="12" customHeight="1" x14ac:dyDescent="0.2">
      <c r="A30" s="417" t="s">
        <v>265</v>
      </c>
      <c r="B30" s="398" t="str">
        <f>KV_1.1.sz.mell.!B32</f>
        <v>Építményadó</v>
      </c>
      <c r="C30" s="284"/>
    </row>
    <row r="31" spans="1:3" s="91" customFormat="1" ht="12" customHeight="1" x14ac:dyDescent="0.2">
      <c r="A31" s="418" t="s">
        <v>266</v>
      </c>
      <c r="B31" s="398" t="str">
        <f>KV_1.1.sz.mell.!B33</f>
        <v>Idegenforgalmi adó</v>
      </c>
      <c r="C31" s="283"/>
    </row>
    <row r="32" spans="1:3" s="91" customFormat="1" ht="12" customHeight="1" x14ac:dyDescent="0.2">
      <c r="A32" s="418" t="s">
        <v>267</v>
      </c>
      <c r="B32" s="398" t="str">
        <f>KV_1.1.sz.mell.!B34</f>
        <v>Iparűzési adó</v>
      </c>
      <c r="C32" s="283"/>
    </row>
    <row r="33" spans="1:3" s="91" customFormat="1" ht="12" customHeight="1" x14ac:dyDescent="0.2">
      <c r="A33" s="418" t="s">
        <v>268</v>
      </c>
      <c r="B33" s="398" t="str">
        <f>KV_1.1.sz.mell.!B35</f>
        <v>Talajterhelési díj</v>
      </c>
      <c r="C33" s="283"/>
    </row>
    <row r="34" spans="1:3" s="91" customFormat="1" ht="12" customHeight="1" x14ac:dyDescent="0.2">
      <c r="A34" s="418" t="s">
        <v>547</v>
      </c>
      <c r="B34" s="398" t="str">
        <f>KV_1.1.sz.mell.!B36</f>
        <v>Gépjárműadó</v>
      </c>
      <c r="C34" s="283"/>
    </row>
    <row r="35" spans="1:3" s="91" customFormat="1" ht="12" customHeight="1" x14ac:dyDescent="0.2">
      <c r="A35" s="418" t="s">
        <v>548</v>
      </c>
      <c r="B35" s="398" t="str">
        <f>KV_1.1.sz.mell.!B37</f>
        <v>Egyéb közhatalmi bevételek</v>
      </c>
      <c r="C35" s="283"/>
    </row>
    <row r="36" spans="1:3" s="91" customFormat="1" ht="12" customHeight="1" thickBot="1" x14ac:dyDescent="0.25">
      <c r="A36" s="419" t="s">
        <v>549</v>
      </c>
      <c r="B36" s="398" t="str">
        <f>KV_1.1.sz.mell.!B38</f>
        <v>Kommunális adó</v>
      </c>
      <c r="C36" s="285"/>
    </row>
    <row r="37" spans="1:3" s="91" customFormat="1" ht="12" customHeight="1" thickBot="1" x14ac:dyDescent="0.25">
      <c r="A37" s="32" t="s">
        <v>22</v>
      </c>
      <c r="B37" s="21" t="s">
        <v>429</v>
      </c>
      <c r="C37" s="281">
        <f>SUM(C38:C48)</f>
        <v>0</v>
      </c>
    </row>
    <row r="38" spans="1:3" s="91" customFormat="1" ht="12" customHeight="1" x14ac:dyDescent="0.2">
      <c r="A38" s="417" t="s">
        <v>91</v>
      </c>
      <c r="B38" s="398" t="s">
        <v>272</v>
      </c>
      <c r="C38" s="284"/>
    </row>
    <row r="39" spans="1:3" s="91" customFormat="1" ht="12" customHeight="1" x14ac:dyDescent="0.2">
      <c r="A39" s="418" t="s">
        <v>92</v>
      </c>
      <c r="B39" s="399" t="s">
        <v>273</v>
      </c>
      <c r="C39" s="283"/>
    </row>
    <row r="40" spans="1:3" s="91" customFormat="1" ht="12" customHeight="1" x14ac:dyDescent="0.2">
      <c r="A40" s="418" t="s">
        <v>93</v>
      </c>
      <c r="B40" s="399" t="s">
        <v>274</v>
      </c>
      <c r="C40" s="283"/>
    </row>
    <row r="41" spans="1:3" s="91" customFormat="1" ht="12" customHeight="1" x14ac:dyDescent="0.2">
      <c r="A41" s="418" t="s">
        <v>173</v>
      </c>
      <c r="B41" s="399" t="s">
        <v>275</v>
      </c>
      <c r="C41" s="283"/>
    </row>
    <row r="42" spans="1:3" s="91" customFormat="1" ht="12" customHeight="1" x14ac:dyDescent="0.2">
      <c r="A42" s="418" t="s">
        <v>174</v>
      </c>
      <c r="B42" s="399" t="s">
        <v>276</v>
      </c>
      <c r="C42" s="283"/>
    </row>
    <row r="43" spans="1:3" s="91" customFormat="1" ht="12" customHeight="1" x14ac:dyDescent="0.2">
      <c r="A43" s="418" t="s">
        <v>175</v>
      </c>
      <c r="B43" s="399" t="s">
        <v>277</v>
      </c>
      <c r="C43" s="283"/>
    </row>
    <row r="44" spans="1:3" s="91" customFormat="1" ht="12" customHeight="1" x14ac:dyDescent="0.2">
      <c r="A44" s="418" t="s">
        <v>176</v>
      </c>
      <c r="B44" s="399" t="s">
        <v>278</v>
      </c>
      <c r="C44" s="283"/>
    </row>
    <row r="45" spans="1:3" s="91" customFormat="1" ht="12" customHeight="1" x14ac:dyDescent="0.2">
      <c r="A45" s="418" t="s">
        <v>177</v>
      </c>
      <c r="B45" s="399" t="s">
        <v>554</v>
      </c>
      <c r="C45" s="283"/>
    </row>
    <row r="46" spans="1:3" s="91" customFormat="1" ht="12" customHeight="1" x14ac:dyDescent="0.2">
      <c r="A46" s="418" t="s">
        <v>270</v>
      </c>
      <c r="B46" s="399" t="s">
        <v>280</v>
      </c>
      <c r="C46" s="286"/>
    </row>
    <row r="47" spans="1:3" s="91" customFormat="1" ht="12" customHeight="1" x14ac:dyDescent="0.2">
      <c r="A47" s="419" t="s">
        <v>271</v>
      </c>
      <c r="B47" s="400" t="s">
        <v>431</v>
      </c>
      <c r="C47" s="386"/>
    </row>
    <row r="48" spans="1:3" s="91" customFormat="1" ht="12" customHeight="1" thickBot="1" x14ac:dyDescent="0.25">
      <c r="A48" s="419" t="s">
        <v>430</v>
      </c>
      <c r="B48" s="400" t="s">
        <v>281</v>
      </c>
      <c r="C48" s="386"/>
    </row>
    <row r="49" spans="1:3" s="91" customFormat="1" ht="12" customHeight="1" thickBot="1" x14ac:dyDescent="0.25">
      <c r="A49" s="32" t="s">
        <v>23</v>
      </c>
      <c r="B49" s="21" t="s">
        <v>282</v>
      </c>
      <c r="C49" s="281">
        <f>SUM(C50:C54)</f>
        <v>0</v>
      </c>
    </row>
    <row r="50" spans="1:3" s="91" customFormat="1" ht="12" customHeight="1" x14ac:dyDescent="0.2">
      <c r="A50" s="417" t="s">
        <v>94</v>
      </c>
      <c r="B50" s="398" t="s">
        <v>286</v>
      </c>
      <c r="C50" s="442"/>
    </row>
    <row r="51" spans="1:3" s="91" customFormat="1" ht="12" customHeight="1" x14ac:dyDescent="0.2">
      <c r="A51" s="418" t="s">
        <v>95</v>
      </c>
      <c r="B51" s="399" t="s">
        <v>287</v>
      </c>
      <c r="C51" s="286"/>
    </row>
    <row r="52" spans="1:3" s="91" customFormat="1" ht="12" customHeight="1" x14ac:dyDescent="0.2">
      <c r="A52" s="418" t="s">
        <v>283</v>
      </c>
      <c r="B52" s="399" t="s">
        <v>288</v>
      </c>
      <c r="C52" s="286"/>
    </row>
    <row r="53" spans="1:3" s="91" customFormat="1" ht="12" customHeight="1" x14ac:dyDescent="0.2">
      <c r="A53" s="418" t="s">
        <v>284</v>
      </c>
      <c r="B53" s="399" t="s">
        <v>289</v>
      </c>
      <c r="C53" s="286"/>
    </row>
    <row r="54" spans="1:3" s="91" customFormat="1" ht="12" customHeight="1" thickBot="1" x14ac:dyDescent="0.25">
      <c r="A54" s="419" t="s">
        <v>285</v>
      </c>
      <c r="B54" s="497" t="s">
        <v>290</v>
      </c>
      <c r="C54" s="386"/>
    </row>
    <row r="55" spans="1:3" s="91" customFormat="1" ht="12" customHeight="1" thickBot="1" x14ac:dyDescent="0.25">
      <c r="A55" s="32" t="s">
        <v>178</v>
      </c>
      <c r="B55" s="21" t="s">
        <v>291</v>
      </c>
      <c r="C55" s="281">
        <f>SUM(C56:C58)</f>
        <v>0</v>
      </c>
    </row>
    <row r="56" spans="1:3" s="91" customFormat="1" ht="12" customHeight="1" x14ac:dyDescent="0.2">
      <c r="A56" s="417" t="s">
        <v>96</v>
      </c>
      <c r="B56" s="398" t="s">
        <v>292</v>
      </c>
      <c r="C56" s="284"/>
    </row>
    <row r="57" spans="1:3" s="91" customFormat="1" ht="12" customHeight="1" x14ac:dyDescent="0.2">
      <c r="A57" s="418" t="s">
        <v>97</v>
      </c>
      <c r="B57" s="399" t="s">
        <v>421</v>
      </c>
      <c r="C57" s="283"/>
    </row>
    <row r="58" spans="1:3" s="91" customFormat="1" ht="12" customHeight="1" x14ac:dyDescent="0.2">
      <c r="A58" s="418" t="s">
        <v>295</v>
      </c>
      <c r="B58" s="399" t="s">
        <v>293</v>
      </c>
      <c r="C58" s="283"/>
    </row>
    <row r="59" spans="1:3" s="91" customFormat="1" ht="12" customHeight="1" thickBot="1" x14ac:dyDescent="0.25">
      <c r="A59" s="419" t="s">
        <v>296</v>
      </c>
      <c r="B59" s="497" t="s">
        <v>294</v>
      </c>
      <c r="C59" s="285"/>
    </row>
    <row r="60" spans="1:3" s="91" customFormat="1" ht="12" customHeight="1" thickBot="1" x14ac:dyDescent="0.25">
      <c r="A60" s="32" t="s">
        <v>25</v>
      </c>
      <c r="B60" s="276" t="s">
        <v>297</v>
      </c>
      <c r="C60" s="281">
        <f>SUM(C61:C63)</f>
        <v>0</v>
      </c>
    </row>
    <row r="61" spans="1:3" s="91" customFormat="1" ht="12" customHeight="1" x14ac:dyDescent="0.2">
      <c r="A61" s="417" t="s">
        <v>179</v>
      </c>
      <c r="B61" s="398" t="s">
        <v>299</v>
      </c>
      <c r="C61" s="286"/>
    </row>
    <row r="62" spans="1:3" s="91" customFormat="1" ht="12" customHeight="1" x14ac:dyDescent="0.2">
      <c r="A62" s="418" t="s">
        <v>180</v>
      </c>
      <c r="B62" s="399" t="s">
        <v>422</v>
      </c>
      <c r="C62" s="286"/>
    </row>
    <row r="63" spans="1:3" s="91" customFormat="1" ht="12" customHeight="1" x14ac:dyDescent="0.2">
      <c r="A63" s="418" t="s">
        <v>228</v>
      </c>
      <c r="B63" s="399" t="s">
        <v>300</v>
      </c>
      <c r="C63" s="286"/>
    </row>
    <row r="64" spans="1:3" s="91" customFormat="1" ht="12" customHeight="1" thickBot="1" x14ac:dyDescent="0.25">
      <c r="A64" s="419" t="s">
        <v>298</v>
      </c>
      <c r="B64" s="497" t="s">
        <v>301</v>
      </c>
      <c r="C64" s="286"/>
    </row>
    <row r="65" spans="1:3" s="91" customFormat="1" ht="12" customHeight="1" thickBot="1" x14ac:dyDescent="0.25">
      <c r="A65" s="32" t="s">
        <v>26</v>
      </c>
      <c r="B65" s="21" t="s">
        <v>302</v>
      </c>
      <c r="C65" s="287">
        <f>+C8+C15+C22+C29+C37+C49+C55+C60</f>
        <v>0</v>
      </c>
    </row>
    <row r="66" spans="1:3" s="91" customFormat="1" ht="12" customHeight="1" thickBot="1" x14ac:dyDescent="0.2">
      <c r="A66" s="420" t="s">
        <v>389</v>
      </c>
      <c r="B66" s="276" t="s">
        <v>304</v>
      </c>
      <c r="C66" s="281">
        <f>SUM(C67:C69)</f>
        <v>0</v>
      </c>
    </row>
    <row r="67" spans="1:3" s="91" customFormat="1" ht="12" customHeight="1" x14ac:dyDescent="0.2">
      <c r="A67" s="417" t="s">
        <v>332</v>
      </c>
      <c r="B67" s="398" t="s">
        <v>305</v>
      </c>
      <c r="C67" s="286"/>
    </row>
    <row r="68" spans="1:3" s="91" customFormat="1" ht="12" customHeight="1" x14ac:dyDescent="0.2">
      <c r="A68" s="418" t="s">
        <v>341</v>
      </c>
      <c r="B68" s="399" t="s">
        <v>306</v>
      </c>
      <c r="C68" s="286"/>
    </row>
    <row r="69" spans="1:3" s="91" customFormat="1" ht="12" customHeight="1" thickBot="1" x14ac:dyDescent="0.25">
      <c r="A69" s="419" t="s">
        <v>342</v>
      </c>
      <c r="B69" s="500" t="s">
        <v>307</v>
      </c>
      <c r="C69" s="286"/>
    </row>
    <row r="70" spans="1:3" s="91" customFormat="1" ht="12" customHeight="1" thickBot="1" x14ac:dyDescent="0.2">
      <c r="A70" s="420" t="s">
        <v>308</v>
      </c>
      <c r="B70" s="276" t="s">
        <v>309</v>
      </c>
      <c r="C70" s="281">
        <f>SUM(C71:C74)</f>
        <v>0</v>
      </c>
    </row>
    <row r="71" spans="1:3" s="91" customFormat="1" ht="12" customHeight="1" x14ac:dyDescent="0.2">
      <c r="A71" s="417" t="s">
        <v>147</v>
      </c>
      <c r="B71" s="398" t="s">
        <v>310</v>
      </c>
      <c r="C71" s="286"/>
    </row>
    <row r="72" spans="1:3" s="91" customFormat="1" ht="12" customHeight="1" x14ac:dyDescent="0.2">
      <c r="A72" s="418" t="s">
        <v>148</v>
      </c>
      <c r="B72" s="399" t="s">
        <v>565</v>
      </c>
      <c r="C72" s="286"/>
    </row>
    <row r="73" spans="1:3" s="91" customFormat="1" ht="12" customHeight="1" x14ac:dyDescent="0.2">
      <c r="A73" s="418" t="s">
        <v>333</v>
      </c>
      <c r="B73" s="399" t="s">
        <v>311</v>
      </c>
      <c r="C73" s="286"/>
    </row>
    <row r="74" spans="1:3" s="91" customFormat="1" ht="12" customHeight="1" x14ac:dyDescent="0.2">
      <c r="A74" s="418" t="s">
        <v>334</v>
      </c>
      <c r="B74" s="277" t="s">
        <v>566</v>
      </c>
      <c r="C74" s="286"/>
    </row>
    <row r="75" spans="1:3" s="91" customFormat="1" ht="12" customHeight="1" thickBot="1" x14ac:dyDescent="0.2">
      <c r="A75" s="424" t="s">
        <v>312</v>
      </c>
      <c r="B75" s="564" t="s">
        <v>313</v>
      </c>
      <c r="C75" s="467">
        <f>SUM(C76:C77)</f>
        <v>0</v>
      </c>
    </row>
    <row r="76" spans="1:3" s="91" customFormat="1" ht="12" customHeight="1" x14ac:dyDescent="0.2">
      <c r="A76" s="417" t="s">
        <v>335</v>
      </c>
      <c r="B76" s="398" t="s">
        <v>314</v>
      </c>
      <c r="C76" s="286"/>
    </row>
    <row r="77" spans="1:3" s="91" customFormat="1" ht="12" customHeight="1" thickBot="1" x14ac:dyDescent="0.25">
      <c r="A77" s="419" t="s">
        <v>336</v>
      </c>
      <c r="B77" s="400" t="s">
        <v>315</v>
      </c>
      <c r="C77" s="286"/>
    </row>
    <row r="78" spans="1:3" s="90" customFormat="1" ht="12" customHeight="1" thickBot="1" x14ac:dyDescent="0.2">
      <c r="A78" s="420" t="s">
        <v>316</v>
      </c>
      <c r="B78" s="276" t="s">
        <v>317</v>
      </c>
      <c r="C78" s="281">
        <f>SUM(C79:C81)</f>
        <v>0</v>
      </c>
    </row>
    <row r="79" spans="1:3" s="91" customFormat="1" ht="12" customHeight="1" x14ac:dyDescent="0.2">
      <c r="A79" s="417" t="s">
        <v>337</v>
      </c>
      <c r="B79" s="398" t="s">
        <v>318</v>
      </c>
      <c r="C79" s="286"/>
    </row>
    <row r="80" spans="1:3" s="91" customFormat="1" ht="12" customHeight="1" x14ac:dyDescent="0.2">
      <c r="A80" s="418" t="s">
        <v>338</v>
      </c>
      <c r="B80" s="399" t="s">
        <v>319</v>
      </c>
      <c r="C80" s="286"/>
    </row>
    <row r="81" spans="1:3" s="91" customFormat="1" ht="12" customHeight="1" thickBot="1" x14ac:dyDescent="0.25">
      <c r="A81" s="419" t="s">
        <v>339</v>
      </c>
      <c r="B81" s="400" t="s">
        <v>567</v>
      </c>
      <c r="C81" s="286"/>
    </row>
    <row r="82" spans="1:3" s="91" customFormat="1" ht="12" customHeight="1" thickBot="1" x14ac:dyDescent="0.2">
      <c r="A82" s="420" t="s">
        <v>320</v>
      </c>
      <c r="B82" s="276" t="s">
        <v>340</v>
      </c>
      <c r="C82" s="281">
        <f>SUM(C83:C86)</f>
        <v>0</v>
      </c>
    </row>
    <row r="83" spans="1:3" s="91" customFormat="1" ht="12" customHeight="1" x14ac:dyDescent="0.2">
      <c r="A83" s="421" t="s">
        <v>321</v>
      </c>
      <c r="B83" s="398" t="s">
        <v>322</v>
      </c>
      <c r="C83" s="286"/>
    </row>
    <row r="84" spans="1:3" s="91" customFormat="1" ht="12" customHeight="1" x14ac:dyDescent="0.2">
      <c r="A84" s="422" t="s">
        <v>323</v>
      </c>
      <c r="B84" s="399" t="s">
        <v>324</v>
      </c>
      <c r="C84" s="286"/>
    </row>
    <row r="85" spans="1:3" s="91" customFormat="1" ht="12" customHeight="1" x14ac:dyDescent="0.2">
      <c r="A85" s="422" t="s">
        <v>325</v>
      </c>
      <c r="B85" s="399" t="s">
        <v>326</v>
      </c>
      <c r="C85" s="286"/>
    </row>
    <row r="86" spans="1:3" s="90" customFormat="1" ht="12" customHeight="1" thickBot="1" x14ac:dyDescent="0.25">
      <c r="A86" s="423" t="s">
        <v>327</v>
      </c>
      <c r="B86" s="400" t="s">
        <v>328</v>
      </c>
      <c r="C86" s="286"/>
    </row>
    <row r="87" spans="1:3" s="90" customFormat="1" ht="12" customHeight="1" thickBot="1" x14ac:dyDescent="0.2">
      <c r="A87" s="420" t="s">
        <v>329</v>
      </c>
      <c r="B87" s="276" t="s">
        <v>470</v>
      </c>
      <c r="C87" s="443"/>
    </row>
    <row r="88" spans="1:3" s="90" customFormat="1" ht="12" customHeight="1" thickBot="1" x14ac:dyDescent="0.2">
      <c r="A88" s="420" t="s">
        <v>502</v>
      </c>
      <c r="B88" s="276" t="s">
        <v>330</v>
      </c>
      <c r="C88" s="443"/>
    </row>
    <row r="89" spans="1:3" s="90" customFormat="1" ht="12" customHeight="1" thickBot="1" x14ac:dyDescent="0.2">
      <c r="A89" s="420" t="s">
        <v>503</v>
      </c>
      <c r="B89" s="405" t="s">
        <v>473</v>
      </c>
      <c r="C89" s="287">
        <f>+C66+C70+C75+C78+C82+C88+C87</f>
        <v>0</v>
      </c>
    </row>
    <row r="90" spans="1:3" s="90" customFormat="1" ht="12" customHeight="1" thickBot="1" x14ac:dyDescent="0.2">
      <c r="A90" s="424" t="s">
        <v>504</v>
      </c>
      <c r="B90" s="406" t="s">
        <v>505</v>
      </c>
      <c r="C90" s="287">
        <f>+C65+C89</f>
        <v>0</v>
      </c>
    </row>
    <row r="91" spans="1:3" s="91" customFormat="1" ht="6.75" customHeight="1" thickBot="1" x14ac:dyDescent="0.25">
      <c r="A91" s="220"/>
      <c r="B91" s="221"/>
      <c r="C91" s="345"/>
    </row>
    <row r="92" spans="1:3" s="68" customFormat="1" ht="16.5" customHeight="1" thickBot="1" x14ac:dyDescent="0.25">
      <c r="A92" s="224"/>
      <c r="B92" s="225" t="s">
        <v>57</v>
      </c>
      <c r="C92" s="347"/>
    </row>
    <row r="93" spans="1:3" s="92" customFormat="1" ht="12" customHeight="1" thickBot="1" x14ac:dyDescent="0.25">
      <c r="A93" s="392" t="s">
        <v>18</v>
      </c>
      <c r="B93" s="28" t="s">
        <v>509</v>
      </c>
      <c r="C93" s="280">
        <f>+C94+C95+C96+C97+C98+C111</f>
        <v>0</v>
      </c>
    </row>
    <row r="94" spans="1:3" ht="12" customHeight="1" x14ac:dyDescent="0.2">
      <c r="A94" s="425" t="s">
        <v>98</v>
      </c>
      <c r="B94" s="10" t="s">
        <v>49</v>
      </c>
      <c r="C94" s="282"/>
    </row>
    <row r="95" spans="1:3" ht="12" customHeight="1" x14ac:dyDescent="0.2">
      <c r="A95" s="418" t="s">
        <v>99</v>
      </c>
      <c r="B95" s="8" t="s">
        <v>181</v>
      </c>
      <c r="C95" s="283"/>
    </row>
    <row r="96" spans="1:3" ht="12" customHeight="1" x14ac:dyDescent="0.2">
      <c r="A96" s="418" t="s">
        <v>100</v>
      </c>
      <c r="B96" s="8" t="s">
        <v>138</v>
      </c>
      <c r="C96" s="285"/>
    </row>
    <row r="97" spans="1:3" ht="12" customHeight="1" x14ac:dyDescent="0.2">
      <c r="A97" s="418" t="s">
        <v>101</v>
      </c>
      <c r="B97" s="11" t="s">
        <v>182</v>
      </c>
      <c r="C97" s="285"/>
    </row>
    <row r="98" spans="1:3" ht="12" customHeight="1" x14ac:dyDescent="0.2">
      <c r="A98" s="418" t="s">
        <v>112</v>
      </c>
      <c r="B98" s="19" t="s">
        <v>183</v>
      </c>
      <c r="C98" s="285"/>
    </row>
    <row r="99" spans="1:3" ht="12" customHeight="1" x14ac:dyDescent="0.2">
      <c r="A99" s="418" t="s">
        <v>102</v>
      </c>
      <c r="B99" s="8" t="s">
        <v>506</v>
      </c>
      <c r="C99" s="285"/>
    </row>
    <row r="100" spans="1:3" ht="12" customHeight="1" x14ac:dyDescent="0.2">
      <c r="A100" s="418" t="s">
        <v>103</v>
      </c>
      <c r="B100" s="139" t="s">
        <v>436</v>
      </c>
      <c r="C100" s="285"/>
    </row>
    <row r="101" spans="1:3" ht="12" customHeight="1" x14ac:dyDescent="0.2">
      <c r="A101" s="418" t="s">
        <v>113</v>
      </c>
      <c r="B101" s="139" t="s">
        <v>435</v>
      </c>
      <c r="C101" s="285"/>
    </row>
    <row r="102" spans="1:3" ht="12" customHeight="1" x14ac:dyDescent="0.2">
      <c r="A102" s="418" t="s">
        <v>114</v>
      </c>
      <c r="B102" s="139" t="s">
        <v>346</v>
      </c>
      <c r="C102" s="285"/>
    </row>
    <row r="103" spans="1:3" ht="12" customHeight="1" x14ac:dyDescent="0.2">
      <c r="A103" s="418" t="s">
        <v>115</v>
      </c>
      <c r="B103" s="140" t="s">
        <v>347</v>
      </c>
      <c r="C103" s="285"/>
    </row>
    <row r="104" spans="1:3" ht="12" customHeight="1" x14ac:dyDescent="0.2">
      <c r="A104" s="418" t="s">
        <v>116</v>
      </c>
      <c r="B104" s="140" t="s">
        <v>348</v>
      </c>
      <c r="C104" s="285"/>
    </row>
    <row r="105" spans="1:3" ht="12" customHeight="1" x14ac:dyDescent="0.2">
      <c r="A105" s="418" t="s">
        <v>118</v>
      </c>
      <c r="B105" s="139" t="s">
        <v>349</v>
      </c>
      <c r="C105" s="285"/>
    </row>
    <row r="106" spans="1:3" ht="12" customHeight="1" x14ac:dyDescent="0.2">
      <c r="A106" s="418" t="s">
        <v>184</v>
      </c>
      <c r="B106" s="139" t="s">
        <v>350</v>
      </c>
      <c r="C106" s="285"/>
    </row>
    <row r="107" spans="1:3" ht="12" customHeight="1" x14ac:dyDescent="0.2">
      <c r="A107" s="418" t="s">
        <v>344</v>
      </c>
      <c r="B107" s="140" t="s">
        <v>351</v>
      </c>
      <c r="C107" s="285"/>
    </row>
    <row r="108" spans="1:3" ht="12" customHeight="1" x14ac:dyDescent="0.2">
      <c r="A108" s="426" t="s">
        <v>345</v>
      </c>
      <c r="B108" s="141" t="s">
        <v>352</v>
      </c>
      <c r="C108" s="285"/>
    </row>
    <row r="109" spans="1:3" ht="12" customHeight="1" x14ac:dyDescent="0.2">
      <c r="A109" s="418" t="s">
        <v>433</v>
      </c>
      <c r="B109" s="141" t="s">
        <v>353</v>
      </c>
      <c r="C109" s="285"/>
    </row>
    <row r="110" spans="1:3" ht="12" customHeight="1" x14ac:dyDescent="0.2">
      <c r="A110" s="418" t="s">
        <v>434</v>
      </c>
      <c r="B110" s="140" t="s">
        <v>354</v>
      </c>
      <c r="C110" s="283"/>
    </row>
    <row r="111" spans="1:3" ht="12" customHeight="1" x14ac:dyDescent="0.2">
      <c r="A111" s="418" t="s">
        <v>438</v>
      </c>
      <c r="B111" s="11" t="s">
        <v>50</v>
      </c>
      <c r="C111" s="283"/>
    </row>
    <row r="112" spans="1:3" ht="12" customHeight="1" x14ac:dyDescent="0.2">
      <c r="A112" s="419" t="s">
        <v>439</v>
      </c>
      <c r="B112" s="8" t="s">
        <v>507</v>
      </c>
      <c r="C112" s="285"/>
    </row>
    <row r="113" spans="1:3" ht="12" customHeight="1" thickBot="1" x14ac:dyDescent="0.25">
      <c r="A113" s="427" t="s">
        <v>440</v>
      </c>
      <c r="B113" s="142" t="s">
        <v>508</v>
      </c>
      <c r="C113" s="289"/>
    </row>
    <row r="114" spans="1:3" ht="12" customHeight="1" thickBot="1" x14ac:dyDescent="0.25">
      <c r="A114" s="32" t="s">
        <v>19</v>
      </c>
      <c r="B114" s="27" t="s">
        <v>355</v>
      </c>
      <c r="C114" s="281">
        <f>+C115+C117+C119</f>
        <v>0</v>
      </c>
    </row>
    <row r="115" spans="1:3" ht="12" customHeight="1" x14ac:dyDescent="0.2">
      <c r="A115" s="417" t="s">
        <v>104</v>
      </c>
      <c r="B115" s="8" t="s">
        <v>227</v>
      </c>
      <c r="C115" s="284"/>
    </row>
    <row r="116" spans="1:3" ht="12" customHeight="1" x14ac:dyDescent="0.2">
      <c r="A116" s="417" t="s">
        <v>105</v>
      </c>
      <c r="B116" s="12" t="s">
        <v>359</v>
      </c>
      <c r="C116" s="284"/>
    </row>
    <row r="117" spans="1:3" ht="12" customHeight="1" x14ac:dyDescent="0.2">
      <c r="A117" s="417" t="s">
        <v>106</v>
      </c>
      <c r="B117" s="12" t="s">
        <v>185</v>
      </c>
      <c r="C117" s="283"/>
    </row>
    <row r="118" spans="1:3" ht="12" customHeight="1" x14ac:dyDescent="0.2">
      <c r="A118" s="417" t="s">
        <v>107</v>
      </c>
      <c r="B118" s="12" t="s">
        <v>360</v>
      </c>
      <c r="C118" s="248"/>
    </row>
    <row r="119" spans="1:3" ht="12" customHeight="1" x14ac:dyDescent="0.2">
      <c r="A119" s="417" t="s">
        <v>108</v>
      </c>
      <c r="B119" s="278" t="s">
        <v>229</v>
      </c>
      <c r="C119" s="248"/>
    </row>
    <row r="120" spans="1:3" ht="12" customHeight="1" x14ac:dyDescent="0.2">
      <c r="A120" s="417" t="s">
        <v>117</v>
      </c>
      <c r="B120" s="277" t="s">
        <v>423</v>
      </c>
      <c r="C120" s="248"/>
    </row>
    <row r="121" spans="1:3" ht="12" customHeight="1" x14ac:dyDescent="0.2">
      <c r="A121" s="417" t="s">
        <v>119</v>
      </c>
      <c r="B121" s="394" t="s">
        <v>365</v>
      </c>
      <c r="C121" s="248"/>
    </row>
    <row r="122" spans="1:3" ht="12" customHeight="1" x14ac:dyDescent="0.2">
      <c r="A122" s="417" t="s">
        <v>186</v>
      </c>
      <c r="B122" s="140" t="s">
        <v>348</v>
      </c>
      <c r="C122" s="248"/>
    </row>
    <row r="123" spans="1:3" ht="12" customHeight="1" x14ac:dyDescent="0.2">
      <c r="A123" s="417" t="s">
        <v>187</v>
      </c>
      <c r="B123" s="140" t="s">
        <v>364</v>
      </c>
      <c r="C123" s="248"/>
    </row>
    <row r="124" spans="1:3" ht="12" customHeight="1" x14ac:dyDescent="0.2">
      <c r="A124" s="417" t="s">
        <v>188</v>
      </c>
      <c r="B124" s="140" t="s">
        <v>363</v>
      </c>
      <c r="C124" s="248"/>
    </row>
    <row r="125" spans="1:3" ht="12" customHeight="1" x14ac:dyDescent="0.2">
      <c r="A125" s="417" t="s">
        <v>356</v>
      </c>
      <c r="B125" s="140" t="s">
        <v>351</v>
      </c>
      <c r="C125" s="248"/>
    </row>
    <row r="126" spans="1:3" ht="12" customHeight="1" x14ac:dyDescent="0.2">
      <c r="A126" s="417" t="s">
        <v>357</v>
      </c>
      <c r="B126" s="140" t="s">
        <v>362</v>
      </c>
      <c r="C126" s="248"/>
    </row>
    <row r="127" spans="1:3" ht="12" customHeight="1" thickBot="1" x14ac:dyDescent="0.25">
      <c r="A127" s="426" t="s">
        <v>358</v>
      </c>
      <c r="B127" s="140" t="s">
        <v>361</v>
      </c>
      <c r="C127" s="250"/>
    </row>
    <row r="128" spans="1:3" ht="12" customHeight="1" thickBot="1" x14ac:dyDescent="0.25">
      <c r="A128" s="32" t="s">
        <v>20</v>
      </c>
      <c r="B128" s="121" t="s">
        <v>443</v>
      </c>
      <c r="C128" s="281">
        <f>+C93+C114</f>
        <v>0</v>
      </c>
    </row>
    <row r="129" spans="1:11" ht="12" customHeight="1" thickBot="1" x14ac:dyDescent="0.25">
      <c r="A129" s="32" t="s">
        <v>21</v>
      </c>
      <c r="B129" s="121" t="s">
        <v>444</v>
      </c>
      <c r="C129" s="281">
        <f>+C130+C131+C132</f>
        <v>0</v>
      </c>
    </row>
    <row r="130" spans="1:11" s="92" customFormat="1" ht="12" customHeight="1" x14ac:dyDescent="0.2">
      <c r="A130" s="417" t="s">
        <v>265</v>
      </c>
      <c r="B130" s="9" t="s">
        <v>512</v>
      </c>
      <c r="C130" s="248"/>
    </row>
    <row r="131" spans="1:11" ht="12" customHeight="1" x14ac:dyDescent="0.2">
      <c r="A131" s="417" t="s">
        <v>266</v>
      </c>
      <c r="B131" s="9" t="s">
        <v>452</v>
      </c>
      <c r="C131" s="248"/>
    </row>
    <row r="132" spans="1:11" ht="12" customHeight="1" thickBot="1" x14ac:dyDescent="0.25">
      <c r="A132" s="426" t="s">
        <v>267</v>
      </c>
      <c r="B132" s="7" t="s">
        <v>511</v>
      </c>
      <c r="C132" s="248"/>
    </row>
    <row r="133" spans="1:11" ht="12" customHeight="1" thickBot="1" x14ac:dyDescent="0.25">
      <c r="A133" s="32" t="s">
        <v>22</v>
      </c>
      <c r="B133" s="121" t="s">
        <v>445</v>
      </c>
      <c r="C133" s="281">
        <f>+C134+C135+C136+C137+C138+C139</f>
        <v>0</v>
      </c>
    </row>
    <row r="134" spans="1:11" ht="12" customHeight="1" x14ac:dyDescent="0.2">
      <c r="A134" s="417" t="s">
        <v>91</v>
      </c>
      <c r="B134" s="9" t="s">
        <v>454</v>
      </c>
      <c r="C134" s="248"/>
    </row>
    <row r="135" spans="1:11" ht="12" customHeight="1" x14ac:dyDescent="0.2">
      <c r="A135" s="417" t="s">
        <v>92</v>
      </c>
      <c r="B135" s="9" t="s">
        <v>446</v>
      </c>
      <c r="C135" s="248"/>
    </row>
    <row r="136" spans="1:11" ht="12" customHeight="1" x14ac:dyDescent="0.2">
      <c r="A136" s="417" t="s">
        <v>93</v>
      </c>
      <c r="B136" s="9" t="s">
        <v>447</v>
      </c>
      <c r="C136" s="248"/>
    </row>
    <row r="137" spans="1:11" ht="12" customHeight="1" x14ac:dyDescent="0.2">
      <c r="A137" s="417" t="s">
        <v>173</v>
      </c>
      <c r="B137" s="9" t="s">
        <v>510</v>
      </c>
      <c r="C137" s="248"/>
    </row>
    <row r="138" spans="1:11" ht="12" customHeight="1" x14ac:dyDescent="0.2">
      <c r="A138" s="417" t="s">
        <v>174</v>
      </c>
      <c r="B138" s="9" t="s">
        <v>449</v>
      </c>
      <c r="C138" s="248"/>
    </row>
    <row r="139" spans="1:11" s="92" customFormat="1" ht="12" customHeight="1" thickBot="1" x14ac:dyDescent="0.25">
      <c r="A139" s="426" t="s">
        <v>175</v>
      </c>
      <c r="B139" s="7" t="s">
        <v>450</v>
      </c>
      <c r="C139" s="248"/>
    </row>
    <row r="140" spans="1:11" ht="12" customHeight="1" thickBot="1" x14ac:dyDescent="0.25">
      <c r="A140" s="32" t="s">
        <v>23</v>
      </c>
      <c r="B140" s="121" t="s">
        <v>536</v>
      </c>
      <c r="C140" s="287">
        <f>+C141+C142+C144+C145+C143</f>
        <v>0</v>
      </c>
      <c r="K140" s="231"/>
    </row>
    <row r="141" spans="1:11" x14ac:dyDescent="0.2">
      <c r="A141" s="417" t="s">
        <v>94</v>
      </c>
      <c r="B141" s="9" t="s">
        <v>366</v>
      </c>
      <c r="C141" s="248"/>
    </row>
    <row r="142" spans="1:11" ht="12" customHeight="1" x14ac:dyDescent="0.2">
      <c r="A142" s="417" t="s">
        <v>95</v>
      </c>
      <c r="B142" s="9" t="s">
        <v>367</v>
      </c>
      <c r="C142" s="248"/>
    </row>
    <row r="143" spans="1:11" s="92" customFormat="1" ht="12" customHeight="1" x14ac:dyDescent="0.2">
      <c r="A143" s="417" t="s">
        <v>283</v>
      </c>
      <c r="B143" s="9" t="s">
        <v>535</v>
      </c>
      <c r="C143" s="248"/>
    </row>
    <row r="144" spans="1:11" s="92" customFormat="1" ht="12" customHeight="1" x14ac:dyDescent="0.2">
      <c r="A144" s="417" t="s">
        <v>284</v>
      </c>
      <c r="B144" s="9" t="s">
        <v>459</v>
      </c>
      <c r="C144" s="248"/>
    </row>
    <row r="145" spans="1:3" s="92" customFormat="1" ht="12" customHeight="1" thickBot="1" x14ac:dyDescent="0.25">
      <c r="A145" s="426" t="s">
        <v>285</v>
      </c>
      <c r="B145" s="7" t="s">
        <v>385</v>
      </c>
      <c r="C145" s="248"/>
    </row>
    <row r="146" spans="1:3" s="92" customFormat="1" ht="12" customHeight="1" thickBot="1" x14ac:dyDescent="0.25">
      <c r="A146" s="32" t="s">
        <v>24</v>
      </c>
      <c r="B146" s="121" t="s">
        <v>460</v>
      </c>
      <c r="C146" s="290">
        <f>+C147+C148+C149+C150+C151</f>
        <v>0</v>
      </c>
    </row>
    <row r="147" spans="1:3" s="92" customFormat="1" ht="12" customHeight="1" x14ac:dyDescent="0.2">
      <c r="A147" s="417" t="s">
        <v>96</v>
      </c>
      <c r="B147" s="9" t="s">
        <v>455</v>
      </c>
      <c r="C147" s="248"/>
    </row>
    <row r="148" spans="1:3" s="92" customFormat="1" ht="12" customHeight="1" x14ac:dyDescent="0.2">
      <c r="A148" s="417" t="s">
        <v>97</v>
      </c>
      <c r="B148" s="9" t="s">
        <v>462</v>
      </c>
      <c r="C148" s="248"/>
    </row>
    <row r="149" spans="1:3" s="92" customFormat="1" ht="12" customHeight="1" x14ac:dyDescent="0.2">
      <c r="A149" s="417" t="s">
        <v>295</v>
      </c>
      <c r="B149" s="9" t="s">
        <v>457</v>
      </c>
      <c r="C149" s="248"/>
    </row>
    <row r="150" spans="1:3" ht="12.75" customHeight="1" x14ac:dyDescent="0.2">
      <c r="A150" s="417" t="s">
        <v>296</v>
      </c>
      <c r="B150" s="9" t="s">
        <v>513</v>
      </c>
      <c r="C150" s="248"/>
    </row>
    <row r="151" spans="1:3" ht="12.75" customHeight="1" thickBot="1" x14ac:dyDescent="0.25">
      <c r="A151" s="426" t="s">
        <v>461</v>
      </c>
      <c r="B151" s="7" t="s">
        <v>464</v>
      </c>
      <c r="C151" s="250"/>
    </row>
    <row r="152" spans="1:3" ht="12.75" customHeight="1" thickBot="1" x14ac:dyDescent="0.25">
      <c r="A152" s="472" t="s">
        <v>25</v>
      </c>
      <c r="B152" s="121" t="s">
        <v>465</v>
      </c>
      <c r="C152" s="290"/>
    </row>
    <row r="153" spans="1:3" ht="12" customHeight="1" thickBot="1" x14ac:dyDescent="0.25">
      <c r="A153" s="472" t="s">
        <v>26</v>
      </c>
      <c r="B153" s="121" t="s">
        <v>466</v>
      </c>
      <c r="C153" s="290"/>
    </row>
    <row r="154" spans="1:3" ht="15.2" customHeight="1" thickBot="1" x14ac:dyDescent="0.25">
      <c r="A154" s="32" t="s">
        <v>27</v>
      </c>
      <c r="B154" s="121" t="s">
        <v>468</v>
      </c>
      <c r="C154" s="408">
        <f>+C129+C133+C140+C146+C152+C153</f>
        <v>0</v>
      </c>
    </row>
    <row r="155" spans="1:3" ht="13.5" thickBot="1" x14ac:dyDescent="0.25">
      <c r="A155" s="428" t="s">
        <v>28</v>
      </c>
      <c r="B155" s="363" t="s">
        <v>467</v>
      </c>
      <c r="C155" s="408">
        <f>+C128+C154</f>
        <v>0</v>
      </c>
    </row>
    <row r="156" spans="1:3" ht="9" customHeight="1" thickBot="1" x14ac:dyDescent="0.25">
      <c r="A156" s="371"/>
      <c r="B156" s="372"/>
      <c r="C156" s="604">
        <f>C90-C155</f>
        <v>0</v>
      </c>
    </row>
    <row r="157" spans="1:3" ht="14.45" customHeight="1" thickBot="1" x14ac:dyDescent="0.25">
      <c r="A157" s="229" t="s">
        <v>514</v>
      </c>
      <c r="B157" s="230"/>
      <c r="C157" s="118"/>
    </row>
    <row r="158" spans="1:3" ht="13.5" thickBot="1" x14ac:dyDescent="0.25">
      <c r="A158" s="229" t="s">
        <v>203</v>
      </c>
      <c r="B158" s="230"/>
      <c r="C158" s="118"/>
    </row>
    <row r="159" spans="1:3" x14ac:dyDescent="0.2">
      <c r="A159" s="601"/>
      <c r="B159" s="602"/>
      <c r="C159" s="603"/>
    </row>
    <row r="160" spans="1:3" x14ac:dyDescent="0.2">
      <c r="A160" s="601"/>
      <c r="B160" s="602"/>
    </row>
    <row r="161" spans="1:3" x14ac:dyDescent="0.2">
      <c r="A161" s="601"/>
      <c r="B161" s="602"/>
      <c r="C161" s="603"/>
    </row>
    <row r="162" spans="1:3" x14ac:dyDescent="0.2">
      <c r="A162" s="601"/>
      <c r="B162" s="602"/>
      <c r="C162" s="603"/>
    </row>
    <row r="163" spans="1:3" x14ac:dyDescent="0.2">
      <c r="A163" s="601"/>
      <c r="B163" s="602"/>
      <c r="C163" s="603"/>
    </row>
    <row r="164" spans="1:3" x14ac:dyDescent="0.2">
      <c r="A164" s="601"/>
      <c r="B164" s="602"/>
      <c r="C164" s="603"/>
    </row>
    <row r="165" spans="1:3" x14ac:dyDescent="0.2">
      <c r="A165" s="601"/>
      <c r="B165" s="602"/>
      <c r="C165" s="603"/>
    </row>
    <row r="166" spans="1:3" x14ac:dyDescent="0.2">
      <c r="A166" s="601"/>
      <c r="B166" s="602"/>
      <c r="C166" s="603"/>
    </row>
    <row r="167" spans="1:3" x14ac:dyDescent="0.2">
      <c r="A167" s="601"/>
      <c r="B167" s="602"/>
      <c r="C167" s="603"/>
    </row>
    <row r="168" spans="1:3" x14ac:dyDescent="0.2">
      <c r="A168" s="601"/>
      <c r="B168" s="602"/>
      <c r="C168" s="603"/>
    </row>
    <row r="169" spans="1:3" x14ac:dyDescent="0.2">
      <c r="A169" s="601"/>
      <c r="B169" s="602"/>
      <c r="C169" s="603"/>
    </row>
    <row r="170" spans="1:3" x14ac:dyDescent="0.2">
      <c r="A170" s="601"/>
      <c r="B170" s="602"/>
      <c r="C170" s="603"/>
    </row>
    <row r="171" spans="1:3" x14ac:dyDescent="0.2">
      <c r="A171" s="601"/>
      <c r="B171" s="602"/>
      <c r="C171" s="603"/>
    </row>
    <row r="172" spans="1:3" x14ac:dyDescent="0.2">
      <c r="A172" s="601"/>
      <c r="B172" s="602"/>
      <c r="C172" s="603"/>
    </row>
    <row r="173" spans="1:3" x14ac:dyDescent="0.2">
      <c r="A173" s="601"/>
      <c r="B173" s="602"/>
      <c r="C173" s="603"/>
    </row>
    <row r="174" spans="1:3" x14ac:dyDescent="0.2">
      <c r="A174" s="601"/>
      <c r="B174" s="602"/>
      <c r="C174" s="603"/>
    </row>
    <row r="175" spans="1:3" x14ac:dyDescent="0.2">
      <c r="A175" s="601"/>
      <c r="B175" s="602"/>
      <c r="C175" s="603"/>
    </row>
    <row r="176" spans="1:3" x14ac:dyDescent="0.2">
      <c r="A176" s="601"/>
      <c r="B176" s="602"/>
      <c r="C176" s="603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  <rowBreaks count="1" manualBreakCount="1">
    <brk id="90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83"/>
  <sheetViews>
    <sheetView zoomScale="120" zoomScaleNormal="120" workbookViewId="0">
      <selection activeCell="M48" sqref="M48"/>
    </sheetView>
  </sheetViews>
  <sheetFormatPr defaultRowHeight="12.75" x14ac:dyDescent="0.2"/>
  <cols>
    <col min="1" max="1" width="13.83203125" style="227" customWidth="1"/>
    <col min="2" max="2" width="79.1640625" style="228" customWidth="1"/>
    <col min="3" max="3" width="25" style="228" customWidth="1"/>
    <col min="4" max="16384" width="9.33203125" style="228"/>
  </cols>
  <sheetData>
    <row r="1" spans="1:3" s="208" customFormat="1" ht="21.2" customHeight="1" thickBot="1" x14ac:dyDescent="0.25">
      <c r="A1" s="582"/>
      <c r="B1" s="583"/>
      <c r="C1" s="579" t="str">
        <f>CONCATENATE("9.2. melléklet ",ALAPADATOK!A7," ",ALAPADATOK!B7," ",ALAPADATOK!C7," ",ALAPADATOK!D7," ",ALAPADATOK!E7," ",ALAPADATOK!F7," ",ALAPADATOK!G7," ",ALAPADATOK!H7)</f>
        <v>9.2. melléklet a 1 / 2020 ( II.25. ) önkormányzati rendelethez</v>
      </c>
    </row>
    <row r="2" spans="1:3" s="437" customFormat="1" ht="36" x14ac:dyDescent="0.2">
      <c r="A2" s="584" t="s">
        <v>201</v>
      </c>
      <c r="B2" s="585" t="str">
        <f>CONCATENATE(ALAPADATOK!A11)</f>
        <v>Tiszalúci Polgármesteri Hivatal</v>
      </c>
      <c r="C2" s="605" t="s">
        <v>59</v>
      </c>
    </row>
    <row r="3" spans="1:3" s="437" customFormat="1" ht="24.75" thickBot="1" x14ac:dyDescent="0.25">
      <c r="A3" s="606" t="s">
        <v>200</v>
      </c>
      <c r="B3" s="588" t="s">
        <v>393</v>
      </c>
      <c r="C3" s="607" t="s">
        <v>54</v>
      </c>
    </row>
    <row r="4" spans="1:3" s="438" customFormat="1" ht="15.95" customHeight="1" thickBot="1" x14ac:dyDescent="0.3">
      <c r="A4" s="590"/>
      <c r="B4" s="590"/>
      <c r="C4" s="591" t="str">
        <f>KV_9.1.3.sz.mell!C4</f>
        <v>Forintban!</v>
      </c>
    </row>
    <row r="5" spans="1:3" ht="13.5" thickBot="1" x14ac:dyDescent="0.25">
      <c r="A5" s="592" t="s">
        <v>202</v>
      </c>
      <c r="B5" s="593" t="s">
        <v>558</v>
      </c>
      <c r="C5" s="608" t="s">
        <v>55</v>
      </c>
    </row>
    <row r="6" spans="1:3" s="439" customFormat="1" ht="12.95" customHeight="1" thickBot="1" x14ac:dyDescent="0.25">
      <c r="A6" s="595"/>
      <c r="B6" s="596" t="s">
        <v>488</v>
      </c>
      <c r="C6" s="597" t="s">
        <v>489</v>
      </c>
    </row>
    <row r="7" spans="1:3" s="439" customFormat="1" ht="15.95" customHeight="1" thickBot="1" x14ac:dyDescent="0.25">
      <c r="A7" s="214"/>
      <c r="B7" s="215" t="s">
        <v>56</v>
      </c>
      <c r="C7" s="216"/>
    </row>
    <row r="8" spans="1:3" s="351" customFormat="1" ht="12" customHeight="1" thickBot="1" x14ac:dyDescent="0.25">
      <c r="A8" s="189" t="s">
        <v>18</v>
      </c>
      <c r="B8" s="217" t="s">
        <v>515</v>
      </c>
      <c r="C8" s="300">
        <f>SUM(C9:C19)</f>
        <v>0</v>
      </c>
    </row>
    <row r="9" spans="1:3" s="351" customFormat="1" ht="12" customHeight="1" x14ac:dyDescent="0.2">
      <c r="A9" s="432" t="s">
        <v>98</v>
      </c>
      <c r="B9" s="10" t="s">
        <v>272</v>
      </c>
      <c r="C9" s="341"/>
    </row>
    <row r="10" spans="1:3" s="351" customFormat="1" ht="12" customHeight="1" x14ac:dyDescent="0.2">
      <c r="A10" s="433" t="s">
        <v>99</v>
      </c>
      <c r="B10" s="8" t="s">
        <v>273</v>
      </c>
      <c r="C10" s="298"/>
    </row>
    <row r="11" spans="1:3" s="351" customFormat="1" ht="12" customHeight="1" x14ac:dyDescent="0.2">
      <c r="A11" s="433" t="s">
        <v>100</v>
      </c>
      <c r="B11" s="8" t="s">
        <v>274</v>
      </c>
      <c r="C11" s="298"/>
    </row>
    <row r="12" spans="1:3" s="351" customFormat="1" ht="12" customHeight="1" x14ac:dyDescent="0.2">
      <c r="A12" s="433" t="s">
        <v>101</v>
      </c>
      <c r="B12" s="8" t="s">
        <v>275</v>
      </c>
      <c r="C12" s="298"/>
    </row>
    <row r="13" spans="1:3" s="351" customFormat="1" ht="12" customHeight="1" x14ac:dyDescent="0.2">
      <c r="A13" s="433" t="s">
        <v>146</v>
      </c>
      <c r="B13" s="8" t="s">
        <v>276</v>
      </c>
      <c r="C13" s="298"/>
    </row>
    <row r="14" spans="1:3" s="351" customFormat="1" ht="12" customHeight="1" x14ac:dyDescent="0.2">
      <c r="A14" s="433" t="s">
        <v>102</v>
      </c>
      <c r="B14" s="8" t="s">
        <v>394</v>
      </c>
      <c r="C14" s="298"/>
    </row>
    <row r="15" spans="1:3" s="351" customFormat="1" ht="12" customHeight="1" x14ac:dyDescent="0.2">
      <c r="A15" s="433" t="s">
        <v>103</v>
      </c>
      <c r="B15" s="7" t="s">
        <v>395</v>
      </c>
      <c r="C15" s="298"/>
    </row>
    <row r="16" spans="1:3" s="351" customFormat="1" ht="12" customHeight="1" x14ac:dyDescent="0.2">
      <c r="A16" s="433" t="s">
        <v>113</v>
      </c>
      <c r="B16" s="8" t="s">
        <v>279</v>
      </c>
      <c r="C16" s="342"/>
    </row>
    <row r="17" spans="1:3" s="440" customFormat="1" ht="12" customHeight="1" x14ac:dyDescent="0.2">
      <c r="A17" s="433" t="s">
        <v>114</v>
      </c>
      <c r="B17" s="8" t="s">
        <v>280</v>
      </c>
      <c r="C17" s="298"/>
    </row>
    <row r="18" spans="1:3" s="440" customFormat="1" ht="12" customHeight="1" x14ac:dyDescent="0.2">
      <c r="A18" s="433" t="s">
        <v>115</v>
      </c>
      <c r="B18" s="8" t="s">
        <v>431</v>
      </c>
      <c r="C18" s="299"/>
    </row>
    <row r="19" spans="1:3" s="440" customFormat="1" ht="12" customHeight="1" thickBot="1" x14ac:dyDescent="0.25">
      <c r="A19" s="433" t="s">
        <v>116</v>
      </c>
      <c r="B19" s="7" t="s">
        <v>281</v>
      </c>
      <c r="C19" s="299"/>
    </row>
    <row r="20" spans="1:3" s="351" customFormat="1" ht="12" customHeight="1" thickBot="1" x14ac:dyDescent="0.25">
      <c r="A20" s="189" t="s">
        <v>19</v>
      </c>
      <c r="B20" s="217" t="s">
        <v>396</v>
      </c>
      <c r="C20" s="300">
        <f>SUM(C21:C23)</f>
        <v>0</v>
      </c>
    </row>
    <row r="21" spans="1:3" s="440" customFormat="1" ht="12" customHeight="1" x14ac:dyDescent="0.2">
      <c r="A21" s="433" t="s">
        <v>104</v>
      </c>
      <c r="B21" s="9" t="s">
        <v>255</v>
      </c>
      <c r="C21" s="298"/>
    </row>
    <row r="22" spans="1:3" s="440" customFormat="1" ht="12" customHeight="1" x14ac:dyDescent="0.2">
      <c r="A22" s="433" t="s">
        <v>105</v>
      </c>
      <c r="B22" s="8" t="s">
        <v>397</v>
      </c>
      <c r="C22" s="298"/>
    </row>
    <row r="23" spans="1:3" s="440" customFormat="1" ht="12" customHeight="1" x14ac:dyDescent="0.2">
      <c r="A23" s="433" t="s">
        <v>106</v>
      </c>
      <c r="B23" s="8" t="s">
        <v>398</v>
      </c>
      <c r="C23" s="298"/>
    </row>
    <row r="24" spans="1:3" s="440" customFormat="1" ht="12" customHeight="1" thickBot="1" x14ac:dyDescent="0.25">
      <c r="A24" s="433" t="s">
        <v>107</v>
      </c>
      <c r="B24" s="8" t="s">
        <v>516</v>
      </c>
      <c r="C24" s="298"/>
    </row>
    <row r="25" spans="1:3" s="440" customFormat="1" ht="12" customHeight="1" thickBot="1" x14ac:dyDescent="0.25">
      <c r="A25" s="197" t="s">
        <v>20</v>
      </c>
      <c r="B25" s="121" t="s">
        <v>172</v>
      </c>
      <c r="C25" s="326"/>
    </row>
    <row r="26" spans="1:3" s="440" customFormat="1" ht="12" customHeight="1" thickBot="1" x14ac:dyDescent="0.25">
      <c r="A26" s="197" t="s">
        <v>21</v>
      </c>
      <c r="B26" s="121" t="s">
        <v>517</v>
      </c>
      <c r="C26" s="300">
        <f>+C27+C28+C29</f>
        <v>0</v>
      </c>
    </row>
    <row r="27" spans="1:3" s="440" customFormat="1" ht="12" customHeight="1" x14ac:dyDescent="0.2">
      <c r="A27" s="434" t="s">
        <v>265</v>
      </c>
      <c r="B27" s="435" t="s">
        <v>260</v>
      </c>
      <c r="C27" s="77"/>
    </row>
    <row r="28" spans="1:3" s="440" customFormat="1" ht="12" customHeight="1" x14ac:dyDescent="0.2">
      <c r="A28" s="434" t="s">
        <v>266</v>
      </c>
      <c r="B28" s="435" t="s">
        <v>397</v>
      </c>
      <c r="C28" s="298"/>
    </row>
    <row r="29" spans="1:3" s="440" customFormat="1" ht="12" customHeight="1" x14ac:dyDescent="0.2">
      <c r="A29" s="434" t="s">
        <v>267</v>
      </c>
      <c r="B29" s="436" t="s">
        <v>400</v>
      </c>
      <c r="C29" s="298"/>
    </row>
    <row r="30" spans="1:3" s="440" customFormat="1" ht="12" customHeight="1" thickBot="1" x14ac:dyDescent="0.25">
      <c r="A30" s="433" t="s">
        <v>268</v>
      </c>
      <c r="B30" s="138" t="s">
        <v>518</v>
      </c>
      <c r="C30" s="84"/>
    </row>
    <row r="31" spans="1:3" s="440" customFormat="1" ht="12" customHeight="1" thickBot="1" x14ac:dyDescent="0.25">
      <c r="A31" s="197" t="s">
        <v>22</v>
      </c>
      <c r="B31" s="121" t="s">
        <v>401</v>
      </c>
      <c r="C31" s="300">
        <f>+C32+C33+C34</f>
        <v>0</v>
      </c>
    </row>
    <row r="32" spans="1:3" s="440" customFormat="1" ht="12" customHeight="1" x14ac:dyDescent="0.2">
      <c r="A32" s="434" t="s">
        <v>91</v>
      </c>
      <c r="B32" s="435" t="s">
        <v>286</v>
      </c>
      <c r="C32" s="77"/>
    </row>
    <row r="33" spans="1:3" s="440" customFormat="1" ht="12" customHeight="1" x14ac:dyDescent="0.2">
      <c r="A33" s="434" t="s">
        <v>92</v>
      </c>
      <c r="B33" s="436" t="s">
        <v>287</v>
      </c>
      <c r="C33" s="301"/>
    </row>
    <row r="34" spans="1:3" s="440" customFormat="1" ht="12" customHeight="1" thickBot="1" x14ac:dyDescent="0.25">
      <c r="A34" s="433" t="s">
        <v>93</v>
      </c>
      <c r="B34" s="138" t="s">
        <v>288</v>
      </c>
      <c r="C34" s="84"/>
    </row>
    <row r="35" spans="1:3" s="351" customFormat="1" ht="12" customHeight="1" thickBot="1" x14ac:dyDescent="0.25">
      <c r="A35" s="197" t="s">
        <v>23</v>
      </c>
      <c r="B35" s="121" t="s">
        <v>371</v>
      </c>
      <c r="C35" s="326"/>
    </row>
    <row r="36" spans="1:3" s="351" customFormat="1" ht="12" customHeight="1" thickBot="1" x14ac:dyDescent="0.25">
      <c r="A36" s="197" t="s">
        <v>24</v>
      </c>
      <c r="B36" s="121" t="s">
        <v>402</v>
      </c>
      <c r="C36" s="343"/>
    </row>
    <row r="37" spans="1:3" s="351" customFormat="1" ht="12" customHeight="1" thickBot="1" x14ac:dyDescent="0.25">
      <c r="A37" s="189" t="s">
        <v>25</v>
      </c>
      <c r="B37" s="121" t="s">
        <v>403</v>
      </c>
      <c r="C37" s="344">
        <f>+C8+C20+C25+C26+C31+C35+C36</f>
        <v>0</v>
      </c>
    </row>
    <row r="38" spans="1:3" s="351" customFormat="1" ht="12" customHeight="1" thickBot="1" x14ac:dyDescent="0.25">
      <c r="A38" s="218" t="s">
        <v>26</v>
      </c>
      <c r="B38" s="121" t="s">
        <v>404</v>
      </c>
      <c r="C38" s="344">
        <f>+C39+C40+C41</f>
        <v>85516599</v>
      </c>
    </row>
    <row r="39" spans="1:3" s="351" customFormat="1" ht="12" customHeight="1" x14ac:dyDescent="0.2">
      <c r="A39" s="434" t="s">
        <v>405</v>
      </c>
      <c r="B39" s="435" t="s">
        <v>233</v>
      </c>
      <c r="C39" s="77"/>
    </row>
    <row r="40" spans="1:3" s="351" customFormat="1" ht="12" customHeight="1" x14ac:dyDescent="0.2">
      <c r="A40" s="434" t="s">
        <v>406</v>
      </c>
      <c r="B40" s="436" t="s">
        <v>2</v>
      </c>
      <c r="C40" s="301"/>
    </row>
    <row r="41" spans="1:3" s="440" customFormat="1" ht="12" customHeight="1" thickBot="1" x14ac:dyDescent="0.25">
      <c r="A41" s="433" t="s">
        <v>407</v>
      </c>
      <c r="B41" s="138" t="s">
        <v>408</v>
      </c>
      <c r="C41" s="84">
        <v>85516599</v>
      </c>
    </row>
    <row r="42" spans="1:3" s="440" customFormat="1" ht="15.2" customHeight="1" thickBot="1" x14ac:dyDescent="0.25">
      <c r="A42" s="218" t="s">
        <v>27</v>
      </c>
      <c r="B42" s="219" t="s">
        <v>409</v>
      </c>
      <c r="C42" s="347">
        <f>+C37+C38</f>
        <v>85516599</v>
      </c>
    </row>
    <row r="43" spans="1:3" s="440" customFormat="1" ht="15.2" customHeight="1" x14ac:dyDescent="0.2">
      <c r="A43" s="220"/>
      <c r="B43" s="221"/>
      <c r="C43" s="345"/>
    </row>
    <row r="44" spans="1:3" ht="13.5" thickBot="1" x14ac:dyDescent="0.25">
      <c r="A44" s="222"/>
      <c r="B44" s="223"/>
      <c r="C44" s="346"/>
    </row>
    <row r="45" spans="1:3" s="439" customFormat="1" ht="16.5" customHeight="1" thickBot="1" x14ac:dyDescent="0.25">
      <c r="A45" s="224"/>
      <c r="B45" s="225" t="s">
        <v>57</v>
      </c>
      <c r="C45" s="347"/>
    </row>
    <row r="46" spans="1:3" s="441" customFormat="1" ht="12" customHeight="1" thickBot="1" x14ac:dyDescent="0.25">
      <c r="A46" s="197" t="s">
        <v>18</v>
      </c>
      <c r="B46" s="121" t="s">
        <v>410</v>
      </c>
      <c r="C46" s="300">
        <f>SUM(C47:C51)</f>
        <v>85516599</v>
      </c>
    </row>
    <row r="47" spans="1:3" ht="12" customHeight="1" x14ac:dyDescent="0.2">
      <c r="A47" s="433" t="s">
        <v>98</v>
      </c>
      <c r="B47" s="9" t="s">
        <v>49</v>
      </c>
      <c r="C47" s="77">
        <v>65108600</v>
      </c>
    </row>
    <row r="48" spans="1:3" ht="12" customHeight="1" x14ac:dyDescent="0.2">
      <c r="A48" s="433" t="s">
        <v>99</v>
      </c>
      <c r="B48" s="8" t="s">
        <v>181</v>
      </c>
      <c r="C48" s="80">
        <v>11247355</v>
      </c>
    </row>
    <row r="49" spans="1:3" ht="12" customHeight="1" x14ac:dyDescent="0.2">
      <c r="A49" s="433" t="s">
        <v>100</v>
      </c>
      <c r="B49" s="8" t="s">
        <v>138</v>
      </c>
      <c r="C49" s="80">
        <v>9160644</v>
      </c>
    </row>
    <row r="50" spans="1:3" ht="12" customHeight="1" x14ac:dyDescent="0.2">
      <c r="A50" s="433" t="s">
        <v>101</v>
      </c>
      <c r="B50" s="8" t="s">
        <v>182</v>
      </c>
      <c r="C50" s="80"/>
    </row>
    <row r="51" spans="1:3" ht="12" customHeight="1" thickBot="1" x14ac:dyDescent="0.25">
      <c r="A51" s="433" t="s">
        <v>146</v>
      </c>
      <c r="B51" s="8" t="s">
        <v>183</v>
      </c>
      <c r="C51" s="80"/>
    </row>
    <row r="52" spans="1:3" ht="12" customHeight="1" thickBot="1" x14ac:dyDescent="0.25">
      <c r="A52" s="197" t="s">
        <v>19</v>
      </c>
      <c r="B52" s="121" t="s">
        <v>411</v>
      </c>
      <c r="C52" s="300">
        <f>SUM(C53:C55)</f>
        <v>0</v>
      </c>
    </row>
    <row r="53" spans="1:3" s="441" customFormat="1" ht="12" customHeight="1" x14ac:dyDescent="0.2">
      <c r="A53" s="433" t="s">
        <v>104</v>
      </c>
      <c r="B53" s="9" t="s">
        <v>227</v>
      </c>
      <c r="C53" s="77"/>
    </row>
    <row r="54" spans="1:3" ht="12" customHeight="1" x14ac:dyDescent="0.2">
      <c r="A54" s="433" t="s">
        <v>105</v>
      </c>
      <c r="B54" s="8" t="s">
        <v>185</v>
      </c>
      <c r="C54" s="80"/>
    </row>
    <row r="55" spans="1:3" ht="12" customHeight="1" x14ac:dyDescent="0.2">
      <c r="A55" s="433" t="s">
        <v>106</v>
      </c>
      <c r="B55" s="8" t="s">
        <v>58</v>
      </c>
      <c r="C55" s="80"/>
    </row>
    <row r="56" spans="1:3" ht="12" customHeight="1" thickBot="1" x14ac:dyDescent="0.25">
      <c r="A56" s="433" t="s">
        <v>107</v>
      </c>
      <c r="B56" s="8" t="s">
        <v>519</v>
      </c>
      <c r="C56" s="80"/>
    </row>
    <row r="57" spans="1:3" ht="12" customHeight="1" thickBot="1" x14ac:dyDescent="0.25">
      <c r="A57" s="197" t="s">
        <v>20</v>
      </c>
      <c r="B57" s="121" t="s">
        <v>13</v>
      </c>
      <c r="C57" s="326"/>
    </row>
    <row r="58" spans="1:3" ht="15.2" customHeight="1" thickBot="1" x14ac:dyDescent="0.25">
      <c r="A58" s="197" t="s">
        <v>21</v>
      </c>
      <c r="B58" s="226" t="s">
        <v>524</v>
      </c>
      <c r="C58" s="348">
        <f>+C46+C52+C57</f>
        <v>85516599</v>
      </c>
    </row>
    <row r="59" spans="1:3" ht="13.5" thickBot="1" x14ac:dyDescent="0.25">
      <c r="C59" s="612">
        <f>C42-C58</f>
        <v>0</v>
      </c>
    </row>
    <row r="60" spans="1:3" ht="15.2" customHeight="1" thickBot="1" x14ac:dyDescent="0.25">
      <c r="A60" s="229" t="s">
        <v>514</v>
      </c>
      <c r="B60" s="230"/>
      <c r="C60" s="118">
        <v>13</v>
      </c>
    </row>
    <row r="61" spans="1:3" ht="14.45" customHeight="1" thickBot="1" x14ac:dyDescent="0.25">
      <c r="A61" s="229" t="s">
        <v>203</v>
      </c>
      <c r="B61" s="230"/>
      <c r="C61" s="118"/>
    </row>
    <row r="62" spans="1:3" x14ac:dyDescent="0.2">
      <c r="A62" s="609"/>
      <c r="B62" s="610"/>
      <c r="C62" s="610"/>
    </row>
    <row r="63" spans="1:3" x14ac:dyDescent="0.2">
      <c r="A63" s="609"/>
      <c r="B63" s="610"/>
    </row>
    <row r="64" spans="1:3" x14ac:dyDescent="0.2">
      <c r="A64" s="609"/>
      <c r="B64" s="610"/>
      <c r="C64" s="610"/>
    </row>
    <row r="65" spans="1:3" x14ac:dyDescent="0.2">
      <c r="A65" s="609"/>
      <c r="B65" s="610"/>
      <c r="C65" s="610"/>
    </row>
    <row r="66" spans="1:3" x14ac:dyDescent="0.2">
      <c r="A66" s="609"/>
      <c r="B66" s="610"/>
      <c r="C66" s="610"/>
    </row>
    <row r="67" spans="1:3" x14ac:dyDescent="0.2">
      <c r="A67" s="609"/>
      <c r="B67" s="610"/>
      <c r="C67" s="610"/>
    </row>
    <row r="68" spans="1:3" x14ac:dyDescent="0.2">
      <c r="A68" s="609"/>
      <c r="B68" s="610"/>
      <c r="C68" s="610"/>
    </row>
    <row r="69" spans="1:3" x14ac:dyDescent="0.2">
      <c r="A69" s="609"/>
      <c r="B69" s="610"/>
      <c r="C69" s="610"/>
    </row>
    <row r="70" spans="1:3" x14ac:dyDescent="0.2">
      <c r="A70" s="609"/>
      <c r="B70" s="610"/>
      <c r="C70" s="610"/>
    </row>
    <row r="71" spans="1:3" x14ac:dyDescent="0.2">
      <c r="A71" s="609"/>
      <c r="B71" s="610"/>
      <c r="C71" s="610"/>
    </row>
    <row r="72" spans="1:3" x14ac:dyDescent="0.2">
      <c r="A72" s="609"/>
      <c r="B72" s="610"/>
      <c r="C72" s="610"/>
    </row>
    <row r="73" spans="1:3" x14ac:dyDescent="0.2">
      <c r="A73" s="609"/>
      <c r="B73" s="610"/>
      <c r="C73" s="610"/>
    </row>
    <row r="74" spans="1:3" x14ac:dyDescent="0.2">
      <c r="A74" s="609"/>
      <c r="B74" s="610"/>
      <c r="C74" s="610"/>
    </row>
    <row r="75" spans="1:3" x14ac:dyDescent="0.2">
      <c r="A75" s="609"/>
      <c r="B75" s="610"/>
      <c r="C75" s="610"/>
    </row>
    <row r="76" spans="1:3" x14ac:dyDescent="0.2">
      <c r="A76" s="609"/>
      <c r="B76" s="610"/>
      <c r="C76" s="610"/>
    </row>
    <row r="77" spans="1:3" x14ac:dyDescent="0.2">
      <c r="A77" s="609"/>
      <c r="B77" s="610"/>
      <c r="C77" s="610"/>
    </row>
    <row r="78" spans="1:3" x14ac:dyDescent="0.2">
      <c r="A78" s="609"/>
      <c r="B78" s="610"/>
      <c r="C78" s="610"/>
    </row>
    <row r="79" spans="1:3" x14ac:dyDescent="0.2">
      <c r="A79" s="609"/>
      <c r="B79" s="610"/>
      <c r="C79" s="610"/>
    </row>
    <row r="80" spans="1:3" x14ac:dyDescent="0.2">
      <c r="A80" s="609"/>
      <c r="B80" s="610"/>
      <c r="C80" s="610"/>
    </row>
    <row r="81" spans="1:3" x14ac:dyDescent="0.2">
      <c r="A81" s="609"/>
      <c r="B81" s="610"/>
      <c r="C81" s="610"/>
    </row>
    <row r="82" spans="1:3" x14ac:dyDescent="0.2">
      <c r="A82" s="609"/>
      <c r="B82" s="610"/>
      <c r="C82" s="610"/>
    </row>
    <row r="83" spans="1:3" x14ac:dyDescent="0.2">
      <c r="A83" s="609"/>
      <c r="B83" s="610"/>
      <c r="C83" s="610"/>
    </row>
  </sheetData>
  <sheetProtection sheet="1" formatCells="0"/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3"/>
  <sheetViews>
    <sheetView zoomScale="120" zoomScaleNormal="120" workbookViewId="0">
      <selection activeCell="C60" sqref="C60"/>
    </sheetView>
  </sheetViews>
  <sheetFormatPr defaultRowHeight="12.75" x14ac:dyDescent="0.2"/>
  <cols>
    <col min="1" max="1" width="13.83203125" style="227" customWidth="1"/>
    <col min="2" max="2" width="79.1640625" style="228" customWidth="1"/>
    <col min="3" max="3" width="25" style="228" customWidth="1"/>
    <col min="4" max="16384" width="9.33203125" style="228"/>
  </cols>
  <sheetData>
    <row r="1" spans="1:3" s="208" customFormat="1" ht="21.2" customHeight="1" thickBot="1" x14ac:dyDescent="0.25">
      <c r="A1" s="207"/>
      <c r="B1" s="209"/>
      <c r="C1" s="579" t="str">
        <f>CONCATENATE("9.2.1. melléklet ",ALAPADATOK!A7," ",ALAPADATOK!B7," ",ALAPADATOK!C7," ",ALAPADATOK!D7," ",ALAPADATOK!E7," ",ALAPADATOK!F7," ",ALAPADATOK!G7," ",ALAPADATOK!H7)</f>
        <v>9.2.1. melléklet a 1 / 2020 ( II.25. ) önkormányzati rendelethez</v>
      </c>
    </row>
    <row r="2" spans="1:3" s="437" customFormat="1" ht="36" x14ac:dyDescent="0.2">
      <c r="A2" s="390" t="s">
        <v>201</v>
      </c>
      <c r="B2" s="577" t="str">
        <f>CONCATENATE(ALAPADATOK!A11)</f>
        <v>Tiszalúci Polgármesteri Hivatal</v>
      </c>
      <c r="C2" s="349" t="s">
        <v>59</v>
      </c>
    </row>
    <row r="3" spans="1:3" s="437" customFormat="1" ht="24.75" thickBot="1" x14ac:dyDescent="0.25">
      <c r="A3" s="431" t="s">
        <v>200</v>
      </c>
      <c r="B3" s="578" t="s">
        <v>412</v>
      </c>
      <c r="C3" s="350" t="s">
        <v>59</v>
      </c>
    </row>
    <row r="4" spans="1:3" s="438" customFormat="1" ht="15.95" customHeight="1" thickBot="1" x14ac:dyDescent="0.3">
      <c r="A4" s="210"/>
      <c r="B4" s="210"/>
      <c r="C4" s="211" t="str">
        <f>KV_9.2.sz.mell!C4</f>
        <v>Forintban!</v>
      </c>
    </row>
    <row r="5" spans="1:3" ht="13.5" thickBot="1" x14ac:dyDescent="0.25">
      <c r="A5" s="391" t="s">
        <v>202</v>
      </c>
      <c r="B5" s="212" t="s">
        <v>558</v>
      </c>
      <c r="C5" s="213" t="s">
        <v>55</v>
      </c>
    </row>
    <row r="6" spans="1:3" s="439" customFormat="1" ht="12.95" customHeight="1" thickBot="1" x14ac:dyDescent="0.25">
      <c r="A6" s="189"/>
      <c r="B6" s="190" t="s">
        <v>488</v>
      </c>
      <c r="C6" s="191" t="s">
        <v>489</v>
      </c>
    </row>
    <row r="7" spans="1:3" s="439" customFormat="1" ht="15.95" customHeight="1" thickBot="1" x14ac:dyDescent="0.25">
      <c r="A7" s="214"/>
      <c r="B7" s="215" t="s">
        <v>56</v>
      </c>
      <c r="C7" s="216"/>
    </row>
    <row r="8" spans="1:3" s="351" customFormat="1" ht="12" customHeight="1" thickBot="1" x14ac:dyDescent="0.25">
      <c r="A8" s="189" t="s">
        <v>18</v>
      </c>
      <c r="B8" s="217" t="s">
        <v>515</v>
      </c>
      <c r="C8" s="300">
        <f>SUM(C9:C19)</f>
        <v>0</v>
      </c>
    </row>
    <row r="9" spans="1:3" s="351" customFormat="1" ht="12" customHeight="1" x14ac:dyDescent="0.2">
      <c r="A9" s="432" t="s">
        <v>98</v>
      </c>
      <c r="B9" s="10" t="s">
        <v>272</v>
      </c>
      <c r="C9" s="341"/>
    </row>
    <row r="10" spans="1:3" s="351" customFormat="1" ht="12" customHeight="1" x14ac:dyDescent="0.2">
      <c r="A10" s="433" t="s">
        <v>99</v>
      </c>
      <c r="B10" s="8" t="s">
        <v>273</v>
      </c>
      <c r="C10" s="298"/>
    </row>
    <row r="11" spans="1:3" s="351" customFormat="1" ht="12" customHeight="1" x14ac:dyDescent="0.2">
      <c r="A11" s="433" t="s">
        <v>100</v>
      </c>
      <c r="B11" s="8" t="s">
        <v>274</v>
      </c>
      <c r="C11" s="298"/>
    </row>
    <row r="12" spans="1:3" s="351" customFormat="1" ht="12" customHeight="1" x14ac:dyDescent="0.2">
      <c r="A12" s="433" t="s">
        <v>101</v>
      </c>
      <c r="B12" s="8" t="s">
        <v>275</v>
      </c>
      <c r="C12" s="298"/>
    </row>
    <row r="13" spans="1:3" s="351" customFormat="1" ht="12" customHeight="1" x14ac:dyDescent="0.2">
      <c r="A13" s="433" t="s">
        <v>146</v>
      </c>
      <c r="B13" s="8" t="s">
        <v>276</v>
      </c>
      <c r="C13" s="298"/>
    </row>
    <row r="14" spans="1:3" s="351" customFormat="1" ht="12" customHeight="1" x14ac:dyDescent="0.2">
      <c r="A14" s="433" t="s">
        <v>102</v>
      </c>
      <c r="B14" s="8" t="s">
        <v>394</v>
      </c>
      <c r="C14" s="298"/>
    </row>
    <row r="15" spans="1:3" s="351" customFormat="1" ht="12" customHeight="1" x14ac:dyDescent="0.2">
      <c r="A15" s="433" t="s">
        <v>103</v>
      </c>
      <c r="B15" s="7" t="s">
        <v>395</v>
      </c>
      <c r="C15" s="298"/>
    </row>
    <row r="16" spans="1:3" s="351" customFormat="1" ht="12" customHeight="1" x14ac:dyDescent="0.2">
      <c r="A16" s="433" t="s">
        <v>113</v>
      </c>
      <c r="B16" s="8" t="s">
        <v>279</v>
      </c>
      <c r="C16" s="342"/>
    </row>
    <row r="17" spans="1:3" s="440" customFormat="1" ht="12" customHeight="1" x14ac:dyDescent="0.2">
      <c r="A17" s="433" t="s">
        <v>114</v>
      </c>
      <c r="B17" s="8" t="s">
        <v>280</v>
      </c>
      <c r="C17" s="298"/>
    </row>
    <row r="18" spans="1:3" s="440" customFormat="1" ht="12" customHeight="1" x14ac:dyDescent="0.2">
      <c r="A18" s="433" t="s">
        <v>115</v>
      </c>
      <c r="B18" s="8" t="s">
        <v>431</v>
      </c>
      <c r="C18" s="299"/>
    </row>
    <row r="19" spans="1:3" s="440" customFormat="1" ht="12" customHeight="1" thickBot="1" x14ac:dyDescent="0.25">
      <c r="A19" s="433" t="s">
        <v>116</v>
      </c>
      <c r="B19" s="7" t="s">
        <v>281</v>
      </c>
      <c r="C19" s="299"/>
    </row>
    <row r="20" spans="1:3" s="351" customFormat="1" ht="12" customHeight="1" thickBot="1" x14ac:dyDescent="0.25">
      <c r="A20" s="189" t="s">
        <v>19</v>
      </c>
      <c r="B20" s="217" t="s">
        <v>396</v>
      </c>
      <c r="C20" s="300">
        <f>SUM(C21:C23)</f>
        <v>0</v>
      </c>
    </row>
    <row r="21" spans="1:3" s="440" customFormat="1" ht="12" customHeight="1" x14ac:dyDescent="0.2">
      <c r="A21" s="433" t="s">
        <v>104</v>
      </c>
      <c r="B21" s="9" t="s">
        <v>255</v>
      </c>
      <c r="C21" s="298"/>
    </row>
    <row r="22" spans="1:3" s="440" customFormat="1" ht="12" customHeight="1" x14ac:dyDescent="0.2">
      <c r="A22" s="433" t="s">
        <v>105</v>
      </c>
      <c r="B22" s="8" t="s">
        <v>397</v>
      </c>
      <c r="C22" s="298"/>
    </row>
    <row r="23" spans="1:3" s="440" customFormat="1" ht="12" customHeight="1" x14ac:dyDescent="0.2">
      <c r="A23" s="433" t="s">
        <v>106</v>
      </c>
      <c r="B23" s="8" t="s">
        <v>398</v>
      </c>
      <c r="C23" s="298"/>
    </row>
    <row r="24" spans="1:3" s="440" customFormat="1" ht="12" customHeight="1" thickBot="1" x14ac:dyDescent="0.25">
      <c r="A24" s="433" t="s">
        <v>107</v>
      </c>
      <c r="B24" s="8" t="s">
        <v>516</v>
      </c>
      <c r="C24" s="298"/>
    </row>
    <row r="25" spans="1:3" s="440" customFormat="1" ht="12" customHeight="1" thickBot="1" x14ac:dyDescent="0.25">
      <c r="A25" s="197" t="s">
        <v>20</v>
      </c>
      <c r="B25" s="121" t="s">
        <v>172</v>
      </c>
      <c r="C25" s="326"/>
    </row>
    <row r="26" spans="1:3" s="440" customFormat="1" ht="12" customHeight="1" thickBot="1" x14ac:dyDescent="0.25">
      <c r="A26" s="197" t="s">
        <v>21</v>
      </c>
      <c r="B26" s="121" t="s">
        <v>517</v>
      </c>
      <c r="C26" s="300">
        <f>+C27+C28+C29</f>
        <v>0</v>
      </c>
    </row>
    <row r="27" spans="1:3" s="440" customFormat="1" ht="12" customHeight="1" x14ac:dyDescent="0.2">
      <c r="A27" s="434" t="s">
        <v>265</v>
      </c>
      <c r="B27" s="435" t="s">
        <v>260</v>
      </c>
      <c r="C27" s="77"/>
    </row>
    <row r="28" spans="1:3" s="440" customFormat="1" ht="12" customHeight="1" x14ac:dyDescent="0.2">
      <c r="A28" s="434" t="s">
        <v>266</v>
      </c>
      <c r="B28" s="435" t="s">
        <v>397</v>
      </c>
      <c r="C28" s="298"/>
    </row>
    <row r="29" spans="1:3" s="440" customFormat="1" ht="12" customHeight="1" x14ac:dyDescent="0.2">
      <c r="A29" s="434" t="s">
        <v>267</v>
      </c>
      <c r="B29" s="436" t="s">
        <v>400</v>
      </c>
      <c r="C29" s="298"/>
    </row>
    <row r="30" spans="1:3" s="440" customFormat="1" ht="12" customHeight="1" thickBot="1" x14ac:dyDescent="0.25">
      <c r="A30" s="433" t="s">
        <v>268</v>
      </c>
      <c r="B30" s="138" t="s">
        <v>518</v>
      </c>
      <c r="C30" s="84"/>
    </row>
    <row r="31" spans="1:3" s="440" customFormat="1" ht="12" customHeight="1" thickBot="1" x14ac:dyDescent="0.25">
      <c r="A31" s="197" t="s">
        <v>22</v>
      </c>
      <c r="B31" s="121" t="s">
        <v>401</v>
      </c>
      <c r="C31" s="300">
        <f>+C32+C33+C34</f>
        <v>0</v>
      </c>
    </row>
    <row r="32" spans="1:3" s="440" customFormat="1" ht="12" customHeight="1" x14ac:dyDescent="0.2">
      <c r="A32" s="434" t="s">
        <v>91</v>
      </c>
      <c r="B32" s="435" t="s">
        <v>286</v>
      </c>
      <c r="C32" s="77"/>
    </row>
    <row r="33" spans="1:3" s="440" customFormat="1" ht="12" customHeight="1" x14ac:dyDescent="0.2">
      <c r="A33" s="434" t="s">
        <v>92</v>
      </c>
      <c r="B33" s="436" t="s">
        <v>287</v>
      </c>
      <c r="C33" s="301"/>
    </row>
    <row r="34" spans="1:3" s="440" customFormat="1" ht="12" customHeight="1" thickBot="1" x14ac:dyDescent="0.25">
      <c r="A34" s="433" t="s">
        <v>93</v>
      </c>
      <c r="B34" s="138" t="s">
        <v>288</v>
      </c>
      <c r="C34" s="84"/>
    </row>
    <row r="35" spans="1:3" s="351" customFormat="1" ht="12" customHeight="1" thickBot="1" x14ac:dyDescent="0.25">
      <c r="A35" s="197" t="s">
        <v>23</v>
      </c>
      <c r="B35" s="121" t="s">
        <v>371</v>
      </c>
      <c r="C35" s="326"/>
    </row>
    <row r="36" spans="1:3" s="351" customFormat="1" ht="12" customHeight="1" thickBot="1" x14ac:dyDescent="0.25">
      <c r="A36" s="197" t="s">
        <v>24</v>
      </c>
      <c r="B36" s="121" t="s">
        <v>402</v>
      </c>
      <c r="C36" s="343"/>
    </row>
    <row r="37" spans="1:3" s="351" customFormat="1" ht="12" customHeight="1" thickBot="1" x14ac:dyDescent="0.25">
      <c r="A37" s="189" t="s">
        <v>25</v>
      </c>
      <c r="B37" s="121" t="s">
        <v>403</v>
      </c>
      <c r="C37" s="344">
        <f>+C8+C20+C25+C26+C31+C35+C36</f>
        <v>0</v>
      </c>
    </row>
    <row r="38" spans="1:3" s="351" customFormat="1" ht="12" customHeight="1" thickBot="1" x14ac:dyDescent="0.25">
      <c r="A38" s="218" t="s">
        <v>26</v>
      </c>
      <c r="B38" s="121" t="s">
        <v>404</v>
      </c>
      <c r="C38" s="344">
        <f>+C39+C40+C41</f>
        <v>47721296</v>
      </c>
    </row>
    <row r="39" spans="1:3" s="351" customFormat="1" ht="12" customHeight="1" x14ac:dyDescent="0.2">
      <c r="A39" s="434" t="s">
        <v>405</v>
      </c>
      <c r="B39" s="435" t="s">
        <v>233</v>
      </c>
      <c r="C39" s="77"/>
    </row>
    <row r="40" spans="1:3" s="351" customFormat="1" ht="12" customHeight="1" x14ac:dyDescent="0.2">
      <c r="A40" s="434" t="s">
        <v>406</v>
      </c>
      <c r="B40" s="436" t="s">
        <v>2</v>
      </c>
      <c r="C40" s="301"/>
    </row>
    <row r="41" spans="1:3" s="440" customFormat="1" ht="12" customHeight="1" thickBot="1" x14ac:dyDescent="0.25">
      <c r="A41" s="433" t="s">
        <v>407</v>
      </c>
      <c r="B41" s="138" t="s">
        <v>408</v>
      </c>
      <c r="C41" s="84">
        <v>47721296</v>
      </c>
    </row>
    <row r="42" spans="1:3" s="440" customFormat="1" ht="15.2" customHeight="1" thickBot="1" x14ac:dyDescent="0.25">
      <c r="A42" s="218" t="s">
        <v>27</v>
      </c>
      <c r="B42" s="219" t="s">
        <v>409</v>
      </c>
      <c r="C42" s="347">
        <f>+C37+C38</f>
        <v>47721296</v>
      </c>
    </row>
    <row r="43" spans="1:3" s="440" customFormat="1" ht="15.2" customHeight="1" x14ac:dyDescent="0.2">
      <c r="A43" s="220"/>
      <c r="B43" s="221"/>
      <c r="C43" s="345"/>
    </row>
    <row r="44" spans="1:3" ht="13.5" thickBot="1" x14ac:dyDescent="0.25">
      <c r="A44" s="222"/>
      <c r="B44" s="223"/>
      <c r="C44" s="346"/>
    </row>
    <row r="45" spans="1:3" s="439" customFormat="1" ht="16.5" customHeight="1" thickBot="1" x14ac:dyDescent="0.25">
      <c r="A45" s="224"/>
      <c r="B45" s="225" t="s">
        <v>57</v>
      </c>
      <c r="C45" s="347"/>
    </row>
    <row r="46" spans="1:3" s="441" customFormat="1" ht="12" customHeight="1" thickBot="1" x14ac:dyDescent="0.25">
      <c r="A46" s="197" t="s">
        <v>18</v>
      </c>
      <c r="B46" s="121" t="s">
        <v>410</v>
      </c>
      <c r="C46" s="300">
        <f>SUM(C47:C51)</f>
        <v>47721296</v>
      </c>
    </row>
    <row r="47" spans="1:3" ht="12" customHeight="1" x14ac:dyDescent="0.2">
      <c r="A47" s="433" t="s">
        <v>98</v>
      </c>
      <c r="B47" s="9" t="s">
        <v>49</v>
      </c>
      <c r="C47" s="77">
        <v>36460816</v>
      </c>
    </row>
    <row r="48" spans="1:3" ht="12" customHeight="1" x14ac:dyDescent="0.2">
      <c r="A48" s="433" t="s">
        <v>99</v>
      </c>
      <c r="B48" s="8" t="s">
        <v>181</v>
      </c>
      <c r="C48" s="80">
        <v>6298519</v>
      </c>
    </row>
    <row r="49" spans="1:3" ht="12" customHeight="1" x14ac:dyDescent="0.2">
      <c r="A49" s="433" t="s">
        <v>100</v>
      </c>
      <c r="B49" s="8" t="s">
        <v>138</v>
      </c>
      <c r="C49" s="80">
        <v>4961961</v>
      </c>
    </row>
    <row r="50" spans="1:3" ht="12" customHeight="1" x14ac:dyDescent="0.2">
      <c r="A50" s="433" t="s">
        <v>101</v>
      </c>
      <c r="B50" s="8" t="s">
        <v>182</v>
      </c>
      <c r="C50" s="80"/>
    </row>
    <row r="51" spans="1:3" ht="12" customHeight="1" thickBot="1" x14ac:dyDescent="0.25">
      <c r="A51" s="433" t="s">
        <v>146</v>
      </c>
      <c r="B51" s="8" t="s">
        <v>183</v>
      </c>
      <c r="C51" s="80"/>
    </row>
    <row r="52" spans="1:3" ht="12" customHeight="1" thickBot="1" x14ac:dyDescent="0.25">
      <c r="A52" s="197" t="s">
        <v>19</v>
      </c>
      <c r="B52" s="121" t="s">
        <v>411</v>
      </c>
      <c r="C52" s="300">
        <f>SUM(C53:C55)</f>
        <v>0</v>
      </c>
    </row>
    <row r="53" spans="1:3" s="441" customFormat="1" ht="12" customHeight="1" x14ac:dyDescent="0.2">
      <c r="A53" s="433" t="s">
        <v>104</v>
      </c>
      <c r="B53" s="9" t="s">
        <v>227</v>
      </c>
      <c r="C53" s="77"/>
    </row>
    <row r="54" spans="1:3" ht="12" customHeight="1" x14ac:dyDescent="0.2">
      <c r="A54" s="433" t="s">
        <v>105</v>
      </c>
      <c r="B54" s="8" t="s">
        <v>185</v>
      </c>
      <c r="C54" s="80"/>
    </row>
    <row r="55" spans="1:3" ht="12" customHeight="1" x14ac:dyDescent="0.2">
      <c r="A55" s="433" t="s">
        <v>106</v>
      </c>
      <c r="B55" s="8" t="s">
        <v>58</v>
      </c>
      <c r="C55" s="80"/>
    </row>
    <row r="56" spans="1:3" ht="12" customHeight="1" thickBot="1" x14ac:dyDescent="0.25">
      <c r="A56" s="433" t="s">
        <v>107</v>
      </c>
      <c r="B56" s="8" t="s">
        <v>519</v>
      </c>
      <c r="C56" s="80"/>
    </row>
    <row r="57" spans="1:3" ht="15.2" customHeight="1" thickBot="1" x14ac:dyDescent="0.25">
      <c r="A57" s="197" t="s">
        <v>20</v>
      </c>
      <c r="B57" s="121" t="s">
        <v>13</v>
      </c>
      <c r="C57" s="326"/>
    </row>
    <row r="58" spans="1:3" ht="13.5" thickBot="1" x14ac:dyDescent="0.25">
      <c r="A58" s="197" t="s">
        <v>21</v>
      </c>
      <c r="B58" s="226" t="s">
        <v>524</v>
      </c>
      <c r="C58" s="348">
        <f>+C46+C52+C57</f>
        <v>47721296</v>
      </c>
    </row>
    <row r="59" spans="1:3" ht="15.2" customHeight="1" thickBot="1" x14ac:dyDescent="0.25">
      <c r="C59" s="612">
        <f>C42-C58</f>
        <v>0</v>
      </c>
    </row>
    <row r="60" spans="1:3" ht="14.45" customHeight="1" thickBot="1" x14ac:dyDescent="0.25">
      <c r="A60" s="229" t="s">
        <v>514</v>
      </c>
      <c r="B60" s="230"/>
      <c r="C60" s="118">
        <v>8</v>
      </c>
    </row>
    <row r="61" spans="1:3" ht="13.5" thickBot="1" x14ac:dyDescent="0.25">
      <c r="A61" s="229" t="s">
        <v>203</v>
      </c>
      <c r="B61" s="230"/>
      <c r="C61" s="118"/>
    </row>
    <row r="63" spans="1:3" x14ac:dyDescent="0.2">
      <c r="C63" s="5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1"/>
  <sheetViews>
    <sheetView zoomScale="120" zoomScaleNormal="120" workbookViewId="0">
      <selection activeCell="C60" sqref="C60"/>
    </sheetView>
  </sheetViews>
  <sheetFormatPr defaultRowHeight="12.75" x14ac:dyDescent="0.2"/>
  <cols>
    <col min="1" max="1" width="13.83203125" style="227" customWidth="1"/>
    <col min="2" max="2" width="79.1640625" style="228" customWidth="1"/>
    <col min="3" max="3" width="25" style="228" customWidth="1"/>
    <col min="4" max="16384" width="9.33203125" style="228"/>
  </cols>
  <sheetData>
    <row r="1" spans="1:3" s="208" customFormat="1" ht="21.2" customHeight="1" thickBot="1" x14ac:dyDescent="0.25">
      <c r="A1" s="207"/>
      <c r="B1" s="209"/>
      <c r="C1" s="579" t="str">
        <f>CONCATENATE("9.2.2. melléklet ",ALAPADATOK!A7," ",ALAPADATOK!B7," ",ALAPADATOK!C7," ",ALAPADATOK!D7," ",ALAPADATOK!E7," ",ALAPADATOK!F7," ",ALAPADATOK!G7," ",ALAPADATOK!H7)</f>
        <v>9.2.2. melléklet a 1 / 2020 ( II.25. ) önkormányzati rendelethez</v>
      </c>
    </row>
    <row r="2" spans="1:3" s="437" customFormat="1" ht="36" x14ac:dyDescent="0.2">
      <c r="A2" s="390" t="s">
        <v>201</v>
      </c>
      <c r="B2" s="577" t="str">
        <f>CONCATENATE(ALAPADATOK!A11)</f>
        <v>Tiszalúci Polgármesteri Hivatal</v>
      </c>
      <c r="C2" s="349" t="s">
        <v>59</v>
      </c>
    </row>
    <row r="3" spans="1:3" s="437" customFormat="1" ht="24.75" thickBot="1" x14ac:dyDescent="0.25">
      <c r="A3" s="431" t="s">
        <v>200</v>
      </c>
      <c r="B3" s="578" t="s">
        <v>413</v>
      </c>
      <c r="C3" s="350" t="s">
        <v>60</v>
      </c>
    </row>
    <row r="4" spans="1:3" s="438" customFormat="1" ht="15.95" customHeight="1" thickBot="1" x14ac:dyDescent="0.3">
      <c r="A4" s="210"/>
      <c r="B4" s="210"/>
      <c r="C4" s="211" t="str">
        <f>KV_9.2.1.sz.mell!C4</f>
        <v>Forintban!</v>
      </c>
    </row>
    <row r="5" spans="1:3" ht="13.5" thickBot="1" x14ac:dyDescent="0.25">
      <c r="A5" s="391" t="s">
        <v>202</v>
      </c>
      <c r="B5" s="212" t="s">
        <v>558</v>
      </c>
      <c r="C5" s="213" t="s">
        <v>55</v>
      </c>
    </row>
    <row r="6" spans="1:3" s="439" customFormat="1" ht="12.95" customHeight="1" thickBot="1" x14ac:dyDescent="0.25">
      <c r="A6" s="189"/>
      <c r="B6" s="190" t="s">
        <v>488</v>
      </c>
      <c r="C6" s="191" t="s">
        <v>489</v>
      </c>
    </row>
    <row r="7" spans="1:3" s="439" customFormat="1" ht="15.95" customHeight="1" thickBot="1" x14ac:dyDescent="0.25">
      <c r="A7" s="214"/>
      <c r="B7" s="215" t="s">
        <v>56</v>
      </c>
      <c r="C7" s="216"/>
    </row>
    <row r="8" spans="1:3" s="351" customFormat="1" ht="12" customHeight="1" thickBot="1" x14ac:dyDescent="0.25">
      <c r="A8" s="189" t="s">
        <v>18</v>
      </c>
      <c r="B8" s="217" t="s">
        <v>515</v>
      </c>
      <c r="C8" s="300">
        <f>SUM(C9:C19)</f>
        <v>0</v>
      </c>
    </row>
    <row r="9" spans="1:3" s="351" customFormat="1" ht="12" customHeight="1" x14ac:dyDescent="0.2">
      <c r="A9" s="432" t="s">
        <v>98</v>
      </c>
      <c r="B9" s="10" t="s">
        <v>272</v>
      </c>
      <c r="C9" s="341"/>
    </row>
    <row r="10" spans="1:3" s="351" customFormat="1" ht="12" customHeight="1" x14ac:dyDescent="0.2">
      <c r="A10" s="433" t="s">
        <v>99</v>
      </c>
      <c r="B10" s="8" t="s">
        <v>273</v>
      </c>
      <c r="C10" s="298"/>
    </row>
    <row r="11" spans="1:3" s="351" customFormat="1" ht="12" customHeight="1" x14ac:dyDescent="0.2">
      <c r="A11" s="433" t="s">
        <v>100</v>
      </c>
      <c r="B11" s="8" t="s">
        <v>274</v>
      </c>
      <c r="C11" s="298"/>
    </row>
    <row r="12" spans="1:3" s="351" customFormat="1" ht="12" customHeight="1" x14ac:dyDescent="0.2">
      <c r="A12" s="433" t="s">
        <v>101</v>
      </c>
      <c r="B12" s="8" t="s">
        <v>275</v>
      </c>
      <c r="C12" s="298"/>
    </row>
    <row r="13" spans="1:3" s="351" customFormat="1" ht="12" customHeight="1" x14ac:dyDescent="0.2">
      <c r="A13" s="433" t="s">
        <v>146</v>
      </c>
      <c r="B13" s="8" t="s">
        <v>276</v>
      </c>
      <c r="C13" s="298"/>
    </row>
    <row r="14" spans="1:3" s="351" customFormat="1" ht="12" customHeight="1" x14ac:dyDescent="0.2">
      <c r="A14" s="433" t="s">
        <v>102</v>
      </c>
      <c r="B14" s="8" t="s">
        <v>394</v>
      </c>
      <c r="C14" s="298"/>
    </row>
    <row r="15" spans="1:3" s="351" customFormat="1" ht="12" customHeight="1" x14ac:dyDescent="0.2">
      <c r="A15" s="433" t="s">
        <v>103</v>
      </c>
      <c r="B15" s="7" t="s">
        <v>395</v>
      </c>
      <c r="C15" s="298"/>
    </row>
    <row r="16" spans="1:3" s="351" customFormat="1" ht="12" customHeight="1" x14ac:dyDescent="0.2">
      <c r="A16" s="433" t="s">
        <v>113</v>
      </c>
      <c r="B16" s="8" t="s">
        <v>279</v>
      </c>
      <c r="C16" s="342"/>
    </row>
    <row r="17" spans="1:3" s="440" customFormat="1" ht="12" customHeight="1" x14ac:dyDescent="0.2">
      <c r="A17" s="433" t="s">
        <v>114</v>
      </c>
      <c r="B17" s="8" t="s">
        <v>280</v>
      </c>
      <c r="C17" s="298"/>
    </row>
    <row r="18" spans="1:3" s="440" customFormat="1" ht="12" customHeight="1" x14ac:dyDescent="0.2">
      <c r="A18" s="433" t="s">
        <v>115</v>
      </c>
      <c r="B18" s="8" t="s">
        <v>431</v>
      </c>
      <c r="C18" s="299"/>
    </row>
    <row r="19" spans="1:3" s="440" customFormat="1" ht="12" customHeight="1" thickBot="1" x14ac:dyDescent="0.25">
      <c r="A19" s="433" t="s">
        <v>116</v>
      </c>
      <c r="B19" s="7" t="s">
        <v>281</v>
      </c>
      <c r="C19" s="299"/>
    </row>
    <row r="20" spans="1:3" s="351" customFormat="1" ht="12" customHeight="1" thickBot="1" x14ac:dyDescent="0.25">
      <c r="A20" s="189" t="s">
        <v>19</v>
      </c>
      <c r="B20" s="217" t="s">
        <v>396</v>
      </c>
      <c r="C20" s="300">
        <f>SUM(C21:C23)</f>
        <v>0</v>
      </c>
    </row>
    <row r="21" spans="1:3" s="440" customFormat="1" ht="12" customHeight="1" x14ac:dyDescent="0.2">
      <c r="A21" s="433" t="s">
        <v>104</v>
      </c>
      <c r="B21" s="9" t="s">
        <v>255</v>
      </c>
      <c r="C21" s="298"/>
    </row>
    <row r="22" spans="1:3" s="440" customFormat="1" ht="12" customHeight="1" x14ac:dyDescent="0.2">
      <c r="A22" s="433" t="s">
        <v>105</v>
      </c>
      <c r="B22" s="8" t="s">
        <v>397</v>
      </c>
      <c r="C22" s="298"/>
    </row>
    <row r="23" spans="1:3" s="440" customFormat="1" ht="12" customHeight="1" x14ac:dyDescent="0.2">
      <c r="A23" s="433" t="s">
        <v>106</v>
      </c>
      <c r="B23" s="8" t="s">
        <v>398</v>
      </c>
      <c r="C23" s="298"/>
    </row>
    <row r="24" spans="1:3" s="440" customFormat="1" ht="12" customHeight="1" thickBot="1" x14ac:dyDescent="0.25">
      <c r="A24" s="433" t="s">
        <v>107</v>
      </c>
      <c r="B24" s="8" t="s">
        <v>516</v>
      </c>
      <c r="C24" s="298"/>
    </row>
    <row r="25" spans="1:3" s="440" customFormat="1" ht="12" customHeight="1" thickBot="1" x14ac:dyDescent="0.25">
      <c r="A25" s="197" t="s">
        <v>20</v>
      </c>
      <c r="B25" s="121" t="s">
        <v>172</v>
      </c>
      <c r="C25" s="326"/>
    </row>
    <row r="26" spans="1:3" s="440" customFormat="1" ht="12" customHeight="1" thickBot="1" x14ac:dyDescent="0.25">
      <c r="A26" s="197" t="s">
        <v>21</v>
      </c>
      <c r="B26" s="121" t="s">
        <v>517</v>
      </c>
      <c r="C26" s="300">
        <f>+C27+C28+C29</f>
        <v>0</v>
      </c>
    </row>
    <row r="27" spans="1:3" s="440" customFormat="1" ht="12" customHeight="1" x14ac:dyDescent="0.2">
      <c r="A27" s="434" t="s">
        <v>265</v>
      </c>
      <c r="B27" s="435" t="s">
        <v>260</v>
      </c>
      <c r="C27" s="77"/>
    </row>
    <row r="28" spans="1:3" s="440" customFormat="1" ht="12" customHeight="1" x14ac:dyDescent="0.2">
      <c r="A28" s="434" t="s">
        <v>266</v>
      </c>
      <c r="B28" s="435" t="s">
        <v>397</v>
      </c>
      <c r="C28" s="298"/>
    </row>
    <row r="29" spans="1:3" s="440" customFormat="1" ht="12" customHeight="1" x14ac:dyDescent="0.2">
      <c r="A29" s="434" t="s">
        <v>267</v>
      </c>
      <c r="B29" s="436" t="s">
        <v>400</v>
      </c>
      <c r="C29" s="298"/>
    </row>
    <row r="30" spans="1:3" s="440" customFormat="1" ht="12" customHeight="1" thickBot="1" x14ac:dyDescent="0.25">
      <c r="A30" s="433" t="s">
        <v>268</v>
      </c>
      <c r="B30" s="138" t="s">
        <v>518</v>
      </c>
      <c r="C30" s="84"/>
    </row>
    <row r="31" spans="1:3" s="440" customFormat="1" ht="12" customHeight="1" thickBot="1" x14ac:dyDescent="0.25">
      <c r="A31" s="197" t="s">
        <v>22</v>
      </c>
      <c r="B31" s="121" t="s">
        <v>401</v>
      </c>
      <c r="C31" s="300">
        <f>+C32+C33+C34</f>
        <v>0</v>
      </c>
    </row>
    <row r="32" spans="1:3" s="440" customFormat="1" ht="12" customHeight="1" x14ac:dyDescent="0.2">
      <c r="A32" s="434" t="s">
        <v>91</v>
      </c>
      <c r="B32" s="435" t="s">
        <v>286</v>
      </c>
      <c r="C32" s="77"/>
    </row>
    <row r="33" spans="1:3" s="440" customFormat="1" ht="12" customHeight="1" x14ac:dyDescent="0.2">
      <c r="A33" s="434" t="s">
        <v>92</v>
      </c>
      <c r="B33" s="436" t="s">
        <v>287</v>
      </c>
      <c r="C33" s="301"/>
    </row>
    <row r="34" spans="1:3" s="440" customFormat="1" ht="12" customHeight="1" thickBot="1" x14ac:dyDescent="0.25">
      <c r="A34" s="433" t="s">
        <v>93</v>
      </c>
      <c r="B34" s="138" t="s">
        <v>288</v>
      </c>
      <c r="C34" s="84"/>
    </row>
    <row r="35" spans="1:3" s="351" customFormat="1" ht="12" customHeight="1" thickBot="1" x14ac:dyDescent="0.25">
      <c r="A35" s="197" t="s">
        <v>23</v>
      </c>
      <c r="B35" s="121" t="s">
        <v>371</v>
      </c>
      <c r="C35" s="326"/>
    </row>
    <row r="36" spans="1:3" s="351" customFormat="1" ht="12" customHeight="1" thickBot="1" x14ac:dyDescent="0.25">
      <c r="A36" s="197" t="s">
        <v>24</v>
      </c>
      <c r="B36" s="121" t="s">
        <v>402</v>
      </c>
      <c r="C36" s="343"/>
    </row>
    <row r="37" spans="1:3" s="351" customFormat="1" ht="12" customHeight="1" thickBot="1" x14ac:dyDescent="0.25">
      <c r="A37" s="189" t="s">
        <v>25</v>
      </c>
      <c r="B37" s="121" t="s">
        <v>403</v>
      </c>
      <c r="C37" s="344">
        <f>+C8+C20+C25+C26+C31+C35+C36</f>
        <v>0</v>
      </c>
    </row>
    <row r="38" spans="1:3" s="351" customFormat="1" ht="12" customHeight="1" thickBot="1" x14ac:dyDescent="0.25">
      <c r="A38" s="218" t="s">
        <v>26</v>
      </c>
      <c r="B38" s="121" t="s">
        <v>404</v>
      </c>
      <c r="C38" s="344">
        <f>+C39+C40+C41</f>
        <v>0</v>
      </c>
    </row>
    <row r="39" spans="1:3" s="351" customFormat="1" ht="12" customHeight="1" x14ac:dyDescent="0.2">
      <c r="A39" s="434" t="s">
        <v>405</v>
      </c>
      <c r="B39" s="435" t="s">
        <v>233</v>
      </c>
      <c r="C39" s="77"/>
    </row>
    <row r="40" spans="1:3" s="351" customFormat="1" ht="12" customHeight="1" x14ac:dyDescent="0.2">
      <c r="A40" s="434" t="s">
        <v>406</v>
      </c>
      <c r="B40" s="436" t="s">
        <v>2</v>
      </c>
      <c r="C40" s="301"/>
    </row>
    <row r="41" spans="1:3" s="440" customFormat="1" ht="12" customHeight="1" thickBot="1" x14ac:dyDescent="0.25">
      <c r="A41" s="433" t="s">
        <v>407</v>
      </c>
      <c r="B41" s="138" t="s">
        <v>408</v>
      </c>
      <c r="C41" s="84"/>
    </row>
    <row r="42" spans="1:3" s="440" customFormat="1" ht="15.2" customHeight="1" thickBot="1" x14ac:dyDescent="0.25">
      <c r="A42" s="218" t="s">
        <v>27</v>
      </c>
      <c r="B42" s="219" t="s">
        <v>409</v>
      </c>
      <c r="C42" s="347">
        <f>+C37+C38</f>
        <v>0</v>
      </c>
    </row>
    <row r="43" spans="1:3" s="440" customFormat="1" ht="15.2" customHeight="1" x14ac:dyDescent="0.2">
      <c r="A43" s="220"/>
      <c r="B43" s="221"/>
      <c r="C43" s="345"/>
    </row>
    <row r="44" spans="1:3" ht="13.5" thickBot="1" x14ac:dyDescent="0.25">
      <c r="A44" s="222"/>
      <c r="B44" s="223"/>
      <c r="C44" s="346"/>
    </row>
    <row r="45" spans="1:3" s="439" customFormat="1" ht="16.5" customHeight="1" thickBot="1" x14ac:dyDescent="0.25">
      <c r="A45" s="224"/>
      <c r="B45" s="225" t="s">
        <v>57</v>
      </c>
      <c r="C45" s="347"/>
    </row>
    <row r="46" spans="1:3" s="441" customFormat="1" ht="12" customHeight="1" thickBot="1" x14ac:dyDescent="0.25">
      <c r="A46" s="197" t="s">
        <v>18</v>
      </c>
      <c r="B46" s="121" t="s">
        <v>410</v>
      </c>
      <c r="C46" s="300">
        <f>SUM(C47:C51)</f>
        <v>0</v>
      </c>
    </row>
    <row r="47" spans="1:3" ht="12" customHeight="1" x14ac:dyDescent="0.2">
      <c r="A47" s="433" t="s">
        <v>98</v>
      </c>
      <c r="B47" s="9" t="s">
        <v>49</v>
      </c>
      <c r="C47" s="77"/>
    </row>
    <row r="48" spans="1:3" ht="12" customHeight="1" x14ac:dyDescent="0.2">
      <c r="A48" s="433" t="s">
        <v>99</v>
      </c>
      <c r="B48" s="8" t="s">
        <v>181</v>
      </c>
      <c r="C48" s="80"/>
    </row>
    <row r="49" spans="1:3" ht="12" customHeight="1" x14ac:dyDescent="0.2">
      <c r="A49" s="433" t="s">
        <v>100</v>
      </c>
      <c r="B49" s="8" t="s">
        <v>138</v>
      </c>
      <c r="C49" s="80"/>
    </row>
    <row r="50" spans="1:3" ht="12" customHeight="1" x14ac:dyDescent="0.2">
      <c r="A50" s="433" t="s">
        <v>101</v>
      </c>
      <c r="B50" s="8" t="s">
        <v>182</v>
      </c>
      <c r="C50" s="80"/>
    </row>
    <row r="51" spans="1:3" ht="12" customHeight="1" thickBot="1" x14ac:dyDescent="0.25">
      <c r="A51" s="433" t="s">
        <v>146</v>
      </c>
      <c r="B51" s="8" t="s">
        <v>183</v>
      </c>
      <c r="C51" s="80"/>
    </row>
    <row r="52" spans="1:3" ht="12" customHeight="1" thickBot="1" x14ac:dyDescent="0.25">
      <c r="A52" s="197" t="s">
        <v>19</v>
      </c>
      <c r="B52" s="121" t="s">
        <v>411</v>
      </c>
      <c r="C52" s="300">
        <f>SUM(C53:C55)</f>
        <v>0</v>
      </c>
    </row>
    <row r="53" spans="1:3" s="441" customFormat="1" ht="12" customHeight="1" x14ac:dyDescent="0.2">
      <c r="A53" s="433" t="s">
        <v>104</v>
      </c>
      <c r="B53" s="9" t="s">
        <v>227</v>
      </c>
      <c r="C53" s="77"/>
    </row>
    <row r="54" spans="1:3" ht="12" customHeight="1" x14ac:dyDescent="0.2">
      <c r="A54" s="433" t="s">
        <v>105</v>
      </c>
      <c r="B54" s="8" t="s">
        <v>185</v>
      </c>
      <c r="C54" s="80"/>
    </row>
    <row r="55" spans="1:3" ht="12" customHeight="1" x14ac:dyDescent="0.2">
      <c r="A55" s="433" t="s">
        <v>106</v>
      </c>
      <c r="B55" s="8" t="s">
        <v>58</v>
      </c>
      <c r="C55" s="80"/>
    </row>
    <row r="56" spans="1:3" ht="12" customHeight="1" thickBot="1" x14ac:dyDescent="0.25">
      <c r="A56" s="433" t="s">
        <v>107</v>
      </c>
      <c r="B56" s="8" t="s">
        <v>519</v>
      </c>
      <c r="C56" s="80"/>
    </row>
    <row r="57" spans="1:3" ht="15.2" customHeight="1" thickBot="1" x14ac:dyDescent="0.25">
      <c r="A57" s="197" t="s">
        <v>20</v>
      </c>
      <c r="B57" s="121" t="s">
        <v>13</v>
      </c>
      <c r="C57" s="326"/>
    </row>
    <row r="58" spans="1:3" ht="13.5" thickBot="1" x14ac:dyDescent="0.25">
      <c r="A58" s="197" t="s">
        <v>21</v>
      </c>
      <c r="B58" s="226" t="s">
        <v>524</v>
      </c>
      <c r="C58" s="348">
        <f>+C46+C52+C57</f>
        <v>0</v>
      </c>
    </row>
    <row r="59" spans="1:3" ht="15.2" customHeight="1" thickBot="1" x14ac:dyDescent="0.25">
      <c r="C59" s="612">
        <f>C42-C58</f>
        <v>0</v>
      </c>
    </row>
    <row r="60" spans="1:3" ht="14.45" customHeight="1" thickBot="1" x14ac:dyDescent="0.25">
      <c r="A60" s="229" t="s">
        <v>514</v>
      </c>
      <c r="B60" s="230"/>
      <c r="C60" s="118"/>
    </row>
    <row r="61" spans="1:3" ht="13.5" thickBot="1" x14ac:dyDescent="0.25">
      <c r="A61" s="229" t="s">
        <v>203</v>
      </c>
      <c r="B61" s="230"/>
      <c r="C61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1"/>
  <sheetViews>
    <sheetView zoomScale="120" zoomScaleNormal="120" workbookViewId="0">
      <selection activeCell="C47" sqref="C47:C49"/>
    </sheetView>
  </sheetViews>
  <sheetFormatPr defaultRowHeight="12.75" x14ac:dyDescent="0.2"/>
  <cols>
    <col min="1" max="1" width="13.83203125" style="227" customWidth="1"/>
    <col min="2" max="2" width="79.1640625" style="228" customWidth="1"/>
    <col min="3" max="3" width="25" style="228" customWidth="1"/>
    <col min="4" max="16384" width="9.33203125" style="228"/>
  </cols>
  <sheetData>
    <row r="1" spans="1:3" s="208" customFormat="1" ht="21.2" customHeight="1" thickBot="1" x14ac:dyDescent="0.25">
      <c r="A1" s="207"/>
      <c r="B1" s="209"/>
      <c r="C1" s="579" t="str">
        <f>CONCATENATE("9.2.3. melléklet ",ALAPADATOK!A7," ",ALAPADATOK!B7," ",ALAPADATOK!C7," ",ALAPADATOK!D7," ",ALAPADATOK!E7," ",ALAPADATOK!F7," ",ALAPADATOK!G7," ",ALAPADATOK!H7)</f>
        <v>9.2.3. melléklet a 1 / 2020 ( II.25. ) önkormányzati rendelethez</v>
      </c>
    </row>
    <row r="2" spans="1:3" s="437" customFormat="1" ht="36" x14ac:dyDescent="0.2">
      <c r="A2" s="390" t="s">
        <v>201</v>
      </c>
      <c r="B2" s="577" t="str">
        <f>CONCATENATE(ALAPADATOK!A11)</f>
        <v>Tiszalúci Polgármesteri Hivatal</v>
      </c>
      <c r="C2" s="349" t="s">
        <v>59</v>
      </c>
    </row>
    <row r="3" spans="1:3" s="437" customFormat="1" ht="24.75" thickBot="1" x14ac:dyDescent="0.25">
      <c r="A3" s="431" t="s">
        <v>200</v>
      </c>
      <c r="B3" s="578" t="s">
        <v>525</v>
      </c>
      <c r="C3" s="350" t="s">
        <v>426</v>
      </c>
    </row>
    <row r="4" spans="1:3" s="438" customFormat="1" ht="15.95" customHeight="1" thickBot="1" x14ac:dyDescent="0.3">
      <c r="A4" s="210"/>
      <c r="B4" s="210"/>
      <c r="C4" s="211" t="str">
        <f>KV_9.2.2.sz.mell!C4</f>
        <v>Forintban!</v>
      </c>
    </row>
    <row r="5" spans="1:3" ht="13.5" thickBot="1" x14ac:dyDescent="0.25">
      <c r="A5" s="391" t="s">
        <v>202</v>
      </c>
      <c r="B5" s="212" t="s">
        <v>558</v>
      </c>
      <c r="C5" s="213" t="s">
        <v>55</v>
      </c>
    </row>
    <row r="6" spans="1:3" s="439" customFormat="1" ht="12.95" customHeight="1" thickBot="1" x14ac:dyDescent="0.25">
      <c r="A6" s="189"/>
      <c r="B6" s="190" t="s">
        <v>488</v>
      </c>
      <c r="C6" s="191" t="s">
        <v>489</v>
      </c>
    </row>
    <row r="7" spans="1:3" s="439" customFormat="1" ht="15.95" customHeight="1" thickBot="1" x14ac:dyDescent="0.25">
      <c r="A7" s="214"/>
      <c r="B7" s="215" t="s">
        <v>56</v>
      </c>
      <c r="C7" s="216"/>
    </row>
    <row r="8" spans="1:3" s="351" customFormat="1" ht="12" customHeight="1" thickBot="1" x14ac:dyDescent="0.25">
      <c r="A8" s="189" t="s">
        <v>18</v>
      </c>
      <c r="B8" s="217" t="s">
        <v>515</v>
      </c>
      <c r="C8" s="300">
        <f>SUM(C9:C19)</f>
        <v>0</v>
      </c>
    </row>
    <row r="9" spans="1:3" s="351" customFormat="1" ht="12" customHeight="1" x14ac:dyDescent="0.2">
      <c r="A9" s="432" t="s">
        <v>98</v>
      </c>
      <c r="B9" s="10" t="s">
        <v>272</v>
      </c>
      <c r="C9" s="341"/>
    </row>
    <row r="10" spans="1:3" s="351" customFormat="1" ht="12" customHeight="1" x14ac:dyDescent="0.2">
      <c r="A10" s="433" t="s">
        <v>99</v>
      </c>
      <c r="B10" s="8" t="s">
        <v>273</v>
      </c>
      <c r="C10" s="298"/>
    </row>
    <row r="11" spans="1:3" s="351" customFormat="1" ht="12" customHeight="1" x14ac:dyDescent="0.2">
      <c r="A11" s="433" t="s">
        <v>100</v>
      </c>
      <c r="B11" s="8" t="s">
        <v>274</v>
      </c>
      <c r="C11" s="298"/>
    </row>
    <row r="12" spans="1:3" s="351" customFormat="1" ht="12" customHeight="1" x14ac:dyDescent="0.2">
      <c r="A12" s="433" t="s">
        <v>101</v>
      </c>
      <c r="B12" s="8" t="s">
        <v>275</v>
      </c>
      <c r="C12" s="298"/>
    </row>
    <row r="13" spans="1:3" s="351" customFormat="1" ht="12" customHeight="1" x14ac:dyDescent="0.2">
      <c r="A13" s="433" t="s">
        <v>146</v>
      </c>
      <c r="B13" s="8" t="s">
        <v>276</v>
      </c>
      <c r="C13" s="298"/>
    </row>
    <row r="14" spans="1:3" s="351" customFormat="1" ht="12" customHeight="1" x14ac:dyDescent="0.2">
      <c r="A14" s="433" t="s">
        <v>102</v>
      </c>
      <c r="B14" s="8" t="s">
        <v>394</v>
      </c>
      <c r="C14" s="298"/>
    </row>
    <row r="15" spans="1:3" s="351" customFormat="1" ht="12" customHeight="1" x14ac:dyDescent="0.2">
      <c r="A15" s="433" t="s">
        <v>103</v>
      </c>
      <c r="B15" s="7" t="s">
        <v>395</v>
      </c>
      <c r="C15" s="298"/>
    </row>
    <row r="16" spans="1:3" s="351" customFormat="1" ht="12" customHeight="1" x14ac:dyDescent="0.2">
      <c r="A16" s="433" t="s">
        <v>113</v>
      </c>
      <c r="B16" s="8" t="s">
        <v>279</v>
      </c>
      <c r="C16" s="342"/>
    </row>
    <row r="17" spans="1:3" s="440" customFormat="1" ht="12" customHeight="1" x14ac:dyDescent="0.2">
      <c r="A17" s="433" t="s">
        <v>114</v>
      </c>
      <c r="B17" s="8" t="s">
        <v>280</v>
      </c>
      <c r="C17" s="298"/>
    </row>
    <row r="18" spans="1:3" s="440" customFormat="1" ht="12" customHeight="1" x14ac:dyDescent="0.2">
      <c r="A18" s="433" t="s">
        <v>115</v>
      </c>
      <c r="B18" s="8" t="s">
        <v>431</v>
      </c>
      <c r="C18" s="299"/>
    </row>
    <row r="19" spans="1:3" s="440" customFormat="1" ht="12" customHeight="1" thickBot="1" x14ac:dyDescent="0.25">
      <c r="A19" s="433" t="s">
        <v>116</v>
      </c>
      <c r="B19" s="7" t="s">
        <v>281</v>
      </c>
      <c r="C19" s="299"/>
    </row>
    <row r="20" spans="1:3" s="351" customFormat="1" ht="12" customHeight="1" thickBot="1" x14ac:dyDescent="0.25">
      <c r="A20" s="189" t="s">
        <v>19</v>
      </c>
      <c r="B20" s="217" t="s">
        <v>396</v>
      </c>
      <c r="C20" s="300">
        <f>SUM(C21:C23)</f>
        <v>0</v>
      </c>
    </row>
    <row r="21" spans="1:3" s="440" customFormat="1" ht="12" customHeight="1" x14ac:dyDescent="0.2">
      <c r="A21" s="433" t="s">
        <v>104</v>
      </c>
      <c r="B21" s="9" t="s">
        <v>255</v>
      </c>
      <c r="C21" s="298"/>
    </row>
    <row r="22" spans="1:3" s="440" customFormat="1" ht="12" customHeight="1" x14ac:dyDescent="0.2">
      <c r="A22" s="433" t="s">
        <v>105</v>
      </c>
      <c r="B22" s="8" t="s">
        <v>397</v>
      </c>
      <c r="C22" s="298"/>
    </row>
    <row r="23" spans="1:3" s="440" customFormat="1" ht="12" customHeight="1" x14ac:dyDescent="0.2">
      <c r="A23" s="433" t="s">
        <v>106</v>
      </c>
      <c r="B23" s="8" t="s">
        <v>398</v>
      </c>
      <c r="C23" s="298"/>
    </row>
    <row r="24" spans="1:3" s="440" customFormat="1" ht="12" customHeight="1" thickBot="1" x14ac:dyDescent="0.25">
      <c r="A24" s="433" t="s">
        <v>107</v>
      </c>
      <c r="B24" s="8" t="s">
        <v>516</v>
      </c>
      <c r="C24" s="298"/>
    </row>
    <row r="25" spans="1:3" s="440" customFormat="1" ht="12" customHeight="1" thickBot="1" x14ac:dyDescent="0.25">
      <c r="A25" s="197" t="s">
        <v>20</v>
      </c>
      <c r="B25" s="121" t="s">
        <v>172</v>
      </c>
      <c r="C25" s="326"/>
    </row>
    <row r="26" spans="1:3" s="440" customFormat="1" ht="12" customHeight="1" thickBot="1" x14ac:dyDescent="0.25">
      <c r="A26" s="197" t="s">
        <v>21</v>
      </c>
      <c r="B26" s="121" t="s">
        <v>517</v>
      </c>
      <c r="C26" s="300">
        <f>+C27+C28+C29</f>
        <v>0</v>
      </c>
    </row>
    <row r="27" spans="1:3" s="440" customFormat="1" ht="12" customHeight="1" x14ac:dyDescent="0.2">
      <c r="A27" s="434" t="s">
        <v>265</v>
      </c>
      <c r="B27" s="435" t="s">
        <v>260</v>
      </c>
      <c r="C27" s="77"/>
    </row>
    <row r="28" spans="1:3" s="440" customFormat="1" ht="12" customHeight="1" x14ac:dyDescent="0.2">
      <c r="A28" s="434" t="s">
        <v>266</v>
      </c>
      <c r="B28" s="435" t="s">
        <v>397</v>
      </c>
      <c r="C28" s="298"/>
    </row>
    <row r="29" spans="1:3" s="440" customFormat="1" ht="12" customHeight="1" x14ac:dyDescent="0.2">
      <c r="A29" s="434" t="s">
        <v>267</v>
      </c>
      <c r="B29" s="436" t="s">
        <v>400</v>
      </c>
      <c r="C29" s="298"/>
    </row>
    <row r="30" spans="1:3" s="440" customFormat="1" ht="12" customHeight="1" thickBot="1" x14ac:dyDescent="0.25">
      <c r="A30" s="433" t="s">
        <v>268</v>
      </c>
      <c r="B30" s="138" t="s">
        <v>518</v>
      </c>
      <c r="C30" s="84"/>
    </row>
    <row r="31" spans="1:3" s="440" customFormat="1" ht="12" customHeight="1" thickBot="1" x14ac:dyDescent="0.25">
      <c r="A31" s="197" t="s">
        <v>22</v>
      </c>
      <c r="B31" s="121" t="s">
        <v>401</v>
      </c>
      <c r="C31" s="300">
        <f>+C32+C33+C34</f>
        <v>0</v>
      </c>
    </row>
    <row r="32" spans="1:3" s="440" customFormat="1" ht="12" customHeight="1" x14ac:dyDescent="0.2">
      <c r="A32" s="434" t="s">
        <v>91</v>
      </c>
      <c r="B32" s="435" t="s">
        <v>286</v>
      </c>
      <c r="C32" s="77"/>
    </row>
    <row r="33" spans="1:3" s="440" customFormat="1" ht="12" customHeight="1" x14ac:dyDescent="0.2">
      <c r="A33" s="434" t="s">
        <v>92</v>
      </c>
      <c r="B33" s="436" t="s">
        <v>287</v>
      </c>
      <c r="C33" s="301"/>
    </row>
    <row r="34" spans="1:3" s="440" customFormat="1" ht="12" customHeight="1" thickBot="1" x14ac:dyDescent="0.25">
      <c r="A34" s="433" t="s">
        <v>93</v>
      </c>
      <c r="B34" s="138" t="s">
        <v>288</v>
      </c>
      <c r="C34" s="84"/>
    </row>
    <row r="35" spans="1:3" s="351" customFormat="1" ht="12" customHeight="1" thickBot="1" x14ac:dyDescent="0.25">
      <c r="A35" s="197" t="s">
        <v>23</v>
      </c>
      <c r="B35" s="121" t="s">
        <v>371</v>
      </c>
      <c r="C35" s="326"/>
    </row>
    <row r="36" spans="1:3" s="351" customFormat="1" ht="12" customHeight="1" thickBot="1" x14ac:dyDescent="0.25">
      <c r="A36" s="197" t="s">
        <v>24</v>
      </c>
      <c r="B36" s="121" t="s">
        <v>402</v>
      </c>
      <c r="C36" s="343"/>
    </row>
    <row r="37" spans="1:3" s="351" customFormat="1" ht="12" customHeight="1" thickBot="1" x14ac:dyDescent="0.25">
      <c r="A37" s="189" t="s">
        <v>25</v>
      </c>
      <c r="B37" s="121" t="s">
        <v>403</v>
      </c>
      <c r="C37" s="344">
        <f>+C8+C20+C25+C26+C31+C35+C36</f>
        <v>0</v>
      </c>
    </row>
    <row r="38" spans="1:3" s="351" customFormat="1" ht="12" customHeight="1" thickBot="1" x14ac:dyDescent="0.25">
      <c r="A38" s="218" t="s">
        <v>26</v>
      </c>
      <c r="B38" s="121" t="s">
        <v>404</v>
      </c>
      <c r="C38" s="344">
        <f>+C39+C40+C41</f>
        <v>37795303</v>
      </c>
    </row>
    <row r="39" spans="1:3" s="351" customFormat="1" ht="12" customHeight="1" x14ac:dyDescent="0.2">
      <c r="A39" s="434" t="s">
        <v>405</v>
      </c>
      <c r="B39" s="435" t="s">
        <v>233</v>
      </c>
      <c r="C39" s="77"/>
    </row>
    <row r="40" spans="1:3" s="351" customFormat="1" ht="12" customHeight="1" x14ac:dyDescent="0.2">
      <c r="A40" s="434" t="s">
        <v>406</v>
      </c>
      <c r="B40" s="436" t="s">
        <v>2</v>
      </c>
      <c r="C40" s="301"/>
    </row>
    <row r="41" spans="1:3" s="440" customFormat="1" ht="12" customHeight="1" thickBot="1" x14ac:dyDescent="0.25">
      <c r="A41" s="433" t="s">
        <v>407</v>
      </c>
      <c r="B41" s="138" t="s">
        <v>408</v>
      </c>
      <c r="C41" s="84">
        <v>37795303</v>
      </c>
    </row>
    <row r="42" spans="1:3" s="440" customFormat="1" ht="15.2" customHeight="1" thickBot="1" x14ac:dyDescent="0.25">
      <c r="A42" s="218" t="s">
        <v>27</v>
      </c>
      <c r="B42" s="219" t="s">
        <v>409</v>
      </c>
      <c r="C42" s="347">
        <f>+C37+C38</f>
        <v>37795303</v>
      </c>
    </row>
    <row r="43" spans="1:3" s="440" customFormat="1" ht="15.2" customHeight="1" x14ac:dyDescent="0.2">
      <c r="A43" s="220"/>
      <c r="B43" s="221"/>
      <c r="C43" s="345"/>
    </row>
    <row r="44" spans="1:3" ht="13.5" thickBot="1" x14ac:dyDescent="0.25">
      <c r="A44" s="222"/>
      <c r="B44" s="223"/>
      <c r="C44" s="346"/>
    </row>
    <row r="45" spans="1:3" s="439" customFormat="1" ht="16.5" customHeight="1" thickBot="1" x14ac:dyDescent="0.25">
      <c r="A45" s="224"/>
      <c r="B45" s="225" t="s">
        <v>57</v>
      </c>
      <c r="C45" s="347"/>
    </row>
    <row r="46" spans="1:3" s="441" customFormat="1" ht="12" customHeight="1" thickBot="1" x14ac:dyDescent="0.25">
      <c r="A46" s="197" t="s">
        <v>18</v>
      </c>
      <c r="B46" s="121" t="s">
        <v>410</v>
      </c>
      <c r="C46" s="300">
        <f>SUM(C47:C51)</f>
        <v>37795303</v>
      </c>
    </row>
    <row r="47" spans="1:3" ht="12" customHeight="1" x14ac:dyDescent="0.2">
      <c r="A47" s="433" t="s">
        <v>98</v>
      </c>
      <c r="B47" s="9" t="s">
        <v>49</v>
      </c>
      <c r="C47" s="77">
        <v>28647784</v>
      </c>
    </row>
    <row r="48" spans="1:3" ht="12" customHeight="1" x14ac:dyDescent="0.2">
      <c r="A48" s="433" t="s">
        <v>99</v>
      </c>
      <c r="B48" s="8" t="s">
        <v>181</v>
      </c>
      <c r="C48" s="80">
        <v>4948836</v>
      </c>
    </row>
    <row r="49" spans="1:3" ht="12" customHeight="1" x14ac:dyDescent="0.2">
      <c r="A49" s="433" t="s">
        <v>100</v>
      </c>
      <c r="B49" s="8" t="s">
        <v>138</v>
      </c>
      <c r="C49" s="80">
        <v>4198683</v>
      </c>
    </row>
    <row r="50" spans="1:3" ht="12" customHeight="1" x14ac:dyDescent="0.2">
      <c r="A50" s="433" t="s">
        <v>101</v>
      </c>
      <c r="B50" s="8" t="s">
        <v>182</v>
      </c>
      <c r="C50" s="80"/>
    </row>
    <row r="51" spans="1:3" ht="12" customHeight="1" thickBot="1" x14ac:dyDescent="0.25">
      <c r="A51" s="433" t="s">
        <v>146</v>
      </c>
      <c r="B51" s="8" t="s">
        <v>183</v>
      </c>
      <c r="C51" s="80"/>
    </row>
    <row r="52" spans="1:3" ht="12" customHeight="1" thickBot="1" x14ac:dyDescent="0.25">
      <c r="A52" s="197" t="s">
        <v>19</v>
      </c>
      <c r="B52" s="121" t="s">
        <v>411</v>
      </c>
      <c r="C52" s="300">
        <f>SUM(C53:C55)</f>
        <v>0</v>
      </c>
    </row>
    <row r="53" spans="1:3" s="441" customFormat="1" ht="12" customHeight="1" x14ac:dyDescent="0.2">
      <c r="A53" s="433" t="s">
        <v>104</v>
      </c>
      <c r="B53" s="9" t="s">
        <v>227</v>
      </c>
      <c r="C53" s="77"/>
    </row>
    <row r="54" spans="1:3" ht="12" customHeight="1" x14ac:dyDescent="0.2">
      <c r="A54" s="433" t="s">
        <v>105</v>
      </c>
      <c r="B54" s="8" t="s">
        <v>185</v>
      </c>
      <c r="C54" s="80"/>
    </row>
    <row r="55" spans="1:3" ht="12" customHeight="1" x14ac:dyDescent="0.2">
      <c r="A55" s="433" t="s">
        <v>106</v>
      </c>
      <c r="B55" s="8" t="s">
        <v>58</v>
      </c>
      <c r="C55" s="80"/>
    </row>
    <row r="56" spans="1:3" ht="12" customHeight="1" thickBot="1" x14ac:dyDescent="0.25">
      <c r="A56" s="433" t="s">
        <v>107</v>
      </c>
      <c r="B56" s="8" t="s">
        <v>519</v>
      </c>
      <c r="C56" s="80"/>
    </row>
    <row r="57" spans="1:3" ht="15.2" customHeight="1" thickBot="1" x14ac:dyDescent="0.25">
      <c r="A57" s="197" t="s">
        <v>20</v>
      </c>
      <c r="B57" s="121" t="s">
        <v>13</v>
      </c>
      <c r="C57" s="326"/>
    </row>
    <row r="58" spans="1:3" ht="13.5" thickBot="1" x14ac:dyDescent="0.25">
      <c r="A58" s="197" t="s">
        <v>21</v>
      </c>
      <c r="B58" s="226" t="s">
        <v>524</v>
      </c>
      <c r="C58" s="348">
        <f>+C46+C52+C57</f>
        <v>37795303</v>
      </c>
    </row>
    <row r="59" spans="1:3" ht="15.2" customHeight="1" thickBot="1" x14ac:dyDescent="0.25">
      <c r="C59" s="612">
        <f>C42-C58</f>
        <v>0</v>
      </c>
    </row>
    <row r="60" spans="1:3" ht="14.45" customHeight="1" thickBot="1" x14ac:dyDescent="0.25">
      <c r="A60" s="229" t="s">
        <v>514</v>
      </c>
      <c r="B60" s="230"/>
      <c r="C60" s="118">
        <v>5</v>
      </c>
    </row>
    <row r="61" spans="1:3" ht="13.5" thickBot="1" x14ac:dyDescent="0.25">
      <c r="A61" s="229" t="s">
        <v>203</v>
      </c>
      <c r="B61" s="230"/>
      <c r="C61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C46" sqref="C46:C48"/>
    </sheetView>
  </sheetViews>
  <sheetFormatPr defaultRowHeight="12.75" x14ac:dyDescent="0.2"/>
  <cols>
    <col min="1" max="1" width="13.83203125" style="227" customWidth="1"/>
    <col min="2" max="2" width="79.1640625" style="228" customWidth="1"/>
    <col min="3" max="3" width="25" style="228" customWidth="1"/>
    <col min="4" max="16384" width="9.33203125" style="228"/>
  </cols>
  <sheetData>
    <row r="1" spans="1:3" s="208" customFormat="1" ht="21.2" customHeight="1" thickBot="1" x14ac:dyDescent="0.25">
      <c r="A1" s="207"/>
      <c r="B1" s="209"/>
      <c r="C1" s="579" t="str">
        <f>CONCATENATE(ALAPADATOK!P13," melléklet ",ALAPADATOK!A7," ",ALAPADATOK!B7," ",ALAPADATOK!C7," ",ALAPADATOK!D7," ",ALAPADATOK!E7," ",ALAPADATOK!F7," ",ALAPADATOK!G7," ",ALAPADATOK!H7)</f>
        <v>9.3. melléklet a 1 / 2020 ( II.25. ) önkormányzati rendelethez</v>
      </c>
    </row>
    <row r="2" spans="1:3" s="437" customFormat="1" ht="36" x14ac:dyDescent="0.2">
      <c r="A2" s="390" t="s">
        <v>201</v>
      </c>
      <c r="B2" s="631" t="str">
        <f>CONCATENATE(ALAPADATOK!B13)</f>
        <v>Tiszalúci Önálló Napköziotthonos Óvoda</v>
      </c>
      <c r="C2" s="349" t="s">
        <v>60</v>
      </c>
    </row>
    <row r="3" spans="1:3" s="437" customFormat="1" ht="24.75" thickBot="1" x14ac:dyDescent="0.25">
      <c r="A3" s="431" t="s">
        <v>200</v>
      </c>
      <c r="B3" s="578" t="s">
        <v>393</v>
      </c>
      <c r="C3" s="350" t="s">
        <v>54</v>
      </c>
    </row>
    <row r="4" spans="1:3" s="438" customFormat="1" ht="15.95" customHeight="1" thickBot="1" x14ac:dyDescent="0.3">
      <c r="A4" s="210"/>
      <c r="B4" s="210"/>
      <c r="C4" s="211" t="str">
        <f>KV_9.2.3.sz.mell!C4</f>
        <v>Forintban!</v>
      </c>
    </row>
    <row r="5" spans="1:3" ht="13.5" thickBot="1" x14ac:dyDescent="0.25">
      <c r="A5" s="391" t="s">
        <v>202</v>
      </c>
      <c r="B5" s="212" t="s">
        <v>558</v>
      </c>
      <c r="C5" s="213" t="s">
        <v>55</v>
      </c>
    </row>
    <row r="6" spans="1:3" s="439" customFormat="1" ht="12.95" customHeight="1" thickBot="1" x14ac:dyDescent="0.25">
      <c r="A6" s="189"/>
      <c r="B6" s="190" t="s">
        <v>488</v>
      </c>
      <c r="C6" s="191" t="s">
        <v>489</v>
      </c>
    </row>
    <row r="7" spans="1:3" s="439" customFormat="1" ht="15.95" customHeight="1" thickBot="1" x14ac:dyDescent="0.25">
      <c r="A7" s="214"/>
      <c r="B7" s="215" t="s">
        <v>56</v>
      </c>
      <c r="C7" s="216"/>
    </row>
    <row r="8" spans="1:3" s="351" customFormat="1" ht="12" customHeight="1" thickBot="1" x14ac:dyDescent="0.25">
      <c r="A8" s="189" t="s">
        <v>18</v>
      </c>
      <c r="B8" s="217" t="s">
        <v>515</v>
      </c>
      <c r="C8" s="300">
        <f>SUM(C9:C19)</f>
        <v>0</v>
      </c>
    </row>
    <row r="9" spans="1:3" s="351" customFormat="1" ht="12" customHeight="1" x14ac:dyDescent="0.2">
      <c r="A9" s="432" t="s">
        <v>98</v>
      </c>
      <c r="B9" s="10" t="s">
        <v>272</v>
      </c>
      <c r="C9" s="341"/>
    </row>
    <row r="10" spans="1:3" s="351" customFormat="1" ht="12" customHeight="1" x14ac:dyDescent="0.2">
      <c r="A10" s="433" t="s">
        <v>99</v>
      </c>
      <c r="B10" s="8" t="s">
        <v>273</v>
      </c>
      <c r="C10" s="298"/>
    </row>
    <row r="11" spans="1:3" s="351" customFormat="1" ht="12" customHeight="1" x14ac:dyDescent="0.2">
      <c r="A11" s="433" t="s">
        <v>100</v>
      </c>
      <c r="B11" s="8" t="s">
        <v>274</v>
      </c>
      <c r="C11" s="298"/>
    </row>
    <row r="12" spans="1:3" s="351" customFormat="1" ht="12" customHeight="1" x14ac:dyDescent="0.2">
      <c r="A12" s="433" t="s">
        <v>101</v>
      </c>
      <c r="B12" s="8" t="s">
        <v>275</v>
      </c>
      <c r="C12" s="298"/>
    </row>
    <row r="13" spans="1:3" s="351" customFormat="1" ht="12" customHeight="1" x14ac:dyDescent="0.2">
      <c r="A13" s="433" t="s">
        <v>146</v>
      </c>
      <c r="B13" s="8" t="s">
        <v>276</v>
      </c>
      <c r="C13" s="298"/>
    </row>
    <row r="14" spans="1:3" s="351" customFormat="1" ht="12" customHeight="1" x14ac:dyDescent="0.2">
      <c r="A14" s="433" t="s">
        <v>102</v>
      </c>
      <c r="B14" s="8" t="s">
        <v>394</v>
      </c>
      <c r="C14" s="298"/>
    </row>
    <row r="15" spans="1:3" s="351" customFormat="1" ht="12" customHeight="1" x14ac:dyDescent="0.2">
      <c r="A15" s="433" t="s">
        <v>103</v>
      </c>
      <c r="B15" s="7" t="s">
        <v>395</v>
      </c>
      <c r="C15" s="298"/>
    </row>
    <row r="16" spans="1:3" s="351" customFormat="1" ht="12" customHeight="1" x14ac:dyDescent="0.2">
      <c r="A16" s="433" t="s">
        <v>113</v>
      </c>
      <c r="B16" s="8" t="s">
        <v>279</v>
      </c>
      <c r="C16" s="342"/>
    </row>
    <row r="17" spans="1:3" s="440" customFormat="1" ht="12" customHeight="1" x14ac:dyDescent="0.2">
      <c r="A17" s="433" t="s">
        <v>114</v>
      </c>
      <c r="B17" s="8" t="s">
        <v>280</v>
      </c>
      <c r="C17" s="298"/>
    </row>
    <row r="18" spans="1:3" s="440" customFormat="1" ht="12" customHeight="1" x14ac:dyDescent="0.2">
      <c r="A18" s="433" t="s">
        <v>115</v>
      </c>
      <c r="B18" s="8" t="s">
        <v>431</v>
      </c>
      <c r="C18" s="299"/>
    </row>
    <row r="19" spans="1:3" s="440" customFormat="1" ht="12" customHeight="1" thickBot="1" x14ac:dyDescent="0.25">
      <c r="A19" s="433" t="s">
        <v>116</v>
      </c>
      <c r="B19" s="7" t="s">
        <v>281</v>
      </c>
      <c r="C19" s="299"/>
    </row>
    <row r="20" spans="1:3" s="351" customFormat="1" ht="12" customHeight="1" thickBot="1" x14ac:dyDescent="0.25">
      <c r="A20" s="189" t="s">
        <v>19</v>
      </c>
      <c r="B20" s="217" t="s">
        <v>396</v>
      </c>
      <c r="C20" s="300">
        <f>SUM(C21:C23)</f>
        <v>0</v>
      </c>
    </row>
    <row r="21" spans="1:3" s="440" customFormat="1" ht="12" customHeight="1" x14ac:dyDescent="0.2">
      <c r="A21" s="433" t="s">
        <v>104</v>
      </c>
      <c r="B21" s="9" t="s">
        <v>255</v>
      </c>
      <c r="C21" s="298"/>
    </row>
    <row r="22" spans="1:3" s="440" customFormat="1" ht="12" customHeight="1" x14ac:dyDescent="0.2">
      <c r="A22" s="433" t="s">
        <v>105</v>
      </c>
      <c r="B22" s="8" t="s">
        <v>397</v>
      </c>
      <c r="C22" s="298"/>
    </row>
    <row r="23" spans="1:3" s="440" customFormat="1" ht="12" customHeight="1" x14ac:dyDescent="0.2">
      <c r="A23" s="433" t="s">
        <v>106</v>
      </c>
      <c r="B23" s="8" t="s">
        <v>398</v>
      </c>
      <c r="C23" s="298"/>
    </row>
    <row r="24" spans="1:3" s="440" customFormat="1" ht="12" customHeight="1" thickBot="1" x14ac:dyDescent="0.25">
      <c r="A24" s="433" t="s">
        <v>107</v>
      </c>
      <c r="B24" s="8" t="s">
        <v>520</v>
      </c>
      <c r="C24" s="298"/>
    </row>
    <row r="25" spans="1:3" s="440" customFormat="1" ht="12" customHeight="1" thickBot="1" x14ac:dyDescent="0.25">
      <c r="A25" s="197" t="s">
        <v>20</v>
      </c>
      <c r="B25" s="121" t="s">
        <v>172</v>
      </c>
      <c r="C25" s="326"/>
    </row>
    <row r="26" spans="1:3" s="440" customFormat="1" ht="12" customHeight="1" thickBot="1" x14ac:dyDescent="0.25">
      <c r="A26" s="197" t="s">
        <v>21</v>
      </c>
      <c r="B26" s="121" t="s">
        <v>399</v>
      </c>
      <c r="C26" s="300">
        <f>+C27+C28</f>
        <v>0</v>
      </c>
    </row>
    <row r="27" spans="1:3" s="440" customFormat="1" ht="12" customHeight="1" x14ac:dyDescent="0.2">
      <c r="A27" s="434" t="s">
        <v>265</v>
      </c>
      <c r="B27" s="435" t="s">
        <v>397</v>
      </c>
      <c r="C27" s="77"/>
    </row>
    <row r="28" spans="1:3" s="440" customFormat="1" ht="12" customHeight="1" x14ac:dyDescent="0.2">
      <c r="A28" s="434" t="s">
        <v>266</v>
      </c>
      <c r="B28" s="436" t="s">
        <v>400</v>
      </c>
      <c r="C28" s="301"/>
    </row>
    <row r="29" spans="1:3" s="440" customFormat="1" ht="12" customHeight="1" thickBot="1" x14ac:dyDescent="0.25">
      <c r="A29" s="433" t="s">
        <v>267</v>
      </c>
      <c r="B29" s="138" t="s">
        <v>521</v>
      </c>
      <c r="C29" s="84"/>
    </row>
    <row r="30" spans="1:3" s="440" customFormat="1" ht="12" customHeight="1" thickBot="1" x14ac:dyDescent="0.25">
      <c r="A30" s="197" t="s">
        <v>22</v>
      </c>
      <c r="B30" s="121" t="s">
        <v>401</v>
      </c>
      <c r="C30" s="300">
        <f>+C31+C32+C33</f>
        <v>0</v>
      </c>
    </row>
    <row r="31" spans="1:3" s="440" customFormat="1" ht="12" customHeight="1" x14ac:dyDescent="0.2">
      <c r="A31" s="434" t="s">
        <v>91</v>
      </c>
      <c r="B31" s="435" t="s">
        <v>286</v>
      </c>
      <c r="C31" s="77"/>
    </row>
    <row r="32" spans="1:3" s="440" customFormat="1" ht="12" customHeight="1" x14ac:dyDescent="0.2">
      <c r="A32" s="434" t="s">
        <v>92</v>
      </c>
      <c r="B32" s="436" t="s">
        <v>287</v>
      </c>
      <c r="C32" s="301"/>
    </row>
    <row r="33" spans="1:3" s="440" customFormat="1" ht="12" customHeight="1" thickBot="1" x14ac:dyDescent="0.25">
      <c r="A33" s="433" t="s">
        <v>93</v>
      </c>
      <c r="B33" s="138" t="s">
        <v>288</v>
      </c>
      <c r="C33" s="84"/>
    </row>
    <row r="34" spans="1:3" s="351" customFormat="1" ht="12" customHeight="1" thickBot="1" x14ac:dyDescent="0.25">
      <c r="A34" s="197" t="s">
        <v>23</v>
      </c>
      <c r="B34" s="121" t="s">
        <v>371</v>
      </c>
      <c r="C34" s="326"/>
    </row>
    <row r="35" spans="1:3" s="351" customFormat="1" ht="12" customHeight="1" thickBot="1" x14ac:dyDescent="0.25">
      <c r="A35" s="197" t="s">
        <v>24</v>
      </c>
      <c r="B35" s="121" t="s">
        <v>402</v>
      </c>
      <c r="C35" s="343"/>
    </row>
    <row r="36" spans="1:3" s="351" customFormat="1" ht="12" customHeight="1" thickBot="1" x14ac:dyDescent="0.25">
      <c r="A36" s="189" t="s">
        <v>25</v>
      </c>
      <c r="B36" s="121" t="s">
        <v>522</v>
      </c>
      <c r="C36" s="344">
        <f>+C8+C20+C25+C26+C30+C34+C35</f>
        <v>0</v>
      </c>
    </row>
    <row r="37" spans="1:3" s="351" customFormat="1" ht="12" customHeight="1" thickBot="1" x14ac:dyDescent="0.25">
      <c r="A37" s="218" t="s">
        <v>26</v>
      </c>
      <c r="B37" s="121" t="s">
        <v>404</v>
      </c>
      <c r="C37" s="344">
        <f>+C38+C39+C40</f>
        <v>126495223</v>
      </c>
    </row>
    <row r="38" spans="1:3" s="351" customFormat="1" ht="12" customHeight="1" x14ac:dyDescent="0.2">
      <c r="A38" s="434" t="s">
        <v>405</v>
      </c>
      <c r="B38" s="435" t="s">
        <v>233</v>
      </c>
      <c r="C38" s="77"/>
    </row>
    <row r="39" spans="1:3" s="351" customFormat="1" ht="12" customHeight="1" x14ac:dyDescent="0.2">
      <c r="A39" s="434" t="s">
        <v>406</v>
      </c>
      <c r="B39" s="436" t="s">
        <v>2</v>
      </c>
      <c r="C39" s="301"/>
    </row>
    <row r="40" spans="1:3" s="440" customFormat="1" ht="12" customHeight="1" thickBot="1" x14ac:dyDescent="0.25">
      <c r="A40" s="433" t="s">
        <v>407</v>
      </c>
      <c r="B40" s="138" t="s">
        <v>408</v>
      </c>
      <c r="C40" s="84">
        <v>126495223</v>
      </c>
    </row>
    <row r="41" spans="1:3" s="440" customFormat="1" ht="15.2" customHeight="1" thickBot="1" x14ac:dyDescent="0.25">
      <c r="A41" s="218" t="s">
        <v>27</v>
      </c>
      <c r="B41" s="219" t="s">
        <v>409</v>
      </c>
      <c r="C41" s="347">
        <f>+C36+C37</f>
        <v>126495223</v>
      </c>
    </row>
    <row r="42" spans="1:3" s="440" customFormat="1" ht="15.2" customHeight="1" x14ac:dyDescent="0.2">
      <c r="A42" s="220"/>
      <c r="B42" s="221"/>
      <c r="C42" s="345"/>
    </row>
    <row r="43" spans="1:3" ht="13.5" thickBot="1" x14ac:dyDescent="0.25">
      <c r="A43" s="222"/>
      <c r="B43" s="223"/>
      <c r="C43" s="346"/>
    </row>
    <row r="44" spans="1:3" s="439" customFormat="1" ht="16.5" customHeight="1" thickBot="1" x14ac:dyDescent="0.25">
      <c r="A44" s="224"/>
      <c r="B44" s="225" t="s">
        <v>57</v>
      </c>
      <c r="C44" s="347"/>
    </row>
    <row r="45" spans="1:3" s="441" customFormat="1" ht="12" customHeight="1" thickBot="1" x14ac:dyDescent="0.25">
      <c r="A45" s="197" t="s">
        <v>18</v>
      </c>
      <c r="B45" s="121" t="s">
        <v>410</v>
      </c>
      <c r="C45" s="300">
        <f>SUM(C46:C50)</f>
        <v>126495223</v>
      </c>
    </row>
    <row r="46" spans="1:3" ht="12" customHeight="1" x14ac:dyDescent="0.2">
      <c r="A46" s="433" t="s">
        <v>98</v>
      </c>
      <c r="B46" s="9" t="s">
        <v>49</v>
      </c>
      <c r="C46" s="77">
        <v>99936403</v>
      </c>
    </row>
    <row r="47" spans="1:3" ht="12" customHeight="1" x14ac:dyDescent="0.2">
      <c r="A47" s="433" t="s">
        <v>99</v>
      </c>
      <c r="B47" s="8" t="s">
        <v>181</v>
      </c>
      <c r="C47" s="80">
        <v>17249820</v>
      </c>
    </row>
    <row r="48" spans="1:3" ht="12" customHeight="1" x14ac:dyDescent="0.2">
      <c r="A48" s="433" t="s">
        <v>100</v>
      </c>
      <c r="B48" s="8" t="s">
        <v>138</v>
      </c>
      <c r="C48" s="80">
        <v>9309000</v>
      </c>
    </row>
    <row r="49" spans="1:3" ht="12" customHeight="1" x14ac:dyDescent="0.2">
      <c r="A49" s="433" t="s">
        <v>101</v>
      </c>
      <c r="B49" s="8" t="s">
        <v>182</v>
      </c>
      <c r="C49" s="80"/>
    </row>
    <row r="50" spans="1:3" ht="12" customHeight="1" thickBot="1" x14ac:dyDescent="0.25">
      <c r="A50" s="433" t="s">
        <v>146</v>
      </c>
      <c r="B50" s="8" t="s">
        <v>183</v>
      </c>
      <c r="C50" s="80"/>
    </row>
    <row r="51" spans="1:3" ht="12" customHeight="1" thickBot="1" x14ac:dyDescent="0.25">
      <c r="A51" s="197" t="s">
        <v>19</v>
      </c>
      <c r="B51" s="121" t="s">
        <v>411</v>
      </c>
      <c r="C51" s="300">
        <f>SUM(C52:C54)</f>
        <v>0</v>
      </c>
    </row>
    <row r="52" spans="1:3" s="441" customFormat="1" ht="12" customHeight="1" x14ac:dyDescent="0.2">
      <c r="A52" s="433" t="s">
        <v>104</v>
      </c>
      <c r="B52" s="9" t="s">
        <v>227</v>
      </c>
      <c r="C52" s="77"/>
    </row>
    <row r="53" spans="1:3" ht="12" customHeight="1" x14ac:dyDescent="0.2">
      <c r="A53" s="433" t="s">
        <v>105</v>
      </c>
      <c r="B53" s="8" t="s">
        <v>185</v>
      </c>
      <c r="C53" s="80"/>
    </row>
    <row r="54" spans="1:3" ht="12" customHeight="1" x14ac:dyDescent="0.2">
      <c r="A54" s="433" t="s">
        <v>106</v>
      </c>
      <c r="B54" s="8" t="s">
        <v>58</v>
      </c>
      <c r="C54" s="80"/>
    </row>
    <row r="55" spans="1:3" ht="12" customHeight="1" thickBot="1" x14ac:dyDescent="0.25">
      <c r="A55" s="433" t="s">
        <v>107</v>
      </c>
      <c r="B55" s="8" t="s">
        <v>519</v>
      </c>
      <c r="C55" s="80"/>
    </row>
    <row r="56" spans="1:3" ht="15.2" customHeight="1" thickBot="1" x14ac:dyDescent="0.25">
      <c r="A56" s="197" t="s">
        <v>20</v>
      </c>
      <c r="B56" s="121" t="s">
        <v>13</v>
      </c>
      <c r="C56" s="326"/>
    </row>
    <row r="57" spans="1:3" ht="13.5" thickBot="1" x14ac:dyDescent="0.25">
      <c r="A57" s="197" t="s">
        <v>21</v>
      </c>
      <c r="B57" s="226" t="s">
        <v>524</v>
      </c>
      <c r="C57" s="348">
        <f>+C45+C51+C56</f>
        <v>126495223</v>
      </c>
    </row>
    <row r="58" spans="1:3" ht="15.2" customHeight="1" thickBot="1" x14ac:dyDescent="0.25">
      <c r="C58" s="612">
        <f>C41-C57</f>
        <v>0</v>
      </c>
    </row>
    <row r="59" spans="1:3" ht="14.45" customHeight="1" thickBot="1" x14ac:dyDescent="0.25">
      <c r="A59" s="229" t="s">
        <v>514</v>
      </c>
      <c r="B59" s="230"/>
      <c r="C59" s="118">
        <v>29</v>
      </c>
    </row>
    <row r="60" spans="1:3" ht="13.5" thickBot="1" x14ac:dyDescent="0.25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C59" sqref="C59"/>
    </sheetView>
  </sheetViews>
  <sheetFormatPr defaultRowHeight="12.75" x14ac:dyDescent="0.2"/>
  <cols>
    <col min="1" max="1" width="13.83203125" style="227" customWidth="1"/>
    <col min="2" max="2" width="79.1640625" style="228" customWidth="1"/>
    <col min="3" max="3" width="25" style="228" customWidth="1"/>
    <col min="4" max="16384" width="9.33203125" style="228"/>
  </cols>
  <sheetData>
    <row r="1" spans="1:3" s="208" customFormat="1" ht="21.2" customHeight="1" thickBot="1" x14ac:dyDescent="0.25">
      <c r="A1" s="207"/>
      <c r="B1" s="209"/>
      <c r="C1" s="579" t="str">
        <f>CONCATENATE(ALAPADATOK!P13,"1. melléklet ",ALAPADATOK!A7," ",ALAPADATOK!B7," ",ALAPADATOK!C7," ",ALAPADATOK!D7," ",ALAPADATOK!E7," ",ALAPADATOK!F7," ",ALAPADATOK!G7," ",ALAPADATOK!H7)</f>
        <v>9.3.1. melléklet a 1 / 2020 ( II.25. ) önkormányzati rendelethez</v>
      </c>
    </row>
    <row r="2" spans="1:3" s="437" customFormat="1" ht="36" x14ac:dyDescent="0.2">
      <c r="A2" s="390" t="s">
        <v>201</v>
      </c>
      <c r="B2" s="577" t="str">
        <f>CONCATENATE(KV_9.3.sz.mell!B2)</f>
        <v>Tiszalúci Önálló Napköziotthonos Óvoda</v>
      </c>
      <c r="C2" s="349" t="s">
        <v>60</v>
      </c>
    </row>
    <row r="3" spans="1:3" s="437" customFormat="1" ht="24.75" thickBot="1" x14ac:dyDescent="0.25">
      <c r="A3" s="431" t="s">
        <v>200</v>
      </c>
      <c r="B3" s="578" t="s">
        <v>412</v>
      </c>
      <c r="C3" s="350" t="s">
        <v>59</v>
      </c>
    </row>
    <row r="4" spans="1:3" s="438" customFormat="1" ht="15.95" customHeight="1" thickBot="1" x14ac:dyDescent="0.3">
      <c r="A4" s="210"/>
      <c r="B4" s="210"/>
      <c r="C4" s="211" t="str">
        <f>KV_9.3.sz.mell!C4</f>
        <v>Forintban!</v>
      </c>
    </row>
    <row r="5" spans="1:3" ht="13.5" thickBot="1" x14ac:dyDescent="0.25">
      <c r="A5" s="391" t="s">
        <v>202</v>
      </c>
      <c r="B5" s="212" t="s">
        <v>558</v>
      </c>
      <c r="C5" s="213" t="s">
        <v>55</v>
      </c>
    </row>
    <row r="6" spans="1:3" s="439" customFormat="1" ht="12.95" customHeight="1" thickBot="1" x14ac:dyDescent="0.25">
      <c r="A6" s="189"/>
      <c r="B6" s="190" t="s">
        <v>488</v>
      </c>
      <c r="C6" s="191" t="s">
        <v>489</v>
      </c>
    </row>
    <row r="7" spans="1:3" s="439" customFormat="1" ht="15.95" customHeight="1" thickBot="1" x14ac:dyDescent="0.25">
      <c r="A7" s="214"/>
      <c r="B7" s="215" t="s">
        <v>56</v>
      </c>
      <c r="C7" s="216"/>
    </row>
    <row r="8" spans="1:3" s="351" customFormat="1" ht="12" customHeight="1" thickBot="1" x14ac:dyDescent="0.25">
      <c r="A8" s="189" t="s">
        <v>18</v>
      </c>
      <c r="B8" s="217" t="s">
        <v>515</v>
      </c>
      <c r="C8" s="300">
        <f>SUM(C9:C19)</f>
        <v>0</v>
      </c>
    </row>
    <row r="9" spans="1:3" s="351" customFormat="1" ht="12" customHeight="1" x14ac:dyDescent="0.2">
      <c r="A9" s="432" t="s">
        <v>98</v>
      </c>
      <c r="B9" s="10" t="s">
        <v>272</v>
      </c>
      <c r="C9" s="341"/>
    </row>
    <row r="10" spans="1:3" s="351" customFormat="1" ht="12" customHeight="1" x14ac:dyDescent="0.2">
      <c r="A10" s="433" t="s">
        <v>99</v>
      </c>
      <c r="B10" s="8" t="s">
        <v>273</v>
      </c>
      <c r="C10" s="298"/>
    </row>
    <row r="11" spans="1:3" s="351" customFormat="1" ht="12" customHeight="1" x14ac:dyDescent="0.2">
      <c r="A11" s="433" t="s">
        <v>100</v>
      </c>
      <c r="B11" s="8" t="s">
        <v>274</v>
      </c>
      <c r="C11" s="298"/>
    </row>
    <row r="12" spans="1:3" s="351" customFormat="1" ht="12" customHeight="1" x14ac:dyDescent="0.2">
      <c r="A12" s="433" t="s">
        <v>101</v>
      </c>
      <c r="B12" s="8" t="s">
        <v>275</v>
      </c>
      <c r="C12" s="298"/>
    </row>
    <row r="13" spans="1:3" s="351" customFormat="1" ht="12" customHeight="1" x14ac:dyDescent="0.2">
      <c r="A13" s="433" t="s">
        <v>146</v>
      </c>
      <c r="B13" s="8" t="s">
        <v>276</v>
      </c>
      <c r="C13" s="298"/>
    </row>
    <row r="14" spans="1:3" s="351" customFormat="1" ht="12" customHeight="1" x14ac:dyDescent="0.2">
      <c r="A14" s="433" t="s">
        <v>102</v>
      </c>
      <c r="B14" s="8" t="s">
        <v>394</v>
      </c>
      <c r="C14" s="298"/>
    </row>
    <row r="15" spans="1:3" s="351" customFormat="1" ht="12" customHeight="1" x14ac:dyDescent="0.2">
      <c r="A15" s="433" t="s">
        <v>103</v>
      </c>
      <c r="B15" s="7" t="s">
        <v>395</v>
      </c>
      <c r="C15" s="298"/>
    </row>
    <row r="16" spans="1:3" s="351" customFormat="1" ht="12" customHeight="1" x14ac:dyDescent="0.2">
      <c r="A16" s="433" t="s">
        <v>113</v>
      </c>
      <c r="B16" s="8" t="s">
        <v>279</v>
      </c>
      <c r="C16" s="342"/>
    </row>
    <row r="17" spans="1:3" s="440" customFormat="1" ht="12" customHeight="1" x14ac:dyDescent="0.2">
      <c r="A17" s="433" t="s">
        <v>114</v>
      </c>
      <c r="B17" s="8" t="s">
        <v>280</v>
      </c>
      <c r="C17" s="298"/>
    </row>
    <row r="18" spans="1:3" s="440" customFormat="1" ht="12" customHeight="1" x14ac:dyDescent="0.2">
      <c r="A18" s="433" t="s">
        <v>115</v>
      </c>
      <c r="B18" s="8" t="s">
        <v>431</v>
      </c>
      <c r="C18" s="299"/>
    </row>
    <row r="19" spans="1:3" s="440" customFormat="1" ht="12" customHeight="1" thickBot="1" x14ac:dyDescent="0.25">
      <c r="A19" s="433" t="s">
        <v>116</v>
      </c>
      <c r="B19" s="7" t="s">
        <v>281</v>
      </c>
      <c r="C19" s="299"/>
    </row>
    <row r="20" spans="1:3" s="351" customFormat="1" ht="12" customHeight="1" thickBot="1" x14ac:dyDescent="0.25">
      <c r="A20" s="189" t="s">
        <v>19</v>
      </c>
      <c r="B20" s="217" t="s">
        <v>396</v>
      </c>
      <c r="C20" s="300">
        <f>SUM(C21:C23)</f>
        <v>0</v>
      </c>
    </row>
    <row r="21" spans="1:3" s="440" customFormat="1" ht="12" customHeight="1" x14ac:dyDescent="0.2">
      <c r="A21" s="433" t="s">
        <v>104</v>
      </c>
      <c r="B21" s="9" t="s">
        <v>255</v>
      </c>
      <c r="C21" s="298"/>
    </row>
    <row r="22" spans="1:3" s="440" customFormat="1" ht="12" customHeight="1" x14ac:dyDescent="0.2">
      <c r="A22" s="433" t="s">
        <v>105</v>
      </c>
      <c r="B22" s="8" t="s">
        <v>397</v>
      </c>
      <c r="C22" s="298"/>
    </row>
    <row r="23" spans="1:3" s="440" customFormat="1" ht="12" customHeight="1" x14ac:dyDescent="0.2">
      <c r="A23" s="433" t="s">
        <v>106</v>
      </c>
      <c r="B23" s="8" t="s">
        <v>398</v>
      </c>
      <c r="C23" s="298"/>
    </row>
    <row r="24" spans="1:3" s="440" customFormat="1" ht="12" customHeight="1" thickBot="1" x14ac:dyDescent="0.25">
      <c r="A24" s="433" t="s">
        <v>107</v>
      </c>
      <c r="B24" s="8" t="s">
        <v>520</v>
      </c>
      <c r="C24" s="298"/>
    </row>
    <row r="25" spans="1:3" s="440" customFormat="1" ht="12" customHeight="1" thickBot="1" x14ac:dyDescent="0.25">
      <c r="A25" s="197" t="s">
        <v>20</v>
      </c>
      <c r="B25" s="121" t="s">
        <v>172</v>
      </c>
      <c r="C25" s="326"/>
    </row>
    <row r="26" spans="1:3" s="440" customFormat="1" ht="12" customHeight="1" thickBot="1" x14ac:dyDescent="0.25">
      <c r="A26" s="197" t="s">
        <v>21</v>
      </c>
      <c r="B26" s="121" t="s">
        <v>399</v>
      </c>
      <c r="C26" s="300">
        <f>+C27+C28</f>
        <v>0</v>
      </c>
    </row>
    <row r="27" spans="1:3" s="440" customFormat="1" ht="12" customHeight="1" x14ac:dyDescent="0.2">
      <c r="A27" s="434" t="s">
        <v>265</v>
      </c>
      <c r="B27" s="435" t="s">
        <v>397</v>
      </c>
      <c r="C27" s="77"/>
    </row>
    <row r="28" spans="1:3" s="440" customFormat="1" ht="12" customHeight="1" x14ac:dyDescent="0.2">
      <c r="A28" s="434" t="s">
        <v>266</v>
      </c>
      <c r="B28" s="436" t="s">
        <v>400</v>
      </c>
      <c r="C28" s="301"/>
    </row>
    <row r="29" spans="1:3" s="440" customFormat="1" ht="12" customHeight="1" thickBot="1" x14ac:dyDescent="0.25">
      <c r="A29" s="433" t="s">
        <v>267</v>
      </c>
      <c r="B29" s="138" t="s">
        <v>521</v>
      </c>
      <c r="C29" s="84"/>
    </row>
    <row r="30" spans="1:3" s="440" customFormat="1" ht="12" customHeight="1" thickBot="1" x14ac:dyDescent="0.25">
      <c r="A30" s="197" t="s">
        <v>22</v>
      </c>
      <c r="B30" s="121" t="s">
        <v>401</v>
      </c>
      <c r="C30" s="300">
        <f>+C31+C32+C33</f>
        <v>0</v>
      </c>
    </row>
    <row r="31" spans="1:3" s="440" customFormat="1" ht="12" customHeight="1" x14ac:dyDescent="0.2">
      <c r="A31" s="434" t="s">
        <v>91</v>
      </c>
      <c r="B31" s="435" t="s">
        <v>286</v>
      </c>
      <c r="C31" s="77"/>
    </row>
    <row r="32" spans="1:3" s="440" customFormat="1" ht="12" customHeight="1" x14ac:dyDescent="0.2">
      <c r="A32" s="434" t="s">
        <v>92</v>
      </c>
      <c r="B32" s="436" t="s">
        <v>287</v>
      </c>
      <c r="C32" s="301"/>
    </row>
    <row r="33" spans="1:3" s="440" customFormat="1" ht="12" customHeight="1" thickBot="1" x14ac:dyDescent="0.25">
      <c r="A33" s="433" t="s">
        <v>93</v>
      </c>
      <c r="B33" s="138" t="s">
        <v>288</v>
      </c>
      <c r="C33" s="84"/>
    </row>
    <row r="34" spans="1:3" s="351" customFormat="1" ht="12" customHeight="1" thickBot="1" x14ac:dyDescent="0.25">
      <c r="A34" s="197" t="s">
        <v>23</v>
      </c>
      <c r="B34" s="121" t="s">
        <v>371</v>
      </c>
      <c r="C34" s="326"/>
    </row>
    <row r="35" spans="1:3" s="351" customFormat="1" ht="12" customHeight="1" thickBot="1" x14ac:dyDescent="0.25">
      <c r="A35" s="197" t="s">
        <v>24</v>
      </c>
      <c r="B35" s="121" t="s">
        <v>402</v>
      </c>
      <c r="C35" s="343"/>
    </row>
    <row r="36" spans="1:3" s="351" customFormat="1" ht="12" customHeight="1" thickBot="1" x14ac:dyDescent="0.25">
      <c r="A36" s="189" t="s">
        <v>25</v>
      </c>
      <c r="B36" s="121" t="s">
        <v>522</v>
      </c>
      <c r="C36" s="344">
        <f>+C8+C20+C25+C26+C30+C34+C35</f>
        <v>0</v>
      </c>
    </row>
    <row r="37" spans="1:3" s="351" customFormat="1" ht="12" customHeight="1" thickBot="1" x14ac:dyDescent="0.25">
      <c r="A37" s="218" t="s">
        <v>26</v>
      </c>
      <c r="B37" s="121" t="s">
        <v>404</v>
      </c>
      <c r="C37" s="344">
        <f>+C38+C39+C40</f>
        <v>126495223</v>
      </c>
    </row>
    <row r="38" spans="1:3" s="351" customFormat="1" ht="12" customHeight="1" x14ac:dyDescent="0.2">
      <c r="A38" s="434" t="s">
        <v>405</v>
      </c>
      <c r="B38" s="435" t="s">
        <v>233</v>
      </c>
      <c r="C38" s="77"/>
    </row>
    <row r="39" spans="1:3" s="351" customFormat="1" ht="12" customHeight="1" x14ac:dyDescent="0.2">
      <c r="A39" s="434" t="s">
        <v>406</v>
      </c>
      <c r="B39" s="436" t="s">
        <v>2</v>
      </c>
      <c r="C39" s="301"/>
    </row>
    <row r="40" spans="1:3" s="440" customFormat="1" ht="12" customHeight="1" thickBot="1" x14ac:dyDescent="0.25">
      <c r="A40" s="433" t="s">
        <v>407</v>
      </c>
      <c r="B40" s="138" t="s">
        <v>408</v>
      </c>
      <c r="C40" s="84">
        <v>126495223</v>
      </c>
    </row>
    <row r="41" spans="1:3" s="440" customFormat="1" ht="15.2" customHeight="1" thickBot="1" x14ac:dyDescent="0.25">
      <c r="A41" s="218" t="s">
        <v>27</v>
      </c>
      <c r="B41" s="219" t="s">
        <v>409</v>
      </c>
      <c r="C41" s="347">
        <f>+C36+C37</f>
        <v>126495223</v>
      </c>
    </row>
    <row r="42" spans="1:3" s="440" customFormat="1" ht="15.2" customHeight="1" x14ac:dyDescent="0.2">
      <c r="A42" s="220"/>
      <c r="B42" s="221"/>
      <c r="C42" s="345"/>
    </row>
    <row r="43" spans="1:3" ht="13.5" thickBot="1" x14ac:dyDescent="0.25">
      <c r="A43" s="222"/>
      <c r="B43" s="223"/>
      <c r="C43" s="346"/>
    </row>
    <row r="44" spans="1:3" s="439" customFormat="1" ht="16.5" customHeight="1" thickBot="1" x14ac:dyDescent="0.25">
      <c r="A44" s="224"/>
      <c r="B44" s="225" t="s">
        <v>57</v>
      </c>
      <c r="C44" s="347"/>
    </row>
    <row r="45" spans="1:3" s="441" customFormat="1" ht="12" customHeight="1" thickBot="1" x14ac:dyDescent="0.25">
      <c r="A45" s="197" t="s">
        <v>18</v>
      </c>
      <c r="B45" s="121" t="s">
        <v>410</v>
      </c>
      <c r="C45" s="300">
        <f>SUM(C46:C50)</f>
        <v>126495223</v>
      </c>
    </row>
    <row r="46" spans="1:3" ht="12" customHeight="1" x14ac:dyDescent="0.2">
      <c r="A46" s="433" t="s">
        <v>98</v>
      </c>
      <c r="B46" s="9" t="s">
        <v>49</v>
      </c>
      <c r="C46" s="77">
        <v>99936403</v>
      </c>
    </row>
    <row r="47" spans="1:3" ht="12" customHeight="1" x14ac:dyDescent="0.2">
      <c r="A47" s="433" t="s">
        <v>99</v>
      </c>
      <c r="B47" s="8" t="s">
        <v>181</v>
      </c>
      <c r="C47" s="80">
        <v>17249820</v>
      </c>
    </row>
    <row r="48" spans="1:3" ht="12" customHeight="1" x14ac:dyDescent="0.2">
      <c r="A48" s="433" t="s">
        <v>100</v>
      </c>
      <c r="B48" s="8" t="s">
        <v>138</v>
      </c>
      <c r="C48" s="80">
        <v>9309000</v>
      </c>
    </row>
    <row r="49" spans="1:3" ht="12" customHeight="1" x14ac:dyDescent="0.2">
      <c r="A49" s="433" t="s">
        <v>101</v>
      </c>
      <c r="B49" s="8" t="s">
        <v>182</v>
      </c>
      <c r="C49" s="80"/>
    </row>
    <row r="50" spans="1:3" ht="12" customHeight="1" thickBot="1" x14ac:dyDescent="0.25">
      <c r="A50" s="433" t="s">
        <v>146</v>
      </c>
      <c r="B50" s="8" t="s">
        <v>183</v>
      </c>
      <c r="C50" s="80"/>
    </row>
    <row r="51" spans="1:3" ht="12" customHeight="1" thickBot="1" x14ac:dyDescent="0.25">
      <c r="A51" s="197" t="s">
        <v>19</v>
      </c>
      <c r="B51" s="121" t="s">
        <v>411</v>
      </c>
      <c r="C51" s="300">
        <f>SUM(C52:C54)</f>
        <v>0</v>
      </c>
    </row>
    <row r="52" spans="1:3" s="441" customFormat="1" ht="12" customHeight="1" x14ac:dyDescent="0.2">
      <c r="A52" s="433" t="s">
        <v>104</v>
      </c>
      <c r="B52" s="9" t="s">
        <v>227</v>
      </c>
      <c r="C52" s="77"/>
    </row>
    <row r="53" spans="1:3" ht="12" customHeight="1" x14ac:dyDescent="0.2">
      <c r="A53" s="433" t="s">
        <v>105</v>
      </c>
      <c r="B53" s="8" t="s">
        <v>185</v>
      </c>
      <c r="C53" s="80"/>
    </row>
    <row r="54" spans="1:3" ht="12" customHeight="1" x14ac:dyDescent="0.2">
      <c r="A54" s="433" t="s">
        <v>106</v>
      </c>
      <c r="B54" s="8" t="s">
        <v>58</v>
      </c>
      <c r="C54" s="80"/>
    </row>
    <row r="55" spans="1:3" ht="12" customHeight="1" thickBot="1" x14ac:dyDescent="0.25">
      <c r="A55" s="433" t="s">
        <v>107</v>
      </c>
      <c r="B55" s="8" t="s">
        <v>519</v>
      </c>
      <c r="C55" s="80"/>
    </row>
    <row r="56" spans="1:3" ht="15.2" customHeight="1" thickBot="1" x14ac:dyDescent="0.25">
      <c r="A56" s="197" t="s">
        <v>20</v>
      </c>
      <c r="B56" s="121" t="s">
        <v>13</v>
      </c>
      <c r="C56" s="326"/>
    </row>
    <row r="57" spans="1:3" ht="13.5" thickBot="1" x14ac:dyDescent="0.25">
      <c r="A57" s="197" t="s">
        <v>21</v>
      </c>
      <c r="B57" s="226" t="s">
        <v>524</v>
      </c>
      <c r="C57" s="348">
        <f>+C45+C51+C56</f>
        <v>126495223</v>
      </c>
    </row>
    <row r="58" spans="1:3" ht="15.2" customHeight="1" thickBot="1" x14ac:dyDescent="0.25">
      <c r="C58" s="612">
        <f>C41-C57</f>
        <v>0</v>
      </c>
    </row>
    <row r="59" spans="1:3" ht="14.45" customHeight="1" thickBot="1" x14ac:dyDescent="0.25">
      <c r="A59" s="229" t="s">
        <v>514</v>
      </c>
      <c r="B59" s="230"/>
      <c r="C59" s="118">
        <v>29</v>
      </c>
    </row>
    <row r="60" spans="1:3" ht="13.5" thickBot="1" x14ac:dyDescent="0.25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13.83203125" style="227" customWidth="1"/>
    <col min="2" max="2" width="79.1640625" style="228" customWidth="1"/>
    <col min="3" max="3" width="25" style="228" customWidth="1"/>
    <col min="4" max="16384" width="9.33203125" style="228"/>
  </cols>
  <sheetData>
    <row r="1" spans="1:3" s="208" customFormat="1" ht="21.2" customHeight="1" thickBot="1" x14ac:dyDescent="0.25">
      <c r="A1" s="207"/>
      <c r="B1" s="209"/>
      <c r="C1" s="579" t="str">
        <f>CONCATENATE(ALAPADATOK!P13,"2. melléklet ",ALAPADATOK!A7," ",ALAPADATOK!B7," ",ALAPADATOK!C7," ",ALAPADATOK!D7," ",ALAPADATOK!E7," ",ALAPADATOK!F7," ",ALAPADATOK!G7," ",ALAPADATOK!H7)</f>
        <v>9.3.2. melléklet a 1 / 2020 ( II.25. ) önkormányzati rendelethez</v>
      </c>
    </row>
    <row r="2" spans="1:3" s="437" customFormat="1" ht="36" x14ac:dyDescent="0.2">
      <c r="A2" s="390" t="s">
        <v>201</v>
      </c>
      <c r="B2" s="577" t="str">
        <f>CONCATENATE(KV_9.3.1.sz.mell!B2)</f>
        <v>Tiszalúci Önálló Napköziotthonos Óvoda</v>
      </c>
      <c r="C2" s="349" t="s">
        <v>60</v>
      </c>
    </row>
    <row r="3" spans="1:3" s="437" customFormat="1" ht="24.75" thickBot="1" x14ac:dyDescent="0.25">
      <c r="A3" s="431" t="s">
        <v>200</v>
      </c>
      <c r="B3" s="578" t="s">
        <v>413</v>
      </c>
      <c r="C3" s="350" t="s">
        <v>60</v>
      </c>
    </row>
    <row r="4" spans="1:3" s="438" customFormat="1" ht="15.95" customHeight="1" thickBot="1" x14ac:dyDescent="0.3">
      <c r="A4" s="210"/>
      <c r="B4" s="210"/>
      <c r="C4" s="211" t="str">
        <f>KV_9.3.1.sz.mell!C4</f>
        <v>Forintban!</v>
      </c>
    </row>
    <row r="5" spans="1:3" ht="13.5" thickBot="1" x14ac:dyDescent="0.25">
      <c r="A5" s="391" t="s">
        <v>202</v>
      </c>
      <c r="B5" s="212" t="s">
        <v>558</v>
      </c>
      <c r="C5" s="213" t="s">
        <v>55</v>
      </c>
    </row>
    <row r="6" spans="1:3" s="439" customFormat="1" ht="12.95" customHeight="1" thickBot="1" x14ac:dyDescent="0.25">
      <c r="A6" s="189"/>
      <c r="B6" s="190" t="s">
        <v>488</v>
      </c>
      <c r="C6" s="191" t="s">
        <v>489</v>
      </c>
    </row>
    <row r="7" spans="1:3" s="439" customFormat="1" ht="15.95" customHeight="1" thickBot="1" x14ac:dyDescent="0.25">
      <c r="A7" s="214"/>
      <c r="B7" s="215" t="s">
        <v>56</v>
      </c>
      <c r="C7" s="216"/>
    </row>
    <row r="8" spans="1:3" s="351" customFormat="1" ht="12" customHeight="1" thickBot="1" x14ac:dyDescent="0.25">
      <c r="A8" s="189" t="s">
        <v>18</v>
      </c>
      <c r="B8" s="217" t="s">
        <v>515</v>
      </c>
      <c r="C8" s="300">
        <f>SUM(C9:C19)</f>
        <v>0</v>
      </c>
    </row>
    <row r="9" spans="1:3" s="351" customFormat="1" ht="12" customHeight="1" x14ac:dyDescent="0.2">
      <c r="A9" s="432" t="s">
        <v>98</v>
      </c>
      <c r="B9" s="10" t="s">
        <v>272</v>
      </c>
      <c r="C9" s="341"/>
    </row>
    <row r="10" spans="1:3" s="351" customFormat="1" ht="12" customHeight="1" x14ac:dyDescent="0.2">
      <c r="A10" s="433" t="s">
        <v>99</v>
      </c>
      <c r="B10" s="8" t="s">
        <v>273</v>
      </c>
      <c r="C10" s="298"/>
    </row>
    <row r="11" spans="1:3" s="351" customFormat="1" ht="12" customHeight="1" x14ac:dyDescent="0.2">
      <c r="A11" s="433" t="s">
        <v>100</v>
      </c>
      <c r="B11" s="8" t="s">
        <v>274</v>
      </c>
      <c r="C11" s="298"/>
    </row>
    <row r="12" spans="1:3" s="351" customFormat="1" ht="12" customHeight="1" x14ac:dyDescent="0.2">
      <c r="A12" s="433" t="s">
        <v>101</v>
      </c>
      <c r="B12" s="8" t="s">
        <v>275</v>
      </c>
      <c r="C12" s="298"/>
    </row>
    <row r="13" spans="1:3" s="351" customFormat="1" ht="12" customHeight="1" x14ac:dyDescent="0.2">
      <c r="A13" s="433" t="s">
        <v>146</v>
      </c>
      <c r="B13" s="8" t="s">
        <v>276</v>
      </c>
      <c r="C13" s="298"/>
    </row>
    <row r="14" spans="1:3" s="351" customFormat="1" ht="12" customHeight="1" x14ac:dyDescent="0.2">
      <c r="A14" s="433" t="s">
        <v>102</v>
      </c>
      <c r="B14" s="8" t="s">
        <v>394</v>
      </c>
      <c r="C14" s="298"/>
    </row>
    <row r="15" spans="1:3" s="351" customFormat="1" ht="12" customHeight="1" x14ac:dyDescent="0.2">
      <c r="A15" s="433" t="s">
        <v>103</v>
      </c>
      <c r="B15" s="7" t="s">
        <v>395</v>
      </c>
      <c r="C15" s="298"/>
    </row>
    <row r="16" spans="1:3" s="351" customFormat="1" ht="12" customHeight="1" x14ac:dyDescent="0.2">
      <c r="A16" s="433" t="s">
        <v>113</v>
      </c>
      <c r="B16" s="8" t="s">
        <v>279</v>
      </c>
      <c r="C16" s="342"/>
    </row>
    <row r="17" spans="1:3" s="440" customFormat="1" ht="12" customHeight="1" x14ac:dyDescent="0.2">
      <c r="A17" s="433" t="s">
        <v>114</v>
      </c>
      <c r="B17" s="8" t="s">
        <v>280</v>
      </c>
      <c r="C17" s="298"/>
    </row>
    <row r="18" spans="1:3" s="440" customFormat="1" ht="12" customHeight="1" x14ac:dyDescent="0.2">
      <c r="A18" s="433" t="s">
        <v>115</v>
      </c>
      <c r="B18" s="8" t="s">
        <v>431</v>
      </c>
      <c r="C18" s="299"/>
    </row>
    <row r="19" spans="1:3" s="440" customFormat="1" ht="12" customHeight="1" thickBot="1" x14ac:dyDescent="0.25">
      <c r="A19" s="433" t="s">
        <v>116</v>
      </c>
      <c r="B19" s="7" t="s">
        <v>281</v>
      </c>
      <c r="C19" s="299"/>
    </row>
    <row r="20" spans="1:3" s="351" customFormat="1" ht="12" customHeight="1" thickBot="1" x14ac:dyDescent="0.25">
      <c r="A20" s="189" t="s">
        <v>19</v>
      </c>
      <c r="B20" s="217" t="s">
        <v>396</v>
      </c>
      <c r="C20" s="300">
        <f>SUM(C21:C23)</f>
        <v>0</v>
      </c>
    </row>
    <row r="21" spans="1:3" s="440" customFormat="1" ht="12" customHeight="1" x14ac:dyDescent="0.2">
      <c r="A21" s="433" t="s">
        <v>104</v>
      </c>
      <c r="B21" s="9" t="s">
        <v>255</v>
      </c>
      <c r="C21" s="298"/>
    </row>
    <row r="22" spans="1:3" s="440" customFormat="1" ht="12" customHeight="1" x14ac:dyDescent="0.2">
      <c r="A22" s="433" t="s">
        <v>105</v>
      </c>
      <c r="B22" s="8" t="s">
        <v>397</v>
      </c>
      <c r="C22" s="298"/>
    </row>
    <row r="23" spans="1:3" s="440" customFormat="1" ht="12" customHeight="1" x14ac:dyDescent="0.2">
      <c r="A23" s="433" t="s">
        <v>106</v>
      </c>
      <c r="B23" s="8" t="s">
        <v>398</v>
      </c>
      <c r="C23" s="298"/>
    </row>
    <row r="24" spans="1:3" s="440" customFormat="1" ht="12" customHeight="1" thickBot="1" x14ac:dyDescent="0.25">
      <c r="A24" s="433" t="s">
        <v>107</v>
      </c>
      <c r="B24" s="8" t="s">
        <v>520</v>
      </c>
      <c r="C24" s="298"/>
    </row>
    <row r="25" spans="1:3" s="440" customFormat="1" ht="12" customHeight="1" thickBot="1" x14ac:dyDescent="0.25">
      <c r="A25" s="197" t="s">
        <v>20</v>
      </c>
      <c r="B25" s="121" t="s">
        <v>172</v>
      </c>
      <c r="C25" s="326"/>
    </row>
    <row r="26" spans="1:3" s="440" customFormat="1" ht="12" customHeight="1" thickBot="1" x14ac:dyDescent="0.25">
      <c r="A26" s="197" t="s">
        <v>21</v>
      </c>
      <c r="B26" s="121" t="s">
        <v>399</v>
      </c>
      <c r="C26" s="300">
        <f>+C27+C28</f>
        <v>0</v>
      </c>
    </row>
    <row r="27" spans="1:3" s="440" customFormat="1" ht="12" customHeight="1" x14ac:dyDescent="0.2">
      <c r="A27" s="434" t="s">
        <v>265</v>
      </c>
      <c r="B27" s="435" t="s">
        <v>397</v>
      </c>
      <c r="C27" s="77"/>
    </row>
    <row r="28" spans="1:3" s="440" customFormat="1" ht="12" customHeight="1" x14ac:dyDescent="0.2">
      <c r="A28" s="434" t="s">
        <v>266</v>
      </c>
      <c r="B28" s="436" t="s">
        <v>400</v>
      </c>
      <c r="C28" s="301"/>
    </row>
    <row r="29" spans="1:3" s="440" customFormat="1" ht="12" customHeight="1" thickBot="1" x14ac:dyDescent="0.25">
      <c r="A29" s="433" t="s">
        <v>267</v>
      </c>
      <c r="B29" s="138" t="s">
        <v>521</v>
      </c>
      <c r="C29" s="84"/>
    </row>
    <row r="30" spans="1:3" s="440" customFormat="1" ht="12" customHeight="1" thickBot="1" x14ac:dyDescent="0.25">
      <c r="A30" s="197" t="s">
        <v>22</v>
      </c>
      <c r="B30" s="121" t="s">
        <v>401</v>
      </c>
      <c r="C30" s="300">
        <f>+C31+C32+C33</f>
        <v>0</v>
      </c>
    </row>
    <row r="31" spans="1:3" s="440" customFormat="1" ht="12" customHeight="1" x14ac:dyDescent="0.2">
      <c r="A31" s="434" t="s">
        <v>91</v>
      </c>
      <c r="B31" s="435" t="s">
        <v>286</v>
      </c>
      <c r="C31" s="77"/>
    </row>
    <row r="32" spans="1:3" s="440" customFormat="1" ht="12" customHeight="1" x14ac:dyDescent="0.2">
      <c r="A32" s="434" t="s">
        <v>92</v>
      </c>
      <c r="B32" s="436" t="s">
        <v>287</v>
      </c>
      <c r="C32" s="301"/>
    </row>
    <row r="33" spans="1:3" s="440" customFormat="1" ht="12" customHeight="1" thickBot="1" x14ac:dyDescent="0.25">
      <c r="A33" s="433" t="s">
        <v>93</v>
      </c>
      <c r="B33" s="138" t="s">
        <v>288</v>
      </c>
      <c r="C33" s="84"/>
    </row>
    <row r="34" spans="1:3" s="351" customFormat="1" ht="12" customHeight="1" thickBot="1" x14ac:dyDescent="0.25">
      <c r="A34" s="197" t="s">
        <v>23</v>
      </c>
      <c r="B34" s="121" t="s">
        <v>371</v>
      </c>
      <c r="C34" s="326"/>
    </row>
    <row r="35" spans="1:3" s="351" customFormat="1" ht="12" customHeight="1" thickBot="1" x14ac:dyDescent="0.25">
      <c r="A35" s="197" t="s">
        <v>24</v>
      </c>
      <c r="B35" s="121" t="s">
        <v>402</v>
      </c>
      <c r="C35" s="343"/>
    </row>
    <row r="36" spans="1:3" s="351" customFormat="1" ht="12" customHeight="1" thickBot="1" x14ac:dyDescent="0.25">
      <c r="A36" s="189" t="s">
        <v>25</v>
      </c>
      <c r="B36" s="121" t="s">
        <v>522</v>
      </c>
      <c r="C36" s="344">
        <f>+C8+C20+C25+C26+C30+C34+C35</f>
        <v>0</v>
      </c>
    </row>
    <row r="37" spans="1:3" s="351" customFormat="1" ht="12" customHeight="1" thickBot="1" x14ac:dyDescent="0.25">
      <c r="A37" s="218" t="s">
        <v>26</v>
      </c>
      <c r="B37" s="121" t="s">
        <v>404</v>
      </c>
      <c r="C37" s="344">
        <f>+C38+C39+C40</f>
        <v>0</v>
      </c>
    </row>
    <row r="38" spans="1:3" s="351" customFormat="1" ht="12" customHeight="1" x14ac:dyDescent="0.2">
      <c r="A38" s="434" t="s">
        <v>405</v>
      </c>
      <c r="B38" s="435" t="s">
        <v>233</v>
      </c>
      <c r="C38" s="77"/>
    </row>
    <row r="39" spans="1:3" s="351" customFormat="1" ht="12" customHeight="1" x14ac:dyDescent="0.2">
      <c r="A39" s="434" t="s">
        <v>406</v>
      </c>
      <c r="B39" s="436" t="s">
        <v>2</v>
      </c>
      <c r="C39" s="301"/>
    </row>
    <row r="40" spans="1:3" s="440" customFormat="1" ht="12" customHeight="1" thickBot="1" x14ac:dyDescent="0.25">
      <c r="A40" s="433" t="s">
        <v>407</v>
      </c>
      <c r="B40" s="138" t="s">
        <v>408</v>
      </c>
      <c r="C40" s="84"/>
    </row>
    <row r="41" spans="1:3" s="440" customFormat="1" ht="15.2" customHeight="1" thickBot="1" x14ac:dyDescent="0.25">
      <c r="A41" s="218" t="s">
        <v>27</v>
      </c>
      <c r="B41" s="219" t="s">
        <v>409</v>
      </c>
      <c r="C41" s="347">
        <f>+C36+C37</f>
        <v>0</v>
      </c>
    </row>
    <row r="42" spans="1:3" s="440" customFormat="1" ht="15.2" customHeight="1" x14ac:dyDescent="0.2">
      <c r="A42" s="220"/>
      <c r="B42" s="221"/>
      <c r="C42" s="345"/>
    </row>
    <row r="43" spans="1:3" ht="13.5" thickBot="1" x14ac:dyDescent="0.25">
      <c r="A43" s="222"/>
      <c r="B43" s="223"/>
      <c r="C43" s="346"/>
    </row>
    <row r="44" spans="1:3" s="439" customFormat="1" ht="16.5" customHeight="1" thickBot="1" x14ac:dyDescent="0.25">
      <c r="A44" s="224"/>
      <c r="B44" s="225" t="s">
        <v>57</v>
      </c>
      <c r="C44" s="347"/>
    </row>
    <row r="45" spans="1:3" s="441" customFormat="1" ht="12" customHeight="1" thickBot="1" x14ac:dyDescent="0.25">
      <c r="A45" s="197" t="s">
        <v>18</v>
      </c>
      <c r="B45" s="121" t="s">
        <v>410</v>
      </c>
      <c r="C45" s="300">
        <f>SUM(C46:C50)</f>
        <v>0</v>
      </c>
    </row>
    <row r="46" spans="1:3" ht="12" customHeight="1" x14ac:dyDescent="0.2">
      <c r="A46" s="433" t="s">
        <v>98</v>
      </c>
      <c r="B46" s="9" t="s">
        <v>49</v>
      </c>
      <c r="C46" s="77"/>
    </row>
    <row r="47" spans="1:3" ht="12" customHeight="1" x14ac:dyDescent="0.2">
      <c r="A47" s="433" t="s">
        <v>99</v>
      </c>
      <c r="B47" s="8" t="s">
        <v>181</v>
      </c>
      <c r="C47" s="80"/>
    </row>
    <row r="48" spans="1:3" ht="12" customHeight="1" x14ac:dyDescent="0.2">
      <c r="A48" s="433" t="s">
        <v>100</v>
      </c>
      <c r="B48" s="8" t="s">
        <v>138</v>
      </c>
      <c r="C48" s="80"/>
    </row>
    <row r="49" spans="1:3" ht="12" customHeight="1" x14ac:dyDescent="0.2">
      <c r="A49" s="433" t="s">
        <v>101</v>
      </c>
      <c r="B49" s="8" t="s">
        <v>182</v>
      </c>
      <c r="C49" s="80"/>
    </row>
    <row r="50" spans="1:3" ht="12" customHeight="1" thickBot="1" x14ac:dyDescent="0.25">
      <c r="A50" s="433" t="s">
        <v>146</v>
      </c>
      <c r="B50" s="8" t="s">
        <v>183</v>
      </c>
      <c r="C50" s="80"/>
    </row>
    <row r="51" spans="1:3" ht="12" customHeight="1" thickBot="1" x14ac:dyDescent="0.25">
      <c r="A51" s="197" t="s">
        <v>19</v>
      </c>
      <c r="B51" s="121" t="s">
        <v>411</v>
      </c>
      <c r="C51" s="300">
        <f>SUM(C52:C54)</f>
        <v>0</v>
      </c>
    </row>
    <row r="52" spans="1:3" s="441" customFormat="1" ht="12" customHeight="1" x14ac:dyDescent="0.2">
      <c r="A52" s="433" t="s">
        <v>104</v>
      </c>
      <c r="B52" s="9" t="s">
        <v>227</v>
      </c>
      <c r="C52" s="77"/>
    </row>
    <row r="53" spans="1:3" ht="12" customHeight="1" x14ac:dyDescent="0.2">
      <c r="A53" s="433" t="s">
        <v>105</v>
      </c>
      <c r="B53" s="8" t="s">
        <v>185</v>
      </c>
      <c r="C53" s="80"/>
    </row>
    <row r="54" spans="1:3" ht="12" customHeight="1" x14ac:dyDescent="0.2">
      <c r="A54" s="433" t="s">
        <v>106</v>
      </c>
      <c r="B54" s="8" t="s">
        <v>58</v>
      </c>
      <c r="C54" s="80"/>
    </row>
    <row r="55" spans="1:3" ht="12" customHeight="1" thickBot="1" x14ac:dyDescent="0.25">
      <c r="A55" s="433" t="s">
        <v>107</v>
      </c>
      <c r="B55" s="8" t="s">
        <v>519</v>
      </c>
      <c r="C55" s="80"/>
    </row>
    <row r="56" spans="1:3" ht="15.2" customHeight="1" thickBot="1" x14ac:dyDescent="0.25">
      <c r="A56" s="197" t="s">
        <v>20</v>
      </c>
      <c r="B56" s="121" t="s">
        <v>13</v>
      </c>
      <c r="C56" s="326"/>
    </row>
    <row r="57" spans="1:3" ht="13.5" thickBot="1" x14ac:dyDescent="0.25">
      <c r="A57" s="197" t="s">
        <v>21</v>
      </c>
      <c r="B57" s="226" t="s">
        <v>524</v>
      </c>
      <c r="C57" s="348">
        <f>+C45+C51+C56</f>
        <v>0</v>
      </c>
    </row>
    <row r="58" spans="1:3" ht="15.2" customHeight="1" thickBot="1" x14ac:dyDescent="0.25">
      <c r="C58" s="612">
        <f>C41-C57</f>
        <v>0</v>
      </c>
    </row>
    <row r="59" spans="1:3" ht="14.45" customHeight="1" thickBot="1" x14ac:dyDescent="0.25">
      <c r="A59" s="229" t="s">
        <v>514</v>
      </c>
      <c r="B59" s="230"/>
      <c r="C59" s="118"/>
    </row>
    <row r="60" spans="1:3" ht="13.5" thickBot="1" x14ac:dyDescent="0.25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13.83203125" style="227" customWidth="1"/>
    <col min="2" max="2" width="79.1640625" style="228" customWidth="1"/>
    <col min="3" max="3" width="25" style="228" customWidth="1"/>
    <col min="4" max="16384" width="9.33203125" style="228"/>
  </cols>
  <sheetData>
    <row r="1" spans="1:3" s="208" customFormat="1" ht="21.2" customHeight="1" thickBot="1" x14ac:dyDescent="0.25">
      <c r="A1" s="582"/>
      <c r="B1" s="583"/>
      <c r="C1" s="579" t="str">
        <f>CONCATENATE(ALAPADATOK!P13,"3. melléklet ",ALAPADATOK!A7," ",ALAPADATOK!B7," ",ALAPADATOK!C7," ",ALAPADATOK!D7," ",ALAPADATOK!E7," ",ALAPADATOK!F7," ",ALAPADATOK!G7," ",ALAPADATOK!H7)</f>
        <v>9.3.3. melléklet a 1 / 2020 ( II.25. ) önkormányzati rendelethez</v>
      </c>
    </row>
    <row r="2" spans="1:3" s="437" customFormat="1" ht="36" x14ac:dyDescent="0.2">
      <c r="A2" s="584" t="s">
        <v>201</v>
      </c>
      <c r="B2" s="585" t="str">
        <f>CONCATENATE(KV_9.3.2.sz.mell!B2)</f>
        <v>Tiszalúci Önálló Napköziotthonos Óvoda</v>
      </c>
      <c r="C2" s="605" t="s">
        <v>60</v>
      </c>
    </row>
    <row r="3" spans="1:3" s="437" customFormat="1" ht="24.75" thickBot="1" x14ac:dyDescent="0.25">
      <c r="A3" s="606" t="s">
        <v>200</v>
      </c>
      <c r="B3" s="588" t="s">
        <v>525</v>
      </c>
      <c r="C3" s="607" t="s">
        <v>426</v>
      </c>
    </row>
    <row r="4" spans="1:3" s="438" customFormat="1" ht="15.95" customHeight="1" thickBot="1" x14ac:dyDescent="0.3">
      <c r="A4" s="590"/>
      <c r="B4" s="590"/>
      <c r="C4" s="591" t="str">
        <f>KV_9.3.2.sz.mell!C4</f>
        <v>Forintban!</v>
      </c>
    </row>
    <row r="5" spans="1:3" ht="13.5" thickBot="1" x14ac:dyDescent="0.25">
      <c r="A5" s="391" t="s">
        <v>202</v>
      </c>
      <c r="B5" s="212" t="s">
        <v>558</v>
      </c>
      <c r="C5" s="541" t="s">
        <v>55</v>
      </c>
    </row>
    <row r="6" spans="1:3" s="439" customFormat="1" ht="12.95" customHeight="1" thickBot="1" x14ac:dyDescent="0.25">
      <c r="A6" s="189"/>
      <c r="B6" s="190" t="s">
        <v>488</v>
      </c>
      <c r="C6" s="191" t="s">
        <v>489</v>
      </c>
    </row>
    <row r="7" spans="1:3" s="439" customFormat="1" ht="15.95" customHeight="1" thickBot="1" x14ac:dyDescent="0.25">
      <c r="A7" s="214"/>
      <c r="B7" s="215" t="s">
        <v>56</v>
      </c>
      <c r="C7" s="216"/>
    </row>
    <row r="8" spans="1:3" s="351" customFormat="1" ht="12" customHeight="1" thickBot="1" x14ac:dyDescent="0.25">
      <c r="A8" s="189" t="s">
        <v>18</v>
      </c>
      <c r="B8" s="217" t="s">
        <v>515</v>
      </c>
      <c r="C8" s="300">
        <f>SUM(C9:C19)</f>
        <v>0</v>
      </c>
    </row>
    <row r="9" spans="1:3" s="351" customFormat="1" ht="12" customHeight="1" x14ac:dyDescent="0.2">
      <c r="A9" s="432" t="s">
        <v>98</v>
      </c>
      <c r="B9" s="10" t="s">
        <v>272</v>
      </c>
      <c r="C9" s="341"/>
    </row>
    <row r="10" spans="1:3" s="351" customFormat="1" ht="12" customHeight="1" x14ac:dyDescent="0.2">
      <c r="A10" s="433" t="s">
        <v>99</v>
      </c>
      <c r="B10" s="8" t="s">
        <v>273</v>
      </c>
      <c r="C10" s="298"/>
    </row>
    <row r="11" spans="1:3" s="351" customFormat="1" ht="12" customHeight="1" x14ac:dyDescent="0.2">
      <c r="A11" s="433" t="s">
        <v>100</v>
      </c>
      <c r="B11" s="8" t="s">
        <v>274</v>
      </c>
      <c r="C11" s="298"/>
    </row>
    <row r="12" spans="1:3" s="351" customFormat="1" ht="12" customHeight="1" x14ac:dyDescent="0.2">
      <c r="A12" s="433" t="s">
        <v>101</v>
      </c>
      <c r="B12" s="8" t="s">
        <v>275</v>
      </c>
      <c r="C12" s="298"/>
    </row>
    <row r="13" spans="1:3" s="351" customFormat="1" ht="12" customHeight="1" x14ac:dyDescent="0.2">
      <c r="A13" s="433" t="s">
        <v>146</v>
      </c>
      <c r="B13" s="8" t="s">
        <v>276</v>
      </c>
      <c r="C13" s="298"/>
    </row>
    <row r="14" spans="1:3" s="351" customFormat="1" ht="12" customHeight="1" x14ac:dyDescent="0.2">
      <c r="A14" s="433" t="s">
        <v>102</v>
      </c>
      <c r="B14" s="8" t="s">
        <v>394</v>
      </c>
      <c r="C14" s="298"/>
    </row>
    <row r="15" spans="1:3" s="351" customFormat="1" ht="12" customHeight="1" x14ac:dyDescent="0.2">
      <c r="A15" s="433" t="s">
        <v>103</v>
      </c>
      <c r="B15" s="7" t="s">
        <v>395</v>
      </c>
      <c r="C15" s="298"/>
    </row>
    <row r="16" spans="1:3" s="351" customFormat="1" ht="12" customHeight="1" x14ac:dyDescent="0.2">
      <c r="A16" s="433" t="s">
        <v>113</v>
      </c>
      <c r="B16" s="8" t="s">
        <v>279</v>
      </c>
      <c r="C16" s="342"/>
    </row>
    <row r="17" spans="1:3" s="440" customFormat="1" ht="12" customHeight="1" x14ac:dyDescent="0.2">
      <c r="A17" s="433" t="s">
        <v>114</v>
      </c>
      <c r="B17" s="8" t="s">
        <v>280</v>
      </c>
      <c r="C17" s="298"/>
    </row>
    <row r="18" spans="1:3" s="440" customFormat="1" ht="12" customHeight="1" x14ac:dyDescent="0.2">
      <c r="A18" s="433" t="s">
        <v>115</v>
      </c>
      <c r="B18" s="8" t="s">
        <v>431</v>
      </c>
      <c r="C18" s="299"/>
    </row>
    <row r="19" spans="1:3" s="440" customFormat="1" ht="12" customHeight="1" thickBot="1" x14ac:dyDescent="0.25">
      <c r="A19" s="433" t="s">
        <v>116</v>
      </c>
      <c r="B19" s="7" t="s">
        <v>281</v>
      </c>
      <c r="C19" s="299"/>
    </row>
    <row r="20" spans="1:3" s="351" customFormat="1" ht="12" customHeight="1" thickBot="1" x14ac:dyDescent="0.25">
      <c r="A20" s="189" t="s">
        <v>19</v>
      </c>
      <c r="B20" s="217" t="s">
        <v>396</v>
      </c>
      <c r="C20" s="300">
        <f>SUM(C21:C23)</f>
        <v>0</v>
      </c>
    </row>
    <row r="21" spans="1:3" s="440" customFormat="1" ht="12" customHeight="1" x14ac:dyDescent="0.2">
      <c r="A21" s="433" t="s">
        <v>104</v>
      </c>
      <c r="B21" s="9" t="s">
        <v>255</v>
      </c>
      <c r="C21" s="298"/>
    </row>
    <row r="22" spans="1:3" s="440" customFormat="1" ht="12" customHeight="1" x14ac:dyDescent="0.2">
      <c r="A22" s="433" t="s">
        <v>105</v>
      </c>
      <c r="B22" s="8" t="s">
        <v>397</v>
      </c>
      <c r="C22" s="298"/>
    </row>
    <row r="23" spans="1:3" s="440" customFormat="1" ht="12" customHeight="1" x14ac:dyDescent="0.2">
      <c r="A23" s="433" t="s">
        <v>106</v>
      </c>
      <c r="B23" s="8" t="s">
        <v>398</v>
      </c>
      <c r="C23" s="298"/>
    </row>
    <row r="24" spans="1:3" s="440" customFormat="1" ht="12" customHeight="1" thickBot="1" x14ac:dyDescent="0.25">
      <c r="A24" s="433" t="s">
        <v>107</v>
      </c>
      <c r="B24" s="8" t="s">
        <v>520</v>
      </c>
      <c r="C24" s="298"/>
    </row>
    <row r="25" spans="1:3" s="440" customFormat="1" ht="12" customHeight="1" thickBot="1" x14ac:dyDescent="0.25">
      <c r="A25" s="197" t="s">
        <v>20</v>
      </c>
      <c r="B25" s="121" t="s">
        <v>172</v>
      </c>
      <c r="C25" s="326"/>
    </row>
    <row r="26" spans="1:3" s="440" customFormat="1" ht="12" customHeight="1" thickBot="1" x14ac:dyDescent="0.25">
      <c r="A26" s="197" t="s">
        <v>21</v>
      </c>
      <c r="B26" s="121" t="s">
        <v>399</v>
      </c>
      <c r="C26" s="300">
        <f>+C27+C28</f>
        <v>0</v>
      </c>
    </row>
    <row r="27" spans="1:3" s="440" customFormat="1" ht="12" customHeight="1" x14ac:dyDescent="0.2">
      <c r="A27" s="434" t="s">
        <v>265</v>
      </c>
      <c r="B27" s="435" t="s">
        <v>397</v>
      </c>
      <c r="C27" s="77"/>
    </row>
    <row r="28" spans="1:3" s="440" customFormat="1" ht="12" customHeight="1" x14ac:dyDescent="0.2">
      <c r="A28" s="434" t="s">
        <v>266</v>
      </c>
      <c r="B28" s="436" t="s">
        <v>400</v>
      </c>
      <c r="C28" s="301"/>
    </row>
    <row r="29" spans="1:3" s="440" customFormat="1" ht="12" customHeight="1" thickBot="1" x14ac:dyDescent="0.25">
      <c r="A29" s="433" t="s">
        <v>267</v>
      </c>
      <c r="B29" s="138" t="s">
        <v>521</v>
      </c>
      <c r="C29" s="84"/>
    </row>
    <row r="30" spans="1:3" s="440" customFormat="1" ht="12" customHeight="1" thickBot="1" x14ac:dyDescent="0.25">
      <c r="A30" s="197" t="s">
        <v>22</v>
      </c>
      <c r="B30" s="121" t="s">
        <v>401</v>
      </c>
      <c r="C30" s="300">
        <f>+C31+C32+C33</f>
        <v>0</v>
      </c>
    </row>
    <row r="31" spans="1:3" s="440" customFormat="1" ht="12" customHeight="1" x14ac:dyDescent="0.2">
      <c r="A31" s="434" t="s">
        <v>91</v>
      </c>
      <c r="B31" s="435" t="s">
        <v>286</v>
      </c>
      <c r="C31" s="77"/>
    </row>
    <row r="32" spans="1:3" s="440" customFormat="1" ht="12" customHeight="1" x14ac:dyDescent="0.2">
      <c r="A32" s="434" t="s">
        <v>92</v>
      </c>
      <c r="B32" s="436" t="s">
        <v>287</v>
      </c>
      <c r="C32" s="301"/>
    </row>
    <row r="33" spans="1:3" s="440" customFormat="1" ht="12" customHeight="1" thickBot="1" x14ac:dyDescent="0.25">
      <c r="A33" s="433" t="s">
        <v>93</v>
      </c>
      <c r="B33" s="138" t="s">
        <v>288</v>
      </c>
      <c r="C33" s="84"/>
    </row>
    <row r="34" spans="1:3" s="351" customFormat="1" ht="12" customHeight="1" thickBot="1" x14ac:dyDescent="0.25">
      <c r="A34" s="197" t="s">
        <v>23</v>
      </c>
      <c r="B34" s="121" t="s">
        <v>371</v>
      </c>
      <c r="C34" s="326"/>
    </row>
    <row r="35" spans="1:3" s="351" customFormat="1" ht="12" customHeight="1" thickBot="1" x14ac:dyDescent="0.25">
      <c r="A35" s="197" t="s">
        <v>24</v>
      </c>
      <c r="B35" s="121" t="s">
        <v>402</v>
      </c>
      <c r="C35" s="343"/>
    </row>
    <row r="36" spans="1:3" s="351" customFormat="1" ht="12" customHeight="1" thickBot="1" x14ac:dyDescent="0.25">
      <c r="A36" s="189" t="s">
        <v>25</v>
      </c>
      <c r="B36" s="121" t="s">
        <v>522</v>
      </c>
      <c r="C36" s="344">
        <f>+C8+C20+C25+C26+C30+C34+C35</f>
        <v>0</v>
      </c>
    </row>
    <row r="37" spans="1:3" s="351" customFormat="1" ht="12" customHeight="1" thickBot="1" x14ac:dyDescent="0.25">
      <c r="A37" s="218" t="s">
        <v>26</v>
      </c>
      <c r="B37" s="121" t="s">
        <v>404</v>
      </c>
      <c r="C37" s="344">
        <f>+C38+C39+C40</f>
        <v>0</v>
      </c>
    </row>
    <row r="38" spans="1:3" s="351" customFormat="1" ht="12" customHeight="1" x14ac:dyDescent="0.2">
      <c r="A38" s="434" t="s">
        <v>405</v>
      </c>
      <c r="B38" s="435" t="s">
        <v>233</v>
      </c>
      <c r="C38" s="77"/>
    </row>
    <row r="39" spans="1:3" s="351" customFormat="1" ht="12" customHeight="1" x14ac:dyDescent="0.2">
      <c r="A39" s="434" t="s">
        <v>406</v>
      </c>
      <c r="B39" s="436" t="s">
        <v>2</v>
      </c>
      <c r="C39" s="301"/>
    </row>
    <row r="40" spans="1:3" s="440" customFormat="1" ht="12" customHeight="1" thickBot="1" x14ac:dyDescent="0.25">
      <c r="A40" s="433" t="s">
        <v>407</v>
      </c>
      <c r="B40" s="138" t="s">
        <v>408</v>
      </c>
      <c r="C40" s="84"/>
    </row>
    <row r="41" spans="1:3" s="440" customFormat="1" ht="15.2" customHeight="1" thickBot="1" x14ac:dyDescent="0.25">
      <c r="A41" s="218" t="s">
        <v>27</v>
      </c>
      <c r="B41" s="219" t="s">
        <v>409</v>
      </c>
      <c r="C41" s="347">
        <f>+C36+C37</f>
        <v>0</v>
      </c>
    </row>
    <row r="42" spans="1:3" s="440" customFormat="1" ht="15.2" customHeight="1" x14ac:dyDescent="0.2">
      <c r="A42" s="220"/>
      <c r="B42" s="221"/>
      <c r="C42" s="345"/>
    </row>
    <row r="43" spans="1:3" ht="13.5" thickBot="1" x14ac:dyDescent="0.25">
      <c r="A43" s="222"/>
      <c r="B43" s="223"/>
      <c r="C43" s="346"/>
    </row>
    <row r="44" spans="1:3" s="439" customFormat="1" ht="16.5" customHeight="1" thickBot="1" x14ac:dyDescent="0.25">
      <c r="A44" s="224"/>
      <c r="B44" s="225" t="s">
        <v>57</v>
      </c>
      <c r="C44" s="347"/>
    </row>
    <row r="45" spans="1:3" s="441" customFormat="1" ht="12" customHeight="1" thickBot="1" x14ac:dyDescent="0.25">
      <c r="A45" s="197" t="s">
        <v>18</v>
      </c>
      <c r="B45" s="121" t="s">
        <v>410</v>
      </c>
      <c r="C45" s="300">
        <f>SUM(C46:C50)</f>
        <v>0</v>
      </c>
    </row>
    <row r="46" spans="1:3" ht="12" customHeight="1" x14ac:dyDescent="0.2">
      <c r="A46" s="433" t="s">
        <v>98</v>
      </c>
      <c r="B46" s="9" t="s">
        <v>49</v>
      </c>
      <c r="C46" s="77"/>
    </row>
    <row r="47" spans="1:3" ht="12" customHeight="1" x14ac:dyDescent="0.2">
      <c r="A47" s="433" t="s">
        <v>99</v>
      </c>
      <c r="B47" s="8" t="s">
        <v>181</v>
      </c>
      <c r="C47" s="80"/>
    </row>
    <row r="48" spans="1:3" ht="12" customHeight="1" x14ac:dyDescent="0.2">
      <c r="A48" s="433" t="s">
        <v>100</v>
      </c>
      <c r="B48" s="8" t="s">
        <v>138</v>
      </c>
      <c r="C48" s="80"/>
    </row>
    <row r="49" spans="1:3" ht="12" customHeight="1" x14ac:dyDescent="0.2">
      <c r="A49" s="433" t="s">
        <v>101</v>
      </c>
      <c r="B49" s="8" t="s">
        <v>182</v>
      </c>
      <c r="C49" s="80"/>
    </row>
    <row r="50" spans="1:3" ht="12" customHeight="1" thickBot="1" x14ac:dyDescent="0.25">
      <c r="A50" s="433" t="s">
        <v>146</v>
      </c>
      <c r="B50" s="8" t="s">
        <v>183</v>
      </c>
      <c r="C50" s="80"/>
    </row>
    <row r="51" spans="1:3" ht="12" customHeight="1" thickBot="1" x14ac:dyDescent="0.25">
      <c r="A51" s="197" t="s">
        <v>19</v>
      </c>
      <c r="B51" s="121" t="s">
        <v>411</v>
      </c>
      <c r="C51" s="300">
        <f>SUM(C52:C54)</f>
        <v>0</v>
      </c>
    </row>
    <row r="52" spans="1:3" s="441" customFormat="1" ht="12" customHeight="1" x14ac:dyDescent="0.2">
      <c r="A52" s="433" t="s">
        <v>104</v>
      </c>
      <c r="B52" s="9" t="s">
        <v>227</v>
      </c>
      <c r="C52" s="77"/>
    </row>
    <row r="53" spans="1:3" ht="12" customHeight="1" x14ac:dyDescent="0.2">
      <c r="A53" s="433" t="s">
        <v>105</v>
      </c>
      <c r="B53" s="8" t="s">
        <v>185</v>
      </c>
      <c r="C53" s="80"/>
    </row>
    <row r="54" spans="1:3" ht="12" customHeight="1" x14ac:dyDescent="0.2">
      <c r="A54" s="433" t="s">
        <v>106</v>
      </c>
      <c r="B54" s="8" t="s">
        <v>58</v>
      </c>
      <c r="C54" s="80"/>
    </row>
    <row r="55" spans="1:3" ht="12" customHeight="1" thickBot="1" x14ac:dyDescent="0.25">
      <c r="A55" s="433" t="s">
        <v>107</v>
      </c>
      <c r="B55" s="8" t="s">
        <v>519</v>
      </c>
      <c r="C55" s="80"/>
    </row>
    <row r="56" spans="1:3" ht="15.2" customHeight="1" thickBot="1" x14ac:dyDescent="0.25">
      <c r="A56" s="197" t="s">
        <v>20</v>
      </c>
      <c r="B56" s="121" t="s">
        <v>13</v>
      </c>
      <c r="C56" s="326"/>
    </row>
    <row r="57" spans="1:3" ht="13.5" thickBot="1" x14ac:dyDescent="0.25">
      <c r="A57" s="197" t="s">
        <v>21</v>
      </c>
      <c r="B57" s="226" t="s">
        <v>524</v>
      </c>
      <c r="C57" s="348">
        <f>+C45+C51+C56</f>
        <v>0</v>
      </c>
    </row>
    <row r="58" spans="1:3" ht="15.2" customHeight="1" thickBot="1" x14ac:dyDescent="0.25">
      <c r="C58" s="612">
        <f>C41-C57</f>
        <v>0</v>
      </c>
    </row>
    <row r="59" spans="1:3" ht="14.45" customHeight="1" thickBot="1" x14ac:dyDescent="0.25">
      <c r="A59" s="229" t="s">
        <v>514</v>
      </c>
      <c r="B59" s="230"/>
      <c r="C59" s="118"/>
    </row>
    <row r="60" spans="1:3" ht="13.5" thickBot="1" x14ac:dyDescent="0.25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C40" sqref="C40"/>
    </sheetView>
  </sheetViews>
  <sheetFormatPr defaultRowHeight="12.75" x14ac:dyDescent="0.2"/>
  <cols>
    <col min="1" max="1" width="13.83203125" style="227" customWidth="1"/>
    <col min="2" max="2" width="79.1640625" style="228" customWidth="1"/>
    <col min="3" max="3" width="25" style="228" customWidth="1"/>
    <col min="4" max="16384" width="9.33203125" style="228"/>
  </cols>
  <sheetData>
    <row r="1" spans="1:3" s="208" customFormat="1" ht="21.2" customHeight="1" thickBot="1" x14ac:dyDescent="0.25">
      <c r="A1" s="207"/>
      <c r="B1" s="209"/>
      <c r="C1" s="579" t="str">
        <f>CONCATENATE(ALAPADATOK!P15," melléklet ",ALAPADATOK!A7," ",ALAPADATOK!B7," ",ALAPADATOK!C7," ",ALAPADATOK!D7," ",ALAPADATOK!E7," ",ALAPADATOK!F7," ",ALAPADATOK!G7," ",ALAPADATOK!H7)</f>
        <v>9.4. melléklet a 1 / 2020 ( II.25. ) önkormányzati rendelethez</v>
      </c>
    </row>
    <row r="2" spans="1:3" s="437" customFormat="1" ht="36" x14ac:dyDescent="0.2">
      <c r="A2" s="390" t="s">
        <v>201</v>
      </c>
      <c r="B2" s="577" t="str">
        <f>CONCATENATE(ALAPADATOK!B15)</f>
        <v>Tiszalúci Élelmezési Központ</v>
      </c>
      <c r="C2" s="349" t="s">
        <v>426</v>
      </c>
    </row>
    <row r="3" spans="1:3" s="437" customFormat="1" ht="24.75" thickBot="1" x14ac:dyDescent="0.25">
      <c r="A3" s="431" t="s">
        <v>200</v>
      </c>
      <c r="B3" s="578" t="s">
        <v>393</v>
      </c>
      <c r="C3" s="350" t="s">
        <v>54</v>
      </c>
    </row>
    <row r="4" spans="1:3" s="438" customFormat="1" ht="15.95" customHeight="1" thickBot="1" x14ac:dyDescent="0.3">
      <c r="A4" s="210"/>
      <c r="B4" s="210"/>
      <c r="C4" s="211" t="str">
        <f>KV_9.2.3.sz.mell!C4</f>
        <v>Forintban!</v>
      </c>
    </row>
    <row r="5" spans="1:3" ht="13.5" thickBot="1" x14ac:dyDescent="0.25">
      <c r="A5" s="391" t="s">
        <v>202</v>
      </c>
      <c r="B5" s="212" t="s">
        <v>558</v>
      </c>
      <c r="C5" s="213" t="s">
        <v>55</v>
      </c>
    </row>
    <row r="6" spans="1:3" s="439" customFormat="1" ht="12.95" customHeight="1" thickBot="1" x14ac:dyDescent="0.25">
      <c r="A6" s="189"/>
      <c r="B6" s="190" t="s">
        <v>488</v>
      </c>
      <c r="C6" s="191" t="s">
        <v>489</v>
      </c>
    </row>
    <row r="7" spans="1:3" s="439" customFormat="1" ht="15.95" customHeight="1" thickBot="1" x14ac:dyDescent="0.25">
      <c r="A7" s="214"/>
      <c r="B7" s="215" t="s">
        <v>56</v>
      </c>
      <c r="C7" s="216"/>
    </row>
    <row r="8" spans="1:3" s="351" customFormat="1" ht="12" customHeight="1" thickBot="1" x14ac:dyDescent="0.25">
      <c r="A8" s="189" t="s">
        <v>18</v>
      </c>
      <c r="B8" s="217" t="s">
        <v>515</v>
      </c>
      <c r="C8" s="300">
        <f>SUM(C9:C19)</f>
        <v>17000000</v>
      </c>
    </row>
    <row r="9" spans="1:3" s="351" customFormat="1" ht="12" customHeight="1" x14ac:dyDescent="0.2">
      <c r="A9" s="432" t="s">
        <v>98</v>
      </c>
      <c r="B9" s="10" t="s">
        <v>272</v>
      </c>
      <c r="C9" s="341"/>
    </row>
    <row r="10" spans="1:3" s="351" customFormat="1" ht="12" customHeight="1" x14ac:dyDescent="0.2">
      <c r="A10" s="433" t="s">
        <v>99</v>
      </c>
      <c r="B10" s="8" t="s">
        <v>273</v>
      </c>
      <c r="C10" s="298"/>
    </row>
    <row r="11" spans="1:3" s="351" customFormat="1" ht="12" customHeight="1" x14ac:dyDescent="0.2">
      <c r="A11" s="433" t="s">
        <v>100</v>
      </c>
      <c r="B11" s="8" t="s">
        <v>274</v>
      </c>
      <c r="C11" s="298"/>
    </row>
    <row r="12" spans="1:3" s="351" customFormat="1" ht="12" customHeight="1" x14ac:dyDescent="0.2">
      <c r="A12" s="433" t="s">
        <v>101</v>
      </c>
      <c r="B12" s="8" t="s">
        <v>275</v>
      </c>
      <c r="C12" s="298"/>
    </row>
    <row r="13" spans="1:3" s="351" customFormat="1" ht="12" customHeight="1" x14ac:dyDescent="0.2">
      <c r="A13" s="433" t="s">
        <v>146</v>
      </c>
      <c r="B13" s="8" t="s">
        <v>276</v>
      </c>
      <c r="C13" s="298">
        <v>13500000</v>
      </c>
    </row>
    <row r="14" spans="1:3" s="351" customFormat="1" ht="12" customHeight="1" x14ac:dyDescent="0.2">
      <c r="A14" s="433" t="s">
        <v>102</v>
      </c>
      <c r="B14" s="8" t="s">
        <v>394</v>
      </c>
      <c r="C14" s="298">
        <v>3500000</v>
      </c>
    </row>
    <row r="15" spans="1:3" s="351" customFormat="1" ht="12" customHeight="1" x14ac:dyDescent="0.2">
      <c r="A15" s="433" t="s">
        <v>103</v>
      </c>
      <c r="B15" s="7" t="s">
        <v>395</v>
      </c>
      <c r="C15" s="298"/>
    </row>
    <row r="16" spans="1:3" s="351" customFormat="1" ht="12" customHeight="1" x14ac:dyDescent="0.2">
      <c r="A16" s="433" t="s">
        <v>113</v>
      </c>
      <c r="B16" s="8" t="s">
        <v>279</v>
      </c>
      <c r="C16" s="342"/>
    </row>
    <row r="17" spans="1:3" s="440" customFormat="1" ht="12" customHeight="1" x14ac:dyDescent="0.2">
      <c r="A17" s="433" t="s">
        <v>114</v>
      </c>
      <c r="B17" s="8" t="s">
        <v>280</v>
      </c>
      <c r="C17" s="298"/>
    </row>
    <row r="18" spans="1:3" s="440" customFormat="1" ht="12" customHeight="1" x14ac:dyDescent="0.2">
      <c r="A18" s="433" t="s">
        <v>115</v>
      </c>
      <c r="B18" s="8" t="s">
        <v>431</v>
      </c>
      <c r="C18" s="299"/>
    </row>
    <row r="19" spans="1:3" s="440" customFormat="1" ht="12" customHeight="1" thickBot="1" x14ac:dyDescent="0.25">
      <c r="A19" s="433" t="s">
        <v>116</v>
      </c>
      <c r="B19" s="7" t="s">
        <v>281</v>
      </c>
      <c r="C19" s="299"/>
    </row>
    <row r="20" spans="1:3" s="351" customFormat="1" ht="12" customHeight="1" thickBot="1" x14ac:dyDescent="0.25">
      <c r="A20" s="189" t="s">
        <v>19</v>
      </c>
      <c r="B20" s="217" t="s">
        <v>396</v>
      </c>
      <c r="C20" s="300">
        <f>SUM(C21:C23)</f>
        <v>0</v>
      </c>
    </row>
    <row r="21" spans="1:3" s="440" customFormat="1" ht="12" customHeight="1" x14ac:dyDescent="0.2">
      <c r="A21" s="433" t="s">
        <v>104</v>
      </c>
      <c r="B21" s="9" t="s">
        <v>255</v>
      </c>
      <c r="C21" s="298"/>
    </row>
    <row r="22" spans="1:3" s="440" customFormat="1" ht="12" customHeight="1" x14ac:dyDescent="0.2">
      <c r="A22" s="433" t="s">
        <v>105</v>
      </c>
      <c r="B22" s="8" t="s">
        <v>397</v>
      </c>
      <c r="C22" s="298"/>
    </row>
    <row r="23" spans="1:3" s="440" customFormat="1" ht="12" customHeight="1" x14ac:dyDescent="0.2">
      <c r="A23" s="433" t="s">
        <v>106</v>
      </c>
      <c r="B23" s="8" t="s">
        <v>398</v>
      </c>
      <c r="C23" s="298"/>
    </row>
    <row r="24" spans="1:3" s="440" customFormat="1" ht="12" customHeight="1" thickBot="1" x14ac:dyDescent="0.25">
      <c r="A24" s="433" t="s">
        <v>107</v>
      </c>
      <c r="B24" s="8" t="s">
        <v>520</v>
      </c>
      <c r="C24" s="298"/>
    </row>
    <row r="25" spans="1:3" s="440" customFormat="1" ht="12" customHeight="1" thickBot="1" x14ac:dyDescent="0.25">
      <c r="A25" s="197" t="s">
        <v>20</v>
      </c>
      <c r="B25" s="121" t="s">
        <v>172</v>
      </c>
      <c r="C25" s="326"/>
    </row>
    <row r="26" spans="1:3" s="440" customFormat="1" ht="12" customHeight="1" thickBot="1" x14ac:dyDescent="0.25">
      <c r="A26" s="197" t="s">
        <v>21</v>
      </c>
      <c r="B26" s="121" t="s">
        <v>399</v>
      </c>
      <c r="C26" s="300">
        <f>+C27+C28</f>
        <v>0</v>
      </c>
    </row>
    <row r="27" spans="1:3" s="440" customFormat="1" ht="12" customHeight="1" x14ac:dyDescent="0.2">
      <c r="A27" s="434" t="s">
        <v>265</v>
      </c>
      <c r="B27" s="435" t="s">
        <v>397</v>
      </c>
      <c r="C27" s="77"/>
    </row>
    <row r="28" spans="1:3" s="440" customFormat="1" ht="12" customHeight="1" x14ac:dyDescent="0.2">
      <c r="A28" s="434" t="s">
        <v>266</v>
      </c>
      <c r="B28" s="436" t="s">
        <v>400</v>
      </c>
      <c r="C28" s="301"/>
    </row>
    <row r="29" spans="1:3" s="440" customFormat="1" ht="12" customHeight="1" thickBot="1" x14ac:dyDescent="0.25">
      <c r="A29" s="433" t="s">
        <v>267</v>
      </c>
      <c r="B29" s="138" t="s">
        <v>521</v>
      </c>
      <c r="C29" s="84"/>
    </row>
    <row r="30" spans="1:3" s="440" customFormat="1" ht="12" customHeight="1" thickBot="1" x14ac:dyDescent="0.25">
      <c r="A30" s="197" t="s">
        <v>22</v>
      </c>
      <c r="B30" s="121" t="s">
        <v>401</v>
      </c>
      <c r="C30" s="300">
        <f>+C31+C32+C33</f>
        <v>0</v>
      </c>
    </row>
    <row r="31" spans="1:3" s="440" customFormat="1" ht="12" customHeight="1" x14ac:dyDescent="0.2">
      <c r="A31" s="434" t="s">
        <v>91</v>
      </c>
      <c r="B31" s="435" t="s">
        <v>286</v>
      </c>
      <c r="C31" s="77"/>
    </row>
    <row r="32" spans="1:3" s="440" customFormat="1" ht="12" customHeight="1" x14ac:dyDescent="0.2">
      <c r="A32" s="434" t="s">
        <v>92</v>
      </c>
      <c r="B32" s="436" t="s">
        <v>287</v>
      </c>
      <c r="C32" s="301"/>
    </row>
    <row r="33" spans="1:3" s="440" customFormat="1" ht="12" customHeight="1" thickBot="1" x14ac:dyDescent="0.25">
      <c r="A33" s="433" t="s">
        <v>93</v>
      </c>
      <c r="B33" s="138" t="s">
        <v>288</v>
      </c>
      <c r="C33" s="84"/>
    </row>
    <row r="34" spans="1:3" s="351" customFormat="1" ht="12" customHeight="1" thickBot="1" x14ac:dyDescent="0.25">
      <c r="A34" s="197" t="s">
        <v>23</v>
      </c>
      <c r="B34" s="121" t="s">
        <v>371</v>
      </c>
      <c r="C34" s="326"/>
    </row>
    <row r="35" spans="1:3" s="351" customFormat="1" ht="12" customHeight="1" thickBot="1" x14ac:dyDescent="0.25">
      <c r="A35" s="197" t="s">
        <v>24</v>
      </c>
      <c r="B35" s="121" t="s">
        <v>402</v>
      </c>
      <c r="C35" s="343"/>
    </row>
    <row r="36" spans="1:3" s="351" customFormat="1" ht="12" customHeight="1" thickBot="1" x14ac:dyDescent="0.25">
      <c r="A36" s="189" t="s">
        <v>25</v>
      </c>
      <c r="B36" s="121" t="s">
        <v>522</v>
      </c>
      <c r="C36" s="344">
        <f>+C8+C20+C25+C26+C30+C34+C35</f>
        <v>17000000</v>
      </c>
    </row>
    <row r="37" spans="1:3" s="351" customFormat="1" ht="12" customHeight="1" thickBot="1" x14ac:dyDescent="0.25">
      <c r="A37" s="218" t="s">
        <v>26</v>
      </c>
      <c r="B37" s="121" t="s">
        <v>404</v>
      </c>
      <c r="C37" s="344">
        <f>+C38+C39+C40</f>
        <v>57819561</v>
      </c>
    </row>
    <row r="38" spans="1:3" s="351" customFormat="1" ht="12" customHeight="1" x14ac:dyDescent="0.2">
      <c r="A38" s="434" t="s">
        <v>405</v>
      </c>
      <c r="B38" s="435" t="s">
        <v>233</v>
      </c>
      <c r="C38" s="77"/>
    </row>
    <row r="39" spans="1:3" s="351" customFormat="1" ht="12" customHeight="1" x14ac:dyDescent="0.2">
      <c r="A39" s="434" t="s">
        <v>406</v>
      </c>
      <c r="B39" s="436" t="s">
        <v>2</v>
      </c>
      <c r="C39" s="301"/>
    </row>
    <row r="40" spans="1:3" s="440" customFormat="1" ht="12" customHeight="1" thickBot="1" x14ac:dyDescent="0.25">
      <c r="A40" s="433" t="s">
        <v>407</v>
      </c>
      <c r="B40" s="138" t="s">
        <v>408</v>
      </c>
      <c r="C40" s="84">
        <v>57819561</v>
      </c>
    </row>
    <row r="41" spans="1:3" s="440" customFormat="1" ht="15.2" customHeight="1" thickBot="1" x14ac:dyDescent="0.25">
      <c r="A41" s="218" t="s">
        <v>27</v>
      </c>
      <c r="B41" s="219" t="s">
        <v>409</v>
      </c>
      <c r="C41" s="347">
        <f>+C36+C37</f>
        <v>74819561</v>
      </c>
    </row>
    <row r="42" spans="1:3" s="440" customFormat="1" ht="15.2" customHeight="1" x14ac:dyDescent="0.2">
      <c r="A42" s="220"/>
      <c r="B42" s="221"/>
      <c r="C42" s="345"/>
    </row>
    <row r="43" spans="1:3" ht="13.5" thickBot="1" x14ac:dyDescent="0.25">
      <c r="A43" s="222"/>
      <c r="B43" s="223"/>
      <c r="C43" s="346"/>
    </row>
    <row r="44" spans="1:3" s="439" customFormat="1" ht="16.5" customHeight="1" thickBot="1" x14ac:dyDescent="0.25">
      <c r="A44" s="224"/>
      <c r="B44" s="225" t="s">
        <v>57</v>
      </c>
      <c r="C44" s="347"/>
    </row>
    <row r="45" spans="1:3" s="441" customFormat="1" ht="12" customHeight="1" thickBot="1" x14ac:dyDescent="0.25">
      <c r="A45" s="197" t="s">
        <v>18</v>
      </c>
      <c r="B45" s="121" t="s">
        <v>410</v>
      </c>
      <c r="C45" s="300">
        <f>SUM(C46:C50)</f>
        <v>74819561</v>
      </c>
    </row>
    <row r="46" spans="1:3" ht="12" customHeight="1" x14ac:dyDescent="0.2">
      <c r="A46" s="433" t="s">
        <v>98</v>
      </c>
      <c r="B46" s="9" t="s">
        <v>49</v>
      </c>
      <c r="C46" s="77">
        <v>17914009</v>
      </c>
    </row>
    <row r="47" spans="1:3" ht="12" customHeight="1" x14ac:dyDescent="0.2">
      <c r="A47" s="433" t="s">
        <v>99</v>
      </c>
      <c r="B47" s="8" t="s">
        <v>181</v>
      </c>
      <c r="C47" s="80">
        <v>3105552</v>
      </c>
    </row>
    <row r="48" spans="1:3" ht="12" customHeight="1" x14ac:dyDescent="0.2">
      <c r="A48" s="433" t="s">
        <v>100</v>
      </c>
      <c r="B48" s="8" t="s">
        <v>138</v>
      </c>
      <c r="C48" s="80">
        <v>53800000</v>
      </c>
    </row>
    <row r="49" spans="1:3" ht="12" customHeight="1" x14ac:dyDescent="0.2">
      <c r="A49" s="433" t="s">
        <v>101</v>
      </c>
      <c r="B49" s="8" t="s">
        <v>182</v>
      </c>
      <c r="C49" s="80"/>
    </row>
    <row r="50" spans="1:3" ht="12" customHeight="1" thickBot="1" x14ac:dyDescent="0.25">
      <c r="A50" s="433" t="s">
        <v>146</v>
      </c>
      <c r="B50" s="8" t="s">
        <v>183</v>
      </c>
      <c r="C50" s="80"/>
    </row>
    <row r="51" spans="1:3" ht="12" customHeight="1" thickBot="1" x14ac:dyDescent="0.25">
      <c r="A51" s="197" t="s">
        <v>19</v>
      </c>
      <c r="B51" s="121" t="s">
        <v>411</v>
      </c>
      <c r="C51" s="300">
        <f>SUM(C52:C54)</f>
        <v>0</v>
      </c>
    </row>
    <row r="52" spans="1:3" s="441" customFormat="1" ht="12" customHeight="1" x14ac:dyDescent="0.2">
      <c r="A52" s="433" t="s">
        <v>104</v>
      </c>
      <c r="B52" s="9" t="s">
        <v>227</v>
      </c>
      <c r="C52" s="77"/>
    </row>
    <row r="53" spans="1:3" ht="12" customHeight="1" x14ac:dyDescent="0.2">
      <c r="A53" s="433" t="s">
        <v>105</v>
      </c>
      <c r="B53" s="8" t="s">
        <v>185</v>
      </c>
      <c r="C53" s="80"/>
    </row>
    <row r="54" spans="1:3" ht="12" customHeight="1" x14ac:dyDescent="0.2">
      <c r="A54" s="433" t="s">
        <v>106</v>
      </c>
      <c r="B54" s="8" t="s">
        <v>58</v>
      </c>
      <c r="C54" s="80"/>
    </row>
    <row r="55" spans="1:3" ht="12" customHeight="1" thickBot="1" x14ac:dyDescent="0.25">
      <c r="A55" s="433" t="s">
        <v>107</v>
      </c>
      <c r="B55" s="8" t="s">
        <v>519</v>
      </c>
      <c r="C55" s="80"/>
    </row>
    <row r="56" spans="1:3" ht="15.2" customHeight="1" thickBot="1" x14ac:dyDescent="0.25">
      <c r="A56" s="197" t="s">
        <v>20</v>
      </c>
      <c r="B56" s="121" t="s">
        <v>13</v>
      </c>
      <c r="C56" s="326"/>
    </row>
    <row r="57" spans="1:3" ht="13.5" thickBot="1" x14ac:dyDescent="0.25">
      <c r="A57" s="197" t="s">
        <v>21</v>
      </c>
      <c r="B57" s="226" t="s">
        <v>524</v>
      </c>
      <c r="C57" s="348">
        <f>+C45+C51+C56</f>
        <v>74819561</v>
      </c>
    </row>
    <row r="58" spans="1:3" ht="15.2" customHeight="1" thickBot="1" x14ac:dyDescent="0.25">
      <c r="C58" s="612">
        <f>C41-C57</f>
        <v>0</v>
      </c>
    </row>
    <row r="59" spans="1:3" ht="14.45" customHeight="1" thickBot="1" x14ac:dyDescent="0.25">
      <c r="A59" s="229" t="s">
        <v>514</v>
      </c>
      <c r="B59" s="230"/>
      <c r="C59" s="118">
        <v>7</v>
      </c>
    </row>
    <row r="60" spans="1:3" ht="13.5" thickBot="1" x14ac:dyDescent="0.25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B16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ht="15.75" x14ac:dyDescent="0.25">
      <c r="A2" s="613" t="s">
        <v>149</v>
      </c>
    </row>
    <row r="4" spans="1:2" x14ac:dyDescent="0.2">
      <c r="A4" s="133"/>
      <c r="B4" s="133"/>
    </row>
    <row r="5" spans="1:2" s="144" customFormat="1" ht="15.75" x14ac:dyDescent="0.25">
      <c r="A5" s="87" t="str">
        <f>CONCATENATE(ALAPADATOK!D7,". évi előirányzat BEVÉTELEK")</f>
        <v>2020. évi előirányzat BEVÉTELEK</v>
      </c>
      <c r="B5" s="143"/>
    </row>
    <row r="6" spans="1:2" x14ac:dyDescent="0.2">
      <c r="A6" s="133"/>
      <c r="B6" s="133"/>
    </row>
    <row r="7" spans="1:2" x14ac:dyDescent="0.2">
      <c r="A7" s="133" t="s">
        <v>539</v>
      </c>
      <c r="B7" s="133" t="s">
        <v>482</v>
      </c>
    </row>
    <row r="8" spans="1:2" x14ac:dyDescent="0.2">
      <c r="A8" s="133" t="s">
        <v>540</v>
      </c>
      <c r="B8" s="133" t="s">
        <v>483</v>
      </c>
    </row>
    <row r="9" spans="1:2" x14ac:dyDescent="0.2">
      <c r="A9" s="133" t="s">
        <v>541</v>
      </c>
      <c r="B9" s="133" t="s">
        <v>484</v>
      </c>
    </row>
    <row r="10" spans="1:2" x14ac:dyDescent="0.2">
      <c r="A10" s="133"/>
      <c r="B10" s="133"/>
    </row>
    <row r="11" spans="1:2" x14ac:dyDescent="0.2">
      <c r="A11" s="133"/>
      <c r="B11" s="133"/>
    </row>
    <row r="12" spans="1:2" s="144" customFormat="1" ht="15.75" x14ac:dyDescent="0.25">
      <c r="A12" s="87" t="str">
        <f>+CONCATENATE(LEFT(A5,4),". évi előirányzat KIADÁSOK")</f>
        <v>2020. évi előirányzat KIADÁSOK</v>
      </c>
      <c r="B12" s="143"/>
    </row>
    <row r="13" spans="1:2" x14ac:dyDescent="0.2">
      <c r="A13" s="133"/>
      <c r="B13" s="133"/>
    </row>
    <row r="14" spans="1:2" x14ac:dyDescent="0.2">
      <c r="A14" s="133" t="s">
        <v>542</v>
      </c>
      <c r="B14" s="133" t="s">
        <v>485</v>
      </c>
    </row>
    <row r="15" spans="1:2" x14ac:dyDescent="0.2">
      <c r="A15" s="133" t="s">
        <v>543</v>
      </c>
      <c r="B15" s="133" t="s">
        <v>486</v>
      </c>
    </row>
    <row r="16" spans="1:2" x14ac:dyDescent="0.2">
      <c r="A16" s="133" t="s">
        <v>544</v>
      </c>
      <c r="B16" s="133" t="s">
        <v>487</v>
      </c>
    </row>
  </sheetData>
  <sheetProtection sheet="1"/>
  <phoneticPr fontId="29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C9" sqref="C9:C19"/>
    </sheetView>
  </sheetViews>
  <sheetFormatPr defaultRowHeight="12.75" x14ac:dyDescent="0.2"/>
  <cols>
    <col min="1" max="1" width="13.83203125" style="227" customWidth="1"/>
    <col min="2" max="2" width="79.1640625" style="228" customWidth="1"/>
    <col min="3" max="3" width="25" style="228" customWidth="1"/>
    <col min="4" max="16384" width="9.33203125" style="228"/>
  </cols>
  <sheetData>
    <row r="1" spans="1:3" s="208" customFormat="1" ht="21.2" customHeight="1" thickBot="1" x14ac:dyDescent="0.25">
      <c r="A1" s="207"/>
      <c r="B1" s="209"/>
      <c r="C1" s="579" t="str">
        <f>CONCATENATE(ALAPADATOK!P15,"1. melléklet ",ALAPADATOK!A7," ",ALAPADATOK!B7," ",ALAPADATOK!C7," ",ALAPADATOK!D7," ",ALAPADATOK!E7," ",ALAPADATOK!F7," ",ALAPADATOK!G7," ",ALAPADATOK!H7)</f>
        <v>9.4.1. melléklet a 1 / 2020 ( II.25. ) önkormányzati rendelethez</v>
      </c>
    </row>
    <row r="2" spans="1:3" s="437" customFormat="1" ht="36" x14ac:dyDescent="0.2">
      <c r="A2" s="390" t="s">
        <v>201</v>
      </c>
      <c r="B2" s="577" t="str">
        <f>CONCATENATE(KV_9.4.sz.mell!B2)</f>
        <v>Tiszalúci Élelmezési Központ</v>
      </c>
      <c r="C2" s="349" t="s">
        <v>426</v>
      </c>
    </row>
    <row r="3" spans="1:3" s="437" customFormat="1" ht="24.75" thickBot="1" x14ac:dyDescent="0.25">
      <c r="A3" s="431" t="s">
        <v>200</v>
      </c>
      <c r="B3" s="578" t="s">
        <v>412</v>
      </c>
      <c r="C3" s="350" t="s">
        <v>59</v>
      </c>
    </row>
    <row r="4" spans="1:3" s="438" customFormat="1" ht="15.95" customHeight="1" thickBot="1" x14ac:dyDescent="0.3">
      <c r="A4" s="210"/>
      <c r="B4" s="210"/>
      <c r="C4" s="211" t="str">
        <f>KV_9.4.sz.mell!C4</f>
        <v>Forintban!</v>
      </c>
    </row>
    <row r="5" spans="1:3" ht="13.5" thickBot="1" x14ac:dyDescent="0.25">
      <c r="A5" s="391" t="s">
        <v>202</v>
      </c>
      <c r="B5" s="212" t="s">
        <v>558</v>
      </c>
      <c r="C5" s="213" t="s">
        <v>55</v>
      </c>
    </row>
    <row r="6" spans="1:3" s="439" customFormat="1" ht="12.95" customHeight="1" thickBot="1" x14ac:dyDescent="0.25">
      <c r="A6" s="189"/>
      <c r="B6" s="190" t="s">
        <v>488</v>
      </c>
      <c r="C6" s="191" t="s">
        <v>489</v>
      </c>
    </row>
    <row r="7" spans="1:3" s="439" customFormat="1" ht="15.95" customHeight="1" thickBot="1" x14ac:dyDescent="0.25">
      <c r="A7" s="214"/>
      <c r="B7" s="215" t="s">
        <v>56</v>
      </c>
      <c r="C7" s="216"/>
    </row>
    <row r="8" spans="1:3" s="351" customFormat="1" ht="12" customHeight="1" thickBot="1" x14ac:dyDescent="0.25">
      <c r="A8" s="189" t="s">
        <v>18</v>
      </c>
      <c r="B8" s="217" t="s">
        <v>515</v>
      </c>
      <c r="C8" s="300">
        <f>SUM(C9:C19)</f>
        <v>17000000</v>
      </c>
    </row>
    <row r="9" spans="1:3" s="351" customFormat="1" ht="12" customHeight="1" x14ac:dyDescent="0.2">
      <c r="A9" s="432" t="s">
        <v>98</v>
      </c>
      <c r="B9" s="10" t="s">
        <v>272</v>
      </c>
      <c r="C9" s="341"/>
    </row>
    <row r="10" spans="1:3" s="351" customFormat="1" ht="12" customHeight="1" x14ac:dyDescent="0.2">
      <c r="A10" s="433" t="s">
        <v>99</v>
      </c>
      <c r="B10" s="8" t="s">
        <v>273</v>
      </c>
      <c r="C10" s="298"/>
    </row>
    <row r="11" spans="1:3" s="351" customFormat="1" ht="12" customHeight="1" x14ac:dyDescent="0.2">
      <c r="A11" s="433" t="s">
        <v>100</v>
      </c>
      <c r="B11" s="8" t="s">
        <v>274</v>
      </c>
      <c r="C11" s="298"/>
    </row>
    <row r="12" spans="1:3" s="351" customFormat="1" ht="12" customHeight="1" x14ac:dyDescent="0.2">
      <c r="A12" s="433" t="s">
        <v>101</v>
      </c>
      <c r="B12" s="8" t="s">
        <v>275</v>
      </c>
      <c r="C12" s="298"/>
    </row>
    <row r="13" spans="1:3" s="351" customFormat="1" ht="12" customHeight="1" x14ac:dyDescent="0.2">
      <c r="A13" s="433" t="s">
        <v>146</v>
      </c>
      <c r="B13" s="8" t="s">
        <v>276</v>
      </c>
      <c r="C13" s="298">
        <v>13500000</v>
      </c>
    </row>
    <row r="14" spans="1:3" s="351" customFormat="1" ht="12" customHeight="1" x14ac:dyDescent="0.2">
      <c r="A14" s="433" t="s">
        <v>102</v>
      </c>
      <c r="B14" s="8" t="s">
        <v>394</v>
      </c>
      <c r="C14" s="298">
        <v>3500000</v>
      </c>
    </row>
    <row r="15" spans="1:3" s="351" customFormat="1" ht="12" customHeight="1" x14ac:dyDescent="0.2">
      <c r="A15" s="433" t="s">
        <v>103</v>
      </c>
      <c r="B15" s="7" t="s">
        <v>395</v>
      </c>
      <c r="C15" s="298"/>
    </row>
    <row r="16" spans="1:3" s="351" customFormat="1" ht="12" customHeight="1" x14ac:dyDescent="0.2">
      <c r="A16" s="433" t="s">
        <v>113</v>
      </c>
      <c r="B16" s="8" t="s">
        <v>279</v>
      </c>
      <c r="C16" s="342"/>
    </row>
    <row r="17" spans="1:3" s="440" customFormat="1" ht="12" customHeight="1" x14ac:dyDescent="0.2">
      <c r="A17" s="433" t="s">
        <v>114</v>
      </c>
      <c r="B17" s="8" t="s">
        <v>280</v>
      </c>
      <c r="C17" s="298"/>
    </row>
    <row r="18" spans="1:3" s="440" customFormat="1" ht="12" customHeight="1" x14ac:dyDescent="0.2">
      <c r="A18" s="433" t="s">
        <v>115</v>
      </c>
      <c r="B18" s="8" t="s">
        <v>431</v>
      </c>
      <c r="C18" s="299"/>
    </row>
    <row r="19" spans="1:3" s="440" customFormat="1" ht="12" customHeight="1" thickBot="1" x14ac:dyDescent="0.25">
      <c r="A19" s="433" t="s">
        <v>116</v>
      </c>
      <c r="B19" s="7" t="s">
        <v>281</v>
      </c>
      <c r="C19" s="299"/>
    </row>
    <row r="20" spans="1:3" s="351" customFormat="1" ht="12" customHeight="1" thickBot="1" x14ac:dyDescent="0.25">
      <c r="A20" s="189" t="s">
        <v>19</v>
      </c>
      <c r="B20" s="217" t="s">
        <v>396</v>
      </c>
      <c r="C20" s="300">
        <f>SUM(C21:C23)</f>
        <v>0</v>
      </c>
    </row>
    <row r="21" spans="1:3" s="440" customFormat="1" ht="12" customHeight="1" x14ac:dyDescent="0.2">
      <c r="A21" s="433" t="s">
        <v>104</v>
      </c>
      <c r="B21" s="9" t="s">
        <v>255</v>
      </c>
      <c r="C21" s="298"/>
    </row>
    <row r="22" spans="1:3" s="440" customFormat="1" ht="12" customHeight="1" x14ac:dyDescent="0.2">
      <c r="A22" s="433" t="s">
        <v>105</v>
      </c>
      <c r="B22" s="8" t="s">
        <v>397</v>
      </c>
      <c r="C22" s="298"/>
    </row>
    <row r="23" spans="1:3" s="440" customFormat="1" ht="12" customHeight="1" x14ac:dyDescent="0.2">
      <c r="A23" s="433" t="s">
        <v>106</v>
      </c>
      <c r="B23" s="8" t="s">
        <v>398</v>
      </c>
      <c r="C23" s="298"/>
    </row>
    <row r="24" spans="1:3" s="440" customFormat="1" ht="12" customHeight="1" thickBot="1" x14ac:dyDescent="0.25">
      <c r="A24" s="433" t="s">
        <v>107</v>
      </c>
      <c r="B24" s="8" t="s">
        <v>520</v>
      </c>
      <c r="C24" s="298"/>
    </row>
    <row r="25" spans="1:3" s="440" customFormat="1" ht="12" customHeight="1" thickBot="1" x14ac:dyDescent="0.25">
      <c r="A25" s="197" t="s">
        <v>20</v>
      </c>
      <c r="B25" s="121" t="s">
        <v>172</v>
      </c>
      <c r="C25" s="326"/>
    </row>
    <row r="26" spans="1:3" s="440" customFormat="1" ht="12" customHeight="1" thickBot="1" x14ac:dyDescent="0.25">
      <c r="A26" s="197" t="s">
        <v>21</v>
      </c>
      <c r="B26" s="121" t="s">
        <v>399</v>
      </c>
      <c r="C26" s="300">
        <f>+C27+C28</f>
        <v>0</v>
      </c>
    </row>
    <row r="27" spans="1:3" s="440" customFormat="1" ht="12" customHeight="1" x14ac:dyDescent="0.2">
      <c r="A27" s="434" t="s">
        <v>265</v>
      </c>
      <c r="B27" s="435" t="s">
        <v>397</v>
      </c>
      <c r="C27" s="77"/>
    </row>
    <row r="28" spans="1:3" s="440" customFormat="1" ht="12" customHeight="1" x14ac:dyDescent="0.2">
      <c r="A28" s="434" t="s">
        <v>266</v>
      </c>
      <c r="B28" s="436" t="s">
        <v>400</v>
      </c>
      <c r="C28" s="301"/>
    </row>
    <row r="29" spans="1:3" s="440" customFormat="1" ht="12" customHeight="1" thickBot="1" x14ac:dyDescent="0.25">
      <c r="A29" s="433" t="s">
        <v>267</v>
      </c>
      <c r="B29" s="138" t="s">
        <v>521</v>
      </c>
      <c r="C29" s="84"/>
    </row>
    <row r="30" spans="1:3" s="440" customFormat="1" ht="12" customHeight="1" thickBot="1" x14ac:dyDescent="0.25">
      <c r="A30" s="197" t="s">
        <v>22</v>
      </c>
      <c r="B30" s="121" t="s">
        <v>401</v>
      </c>
      <c r="C30" s="300">
        <f>+C31+C32+C33</f>
        <v>0</v>
      </c>
    </row>
    <row r="31" spans="1:3" s="440" customFormat="1" ht="12" customHeight="1" x14ac:dyDescent="0.2">
      <c r="A31" s="434" t="s">
        <v>91</v>
      </c>
      <c r="B31" s="435" t="s">
        <v>286</v>
      </c>
      <c r="C31" s="77"/>
    </row>
    <row r="32" spans="1:3" s="440" customFormat="1" ht="12" customHeight="1" x14ac:dyDescent="0.2">
      <c r="A32" s="434" t="s">
        <v>92</v>
      </c>
      <c r="B32" s="436" t="s">
        <v>287</v>
      </c>
      <c r="C32" s="301"/>
    </row>
    <row r="33" spans="1:3" s="440" customFormat="1" ht="12" customHeight="1" thickBot="1" x14ac:dyDescent="0.25">
      <c r="A33" s="433" t="s">
        <v>93</v>
      </c>
      <c r="B33" s="138" t="s">
        <v>288</v>
      </c>
      <c r="C33" s="84"/>
    </row>
    <row r="34" spans="1:3" s="351" customFormat="1" ht="12" customHeight="1" thickBot="1" x14ac:dyDescent="0.25">
      <c r="A34" s="197" t="s">
        <v>23</v>
      </c>
      <c r="B34" s="121" t="s">
        <v>371</v>
      </c>
      <c r="C34" s="326"/>
    </row>
    <row r="35" spans="1:3" s="351" customFormat="1" ht="12" customHeight="1" thickBot="1" x14ac:dyDescent="0.25">
      <c r="A35" s="197" t="s">
        <v>24</v>
      </c>
      <c r="B35" s="121" t="s">
        <v>402</v>
      </c>
      <c r="C35" s="343"/>
    </row>
    <row r="36" spans="1:3" s="351" customFormat="1" ht="12" customHeight="1" thickBot="1" x14ac:dyDescent="0.25">
      <c r="A36" s="189" t="s">
        <v>25</v>
      </c>
      <c r="B36" s="121" t="s">
        <v>522</v>
      </c>
      <c r="C36" s="344">
        <f>+C8+C20+C25+C26+C30+C34+C35</f>
        <v>17000000</v>
      </c>
    </row>
    <row r="37" spans="1:3" s="351" customFormat="1" ht="12" customHeight="1" thickBot="1" x14ac:dyDescent="0.25">
      <c r="A37" s="218" t="s">
        <v>26</v>
      </c>
      <c r="B37" s="121" t="s">
        <v>404</v>
      </c>
      <c r="C37" s="344">
        <f>+C38+C39+C40</f>
        <v>57819561</v>
      </c>
    </row>
    <row r="38" spans="1:3" s="351" customFormat="1" ht="12" customHeight="1" x14ac:dyDescent="0.2">
      <c r="A38" s="434" t="s">
        <v>405</v>
      </c>
      <c r="B38" s="435" t="s">
        <v>233</v>
      </c>
      <c r="C38" s="77"/>
    </row>
    <row r="39" spans="1:3" s="351" customFormat="1" ht="12" customHeight="1" x14ac:dyDescent="0.2">
      <c r="A39" s="434" t="s">
        <v>406</v>
      </c>
      <c r="B39" s="436" t="s">
        <v>2</v>
      </c>
      <c r="C39" s="301"/>
    </row>
    <row r="40" spans="1:3" s="440" customFormat="1" ht="12" customHeight="1" thickBot="1" x14ac:dyDescent="0.25">
      <c r="A40" s="433" t="s">
        <v>407</v>
      </c>
      <c r="B40" s="138" t="s">
        <v>408</v>
      </c>
      <c r="C40" s="84">
        <v>57819561</v>
      </c>
    </row>
    <row r="41" spans="1:3" s="440" customFormat="1" ht="15.2" customHeight="1" thickBot="1" x14ac:dyDescent="0.25">
      <c r="A41" s="218" t="s">
        <v>27</v>
      </c>
      <c r="B41" s="219" t="s">
        <v>409</v>
      </c>
      <c r="C41" s="347">
        <f>+C36+C37</f>
        <v>74819561</v>
      </c>
    </row>
    <row r="42" spans="1:3" s="440" customFormat="1" ht="15.2" customHeight="1" x14ac:dyDescent="0.2">
      <c r="A42" s="220"/>
      <c r="B42" s="221"/>
      <c r="C42" s="345"/>
    </row>
    <row r="43" spans="1:3" ht="13.5" thickBot="1" x14ac:dyDescent="0.25">
      <c r="A43" s="222"/>
      <c r="B43" s="223"/>
      <c r="C43" s="346"/>
    </row>
    <row r="44" spans="1:3" s="439" customFormat="1" ht="16.5" customHeight="1" thickBot="1" x14ac:dyDescent="0.25">
      <c r="A44" s="224"/>
      <c r="B44" s="225" t="s">
        <v>57</v>
      </c>
      <c r="C44" s="347"/>
    </row>
    <row r="45" spans="1:3" s="441" customFormat="1" ht="12" customHeight="1" thickBot="1" x14ac:dyDescent="0.25">
      <c r="A45" s="197" t="s">
        <v>18</v>
      </c>
      <c r="B45" s="121" t="s">
        <v>410</v>
      </c>
      <c r="C45" s="300">
        <f>SUM(C46:C50)</f>
        <v>74819561</v>
      </c>
    </row>
    <row r="46" spans="1:3" ht="12" customHeight="1" x14ac:dyDescent="0.2">
      <c r="A46" s="433" t="s">
        <v>98</v>
      </c>
      <c r="B46" s="9" t="s">
        <v>49</v>
      </c>
      <c r="C46" s="77">
        <v>17914009</v>
      </c>
    </row>
    <row r="47" spans="1:3" ht="12" customHeight="1" x14ac:dyDescent="0.2">
      <c r="A47" s="433" t="s">
        <v>99</v>
      </c>
      <c r="B47" s="8" t="s">
        <v>181</v>
      </c>
      <c r="C47" s="80">
        <v>3105552</v>
      </c>
    </row>
    <row r="48" spans="1:3" ht="12" customHeight="1" x14ac:dyDescent="0.2">
      <c r="A48" s="433" t="s">
        <v>100</v>
      </c>
      <c r="B48" s="8" t="s">
        <v>138</v>
      </c>
      <c r="C48" s="80">
        <v>53800000</v>
      </c>
    </row>
    <row r="49" spans="1:3" ht="12" customHeight="1" x14ac:dyDescent="0.2">
      <c r="A49" s="433" t="s">
        <v>101</v>
      </c>
      <c r="B49" s="8" t="s">
        <v>182</v>
      </c>
      <c r="C49" s="80"/>
    </row>
    <row r="50" spans="1:3" ht="12" customHeight="1" thickBot="1" x14ac:dyDescent="0.25">
      <c r="A50" s="433" t="s">
        <v>146</v>
      </c>
      <c r="B50" s="8" t="s">
        <v>183</v>
      </c>
      <c r="C50" s="80"/>
    </row>
    <row r="51" spans="1:3" ht="12" customHeight="1" thickBot="1" x14ac:dyDescent="0.25">
      <c r="A51" s="197" t="s">
        <v>19</v>
      </c>
      <c r="B51" s="121" t="s">
        <v>411</v>
      </c>
      <c r="C51" s="300">
        <f>SUM(C52:C54)</f>
        <v>0</v>
      </c>
    </row>
    <row r="52" spans="1:3" s="441" customFormat="1" ht="12" customHeight="1" x14ac:dyDescent="0.2">
      <c r="A52" s="433" t="s">
        <v>104</v>
      </c>
      <c r="B52" s="9" t="s">
        <v>227</v>
      </c>
      <c r="C52" s="77"/>
    </row>
    <row r="53" spans="1:3" ht="12" customHeight="1" x14ac:dyDescent="0.2">
      <c r="A53" s="433" t="s">
        <v>105</v>
      </c>
      <c r="B53" s="8" t="s">
        <v>185</v>
      </c>
      <c r="C53" s="80"/>
    </row>
    <row r="54" spans="1:3" ht="12" customHeight="1" x14ac:dyDescent="0.2">
      <c r="A54" s="433" t="s">
        <v>106</v>
      </c>
      <c r="B54" s="8" t="s">
        <v>58</v>
      </c>
      <c r="C54" s="80"/>
    </row>
    <row r="55" spans="1:3" ht="12" customHeight="1" thickBot="1" x14ac:dyDescent="0.25">
      <c r="A55" s="433" t="s">
        <v>107</v>
      </c>
      <c r="B55" s="8" t="s">
        <v>519</v>
      </c>
      <c r="C55" s="80"/>
    </row>
    <row r="56" spans="1:3" ht="15.2" customHeight="1" thickBot="1" x14ac:dyDescent="0.25">
      <c r="A56" s="197" t="s">
        <v>20</v>
      </c>
      <c r="B56" s="121" t="s">
        <v>13</v>
      </c>
      <c r="C56" s="326"/>
    </row>
    <row r="57" spans="1:3" ht="13.5" thickBot="1" x14ac:dyDescent="0.25">
      <c r="A57" s="197" t="s">
        <v>21</v>
      </c>
      <c r="B57" s="226" t="s">
        <v>524</v>
      </c>
      <c r="C57" s="348">
        <f>+C45+C51+C56</f>
        <v>74819561</v>
      </c>
    </row>
    <row r="58" spans="1:3" ht="15.2" customHeight="1" thickBot="1" x14ac:dyDescent="0.25">
      <c r="C58" s="612">
        <f>C41-C57</f>
        <v>0</v>
      </c>
    </row>
    <row r="59" spans="1:3" ht="14.45" customHeight="1" thickBot="1" x14ac:dyDescent="0.25">
      <c r="A59" s="229" t="s">
        <v>514</v>
      </c>
      <c r="B59" s="230"/>
      <c r="C59" s="118">
        <v>7</v>
      </c>
    </row>
    <row r="60" spans="1:3" ht="13.5" thickBot="1" x14ac:dyDescent="0.25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13.83203125" style="227" customWidth="1"/>
    <col min="2" max="2" width="79.1640625" style="228" customWidth="1"/>
    <col min="3" max="3" width="25" style="228" customWidth="1"/>
    <col min="4" max="16384" width="9.33203125" style="228"/>
  </cols>
  <sheetData>
    <row r="1" spans="1:3" s="208" customFormat="1" ht="21.2" customHeight="1" thickBot="1" x14ac:dyDescent="0.25">
      <c r="A1" s="207"/>
      <c r="B1" s="209"/>
      <c r="C1" s="579" t="str">
        <f>CONCATENATE(ALAPADATOK!P15,"2. melléklet ",ALAPADATOK!A7," ",ALAPADATOK!B7," ",ALAPADATOK!C7," ",ALAPADATOK!D7," ",ALAPADATOK!E7," ",ALAPADATOK!F7," ",ALAPADATOK!G7," ",ALAPADATOK!H7)</f>
        <v>9.4.2. melléklet a 1 / 2020 ( II.25. ) önkormányzati rendelethez</v>
      </c>
    </row>
    <row r="2" spans="1:3" s="437" customFormat="1" ht="36" x14ac:dyDescent="0.2">
      <c r="A2" s="390" t="s">
        <v>201</v>
      </c>
      <c r="B2" s="577" t="str">
        <f>CONCATENATE(KV_9.4.1.sz.mell!B2)</f>
        <v>Tiszalúci Élelmezési Központ</v>
      </c>
      <c r="C2" s="349" t="s">
        <v>426</v>
      </c>
    </row>
    <row r="3" spans="1:3" s="437" customFormat="1" ht="24.75" thickBot="1" x14ac:dyDescent="0.25">
      <c r="A3" s="431" t="s">
        <v>200</v>
      </c>
      <c r="B3" s="578" t="s">
        <v>413</v>
      </c>
      <c r="C3" s="350" t="s">
        <v>60</v>
      </c>
    </row>
    <row r="4" spans="1:3" s="438" customFormat="1" ht="15.95" customHeight="1" thickBot="1" x14ac:dyDescent="0.3">
      <c r="A4" s="210"/>
      <c r="B4" s="210"/>
      <c r="C4" s="211" t="str">
        <f>KV_9.4.1.sz.mell!C4</f>
        <v>Forintban!</v>
      </c>
    </row>
    <row r="5" spans="1:3" ht="13.5" thickBot="1" x14ac:dyDescent="0.25">
      <c r="A5" s="391" t="s">
        <v>202</v>
      </c>
      <c r="B5" s="212" t="s">
        <v>558</v>
      </c>
      <c r="C5" s="213" t="s">
        <v>55</v>
      </c>
    </row>
    <row r="6" spans="1:3" s="439" customFormat="1" ht="12.95" customHeight="1" thickBot="1" x14ac:dyDescent="0.25">
      <c r="A6" s="189"/>
      <c r="B6" s="190" t="s">
        <v>488</v>
      </c>
      <c r="C6" s="191" t="s">
        <v>489</v>
      </c>
    </row>
    <row r="7" spans="1:3" s="439" customFormat="1" ht="15.95" customHeight="1" thickBot="1" x14ac:dyDescent="0.25">
      <c r="A7" s="214"/>
      <c r="B7" s="215" t="s">
        <v>56</v>
      </c>
      <c r="C7" s="216"/>
    </row>
    <row r="8" spans="1:3" s="351" customFormat="1" ht="12" customHeight="1" thickBot="1" x14ac:dyDescent="0.25">
      <c r="A8" s="189" t="s">
        <v>18</v>
      </c>
      <c r="B8" s="217" t="s">
        <v>515</v>
      </c>
      <c r="C8" s="300">
        <f>SUM(C9:C19)</f>
        <v>0</v>
      </c>
    </row>
    <row r="9" spans="1:3" s="351" customFormat="1" ht="12" customHeight="1" x14ac:dyDescent="0.2">
      <c r="A9" s="432" t="s">
        <v>98</v>
      </c>
      <c r="B9" s="10" t="s">
        <v>272</v>
      </c>
      <c r="C9" s="341"/>
    </row>
    <row r="10" spans="1:3" s="351" customFormat="1" ht="12" customHeight="1" x14ac:dyDescent="0.2">
      <c r="A10" s="433" t="s">
        <v>99</v>
      </c>
      <c r="B10" s="8" t="s">
        <v>273</v>
      </c>
      <c r="C10" s="298"/>
    </row>
    <row r="11" spans="1:3" s="351" customFormat="1" ht="12" customHeight="1" x14ac:dyDescent="0.2">
      <c r="A11" s="433" t="s">
        <v>100</v>
      </c>
      <c r="B11" s="8" t="s">
        <v>274</v>
      </c>
      <c r="C11" s="298"/>
    </row>
    <row r="12" spans="1:3" s="351" customFormat="1" ht="12" customHeight="1" x14ac:dyDescent="0.2">
      <c r="A12" s="433" t="s">
        <v>101</v>
      </c>
      <c r="B12" s="8" t="s">
        <v>275</v>
      </c>
      <c r="C12" s="298"/>
    </row>
    <row r="13" spans="1:3" s="351" customFormat="1" ht="12" customHeight="1" x14ac:dyDescent="0.2">
      <c r="A13" s="433" t="s">
        <v>146</v>
      </c>
      <c r="B13" s="8" t="s">
        <v>276</v>
      </c>
      <c r="C13" s="298"/>
    </row>
    <row r="14" spans="1:3" s="351" customFormat="1" ht="12" customHeight="1" x14ac:dyDescent="0.2">
      <c r="A14" s="433" t="s">
        <v>102</v>
      </c>
      <c r="B14" s="8" t="s">
        <v>394</v>
      </c>
      <c r="C14" s="298"/>
    </row>
    <row r="15" spans="1:3" s="351" customFormat="1" ht="12" customHeight="1" x14ac:dyDescent="0.2">
      <c r="A15" s="433" t="s">
        <v>103</v>
      </c>
      <c r="B15" s="7" t="s">
        <v>395</v>
      </c>
      <c r="C15" s="298"/>
    </row>
    <row r="16" spans="1:3" s="351" customFormat="1" ht="12" customHeight="1" x14ac:dyDescent="0.2">
      <c r="A16" s="433" t="s">
        <v>113</v>
      </c>
      <c r="B16" s="8" t="s">
        <v>279</v>
      </c>
      <c r="C16" s="342"/>
    </row>
    <row r="17" spans="1:3" s="440" customFormat="1" ht="12" customHeight="1" x14ac:dyDescent="0.2">
      <c r="A17" s="433" t="s">
        <v>114</v>
      </c>
      <c r="B17" s="8" t="s">
        <v>280</v>
      </c>
      <c r="C17" s="298"/>
    </row>
    <row r="18" spans="1:3" s="440" customFormat="1" ht="12" customHeight="1" x14ac:dyDescent="0.2">
      <c r="A18" s="433" t="s">
        <v>115</v>
      </c>
      <c r="B18" s="8" t="s">
        <v>431</v>
      </c>
      <c r="C18" s="299"/>
    </row>
    <row r="19" spans="1:3" s="440" customFormat="1" ht="12" customHeight="1" thickBot="1" x14ac:dyDescent="0.25">
      <c r="A19" s="433" t="s">
        <v>116</v>
      </c>
      <c r="B19" s="7" t="s">
        <v>281</v>
      </c>
      <c r="C19" s="299"/>
    </row>
    <row r="20" spans="1:3" s="351" customFormat="1" ht="12" customHeight="1" thickBot="1" x14ac:dyDescent="0.25">
      <c r="A20" s="189" t="s">
        <v>19</v>
      </c>
      <c r="B20" s="217" t="s">
        <v>396</v>
      </c>
      <c r="C20" s="300">
        <f>SUM(C21:C23)</f>
        <v>0</v>
      </c>
    </row>
    <row r="21" spans="1:3" s="440" customFormat="1" ht="12" customHeight="1" x14ac:dyDescent="0.2">
      <c r="A21" s="433" t="s">
        <v>104</v>
      </c>
      <c r="B21" s="9" t="s">
        <v>255</v>
      </c>
      <c r="C21" s="298"/>
    </row>
    <row r="22" spans="1:3" s="440" customFormat="1" ht="12" customHeight="1" x14ac:dyDescent="0.2">
      <c r="A22" s="433" t="s">
        <v>105</v>
      </c>
      <c r="B22" s="8" t="s">
        <v>397</v>
      </c>
      <c r="C22" s="298"/>
    </row>
    <row r="23" spans="1:3" s="440" customFormat="1" ht="12" customHeight="1" x14ac:dyDescent="0.2">
      <c r="A23" s="433" t="s">
        <v>106</v>
      </c>
      <c r="B23" s="8" t="s">
        <v>398</v>
      </c>
      <c r="C23" s="298"/>
    </row>
    <row r="24" spans="1:3" s="440" customFormat="1" ht="12" customHeight="1" thickBot="1" x14ac:dyDescent="0.25">
      <c r="A24" s="433" t="s">
        <v>107</v>
      </c>
      <c r="B24" s="8" t="s">
        <v>520</v>
      </c>
      <c r="C24" s="298"/>
    </row>
    <row r="25" spans="1:3" s="440" customFormat="1" ht="12" customHeight="1" thickBot="1" x14ac:dyDescent="0.25">
      <c r="A25" s="197" t="s">
        <v>20</v>
      </c>
      <c r="B25" s="121" t="s">
        <v>172</v>
      </c>
      <c r="C25" s="326"/>
    </row>
    <row r="26" spans="1:3" s="440" customFormat="1" ht="12" customHeight="1" thickBot="1" x14ac:dyDescent="0.25">
      <c r="A26" s="197" t="s">
        <v>21</v>
      </c>
      <c r="B26" s="121" t="s">
        <v>399</v>
      </c>
      <c r="C26" s="300">
        <f>+C27+C28</f>
        <v>0</v>
      </c>
    </row>
    <row r="27" spans="1:3" s="440" customFormat="1" ht="12" customHeight="1" x14ac:dyDescent="0.2">
      <c r="A27" s="434" t="s">
        <v>265</v>
      </c>
      <c r="B27" s="435" t="s">
        <v>397</v>
      </c>
      <c r="C27" s="77"/>
    </row>
    <row r="28" spans="1:3" s="440" customFormat="1" ht="12" customHeight="1" x14ac:dyDescent="0.2">
      <c r="A28" s="434" t="s">
        <v>266</v>
      </c>
      <c r="B28" s="436" t="s">
        <v>400</v>
      </c>
      <c r="C28" s="301"/>
    </row>
    <row r="29" spans="1:3" s="440" customFormat="1" ht="12" customHeight="1" thickBot="1" x14ac:dyDescent="0.25">
      <c r="A29" s="433" t="s">
        <v>267</v>
      </c>
      <c r="B29" s="138" t="s">
        <v>521</v>
      </c>
      <c r="C29" s="84"/>
    </row>
    <row r="30" spans="1:3" s="440" customFormat="1" ht="12" customHeight="1" thickBot="1" x14ac:dyDescent="0.25">
      <c r="A30" s="197" t="s">
        <v>22</v>
      </c>
      <c r="B30" s="121" t="s">
        <v>401</v>
      </c>
      <c r="C30" s="300">
        <f>+C31+C32+C33</f>
        <v>0</v>
      </c>
    </row>
    <row r="31" spans="1:3" s="440" customFormat="1" ht="12" customHeight="1" x14ac:dyDescent="0.2">
      <c r="A31" s="434" t="s">
        <v>91</v>
      </c>
      <c r="B31" s="435" t="s">
        <v>286</v>
      </c>
      <c r="C31" s="77"/>
    </row>
    <row r="32" spans="1:3" s="440" customFormat="1" ht="12" customHeight="1" x14ac:dyDescent="0.2">
      <c r="A32" s="434" t="s">
        <v>92</v>
      </c>
      <c r="B32" s="436" t="s">
        <v>287</v>
      </c>
      <c r="C32" s="301"/>
    </row>
    <row r="33" spans="1:3" s="440" customFormat="1" ht="12" customHeight="1" thickBot="1" x14ac:dyDescent="0.25">
      <c r="A33" s="433" t="s">
        <v>93</v>
      </c>
      <c r="B33" s="138" t="s">
        <v>288</v>
      </c>
      <c r="C33" s="84"/>
    </row>
    <row r="34" spans="1:3" s="351" customFormat="1" ht="12" customHeight="1" thickBot="1" x14ac:dyDescent="0.25">
      <c r="A34" s="197" t="s">
        <v>23</v>
      </c>
      <c r="B34" s="121" t="s">
        <v>371</v>
      </c>
      <c r="C34" s="326"/>
    </row>
    <row r="35" spans="1:3" s="351" customFormat="1" ht="12" customHeight="1" thickBot="1" x14ac:dyDescent="0.25">
      <c r="A35" s="197" t="s">
        <v>24</v>
      </c>
      <c r="B35" s="121" t="s">
        <v>402</v>
      </c>
      <c r="C35" s="343"/>
    </row>
    <row r="36" spans="1:3" s="351" customFormat="1" ht="12" customHeight="1" thickBot="1" x14ac:dyDescent="0.25">
      <c r="A36" s="189" t="s">
        <v>25</v>
      </c>
      <c r="B36" s="121" t="s">
        <v>522</v>
      </c>
      <c r="C36" s="344">
        <f>+C8+C20+C25+C26+C30+C34+C35</f>
        <v>0</v>
      </c>
    </row>
    <row r="37" spans="1:3" s="351" customFormat="1" ht="12" customHeight="1" thickBot="1" x14ac:dyDescent="0.25">
      <c r="A37" s="218" t="s">
        <v>26</v>
      </c>
      <c r="B37" s="121" t="s">
        <v>404</v>
      </c>
      <c r="C37" s="344">
        <f>+C38+C39+C40</f>
        <v>0</v>
      </c>
    </row>
    <row r="38" spans="1:3" s="351" customFormat="1" ht="12" customHeight="1" x14ac:dyDescent="0.2">
      <c r="A38" s="434" t="s">
        <v>405</v>
      </c>
      <c r="B38" s="435" t="s">
        <v>233</v>
      </c>
      <c r="C38" s="77"/>
    </row>
    <row r="39" spans="1:3" s="351" customFormat="1" ht="12" customHeight="1" x14ac:dyDescent="0.2">
      <c r="A39" s="434" t="s">
        <v>406</v>
      </c>
      <c r="B39" s="436" t="s">
        <v>2</v>
      </c>
      <c r="C39" s="301"/>
    </row>
    <row r="40" spans="1:3" s="440" customFormat="1" ht="12" customHeight="1" thickBot="1" x14ac:dyDescent="0.25">
      <c r="A40" s="433" t="s">
        <v>407</v>
      </c>
      <c r="B40" s="138" t="s">
        <v>408</v>
      </c>
      <c r="C40" s="84"/>
    </row>
    <row r="41" spans="1:3" s="440" customFormat="1" ht="15.2" customHeight="1" thickBot="1" x14ac:dyDescent="0.25">
      <c r="A41" s="218" t="s">
        <v>27</v>
      </c>
      <c r="B41" s="219" t="s">
        <v>409</v>
      </c>
      <c r="C41" s="347">
        <f>+C36+C37</f>
        <v>0</v>
      </c>
    </row>
    <row r="42" spans="1:3" s="440" customFormat="1" ht="15.2" customHeight="1" x14ac:dyDescent="0.2">
      <c r="A42" s="220"/>
      <c r="B42" s="221"/>
      <c r="C42" s="345"/>
    </row>
    <row r="43" spans="1:3" ht="13.5" thickBot="1" x14ac:dyDescent="0.25">
      <c r="A43" s="222"/>
      <c r="B43" s="223"/>
      <c r="C43" s="346"/>
    </row>
    <row r="44" spans="1:3" s="439" customFormat="1" ht="16.5" customHeight="1" thickBot="1" x14ac:dyDescent="0.25">
      <c r="A44" s="224"/>
      <c r="B44" s="225" t="s">
        <v>57</v>
      </c>
      <c r="C44" s="347"/>
    </row>
    <row r="45" spans="1:3" s="441" customFormat="1" ht="12" customHeight="1" thickBot="1" x14ac:dyDescent="0.25">
      <c r="A45" s="197" t="s">
        <v>18</v>
      </c>
      <c r="B45" s="121" t="s">
        <v>410</v>
      </c>
      <c r="C45" s="300">
        <f>SUM(C46:C50)</f>
        <v>0</v>
      </c>
    </row>
    <row r="46" spans="1:3" ht="12" customHeight="1" x14ac:dyDescent="0.2">
      <c r="A46" s="433" t="s">
        <v>98</v>
      </c>
      <c r="B46" s="9" t="s">
        <v>49</v>
      </c>
      <c r="C46" s="77"/>
    </row>
    <row r="47" spans="1:3" ht="12" customHeight="1" x14ac:dyDescent="0.2">
      <c r="A47" s="433" t="s">
        <v>99</v>
      </c>
      <c r="B47" s="8" t="s">
        <v>181</v>
      </c>
      <c r="C47" s="80"/>
    </row>
    <row r="48" spans="1:3" ht="12" customHeight="1" x14ac:dyDescent="0.2">
      <c r="A48" s="433" t="s">
        <v>100</v>
      </c>
      <c r="B48" s="8" t="s">
        <v>138</v>
      </c>
      <c r="C48" s="80"/>
    </row>
    <row r="49" spans="1:3" ht="12" customHeight="1" x14ac:dyDescent="0.2">
      <c r="A49" s="433" t="s">
        <v>101</v>
      </c>
      <c r="B49" s="8" t="s">
        <v>182</v>
      </c>
      <c r="C49" s="80"/>
    </row>
    <row r="50" spans="1:3" ht="12" customHeight="1" thickBot="1" x14ac:dyDescent="0.25">
      <c r="A50" s="433" t="s">
        <v>146</v>
      </c>
      <c r="B50" s="8" t="s">
        <v>183</v>
      </c>
      <c r="C50" s="80"/>
    </row>
    <row r="51" spans="1:3" ht="12" customHeight="1" thickBot="1" x14ac:dyDescent="0.25">
      <c r="A51" s="197" t="s">
        <v>19</v>
      </c>
      <c r="B51" s="121" t="s">
        <v>411</v>
      </c>
      <c r="C51" s="300">
        <f>SUM(C52:C54)</f>
        <v>0</v>
      </c>
    </row>
    <row r="52" spans="1:3" s="441" customFormat="1" ht="12" customHeight="1" x14ac:dyDescent="0.2">
      <c r="A52" s="433" t="s">
        <v>104</v>
      </c>
      <c r="B52" s="9" t="s">
        <v>227</v>
      </c>
      <c r="C52" s="77"/>
    </row>
    <row r="53" spans="1:3" ht="12" customHeight="1" x14ac:dyDescent="0.2">
      <c r="A53" s="433" t="s">
        <v>105</v>
      </c>
      <c r="B53" s="8" t="s">
        <v>185</v>
      </c>
      <c r="C53" s="80"/>
    </row>
    <row r="54" spans="1:3" ht="12" customHeight="1" x14ac:dyDescent="0.2">
      <c r="A54" s="433" t="s">
        <v>106</v>
      </c>
      <c r="B54" s="8" t="s">
        <v>58</v>
      </c>
      <c r="C54" s="80"/>
    </row>
    <row r="55" spans="1:3" ht="12" customHeight="1" thickBot="1" x14ac:dyDescent="0.25">
      <c r="A55" s="433" t="s">
        <v>107</v>
      </c>
      <c r="B55" s="8" t="s">
        <v>519</v>
      </c>
      <c r="C55" s="80"/>
    </row>
    <row r="56" spans="1:3" ht="15.2" customHeight="1" thickBot="1" x14ac:dyDescent="0.25">
      <c r="A56" s="197" t="s">
        <v>20</v>
      </c>
      <c r="B56" s="121" t="s">
        <v>13</v>
      </c>
      <c r="C56" s="326"/>
    </row>
    <row r="57" spans="1:3" ht="13.5" thickBot="1" x14ac:dyDescent="0.25">
      <c r="A57" s="197" t="s">
        <v>21</v>
      </c>
      <c r="B57" s="226" t="s">
        <v>524</v>
      </c>
      <c r="C57" s="348">
        <f>+C45+C51+C56</f>
        <v>0</v>
      </c>
    </row>
    <row r="58" spans="1:3" ht="15.2" customHeight="1" thickBot="1" x14ac:dyDescent="0.25">
      <c r="C58" s="612">
        <f>C41-C57</f>
        <v>0</v>
      </c>
    </row>
    <row r="59" spans="1:3" ht="14.45" customHeight="1" thickBot="1" x14ac:dyDescent="0.25">
      <c r="A59" s="229" t="s">
        <v>514</v>
      </c>
      <c r="B59" s="230"/>
      <c r="C59" s="118"/>
    </row>
    <row r="60" spans="1:3" ht="13.5" thickBot="1" x14ac:dyDescent="0.25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13.83203125" style="227" customWidth="1"/>
    <col min="2" max="2" width="79.1640625" style="228" customWidth="1"/>
    <col min="3" max="3" width="25" style="228" customWidth="1"/>
    <col min="4" max="16384" width="9.33203125" style="228"/>
  </cols>
  <sheetData>
    <row r="1" spans="1:3" s="208" customFormat="1" ht="21.2" customHeight="1" thickBot="1" x14ac:dyDescent="0.25">
      <c r="A1" s="207"/>
      <c r="B1" s="209"/>
      <c r="C1" s="579" t="str">
        <f>CONCATENATE(ALAPADATOK!P15,"3. melléklet ",ALAPADATOK!A7," ",ALAPADATOK!B7," ",ALAPADATOK!C7," ",ALAPADATOK!D7," ",ALAPADATOK!E7," ",ALAPADATOK!F7," ",ALAPADATOK!G7," ",ALAPADATOK!H7)</f>
        <v>9.4.3. melléklet a 1 / 2020 ( II.25. ) önkormányzati rendelethez</v>
      </c>
    </row>
    <row r="2" spans="1:3" s="437" customFormat="1" ht="36" x14ac:dyDescent="0.2">
      <c r="A2" s="390" t="s">
        <v>201</v>
      </c>
      <c r="B2" s="577" t="str">
        <f>CONCATENATE(KV_9.4.2.sz.mell!B2)</f>
        <v>Tiszalúci Élelmezési Központ</v>
      </c>
      <c r="C2" s="349" t="s">
        <v>426</v>
      </c>
    </row>
    <row r="3" spans="1:3" s="437" customFormat="1" ht="24.75" thickBot="1" x14ac:dyDescent="0.25">
      <c r="A3" s="431" t="s">
        <v>200</v>
      </c>
      <c r="B3" s="578" t="s">
        <v>525</v>
      </c>
      <c r="C3" s="350" t="s">
        <v>426</v>
      </c>
    </row>
    <row r="4" spans="1:3" s="438" customFormat="1" ht="15.95" customHeight="1" thickBot="1" x14ac:dyDescent="0.3">
      <c r="A4" s="210"/>
      <c r="B4" s="210"/>
      <c r="C4" s="211" t="str">
        <f>KV_9.4.2.sz.mell!C4</f>
        <v>Forintban!</v>
      </c>
    </row>
    <row r="5" spans="1:3" ht="13.5" thickBot="1" x14ac:dyDescent="0.25">
      <c r="A5" s="391" t="s">
        <v>202</v>
      </c>
      <c r="B5" s="212" t="s">
        <v>558</v>
      </c>
      <c r="C5" s="541" t="s">
        <v>55</v>
      </c>
    </row>
    <row r="6" spans="1:3" s="439" customFormat="1" ht="12.95" customHeight="1" thickBot="1" x14ac:dyDescent="0.25">
      <c r="A6" s="189"/>
      <c r="B6" s="190" t="s">
        <v>488</v>
      </c>
      <c r="C6" s="191" t="s">
        <v>489</v>
      </c>
    </row>
    <row r="7" spans="1:3" s="439" customFormat="1" ht="15.95" customHeight="1" thickBot="1" x14ac:dyDescent="0.25">
      <c r="A7" s="214"/>
      <c r="B7" s="215" t="s">
        <v>56</v>
      </c>
      <c r="C7" s="216"/>
    </row>
    <row r="8" spans="1:3" s="351" customFormat="1" ht="12" customHeight="1" thickBot="1" x14ac:dyDescent="0.25">
      <c r="A8" s="189" t="s">
        <v>18</v>
      </c>
      <c r="B8" s="217" t="s">
        <v>515</v>
      </c>
      <c r="C8" s="300">
        <f>SUM(C9:C19)</f>
        <v>0</v>
      </c>
    </row>
    <row r="9" spans="1:3" s="351" customFormat="1" ht="12" customHeight="1" x14ac:dyDescent="0.2">
      <c r="A9" s="432" t="s">
        <v>98</v>
      </c>
      <c r="B9" s="10" t="s">
        <v>272</v>
      </c>
      <c r="C9" s="341"/>
    </row>
    <row r="10" spans="1:3" s="351" customFormat="1" ht="12" customHeight="1" x14ac:dyDescent="0.2">
      <c r="A10" s="433" t="s">
        <v>99</v>
      </c>
      <c r="B10" s="8" t="s">
        <v>273</v>
      </c>
      <c r="C10" s="298"/>
    </row>
    <row r="11" spans="1:3" s="351" customFormat="1" ht="12" customHeight="1" x14ac:dyDescent="0.2">
      <c r="A11" s="433" t="s">
        <v>100</v>
      </c>
      <c r="B11" s="8" t="s">
        <v>274</v>
      </c>
      <c r="C11" s="298"/>
    </row>
    <row r="12" spans="1:3" s="351" customFormat="1" ht="12" customHeight="1" x14ac:dyDescent="0.2">
      <c r="A12" s="433" t="s">
        <v>101</v>
      </c>
      <c r="B12" s="8" t="s">
        <v>275</v>
      </c>
      <c r="C12" s="298"/>
    </row>
    <row r="13" spans="1:3" s="351" customFormat="1" ht="12" customHeight="1" x14ac:dyDescent="0.2">
      <c r="A13" s="433" t="s">
        <v>146</v>
      </c>
      <c r="B13" s="8" t="s">
        <v>276</v>
      </c>
      <c r="C13" s="298"/>
    </row>
    <row r="14" spans="1:3" s="351" customFormat="1" ht="12" customHeight="1" x14ac:dyDescent="0.2">
      <c r="A14" s="433" t="s">
        <v>102</v>
      </c>
      <c r="B14" s="8" t="s">
        <v>394</v>
      </c>
      <c r="C14" s="298"/>
    </row>
    <row r="15" spans="1:3" s="351" customFormat="1" ht="12" customHeight="1" x14ac:dyDescent="0.2">
      <c r="A15" s="433" t="s">
        <v>103</v>
      </c>
      <c r="B15" s="7" t="s">
        <v>395</v>
      </c>
      <c r="C15" s="298"/>
    </row>
    <row r="16" spans="1:3" s="351" customFormat="1" ht="12" customHeight="1" x14ac:dyDescent="0.2">
      <c r="A16" s="433" t="s">
        <v>113</v>
      </c>
      <c r="B16" s="8" t="s">
        <v>279</v>
      </c>
      <c r="C16" s="342"/>
    </row>
    <row r="17" spans="1:3" s="440" customFormat="1" ht="12" customHeight="1" x14ac:dyDescent="0.2">
      <c r="A17" s="433" t="s">
        <v>114</v>
      </c>
      <c r="B17" s="8" t="s">
        <v>280</v>
      </c>
      <c r="C17" s="298"/>
    </row>
    <row r="18" spans="1:3" s="440" customFormat="1" ht="12" customHeight="1" x14ac:dyDescent="0.2">
      <c r="A18" s="433" t="s">
        <v>115</v>
      </c>
      <c r="B18" s="8" t="s">
        <v>431</v>
      </c>
      <c r="C18" s="299"/>
    </row>
    <row r="19" spans="1:3" s="440" customFormat="1" ht="12" customHeight="1" thickBot="1" x14ac:dyDescent="0.25">
      <c r="A19" s="433" t="s">
        <v>116</v>
      </c>
      <c r="B19" s="7" t="s">
        <v>281</v>
      </c>
      <c r="C19" s="299"/>
    </row>
    <row r="20" spans="1:3" s="351" customFormat="1" ht="12" customHeight="1" thickBot="1" x14ac:dyDescent="0.25">
      <c r="A20" s="189" t="s">
        <v>19</v>
      </c>
      <c r="B20" s="217" t="s">
        <v>396</v>
      </c>
      <c r="C20" s="300">
        <f>SUM(C21:C23)</f>
        <v>0</v>
      </c>
    </row>
    <row r="21" spans="1:3" s="440" customFormat="1" ht="12" customHeight="1" x14ac:dyDescent="0.2">
      <c r="A21" s="433" t="s">
        <v>104</v>
      </c>
      <c r="B21" s="9" t="s">
        <v>255</v>
      </c>
      <c r="C21" s="298"/>
    </row>
    <row r="22" spans="1:3" s="440" customFormat="1" ht="12" customHeight="1" x14ac:dyDescent="0.2">
      <c r="A22" s="433" t="s">
        <v>105</v>
      </c>
      <c r="B22" s="8" t="s">
        <v>397</v>
      </c>
      <c r="C22" s="298"/>
    </row>
    <row r="23" spans="1:3" s="440" customFormat="1" ht="12" customHeight="1" x14ac:dyDescent="0.2">
      <c r="A23" s="433" t="s">
        <v>106</v>
      </c>
      <c r="B23" s="8" t="s">
        <v>398</v>
      </c>
      <c r="C23" s="298"/>
    </row>
    <row r="24" spans="1:3" s="440" customFormat="1" ht="12" customHeight="1" thickBot="1" x14ac:dyDescent="0.25">
      <c r="A24" s="433" t="s">
        <v>107</v>
      </c>
      <c r="B24" s="8" t="s">
        <v>520</v>
      </c>
      <c r="C24" s="298"/>
    </row>
    <row r="25" spans="1:3" s="440" customFormat="1" ht="12" customHeight="1" thickBot="1" x14ac:dyDescent="0.25">
      <c r="A25" s="197" t="s">
        <v>20</v>
      </c>
      <c r="B25" s="121" t="s">
        <v>172</v>
      </c>
      <c r="C25" s="326"/>
    </row>
    <row r="26" spans="1:3" s="440" customFormat="1" ht="12" customHeight="1" thickBot="1" x14ac:dyDescent="0.25">
      <c r="A26" s="197" t="s">
        <v>21</v>
      </c>
      <c r="B26" s="121" t="s">
        <v>399</v>
      </c>
      <c r="C26" s="300">
        <f>+C27+C28</f>
        <v>0</v>
      </c>
    </row>
    <row r="27" spans="1:3" s="440" customFormat="1" ht="12" customHeight="1" x14ac:dyDescent="0.2">
      <c r="A27" s="434" t="s">
        <v>265</v>
      </c>
      <c r="B27" s="435" t="s">
        <v>397</v>
      </c>
      <c r="C27" s="77"/>
    </row>
    <row r="28" spans="1:3" s="440" customFormat="1" ht="12" customHeight="1" x14ac:dyDescent="0.2">
      <c r="A28" s="434" t="s">
        <v>266</v>
      </c>
      <c r="B28" s="436" t="s">
        <v>400</v>
      </c>
      <c r="C28" s="301"/>
    </row>
    <row r="29" spans="1:3" s="440" customFormat="1" ht="12" customHeight="1" thickBot="1" x14ac:dyDescent="0.25">
      <c r="A29" s="433" t="s">
        <v>267</v>
      </c>
      <c r="B29" s="138" t="s">
        <v>521</v>
      </c>
      <c r="C29" s="84"/>
    </row>
    <row r="30" spans="1:3" s="440" customFormat="1" ht="12" customHeight="1" thickBot="1" x14ac:dyDescent="0.25">
      <c r="A30" s="197" t="s">
        <v>22</v>
      </c>
      <c r="B30" s="121" t="s">
        <v>401</v>
      </c>
      <c r="C30" s="300">
        <f>+C31+C32+C33</f>
        <v>0</v>
      </c>
    </row>
    <row r="31" spans="1:3" s="440" customFormat="1" ht="12" customHeight="1" x14ac:dyDescent="0.2">
      <c r="A31" s="434" t="s">
        <v>91</v>
      </c>
      <c r="B31" s="435" t="s">
        <v>286</v>
      </c>
      <c r="C31" s="77"/>
    </row>
    <row r="32" spans="1:3" s="440" customFormat="1" ht="12" customHeight="1" x14ac:dyDescent="0.2">
      <c r="A32" s="434" t="s">
        <v>92</v>
      </c>
      <c r="B32" s="436" t="s">
        <v>287</v>
      </c>
      <c r="C32" s="301"/>
    </row>
    <row r="33" spans="1:3" s="440" customFormat="1" ht="12" customHeight="1" thickBot="1" x14ac:dyDescent="0.25">
      <c r="A33" s="433" t="s">
        <v>93</v>
      </c>
      <c r="B33" s="138" t="s">
        <v>288</v>
      </c>
      <c r="C33" s="84"/>
    </row>
    <row r="34" spans="1:3" s="351" customFormat="1" ht="12" customHeight="1" thickBot="1" x14ac:dyDescent="0.25">
      <c r="A34" s="197" t="s">
        <v>23</v>
      </c>
      <c r="B34" s="121" t="s">
        <v>371</v>
      </c>
      <c r="C34" s="326"/>
    </row>
    <row r="35" spans="1:3" s="351" customFormat="1" ht="12" customHeight="1" thickBot="1" x14ac:dyDescent="0.25">
      <c r="A35" s="197" t="s">
        <v>24</v>
      </c>
      <c r="B35" s="121" t="s">
        <v>402</v>
      </c>
      <c r="C35" s="343"/>
    </row>
    <row r="36" spans="1:3" s="351" customFormat="1" ht="12" customHeight="1" thickBot="1" x14ac:dyDescent="0.25">
      <c r="A36" s="189" t="s">
        <v>25</v>
      </c>
      <c r="B36" s="121" t="s">
        <v>522</v>
      </c>
      <c r="C36" s="344">
        <f>+C8+C20+C25+C26+C30+C34+C35</f>
        <v>0</v>
      </c>
    </row>
    <row r="37" spans="1:3" s="351" customFormat="1" ht="12" customHeight="1" thickBot="1" x14ac:dyDescent="0.25">
      <c r="A37" s="218" t="s">
        <v>26</v>
      </c>
      <c r="B37" s="121" t="s">
        <v>404</v>
      </c>
      <c r="C37" s="344">
        <f>+C38+C39+C40</f>
        <v>0</v>
      </c>
    </row>
    <row r="38" spans="1:3" s="351" customFormat="1" ht="12" customHeight="1" x14ac:dyDescent="0.2">
      <c r="A38" s="434" t="s">
        <v>405</v>
      </c>
      <c r="B38" s="435" t="s">
        <v>233</v>
      </c>
      <c r="C38" s="77"/>
    </row>
    <row r="39" spans="1:3" s="351" customFormat="1" ht="12" customHeight="1" x14ac:dyDescent="0.2">
      <c r="A39" s="434" t="s">
        <v>406</v>
      </c>
      <c r="B39" s="436" t="s">
        <v>2</v>
      </c>
      <c r="C39" s="301"/>
    </row>
    <row r="40" spans="1:3" s="440" customFormat="1" ht="12" customHeight="1" thickBot="1" x14ac:dyDescent="0.25">
      <c r="A40" s="433" t="s">
        <v>407</v>
      </c>
      <c r="B40" s="138" t="s">
        <v>408</v>
      </c>
      <c r="C40" s="84"/>
    </row>
    <row r="41" spans="1:3" s="440" customFormat="1" ht="15.2" customHeight="1" thickBot="1" x14ac:dyDescent="0.25">
      <c r="A41" s="218" t="s">
        <v>27</v>
      </c>
      <c r="B41" s="219" t="s">
        <v>409</v>
      </c>
      <c r="C41" s="347">
        <f>+C36+C37</f>
        <v>0</v>
      </c>
    </row>
    <row r="42" spans="1:3" s="440" customFormat="1" ht="15.2" customHeight="1" x14ac:dyDescent="0.2">
      <c r="A42" s="220"/>
      <c r="B42" s="221"/>
      <c r="C42" s="345"/>
    </row>
    <row r="43" spans="1:3" ht="13.5" thickBot="1" x14ac:dyDescent="0.25">
      <c r="A43" s="222"/>
      <c r="B43" s="223"/>
      <c r="C43" s="346"/>
    </row>
    <row r="44" spans="1:3" s="439" customFormat="1" ht="16.5" customHeight="1" thickBot="1" x14ac:dyDescent="0.25">
      <c r="A44" s="224"/>
      <c r="B44" s="225" t="s">
        <v>57</v>
      </c>
      <c r="C44" s="347"/>
    </row>
    <row r="45" spans="1:3" s="441" customFormat="1" ht="12" customHeight="1" thickBot="1" x14ac:dyDescent="0.25">
      <c r="A45" s="197" t="s">
        <v>18</v>
      </c>
      <c r="B45" s="121" t="s">
        <v>410</v>
      </c>
      <c r="C45" s="300">
        <f>SUM(C46:C50)</f>
        <v>0</v>
      </c>
    </row>
    <row r="46" spans="1:3" ht="12" customHeight="1" x14ac:dyDescent="0.2">
      <c r="A46" s="433" t="s">
        <v>98</v>
      </c>
      <c r="B46" s="9" t="s">
        <v>49</v>
      </c>
      <c r="C46" s="77"/>
    </row>
    <row r="47" spans="1:3" ht="12" customHeight="1" x14ac:dyDescent="0.2">
      <c r="A47" s="433" t="s">
        <v>99</v>
      </c>
      <c r="B47" s="8" t="s">
        <v>181</v>
      </c>
      <c r="C47" s="80"/>
    </row>
    <row r="48" spans="1:3" ht="12" customHeight="1" x14ac:dyDescent="0.2">
      <c r="A48" s="433" t="s">
        <v>100</v>
      </c>
      <c r="B48" s="8" t="s">
        <v>138</v>
      </c>
      <c r="C48" s="80"/>
    </row>
    <row r="49" spans="1:3" ht="12" customHeight="1" x14ac:dyDescent="0.2">
      <c r="A49" s="433" t="s">
        <v>101</v>
      </c>
      <c r="B49" s="8" t="s">
        <v>182</v>
      </c>
      <c r="C49" s="80"/>
    </row>
    <row r="50" spans="1:3" ht="12" customHeight="1" thickBot="1" x14ac:dyDescent="0.25">
      <c r="A50" s="433" t="s">
        <v>146</v>
      </c>
      <c r="B50" s="8" t="s">
        <v>183</v>
      </c>
      <c r="C50" s="80"/>
    </row>
    <row r="51" spans="1:3" ht="12" customHeight="1" thickBot="1" x14ac:dyDescent="0.25">
      <c r="A51" s="197" t="s">
        <v>19</v>
      </c>
      <c r="B51" s="121" t="s">
        <v>411</v>
      </c>
      <c r="C51" s="300">
        <f>SUM(C52:C54)</f>
        <v>0</v>
      </c>
    </row>
    <row r="52" spans="1:3" s="441" customFormat="1" ht="12" customHeight="1" x14ac:dyDescent="0.2">
      <c r="A52" s="433" t="s">
        <v>104</v>
      </c>
      <c r="B52" s="9" t="s">
        <v>227</v>
      </c>
      <c r="C52" s="77"/>
    </row>
    <row r="53" spans="1:3" ht="12" customHeight="1" x14ac:dyDescent="0.2">
      <c r="A53" s="433" t="s">
        <v>105</v>
      </c>
      <c r="B53" s="8" t="s">
        <v>185</v>
      </c>
      <c r="C53" s="80"/>
    </row>
    <row r="54" spans="1:3" ht="12" customHeight="1" x14ac:dyDescent="0.2">
      <c r="A54" s="433" t="s">
        <v>106</v>
      </c>
      <c r="B54" s="8" t="s">
        <v>58</v>
      </c>
      <c r="C54" s="80"/>
    </row>
    <row r="55" spans="1:3" ht="12" customHeight="1" thickBot="1" x14ac:dyDescent="0.25">
      <c r="A55" s="433" t="s">
        <v>107</v>
      </c>
      <c r="B55" s="8" t="s">
        <v>519</v>
      </c>
      <c r="C55" s="80"/>
    </row>
    <row r="56" spans="1:3" ht="15.2" customHeight="1" thickBot="1" x14ac:dyDescent="0.25">
      <c r="A56" s="197" t="s">
        <v>20</v>
      </c>
      <c r="B56" s="121" t="s">
        <v>13</v>
      </c>
      <c r="C56" s="326"/>
    </row>
    <row r="57" spans="1:3" ht="13.5" thickBot="1" x14ac:dyDescent="0.25">
      <c r="A57" s="197" t="s">
        <v>21</v>
      </c>
      <c r="B57" s="226" t="s">
        <v>524</v>
      </c>
      <c r="C57" s="348">
        <f>+C45+C51+C56</f>
        <v>0</v>
      </c>
    </row>
    <row r="58" spans="1:3" ht="15.2" customHeight="1" thickBot="1" x14ac:dyDescent="0.25">
      <c r="C58" s="612">
        <f>C41-C57</f>
        <v>0</v>
      </c>
    </row>
    <row r="59" spans="1:3" ht="14.45" customHeight="1" thickBot="1" x14ac:dyDescent="0.25">
      <c r="A59" s="229" t="s">
        <v>514</v>
      </c>
      <c r="B59" s="230"/>
      <c r="C59" s="118"/>
    </row>
    <row r="60" spans="1:3" ht="13.5" thickBot="1" x14ac:dyDescent="0.25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60"/>
  <sheetViews>
    <sheetView tabSelected="1" zoomScale="120" zoomScaleNormal="120" workbookViewId="0">
      <selection activeCell="N3" sqref="N3"/>
    </sheetView>
  </sheetViews>
  <sheetFormatPr defaultRowHeight="12.75" x14ac:dyDescent="0.2"/>
  <cols>
    <col min="1" max="1" width="13.83203125" style="227" customWidth="1"/>
    <col min="2" max="2" width="58" style="228" customWidth="1"/>
    <col min="3" max="3" width="16" style="228" customWidth="1"/>
    <col min="4" max="4" width="15" style="228" customWidth="1"/>
    <col min="5" max="5" width="13.83203125" style="228" customWidth="1"/>
    <col min="6" max="6" width="13.1640625" style="228" customWidth="1"/>
    <col min="7" max="7" width="15.33203125" style="228" customWidth="1"/>
    <col min="8" max="9" width="9.33203125" style="228"/>
    <col min="10" max="10" width="12.5" style="228" bestFit="1" customWidth="1"/>
    <col min="11" max="16384" width="9.33203125" style="228"/>
  </cols>
  <sheetData>
    <row r="1" spans="1:7" s="208" customFormat="1" ht="21.2" customHeight="1" thickBot="1" x14ac:dyDescent="0.25">
      <c r="A1" s="207"/>
      <c r="B1" s="209"/>
      <c r="C1" s="579" t="str">
        <f>CONCATENATE(ALAPADATOK!P17," melléklet ",ALAPADATOK!A7," ",ALAPADATOK!B7," ",ALAPADATOK!C7," ",ALAPADATOK!D7," ",ALAPADATOK!E7," ",ALAPADATOK!F7," ",ALAPADATOK!G7," ",ALAPADATOK!H7)</f>
        <v>9.5. melléklet a 1 / 2020 ( II.25. ) önkormányzati rendelethez</v>
      </c>
    </row>
    <row r="2" spans="1:7" s="437" customFormat="1" ht="36" x14ac:dyDescent="0.2">
      <c r="A2" s="390" t="s">
        <v>201</v>
      </c>
      <c r="B2" s="577" t="str">
        <f>CONCATENATE(ALAPADATOK!B17)</f>
        <v/>
      </c>
      <c r="C2" s="349" t="s">
        <v>597</v>
      </c>
    </row>
    <row r="3" spans="1:7" s="437" customFormat="1" ht="24.75" thickBot="1" x14ac:dyDescent="0.25">
      <c r="A3" s="431" t="s">
        <v>200</v>
      </c>
      <c r="B3" s="578" t="s">
        <v>393</v>
      </c>
      <c r="C3" s="716" t="s">
        <v>703</v>
      </c>
      <c r="D3" s="729" t="s">
        <v>704</v>
      </c>
      <c r="E3" s="729" t="s">
        <v>705</v>
      </c>
      <c r="F3" s="729" t="s">
        <v>706</v>
      </c>
      <c r="G3" s="729" t="s">
        <v>707</v>
      </c>
    </row>
    <row r="4" spans="1:7" s="438" customFormat="1" ht="15.95" customHeight="1" thickBot="1" x14ac:dyDescent="0.3">
      <c r="A4" s="210"/>
      <c r="B4" s="210"/>
      <c r="C4" s="211" t="str">
        <f>KV_9.2.3.sz.mell!C4</f>
        <v>Forintban!</v>
      </c>
      <c r="D4" s="730"/>
      <c r="E4" s="730"/>
      <c r="F4" s="730"/>
      <c r="G4" s="730"/>
    </row>
    <row r="5" spans="1:7" ht="13.5" thickBot="1" x14ac:dyDescent="0.25">
      <c r="A5" s="391" t="s">
        <v>202</v>
      </c>
      <c r="B5" s="212" t="s">
        <v>558</v>
      </c>
      <c r="C5" s="717" t="s">
        <v>55</v>
      </c>
      <c r="D5" s="731"/>
      <c r="E5" s="731"/>
      <c r="F5" s="731"/>
      <c r="G5" s="731"/>
    </row>
    <row r="6" spans="1:7" s="439" customFormat="1" ht="12.95" customHeight="1" thickBot="1" x14ac:dyDescent="0.25">
      <c r="A6" s="189"/>
      <c r="B6" s="190" t="s">
        <v>488</v>
      </c>
      <c r="C6" s="718" t="s">
        <v>489</v>
      </c>
      <c r="D6" s="732"/>
      <c r="E6" s="732"/>
      <c r="F6" s="732"/>
      <c r="G6" s="732"/>
    </row>
    <row r="7" spans="1:7" s="439" customFormat="1" ht="15.95" customHeight="1" thickBot="1" x14ac:dyDescent="0.25">
      <c r="A7" s="214"/>
      <c r="B7" s="215" t="s">
        <v>56</v>
      </c>
      <c r="C7" s="719"/>
      <c r="D7" s="732"/>
      <c r="E7" s="732"/>
      <c r="F7" s="732"/>
      <c r="G7" s="732"/>
    </row>
    <row r="8" spans="1:7" s="351" customFormat="1" ht="12" customHeight="1" thickBot="1" x14ac:dyDescent="0.25">
      <c r="A8" s="189" t="s">
        <v>18</v>
      </c>
      <c r="B8" s="217" t="s">
        <v>515</v>
      </c>
      <c r="C8" s="720">
        <f>SUM(C9:C19)</f>
        <v>2620500</v>
      </c>
      <c r="D8" s="720">
        <f>SUM(D9:D19)</f>
        <v>0</v>
      </c>
      <c r="E8" s="720">
        <f>SUM(E9:E19)</f>
        <v>0</v>
      </c>
      <c r="F8" s="720">
        <f>SUM(F9:F19)</f>
        <v>17000000</v>
      </c>
      <c r="G8" s="720">
        <f>SUM(C8:F8)</f>
        <v>19620500</v>
      </c>
    </row>
    <row r="9" spans="1:7" s="351" customFormat="1" ht="12" customHeight="1" thickBot="1" x14ac:dyDescent="0.25">
      <c r="A9" s="432" t="s">
        <v>98</v>
      </c>
      <c r="B9" s="10" t="s">
        <v>272</v>
      </c>
      <c r="C9" s="284"/>
      <c r="D9" s="733"/>
      <c r="E9" s="733"/>
      <c r="F9" s="733"/>
      <c r="G9" s="720">
        <f t="shared" ref="G9:G60" si="0">SUM(C9:F9)</f>
        <v>0</v>
      </c>
    </row>
    <row r="10" spans="1:7" s="351" customFormat="1" ht="12" customHeight="1" thickBot="1" x14ac:dyDescent="0.25">
      <c r="A10" s="433" t="s">
        <v>99</v>
      </c>
      <c r="B10" s="8" t="s">
        <v>273</v>
      </c>
      <c r="C10" s="283">
        <v>1114000</v>
      </c>
      <c r="D10" s="733"/>
      <c r="E10" s="733"/>
      <c r="F10" s="733"/>
      <c r="G10" s="720">
        <f t="shared" si="0"/>
        <v>1114000</v>
      </c>
    </row>
    <row r="11" spans="1:7" s="351" customFormat="1" ht="12" customHeight="1" thickBot="1" x14ac:dyDescent="0.25">
      <c r="A11" s="433" t="s">
        <v>100</v>
      </c>
      <c r="B11" s="8" t="s">
        <v>274</v>
      </c>
      <c r="C11" s="283"/>
      <c r="D11" s="733"/>
      <c r="E11" s="733"/>
      <c r="F11" s="733"/>
      <c r="G11" s="720">
        <f t="shared" si="0"/>
        <v>0</v>
      </c>
    </row>
    <row r="12" spans="1:7" s="351" customFormat="1" ht="12" customHeight="1" thickBot="1" x14ac:dyDescent="0.25">
      <c r="A12" s="433" t="s">
        <v>101</v>
      </c>
      <c r="B12" s="8" t="s">
        <v>275</v>
      </c>
      <c r="C12" s="283"/>
      <c r="D12" s="733"/>
      <c r="E12" s="733"/>
      <c r="F12" s="733"/>
      <c r="G12" s="720">
        <f t="shared" si="0"/>
        <v>0</v>
      </c>
    </row>
    <row r="13" spans="1:7" s="351" customFormat="1" ht="12" customHeight="1" thickBot="1" x14ac:dyDescent="0.25">
      <c r="A13" s="433" t="s">
        <v>146</v>
      </c>
      <c r="B13" s="8" t="s">
        <v>276</v>
      </c>
      <c r="C13" s="283">
        <v>65000</v>
      </c>
      <c r="D13" s="733"/>
      <c r="E13" s="733"/>
      <c r="F13" s="747">
        <v>13500000</v>
      </c>
      <c r="G13" s="720">
        <f t="shared" si="0"/>
        <v>13565000</v>
      </c>
    </row>
    <row r="14" spans="1:7" s="351" customFormat="1" ht="12" customHeight="1" thickBot="1" x14ac:dyDescent="0.25">
      <c r="A14" s="433" t="s">
        <v>102</v>
      </c>
      <c r="B14" s="8" t="s">
        <v>394</v>
      </c>
      <c r="C14" s="283"/>
      <c r="D14" s="733"/>
      <c r="E14" s="733"/>
      <c r="F14" s="747">
        <v>3500000</v>
      </c>
      <c r="G14" s="720">
        <f t="shared" si="0"/>
        <v>3500000</v>
      </c>
    </row>
    <row r="15" spans="1:7" s="351" customFormat="1" ht="12" customHeight="1" thickBot="1" x14ac:dyDescent="0.25">
      <c r="A15" s="433" t="s">
        <v>103</v>
      </c>
      <c r="B15" s="7" t="s">
        <v>395</v>
      </c>
      <c r="C15" s="283"/>
      <c r="D15" s="733"/>
      <c r="E15" s="733"/>
      <c r="F15" s="733"/>
      <c r="G15" s="720">
        <f t="shared" si="0"/>
        <v>0</v>
      </c>
    </row>
    <row r="16" spans="1:7" s="351" customFormat="1" ht="12" customHeight="1" thickBot="1" x14ac:dyDescent="0.25">
      <c r="A16" s="433" t="s">
        <v>113</v>
      </c>
      <c r="B16" s="8" t="s">
        <v>279</v>
      </c>
      <c r="C16" s="283"/>
      <c r="D16" s="733"/>
      <c r="E16" s="733"/>
      <c r="F16" s="733"/>
      <c r="G16" s="720">
        <f t="shared" si="0"/>
        <v>0</v>
      </c>
    </row>
    <row r="17" spans="1:7" s="440" customFormat="1" ht="12" customHeight="1" thickBot="1" x14ac:dyDescent="0.25">
      <c r="A17" s="433" t="s">
        <v>114</v>
      </c>
      <c r="B17" s="8" t="s">
        <v>280</v>
      </c>
      <c r="C17" s="286"/>
      <c r="D17" s="734"/>
      <c r="E17" s="734"/>
      <c r="F17" s="734"/>
      <c r="G17" s="720">
        <f t="shared" si="0"/>
        <v>0</v>
      </c>
    </row>
    <row r="18" spans="1:7" s="440" customFormat="1" ht="12" customHeight="1" thickBot="1" x14ac:dyDescent="0.25">
      <c r="A18" s="433" t="s">
        <v>115</v>
      </c>
      <c r="B18" s="8" t="s">
        <v>431</v>
      </c>
      <c r="C18" s="386"/>
      <c r="D18" s="734"/>
      <c r="E18" s="734"/>
      <c r="F18" s="734"/>
      <c r="G18" s="720">
        <f t="shared" si="0"/>
        <v>0</v>
      </c>
    </row>
    <row r="19" spans="1:7" s="440" customFormat="1" ht="12" customHeight="1" thickBot="1" x14ac:dyDescent="0.25">
      <c r="A19" s="433" t="s">
        <v>116</v>
      </c>
      <c r="B19" s="7" t="s">
        <v>281</v>
      </c>
      <c r="C19" s="721">
        <v>1441500</v>
      </c>
      <c r="D19" s="734"/>
      <c r="E19" s="734"/>
      <c r="F19" s="734"/>
      <c r="G19" s="720">
        <f t="shared" si="0"/>
        <v>1441500</v>
      </c>
    </row>
    <row r="20" spans="1:7" s="351" customFormat="1" ht="12" customHeight="1" thickBot="1" x14ac:dyDescent="0.25">
      <c r="A20" s="189" t="s">
        <v>19</v>
      </c>
      <c r="B20" s="217" t="s">
        <v>396</v>
      </c>
      <c r="C20" s="720">
        <f>SUM(C21:C23)</f>
        <v>0</v>
      </c>
      <c r="D20" s="720">
        <f>SUM(D21:D23)</f>
        <v>0</v>
      </c>
      <c r="E20" s="720">
        <f>SUM(E21:E23)</f>
        <v>0</v>
      </c>
      <c r="F20" s="720">
        <f>SUM(F21:F23)</f>
        <v>0</v>
      </c>
      <c r="G20" s="720">
        <f t="shared" si="0"/>
        <v>0</v>
      </c>
    </row>
    <row r="21" spans="1:7" s="440" customFormat="1" ht="12" customHeight="1" thickBot="1" x14ac:dyDescent="0.25">
      <c r="A21" s="433" t="s">
        <v>104</v>
      </c>
      <c r="B21" s="9" t="s">
        <v>255</v>
      </c>
      <c r="C21" s="294"/>
      <c r="D21" s="734"/>
      <c r="E21" s="734"/>
      <c r="F21" s="734"/>
      <c r="G21" s="720">
        <f t="shared" si="0"/>
        <v>0</v>
      </c>
    </row>
    <row r="22" spans="1:7" s="440" customFormat="1" ht="12" customHeight="1" thickBot="1" x14ac:dyDescent="0.25">
      <c r="A22" s="433" t="s">
        <v>105</v>
      </c>
      <c r="B22" s="8" t="s">
        <v>397</v>
      </c>
      <c r="C22" s="294"/>
      <c r="D22" s="734"/>
      <c r="E22" s="734"/>
      <c r="F22" s="734"/>
      <c r="G22" s="720">
        <f t="shared" si="0"/>
        <v>0</v>
      </c>
    </row>
    <row r="23" spans="1:7" s="440" customFormat="1" ht="12" customHeight="1" thickBot="1" x14ac:dyDescent="0.25">
      <c r="A23" s="433" t="s">
        <v>106</v>
      </c>
      <c r="B23" s="8" t="s">
        <v>398</v>
      </c>
      <c r="C23" s="294"/>
      <c r="D23" s="734"/>
      <c r="E23" s="734"/>
      <c r="F23" s="734"/>
      <c r="G23" s="720">
        <f t="shared" si="0"/>
        <v>0</v>
      </c>
    </row>
    <row r="24" spans="1:7" s="440" customFormat="1" ht="12" customHeight="1" thickBot="1" x14ac:dyDescent="0.25">
      <c r="A24" s="433" t="s">
        <v>107</v>
      </c>
      <c r="B24" s="8" t="s">
        <v>520</v>
      </c>
      <c r="C24" s="294"/>
      <c r="D24" s="734"/>
      <c r="E24" s="734"/>
      <c r="F24" s="734"/>
      <c r="G24" s="720">
        <f t="shared" si="0"/>
        <v>0</v>
      </c>
    </row>
    <row r="25" spans="1:7" s="440" customFormat="1" ht="12" customHeight="1" thickBot="1" x14ac:dyDescent="0.25">
      <c r="A25" s="197" t="s">
        <v>20</v>
      </c>
      <c r="B25" s="121" t="s">
        <v>172</v>
      </c>
      <c r="C25" s="722"/>
      <c r="D25" s="722"/>
      <c r="E25" s="722"/>
      <c r="F25" s="722"/>
      <c r="G25" s="720">
        <f t="shared" si="0"/>
        <v>0</v>
      </c>
    </row>
    <row r="26" spans="1:7" s="440" customFormat="1" ht="12" customHeight="1" thickBot="1" x14ac:dyDescent="0.25">
      <c r="A26" s="197" t="s">
        <v>21</v>
      </c>
      <c r="B26" s="121" t="s">
        <v>399</v>
      </c>
      <c r="C26" s="720">
        <f>+C27+C28</f>
        <v>0</v>
      </c>
      <c r="D26" s="720">
        <f>+D27+D28</f>
        <v>0</v>
      </c>
      <c r="E26" s="720">
        <f>+E27+E28</f>
        <v>0</v>
      </c>
      <c r="F26" s="720">
        <f>+F27+F28</f>
        <v>0</v>
      </c>
      <c r="G26" s="720">
        <f t="shared" si="0"/>
        <v>0</v>
      </c>
    </row>
    <row r="27" spans="1:7" s="440" customFormat="1" ht="12" customHeight="1" thickBot="1" x14ac:dyDescent="0.25">
      <c r="A27" s="434" t="s">
        <v>265</v>
      </c>
      <c r="B27" s="435" t="s">
        <v>397</v>
      </c>
      <c r="C27" s="723"/>
      <c r="D27" s="734"/>
      <c r="E27" s="734"/>
      <c r="F27" s="734"/>
      <c r="G27" s="720">
        <f t="shared" si="0"/>
        <v>0</v>
      </c>
    </row>
    <row r="28" spans="1:7" s="440" customFormat="1" ht="12" customHeight="1" thickBot="1" x14ac:dyDescent="0.25">
      <c r="A28" s="434" t="s">
        <v>266</v>
      </c>
      <c r="B28" s="436" t="s">
        <v>400</v>
      </c>
      <c r="C28" s="724"/>
      <c r="D28" s="734"/>
      <c r="E28" s="734"/>
      <c r="F28" s="734"/>
      <c r="G28" s="720">
        <f t="shared" si="0"/>
        <v>0</v>
      </c>
    </row>
    <row r="29" spans="1:7" s="440" customFormat="1" ht="12" customHeight="1" thickBot="1" x14ac:dyDescent="0.25">
      <c r="A29" s="433" t="s">
        <v>267</v>
      </c>
      <c r="B29" s="138" t="s">
        <v>521</v>
      </c>
      <c r="C29" s="725"/>
      <c r="D29" s="734"/>
      <c r="E29" s="734"/>
      <c r="F29" s="734"/>
      <c r="G29" s="720">
        <f t="shared" si="0"/>
        <v>0</v>
      </c>
    </row>
    <row r="30" spans="1:7" s="440" customFormat="1" ht="12" customHeight="1" thickBot="1" x14ac:dyDescent="0.25">
      <c r="A30" s="197" t="s">
        <v>22</v>
      </c>
      <c r="B30" s="121" t="s">
        <v>401</v>
      </c>
      <c r="C30" s="720">
        <f>+C31+C32+C33</f>
        <v>0</v>
      </c>
      <c r="D30" s="720">
        <f>+D31+D32+D33</f>
        <v>0</v>
      </c>
      <c r="E30" s="720">
        <f>+E31+E32+E33</f>
        <v>0</v>
      </c>
      <c r="F30" s="720">
        <f>+F31+F32+F33</f>
        <v>0</v>
      </c>
      <c r="G30" s="720">
        <f t="shared" si="0"/>
        <v>0</v>
      </c>
    </row>
    <row r="31" spans="1:7" s="440" customFormat="1" ht="12" customHeight="1" thickBot="1" x14ac:dyDescent="0.25">
      <c r="A31" s="434" t="s">
        <v>91</v>
      </c>
      <c r="B31" s="435" t="s">
        <v>286</v>
      </c>
      <c r="C31" s="723"/>
      <c r="D31" s="734"/>
      <c r="E31" s="734"/>
      <c r="F31" s="734"/>
      <c r="G31" s="720">
        <f t="shared" si="0"/>
        <v>0</v>
      </c>
    </row>
    <row r="32" spans="1:7" s="440" customFormat="1" ht="12" customHeight="1" thickBot="1" x14ac:dyDescent="0.25">
      <c r="A32" s="434" t="s">
        <v>92</v>
      </c>
      <c r="B32" s="436" t="s">
        <v>287</v>
      </c>
      <c r="C32" s="724"/>
      <c r="D32" s="734"/>
      <c r="E32" s="734"/>
      <c r="F32" s="734"/>
      <c r="G32" s="720">
        <f t="shared" si="0"/>
        <v>0</v>
      </c>
    </row>
    <row r="33" spans="1:7" s="440" customFormat="1" ht="12" customHeight="1" thickBot="1" x14ac:dyDescent="0.25">
      <c r="A33" s="433" t="s">
        <v>93</v>
      </c>
      <c r="B33" s="138" t="s">
        <v>288</v>
      </c>
      <c r="C33" s="725"/>
      <c r="D33" s="734"/>
      <c r="E33" s="734"/>
      <c r="F33" s="734"/>
      <c r="G33" s="720">
        <f t="shared" si="0"/>
        <v>0</v>
      </c>
    </row>
    <row r="34" spans="1:7" s="351" customFormat="1" ht="12" customHeight="1" thickBot="1" x14ac:dyDescent="0.25">
      <c r="A34" s="197" t="s">
        <v>23</v>
      </c>
      <c r="B34" s="121" t="s">
        <v>371</v>
      </c>
      <c r="C34" s="722"/>
      <c r="D34" s="722"/>
      <c r="E34" s="722"/>
      <c r="F34" s="722"/>
      <c r="G34" s="720">
        <f t="shared" si="0"/>
        <v>0</v>
      </c>
    </row>
    <row r="35" spans="1:7" s="351" customFormat="1" ht="12" customHeight="1" thickBot="1" x14ac:dyDescent="0.25">
      <c r="A35" s="197" t="s">
        <v>24</v>
      </c>
      <c r="B35" s="121" t="s">
        <v>402</v>
      </c>
      <c r="C35" s="726"/>
      <c r="D35" s="726"/>
      <c r="E35" s="726"/>
      <c r="F35" s="726"/>
      <c r="G35" s="720">
        <f t="shared" si="0"/>
        <v>0</v>
      </c>
    </row>
    <row r="36" spans="1:7" s="351" customFormat="1" ht="12" customHeight="1" thickBot="1" x14ac:dyDescent="0.25">
      <c r="A36" s="189" t="s">
        <v>25</v>
      </c>
      <c r="B36" s="121" t="s">
        <v>522</v>
      </c>
      <c r="C36" s="727">
        <f>+C8+C20+C25+C26+C30+C34+C35</f>
        <v>2620500</v>
      </c>
      <c r="D36" s="727">
        <f>+D8+D20+D25+D26+D30+D34+D35</f>
        <v>0</v>
      </c>
      <c r="E36" s="727">
        <f>+E8+E20+E25+E26+E30+E34+E35</f>
        <v>0</v>
      </c>
      <c r="F36" s="744">
        <f>+F8+F20+F25+F26+F30+F34+F35</f>
        <v>17000000</v>
      </c>
      <c r="G36" s="720">
        <f t="shared" si="0"/>
        <v>19620500</v>
      </c>
    </row>
    <row r="37" spans="1:7" s="351" customFormat="1" ht="12" customHeight="1" thickBot="1" x14ac:dyDescent="0.25">
      <c r="A37" s="218" t="s">
        <v>26</v>
      </c>
      <c r="B37" s="121" t="s">
        <v>404</v>
      </c>
      <c r="C37" s="727">
        <f>+C38+C39+C40</f>
        <v>0</v>
      </c>
      <c r="D37" s="727">
        <f>+D38+D39+D40</f>
        <v>85516599</v>
      </c>
      <c r="E37" s="727">
        <f>+E38+E39+E40</f>
        <v>126495223</v>
      </c>
      <c r="F37" s="744">
        <f>+F38+F39+F40</f>
        <v>57819561</v>
      </c>
      <c r="G37" s="720">
        <f t="shared" si="0"/>
        <v>269831383</v>
      </c>
    </row>
    <row r="38" spans="1:7" s="351" customFormat="1" ht="12" customHeight="1" thickBot="1" x14ac:dyDescent="0.25">
      <c r="A38" s="434" t="s">
        <v>405</v>
      </c>
      <c r="B38" s="435" t="s">
        <v>233</v>
      </c>
      <c r="C38" s="723"/>
      <c r="D38" s="733"/>
      <c r="E38" s="733"/>
      <c r="F38" s="745"/>
      <c r="G38" s="720">
        <f t="shared" si="0"/>
        <v>0</v>
      </c>
    </row>
    <row r="39" spans="1:7" s="351" customFormat="1" ht="12" customHeight="1" thickBot="1" x14ac:dyDescent="0.25">
      <c r="A39" s="434" t="s">
        <v>406</v>
      </c>
      <c r="B39" s="436" t="s">
        <v>2</v>
      </c>
      <c r="C39" s="724"/>
      <c r="D39" s="733"/>
      <c r="E39" s="733"/>
      <c r="F39" s="745"/>
      <c r="G39" s="720">
        <f t="shared" si="0"/>
        <v>0</v>
      </c>
    </row>
    <row r="40" spans="1:7" s="440" customFormat="1" ht="12" customHeight="1" thickBot="1" x14ac:dyDescent="0.25">
      <c r="A40" s="433" t="s">
        <v>407</v>
      </c>
      <c r="B40" s="138" t="s">
        <v>408</v>
      </c>
      <c r="C40" s="725"/>
      <c r="D40" s="742">
        <v>85516599</v>
      </c>
      <c r="E40" s="734">
        <v>126495223</v>
      </c>
      <c r="F40" s="746">
        <v>57819561</v>
      </c>
      <c r="G40" s="720">
        <f t="shared" si="0"/>
        <v>269831383</v>
      </c>
    </row>
    <row r="41" spans="1:7" s="440" customFormat="1" ht="15.2" customHeight="1" thickBot="1" x14ac:dyDescent="0.25">
      <c r="A41" s="218" t="s">
        <v>27</v>
      </c>
      <c r="B41" s="219" t="s">
        <v>409</v>
      </c>
      <c r="C41" s="728">
        <f>+C36+C37</f>
        <v>2620500</v>
      </c>
      <c r="D41" s="728">
        <f>+D36+D37</f>
        <v>85516599</v>
      </c>
      <c r="E41" s="728">
        <f>+E36+E37</f>
        <v>126495223</v>
      </c>
      <c r="F41" s="728">
        <f>+F36+F37</f>
        <v>74819561</v>
      </c>
      <c r="G41" s="720">
        <f t="shared" si="0"/>
        <v>289451883</v>
      </c>
    </row>
    <row r="42" spans="1:7" s="440" customFormat="1" ht="15.2" customHeight="1" thickBot="1" x14ac:dyDescent="0.25">
      <c r="A42" s="220"/>
      <c r="B42" s="221"/>
      <c r="C42" s="345"/>
      <c r="G42" s="720">
        <f t="shared" si="0"/>
        <v>0</v>
      </c>
    </row>
    <row r="43" spans="1:7" ht="13.5" thickBot="1" x14ac:dyDescent="0.25">
      <c r="A43" s="222"/>
      <c r="B43" s="223"/>
      <c r="C43" s="346"/>
      <c r="G43" s="720">
        <f t="shared" si="0"/>
        <v>0</v>
      </c>
    </row>
    <row r="44" spans="1:7" s="439" customFormat="1" ht="16.5" customHeight="1" thickBot="1" x14ac:dyDescent="0.25">
      <c r="A44" s="224"/>
      <c r="B44" s="225" t="s">
        <v>57</v>
      </c>
      <c r="C44" s="728"/>
      <c r="D44" s="732"/>
      <c r="E44" s="732"/>
      <c r="F44" s="732"/>
      <c r="G44" s="720">
        <f t="shared" si="0"/>
        <v>0</v>
      </c>
    </row>
    <row r="45" spans="1:7" s="441" customFormat="1" ht="12" customHeight="1" thickBot="1" x14ac:dyDescent="0.25">
      <c r="A45" s="197" t="s">
        <v>18</v>
      </c>
      <c r="B45" s="121" t="s">
        <v>410</v>
      </c>
      <c r="C45" s="720">
        <f>SUM(C46:C50)</f>
        <v>247170507</v>
      </c>
      <c r="D45" s="739">
        <f>SUM(D46:D50)</f>
        <v>85516599</v>
      </c>
      <c r="E45" s="739">
        <f>SUM(E46:E50)</f>
        <v>126495223</v>
      </c>
      <c r="F45" s="739">
        <f>SUM(F46:F50)</f>
        <v>74819561</v>
      </c>
      <c r="G45" s="720">
        <f t="shared" si="0"/>
        <v>534001890</v>
      </c>
    </row>
    <row r="46" spans="1:7" ht="12" customHeight="1" thickBot="1" x14ac:dyDescent="0.25">
      <c r="A46" s="433" t="s">
        <v>98</v>
      </c>
      <c r="B46" s="9" t="s">
        <v>49</v>
      </c>
      <c r="C46" s="282">
        <v>71126026</v>
      </c>
      <c r="D46" s="740">
        <v>65108600</v>
      </c>
      <c r="E46" s="740">
        <v>99936403</v>
      </c>
      <c r="F46" s="740">
        <v>17914009</v>
      </c>
      <c r="G46" s="720">
        <f t="shared" si="0"/>
        <v>254085038</v>
      </c>
    </row>
    <row r="47" spans="1:7" ht="12" customHeight="1" thickBot="1" x14ac:dyDescent="0.25">
      <c r="A47" s="433" t="s">
        <v>99</v>
      </c>
      <c r="B47" s="8" t="s">
        <v>181</v>
      </c>
      <c r="C47" s="283">
        <v>12343456</v>
      </c>
      <c r="D47" s="741">
        <v>11247355</v>
      </c>
      <c r="E47" s="741">
        <v>17249820</v>
      </c>
      <c r="F47" s="741">
        <v>3105552</v>
      </c>
      <c r="G47" s="720">
        <f t="shared" si="0"/>
        <v>43946183</v>
      </c>
    </row>
    <row r="48" spans="1:7" ht="12" customHeight="1" thickBot="1" x14ac:dyDescent="0.25">
      <c r="A48" s="433" t="s">
        <v>100</v>
      </c>
      <c r="B48" s="8" t="s">
        <v>138</v>
      </c>
      <c r="C48" s="285">
        <v>115680368</v>
      </c>
      <c r="D48" s="741">
        <v>9160644</v>
      </c>
      <c r="E48" s="741">
        <v>9309000</v>
      </c>
      <c r="F48" s="741">
        <v>53800000</v>
      </c>
      <c r="G48" s="720">
        <f t="shared" si="0"/>
        <v>187950012</v>
      </c>
    </row>
    <row r="49" spans="1:7" ht="12" customHeight="1" thickBot="1" x14ac:dyDescent="0.25">
      <c r="A49" s="433" t="s">
        <v>101</v>
      </c>
      <c r="B49" s="8" t="s">
        <v>182</v>
      </c>
      <c r="C49" s="285">
        <v>30000000</v>
      </c>
      <c r="D49" s="731"/>
      <c r="E49" s="731"/>
      <c r="F49" s="743"/>
      <c r="G49" s="720">
        <f t="shared" si="0"/>
        <v>30000000</v>
      </c>
    </row>
    <row r="50" spans="1:7" ht="12" customHeight="1" thickBot="1" x14ac:dyDescent="0.25">
      <c r="A50" s="433" t="s">
        <v>146</v>
      </c>
      <c r="B50" s="8" t="s">
        <v>183</v>
      </c>
      <c r="C50" s="285">
        <v>18020657</v>
      </c>
      <c r="D50" s="731"/>
      <c r="E50" s="731"/>
      <c r="F50" s="731"/>
      <c r="G50" s="720">
        <f t="shared" si="0"/>
        <v>18020657</v>
      </c>
    </row>
    <row r="51" spans="1:7" ht="12" customHeight="1" thickBot="1" x14ac:dyDescent="0.25">
      <c r="A51" s="197" t="s">
        <v>19</v>
      </c>
      <c r="B51" s="121" t="s">
        <v>411</v>
      </c>
      <c r="C51" s="720">
        <f>SUM(C52:C54)</f>
        <v>224644494</v>
      </c>
      <c r="D51" s="720">
        <f>SUM(D52:D54)</f>
        <v>0</v>
      </c>
      <c r="E51" s="720">
        <f>SUM(E52:E54)</f>
        <v>0</v>
      </c>
      <c r="F51" s="720">
        <f>SUM(F52:F54)</f>
        <v>0</v>
      </c>
      <c r="G51" s="720">
        <f t="shared" si="0"/>
        <v>224644494</v>
      </c>
    </row>
    <row r="52" spans="1:7" s="441" customFormat="1" ht="12" customHeight="1" thickBot="1" x14ac:dyDescent="0.25">
      <c r="A52" s="433" t="s">
        <v>104</v>
      </c>
      <c r="B52" s="9" t="s">
        <v>227</v>
      </c>
      <c r="C52" s="284">
        <v>224644494</v>
      </c>
      <c r="D52" s="738"/>
      <c r="E52" s="738"/>
      <c r="F52" s="738"/>
      <c r="G52" s="720">
        <f t="shared" si="0"/>
        <v>224644494</v>
      </c>
    </row>
    <row r="53" spans="1:7" ht="12" customHeight="1" thickBot="1" x14ac:dyDescent="0.25">
      <c r="A53" s="433" t="s">
        <v>105</v>
      </c>
      <c r="B53" s="8" t="s">
        <v>185</v>
      </c>
      <c r="C53" s="735"/>
      <c r="D53" s="731"/>
      <c r="E53" s="731"/>
      <c r="F53" s="731"/>
      <c r="G53" s="720">
        <f t="shared" si="0"/>
        <v>0</v>
      </c>
    </row>
    <row r="54" spans="1:7" ht="12" customHeight="1" thickBot="1" x14ac:dyDescent="0.25">
      <c r="A54" s="433" t="s">
        <v>106</v>
      </c>
      <c r="B54" s="8" t="s">
        <v>58</v>
      </c>
      <c r="C54" s="735"/>
      <c r="D54" s="731"/>
      <c r="E54" s="731"/>
      <c r="F54" s="731"/>
      <c r="G54" s="720">
        <f t="shared" si="0"/>
        <v>0</v>
      </c>
    </row>
    <row r="55" spans="1:7" ht="12" customHeight="1" thickBot="1" x14ac:dyDescent="0.25">
      <c r="A55" s="433" t="s">
        <v>107</v>
      </c>
      <c r="B55" s="8" t="s">
        <v>519</v>
      </c>
      <c r="C55" s="735"/>
      <c r="D55" s="731"/>
      <c r="E55" s="731"/>
      <c r="F55" s="731"/>
      <c r="G55" s="720">
        <f t="shared" si="0"/>
        <v>0</v>
      </c>
    </row>
    <row r="56" spans="1:7" ht="15.2" customHeight="1" thickBot="1" x14ac:dyDescent="0.25">
      <c r="A56" s="197" t="s">
        <v>20</v>
      </c>
      <c r="B56" s="121" t="s">
        <v>13</v>
      </c>
      <c r="C56" s="248">
        <v>269831383</v>
      </c>
      <c r="D56" s="248"/>
      <c r="E56" s="248"/>
      <c r="F56" s="248"/>
      <c r="G56" s="720">
        <f t="shared" si="0"/>
        <v>269831383</v>
      </c>
    </row>
    <row r="57" spans="1:7" ht="13.5" thickBot="1" x14ac:dyDescent="0.25">
      <c r="A57" s="197" t="s">
        <v>21</v>
      </c>
      <c r="B57" s="226" t="s">
        <v>524</v>
      </c>
      <c r="C57" s="736">
        <f>+C45+C51+C56</f>
        <v>741646384</v>
      </c>
      <c r="D57" s="736">
        <f>+D45+D51+D56</f>
        <v>85516599</v>
      </c>
      <c r="E57" s="736">
        <f>+E45+E51+E56</f>
        <v>126495223</v>
      </c>
      <c r="F57" s="736">
        <f>+F45+F51+F56</f>
        <v>74819561</v>
      </c>
      <c r="G57" s="720">
        <f t="shared" si="0"/>
        <v>1028477767</v>
      </c>
    </row>
    <row r="58" spans="1:7" ht="15.2" customHeight="1" thickBot="1" x14ac:dyDescent="0.25">
      <c r="C58" s="612">
        <f>C41-C57</f>
        <v>-739025884</v>
      </c>
      <c r="D58" s="731"/>
      <c r="E58" s="731"/>
      <c r="F58" s="731"/>
      <c r="G58" s="720">
        <f t="shared" si="0"/>
        <v>-739025884</v>
      </c>
    </row>
    <row r="59" spans="1:7" ht="14.45" customHeight="1" thickBot="1" x14ac:dyDescent="0.25">
      <c r="A59" s="229" t="s">
        <v>514</v>
      </c>
      <c r="B59" s="230"/>
      <c r="C59" s="737"/>
      <c r="D59" s="731">
        <v>13</v>
      </c>
      <c r="E59" s="731">
        <v>29</v>
      </c>
      <c r="F59" s="731">
        <v>7</v>
      </c>
      <c r="G59" s="720">
        <f t="shared" si="0"/>
        <v>49</v>
      </c>
    </row>
    <row r="60" spans="1:7" ht="13.5" thickBot="1" x14ac:dyDescent="0.25">
      <c r="A60" s="229" t="s">
        <v>203</v>
      </c>
      <c r="B60" s="230"/>
      <c r="C60" s="737"/>
      <c r="D60" s="731"/>
      <c r="E60" s="731"/>
      <c r="F60" s="731"/>
      <c r="G60" s="720">
        <f t="shared" si="0"/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13.83203125" style="227" customWidth="1"/>
    <col min="2" max="2" width="79.1640625" style="228" customWidth="1"/>
    <col min="3" max="3" width="25" style="228" customWidth="1"/>
    <col min="4" max="16384" width="9.33203125" style="228"/>
  </cols>
  <sheetData>
    <row r="1" spans="1:3" s="208" customFormat="1" ht="21.2" customHeight="1" thickBot="1" x14ac:dyDescent="0.25">
      <c r="A1" s="207"/>
      <c r="B1" s="209"/>
      <c r="C1" s="579" t="str">
        <f>CONCATENATE(ALAPADATOK!P17,"1. melléklet ",ALAPADATOK!A7," ",ALAPADATOK!B7," ",ALAPADATOK!C7," ",ALAPADATOK!D7," ",ALAPADATOK!E7," ",ALAPADATOK!F7," ",ALAPADATOK!G7," ",ALAPADATOK!H7)</f>
        <v>9.5.1. melléklet a 1 / 2020 ( II.25. ) önkormányzati rendelethez</v>
      </c>
    </row>
    <row r="2" spans="1:3" s="437" customFormat="1" ht="36" x14ac:dyDescent="0.2">
      <c r="A2" s="390" t="s">
        <v>201</v>
      </c>
      <c r="B2" s="577" t="str">
        <f>CONCATENATE(KV_9.5.sz.mell!B2)</f>
        <v/>
      </c>
      <c r="C2" s="349" t="s">
        <v>597</v>
      </c>
    </row>
    <row r="3" spans="1:3" s="437" customFormat="1" ht="24.75" thickBot="1" x14ac:dyDescent="0.25">
      <c r="A3" s="431" t="s">
        <v>200</v>
      </c>
      <c r="B3" s="578" t="s">
        <v>412</v>
      </c>
      <c r="C3" s="350" t="s">
        <v>59</v>
      </c>
    </row>
    <row r="4" spans="1:3" s="438" customFormat="1" ht="15.95" customHeight="1" thickBot="1" x14ac:dyDescent="0.3">
      <c r="A4" s="210"/>
      <c r="B4" s="210"/>
      <c r="C4" s="211" t="str">
        <f>KV_9.5.sz.mell!C4</f>
        <v>Forintban!</v>
      </c>
    </row>
    <row r="5" spans="1:3" ht="13.5" thickBot="1" x14ac:dyDescent="0.25">
      <c r="A5" s="391" t="s">
        <v>202</v>
      </c>
      <c r="B5" s="212" t="s">
        <v>558</v>
      </c>
      <c r="C5" s="213" t="s">
        <v>55</v>
      </c>
    </row>
    <row r="6" spans="1:3" s="439" customFormat="1" ht="12.95" customHeight="1" thickBot="1" x14ac:dyDescent="0.25">
      <c r="A6" s="189"/>
      <c r="B6" s="190" t="s">
        <v>488</v>
      </c>
      <c r="C6" s="191" t="s">
        <v>489</v>
      </c>
    </row>
    <row r="7" spans="1:3" s="439" customFormat="1" ht="15.95" customHeight="1" thickBot="1" x14ac:dyDescent="0.25">
      <c r="A7" s="214"/>
      <c r="B7" s="215" t="s">
        <v>56</v>
      </c>
      <c r="C7" s="216"/>
    </row>
    <row r="8" spans="1:3" s="351" customFormat="1" ht="12" customHeight="1" thickBot="1" x14ac:dyDescent="0.25">
      <c r="A8" s="189" t="s">
        <v>18</v>
      </c>
      <c r="B8" s="217" t="s">
        <v>515</v>
      </c>
      <c r="C8" s="300">
        <f>SUM(C9:C19)</f>
        <v>0</v>
      </c>
    </row>
    <row r="9" spans="1:3" s="351" customFormat="1" ht="12" customHeight="1" x14ac:dyDescent="0.2">
      <c r="A9" s="432" t="s">
        <v>98</v>
      </c>
      <c r="B9" s="10" t="s">
        <v>272</v>
      </c>
      <c r="C9" s="341"/>
    </row>
    <row r="10" spans="1:3" s="351" customFormat="1" ht="12" customHeight="1" x14ac:dyDescent="0.2">
      <c r="A10" s="433" t="s">
        <v>99</v>
      </c>
      <c r="B10" s="8" t="s">
        <v>273</v>
      </c>
      <c r="C10" s="298"/>
    </row>
    <row r="11" spans="1:3" s="351" customFormat="1" ht="12" customHeight="1" x14ac:dyDescent="0.2">
      <c r="A11" s="433" t="s">
        <v>100</v>
      </c>
      <c r="B11" s="8" t="s">
        <v>274</v>
      </c>
      <c r="C11" s="298"/>
    </row>
    <row r="12" spans="1:3" s="351" customFormat="1" ht="12" customHeight="1" x14ac:dyDescent="0.2">
      <c r="A12" s="433" t="s">
        <v>101</v>
      </c>
      <c r="B12" s="8" t="s">
        <v>275</v>
      </c>
      <c r="C12" s="298"/>
    </row>
    <row r="13" spans="1:3" s="351" customFormat="1" ht="12" customHeight="1" x14ac:dyDescent="0.2">
      <c r="A13" s="433" t="s">
        <v>146</v>
      </c>
      <c r="B13" s="8" t="s">
        <v>276</v>
      </c>
      <c r="C13" s="298"/>
    </row>
    <row r="14" spans="1:3" s="351" customFormat="1" ht="12" customHeight="1" x14ac:dyDescent="0.2">
      <c r="A14" s="433" t="s">
        <v>102</v>
      </c>
      <c r="B14" s="8" t="s">
        <v>394</v>
      </c>
      <c r="C14" s="298"/>
    </row>
    <row r="15" spans="1:3" s="351" customFormat="1" ht="12" customHeight="1" x14ac:dyDescent="0.2">
      <c r="A15" s="433" t="s">
        <v>103</v>
      </c>
      <c r="B15" s="7" t="s">
        <v>395</v>
      </c>
      <c r="C15" s="298"/>
    </row>
    <row r="16" spans="1:3" s="351" customFormat="1" ht="12" customHeight="1" x14ac:dyDescent="0.2">
      <c r="A16" s="433" t="s">
        <v>113</v>
      </c>
      <c r="B16" s="8" t="s">
        <v>279</v>
      </c>
      <c r="C16" s="342"/>
    </row>
    <row r="17" spans="1:3" s="440" customFormat="1" ht="12" customHeight="1" x14ac:dyDescent="0.2">
      <c r="A17" s="433" t="s">
        <v>114</v>
      </c>
      <c r="B17" s="8" t="s">
        <v>280</v>
      </c>
      <c r="C17" s="298"/>
    </row>
    <row r="18" spans="1:3" s="440" customFormat="1" ht="12" customHeight="1" x14ac:dyDescent="0.2">
      <c r="A18" s="433" t="s">
        <v>115</v>
      </c>
      <c r="B18" s="8" t="s">
        <v>431</v>
      </c>
      <c r="C18" s="299"/>
    </row>
    <row r="19" spans="1:3" s="440" customFormat="1" ht="12" customHeight="1" thickBot="1" x14ac:dyDescent="0.25">
      <c r="A19" s="433" t="s">
        <v>116</v>
      </c>
      <c r="B19" s="7" t="s">
        <v>281</v>
      </c>
      <c r="C19" s="299"/>
    </row>
    <row r="20" spans="1:3" s="351" customFormat="1" ht="12" customHeight="1" thickBot="1" x14ac:dyDescent="0.25">
      <c r="A20" s="189" t="s">
        <v>19</v>
      </c>
      <c r="B20" s="217" t="s">
        <v>396</v>
      </c>
      <c r="C20" s="300">
        <f>SUM(C21:C23)</f>
        <v>0</v>
      </c>
    </row>
    <row r="21" spans="1:3" s="440" customFormat="1" ht="12" customHeight="1" x14ac:dyDescent="0.2">
      <c r="A21" s="433" t="s">
        <v>104</v>
      </c>
      <c r="B21" s="9" t="s">
        <v>255</v>
      </c>
      <c r="C21" s="298"/>
    </row>
    <row r="22" spans="1:3" s="440" customFormat="1" ht="12" customHeight="1" x14ac:dyDescent="0.2">
      <c r="A22" s="433" t="s">
        <v>105</v>
      </c>
      <c r="B22" s="8" t="s">
        <v>397</v>
      </c>
      <c r="C22" s="298"/>
    </row>
    <row r="23" spans="1:3" s="440" customFormat="1" ht="12" customHeight="1" x14ac:dyDescent="0.2">
      <c r="A23" s="433" t="s">
        <v>106</v>
      </c>
      <c r="B23" s="8" t="s">
        <v>398</v>
      </c>
      <c r="C23" s="298"/>
    </row>
    <row r="24" spans="1:3" s="440" customFormat="1" ht="12" customHeight="1" thickBot="1" x14ac:dyDescent="0.25">
      <c r="A24" s="433" t="s">
        <v>107</v>
      </c>
      <c r="B24" s="8" t="s">
        <v>520</v>
      </c>
      <c r="C24" s="298"/>
    </row>
    <row r="25" spans="1:3" s="440" customFormat="1" ht="12" customHeight="1" thickBot="1" x14ac:dyDescent="0.25">
      <c r="A25" s="197" t="s">
        <v>20</v>
      </c>
      <c r="B25" s="121" t="s">
        <v>172</v>
      </c>
      <c r="C25" s="326"/>
    </row>
    <row r="26" spans="1:3" s="440" customFormat="1" ht="12" customHeight="1" thickBot="1" x14ac:dyDescent="0.25">
      <c r="A26" s="197" t="s">
        <v>21</v>
      </c>
      <c r="B26" s="121" t="s">
        <v>399</v>
      </c>
      <c r="C26" s="300">
        <f>+C27+C28</f>
        <v>0</v>
      </c>
    </row>
    <row r="27" spans="1:3" s="440" customFormat="1" ht="12" customHeight="1" x14ac:dyDescent="0.2">
      <c r="A27" s="434" t="s">
        <v>265</v>
      </c>
      <c r="B27" s="435" t="s">
        <v>397</v>
      </c>
      <c r="C27" s="77"/>
    </row>
    <row r="28" spans="1:3" s="440" customFormat="1" ht="12" customHeight="1" x14ac:dyDescent="0.2">
      <c r="A28" s="434" t="s">
        <v>266</v>
      </c>
      <c r="B28" s="436" t="s">
        <v>400</v>
      </c>
      <c r="C28" s="301"/>
    </row>
    <row r="29" spans="1:3" s="440" customFormat="1" ht="12" customHeight="1" thickBot="1" x14ac:dyDescent="0.25">
      <c r="A29" s="433" t="s">
        <v>267</v>
      </c>
      <c r="B29" s="138" t="s">
        <v>521</v>
      </c>
      <c r="C29" s="84"/>
    </row>
    <row r="30" spans="1:3" s="440" customFormat="1" ht="12" customHeight="1" thickBot="1" x14ac:dyDescent="0.25">
      <c r="A30" s="197" t="s">
        <v>22</v>
      </c>
      <c r="B30" s="121" t="s">
        <v>401</v>
      </c>
      <c r="C30" s="300">
        <f>+C31+C32+C33</f>
        <v>0</v>
      </c>
    </row>
    <row r="31" spans="1:3" s="440" customFormat="1" ht="12" customHeight="1" x14ac:dyDescent="0.2">
      <c r="A31" s="434" t="s">
        <v>91</v>
      </c>
      <c r="B31" s="435" t="s">
        <v>286</v>
      </c>
      <c r="C31" s="77"/>
    </row>
    <row r="32" spans="1:3" s="440" customFormat="1" ht="12" customHeight="1" x14ac:dyDescent="0.2">
      <c r="A32" s="434" t="s">
        <v>92</v>
      </c>
      <c r="B32" s="436" t="s">
        <v>287</v>
      </c>
      <c r="C32" s="301"/>
    </row>
    <row r="33" spans="1:3" s="440" customFormat="1" ht="12" customHeight="1" thickBot="1" x14ac:dyDescent="0.25">
      <c r="A33" s="433" t="s">
        <v>93</v>
      </c>
      <c r="B33" s="138" t="s">
        <v>288</v>
      </c>
      <c r="C33" s="84"/>
    </row>
    <row r="34" spans="1:3" s="351" customFormat="1" ht="12" customHeight="1" thickBot="1" x14ac:dyDescent="0.25">
      <c r="A34" s="197" t="s">
        <v>23</v>
      </c>
      <c r="B34" s="121" t="s">
        <v>371</v>
      </c>
      <c r="C34" s="326"/>
    </row>
    <row r="35" spans="1:3" s="351" customFormat="1" ht="12" customHeight="1" thickBot="1" x14ac:dyDescent="0.25">
      <c r="A35" s="197" t="s">
        <v>24</v>
      </c>
      <c r="B35" s="121" t="s">
        <v>402</v>
      </c>
      <c r="C35" s="343"/>
    </row>
    <row r="36" spans="1:3" s="351" customFormat="1" ht="12" customHeight="1" thickBot="1" x14ac:dyDescent="0.25">
      <c r="A36" s="189" t="s">
        <v>25</v>
      </c>
      <c r="B36" s="121" t="s">
        <v>522</v>
      </c>
      <c r="C36" s="344">
        <f>+C8+C20+C25+C26+C30+C34+C35</f>
        <v>0</v>
      </c>
    </row>
    <row r="37" spans="1:3" s="351" customFormat="1" ht="12" customHeight="1" thickBot="1" x14ac:dyDescent="0.25">
      <c r="A37" s="218" t="s">
        <v>26</v>
      </c>
      <c r="B37" s="121" t="s">
        <v>404</v>
      </c>
      <c r="C37" s="344">
        <f>+C38+C39+C40</f>
        <v>0</v>
      </c>
    </row>
    <row r="38" spans="1:3" s="351" customFormat="1" ht="12" customHeight="1" x14ac:dyDescent="0.2">
      <c r="A38" s="434" t="s">
        <v>405</v>
      </c>
      <c r="B38" s="435" t="s">
        <v>233</v>
      </c>
      <c r="C38" s="77"/>
    </row>
    <row r="39" spans="1:3" s="351" customFormat="1" ht="12" customHeight="1" x14ac:dyDescent="0.2">
      <c r="A39" s="434" t="s">
        <v>406</v>
      </c>
      <c r="B39" s="436" t="s">
        <v>2</v>
      </c>
      <c r="C39" s="301"/>
    </row>
    <row r="40" spans="1:3" s="440" customFormat="1" ht="12" customHeight="1" thickBot="1" x14ac:dyDescent="0.25">
      <c r="A40" s="433" t="s">
        <v>407</v>
      </c>
      <c r="B40" s="138" t="s">
        <v>408</v>
      </c>
      <c r="C40" s="84"/>
    </row>
    <row r="41" spans="1:3" s="440" customFormat="1" ht="15.2" customHeight="1" thickBot="1" x14ac:dyDescent="0.25">
      <c r="A41" s="218" t="s">
        <v>27</v>
      </c>
      <c r="B41" s="219" t="s">
        <v>409</v>
      </c>
      <c r="C41" s="347">
        <f>+C36+C37</f>
        <v>0</v>
      </c>
    </row>
    <row r="42" spans="1:3" s="440" customFormat="1" ht="15.2" customHeight="1" x14ac:dyDescent="0.2">
      <c r="A42" s="220"/>
      <c r="B42" s="221"/>
      <c r="C42" s="345"/>
    </row>
    <row r="43" spans="1:3" ht="13.5" thickBot="1" x14ac:dyDescent="0.25">
      <c r="A43" s="222"/>
      <c r="B43" s="223"/>
      <c r="C43" s="346"/>
    </row>
    <row r="44" spans="1:3" s="439" customFormat="1" ht="16.5" customHeight="1" thickBot="1" x14ac:dyDescent="0.25">
      <c r="A44" s="224"/>
      <c r="B44" s="225" t="s">
        <v>57</v>
      </c>
      <c r="C44" s="347"/>
    </row>
    <row r="45" spans="1:3" s="441" customFormat="1" ht="12" customHeight="1" thickBot="1" x14ac:dyDescent="0.25">
      <c r="A45" s="197" t="s">
        <v>18</v>
      </c>
      <c r="B45" s="121" t="s">
        <v>410</v>
      </c>
      <c r="C45" s="300">
        <f>SUM(C46:C50)</f>
        <v>0</v>
      </c>
    </row>
    <row r="46" spans="1:3" ht="12" customHeight="1" x14ac:dyDescent="0.2">
      <c r="A46" s="433" t="s">
        <v>98</v>
      </c>
      <c r="B46" s="9" t="s">
        <v>49</v>
      </c>
      <c r="C46" s="77"/>
    </row>
    <row r="47" spans="1:3" ht="12" customHeight="1" x14ac:dyDescent="0.2">
      <c r="A47" s="433" t="s">
        <v>99</v>
      </c>
      <c r="B47" s="8" t="s">
        <v>181</v>
      </c>
      <c r="C47" s="80"/>
    </row>
    <row r="48" spans="1:3" ht="12" customHeight="1" x14ac:dyDescent="0.2">
      <c r="A48" s="433" t="s">
        <v>100</v>
      </c>
      <c r="B48" s="8" t="s">
        <v>138</v>
      </c>
      <c r="C48" s="80"/>
    </row>
    <row r="49" spans="1:3" ht="12" customHeight="1" x14ac:dyDescent="0.2">
      <c r="A49" s="433" t="s">
        <v>101</v>
      </c>
      <c r="B49" s="8" t="s">
        <v>182</v>
      </c>
      <c r="C49" s="80"/>
    </row>
    <row r="50" spans="1:3" ht="12" customHeight="1" thickBot="1" x14ac:dyDescent="0.25">
      <c r="A50" s="433" t="s">
        <v>146</v>
      </c>
      <c r="B50" s="8" t="s">
        <v>183</v>
      </c>
      <c r="C50" s="80"/>
    </row>
    <row r="51" spans="1:3" ht="12" customHeight="1" thickBot="1" x14ac:dyDescent="0.25">
      <c r="A51" s="197" t="s">
        <v>19</v>
      </c>
      <c r="B51" s="121" t="s">
        <v>411</v>
      </c>
      <c r="C51" s="300">
        <f>SUM(C52:C54)</f>
        <v>0</v>
      </c>
    </row>
    <row r="52" spans="1:3" s="441" customFormat="1" ht="12" customHeight="1" x14ac:dyDescent="0.2">
      <c r="A52" s="433" t="s">
        <v>104</v>
      </c>
      <c r="B52" s="9" t="s">
        <v>227</v>
      </c>
      <c r="C52" s="77"/>
    </row>
    <row r="53" spans="1:3" ht="12" customHeight="1" x14ac:dyDescent="0.2">
      <c r="A53" s="433" t="s">
        <v>105</v>
      </c>
      <c r="B53" s="8" t="s">
        <v>185</v>
      </c>
      <c r="C53" s="80"/>
    </row>
    <row r="54" spans="1:3" ht="12" customHeight="1" x14ac:dyDescent="0.2">
      <c r="A54" s="433" t="s">
        <v>106</v>
      </c>
      <c r="B54" s="8" t="s">
        <v>58</v>
      </c>
      <c r="C54" s="80"/>
    </row>
    <row r="55" spans="1:3" ht="12" customHeight="1" thickBot="1" x14ac:dyDescent="0.25">
      <c r="A55" s="433" t="s">
        <v>107</v>
      </c>
      <c r="B55" s="8" t="s">
        <v>519</v>
      </c>
      <c r="C55" s="80"/>
    </row>
    <row r="56" spans="1:3" ht="15.2" customHeight="1" thickBot="1" x14ac:dyDescent="0.25">
      <c r="A56" s="197" t="s">
        <v>20</v>
      </c>
      <c r="B56" s="121" t="s">
        <v>13</v>
      </c>
      <c r="C56" s="326"/>
    </row>
    <row r="57" spans="1:3" ht="13.5" thickBot="1" x14ac:dyDescent="0.25">
      <c r="A57" s="197" t="s">
        <v>21</v>
      </c>
      <c r="B57" s="226" t="s">
        <v>524</v>
      </c>
      <c r="C57" s="348">
        <f>+C45+C51+C56</f>
        <v>0</v>
      </c>
    </row>
    <row r="58" spans="1:3" ht="15.2" customHeight="1" thickBot="1" x14ac:dyDescent="0.25">
      <c r="C58" s="612">
        <f>C41-C57</f>
        <v>0</v>
      </c>
    </row>
    <row r="59" spans="1:3" ht="14.45" customHeight="1" thickBot="1" x14ac:dyDescent="0.25">
      <c r="A59" s="229" t="s">
        <v>514</v>
      </c>
      <c r="B59" s="230"/>
      <c r="C59" s="118"/>
    </row>
    <row r="60" spans="1:3" ht="13.5" thickBot="1" x14ac:dyDescent="0.25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B39" sqref="B39"/>
    </sheetView>
  </sheetViews>
  <sheetFormatPr defaultRowHeight="12.75" x14ac:dyDescent="0.2"/>
  <cols>
    <col min="1" max="1" width="13.83203125" style="227" customWidth="1"/>
    <col min="2" max="2" width="79.1640625" style="228" customWidth="1"/>
    <col min="3" max="3" width="25" style="228" customWidth="1"/>
    <col min="4" max="16384" width="9.33203125" style="228"/>
  </cols>
  <sheetData>
    <row r="1" spans="1:3" s="208" customFormat="1" ht="21.2" customHeight="1" thickBot="1" x14ac:dyDescent="0.25">
      <c r="A1" s="207"/>
      <c r="B1" s="209"/>
      <c r="C1" s="579" t="str">
        <f>CONCATENATE(ALAPADATOK!P17,"2. melléklet ",ALAPADATOK!A7," ",ALAPADATOK!B7," ",ALAPADATOK!C7," ",ALAPADATOK!D7," ",ALAPADATOK!E7," ",ALAPADATOK!F7," ",ALAPADATOK!G7," ",ALAPADATOK!H7)</f>
        <v>9.5.2. melléklet a 1 / 2020 ( II.25. ) önkormányzati rendelethez</v>
      </c>
    </row>
    <row r="2" spans="1:3" s="437" customFormat="1" ht="36" x14ac:dyDescent="0.2">
      <c r="A2" s="390" t="s">
        <v>201</v>
      </c>
      <c r="B2" s="577" t="str">
        <f>CONCATENATE(KV_9.5.1.sz.mell!B2)</f>
        <v/>
      </c>
      <c r="C2" s="349"/>
    </row>
    <row r="3" spans="1:3" s="437" customFormat="1" ht="24.75" thickBot="1" x14ac:dyDescent="0.25">
      <c r="A3" s="431" t="s">
        <v>200</v>
      </c>
      <c r="B3" s="578" t="s">
        <v>413</v>
      </c>
      <c r="C3" s="350" t="s">
        <v>60</v>
      </c>
    </row>
    <row r="4" spans="1:3" s="438" customFormat="1" ht="15.95" customHeight="1" thickBot="1" x14ac:dyDescent="0.3">
      <c r="A4" s="210"/>
      <c r="B4" s="210"/>
      <c r="C4" s="211" t="str">
        <f>KV_9.5.1.sz.mell!C4</f>
        <v>Forintban!</v>
      </c>
    </row>
    <row r="5" spans="1:3" ht="13.5" thickBot="1" x14ac:dyDescent="0.25">
      <c r="A5" s="391" t="s">
        <v>202</v>
      </c>
      <c r="B5" s="212" t="s">
        <v>558</v>
      </c>
      <c r="C5" s="213" t="s">
        <v>55</v>
      </c>
    </row>
    <row r="6" spans="1:3" s="439" customFormat="1" ht="12.95" customHeight="1" thickBot="1" x14ac:dyDescent="0.25">
      <c r="A6" s="189"/>
      <c r="B6" s="190" t="s">
        <v>488</v>
      </c>
      <c r="C6" s="191" t="s">
        <v>489</v>
      </c>
    </row>
    <row r="7" spans="1:3" s="439" customFormat="1" ht="15.95" customHeight="1" thickBot="1" x14ac:dyDescent="0.25">
      <c r="A7" s="214"/>
      <c r="B7" s="215" t="s">
        <v>56</v>
      </c>
      <c r="C7" s="216"/>
    </row>
    <row r="8" spans="1:3" s="351" customFormat="1" ht="12" customHeight="1" thickBot="1" x14ac:dyDescent="0.25">
      <c r="A8" s="189" t="s">
        <v>18</v>
      </c>
      <c r="B8" s="217" t="s">
        <v>515</v>
      </c>
      <c r="C8" s="300">
        <f>SUM(C9:C19)</f>
        <v>0</v>
      </c>
    </row>
    <row r="9" spans="1:3" s="351" customFormat="1" ht="12" customHeight="1" x14ac:dyDescent="0.2">
      <c r="A9" s="432" t="s">
        <v>98</v>
      </c>
      <c r="B9" s="10" t="s">
        <v>272</v>
      </c>
      <c r="C9" s="341"/>
    </row>
    <row r="10" spans="1:3" s="351" customFormat="1" ht="12" customHeight="1" x14ac:dyDescent="0.2">
      <c r="A10" s="433" t="s">
        <v>99</v>
      </c>
      <c r="B10" s="8" t="s">
        <v>273</v>
      </c>
      <c r="C10" s="298"/>
    </row>
    <row r="11" spans="1:3" s="351" customFormat="1" ht="12" customHeight="1" x14ac:dyDescent="0.2">
      <c r="A11" s="433" t="s">
        <v>100</v>
      </c>
      <c r="B11" s="8" t="s">
        <v>274</v>
      </c>
      <c r="C11" s="298"/>
    </row>
    <row r="12" spans="1:3" s="351" customFormat="1" ht="12" customHeight="1" x14ac:dyDescent="0.2">
      <c r="A12" s="433" t="s">
        <v>101</v>
      </c>
      <c r="B12" s="8" t="s">
        <v>275</v>
      </c>
      <c r="C12" s="298"/>
    </row>
    <row r="13" spans="1:3" s="351" customFormat="1" ht="12" customHeight="1" x14ac:dyDescent="0.2">
      <c r="A13" s="433" t="s">
        <v>146</v>
      </c>
      <c r="B13" s="8" t="s">
        <v>276</v>
      </c>
      <c r="C13" s="298"/>
    </row>
    <row r="14" spans="1:3" s="351" customFormat="1" ht="12" customHeight="1" x14ac:dyDescent="0.2">
      <c r="A14" s="433" t="s">
        <v>102</v>
      </c>
      <c r="B14" s="8" t="s">
        <v>394</v>
      </c>
      <c r="C14" s="298"/>
    </row>
    <row r="15" spans="1:3" s="351" customFormat="1" ht="12" customHeight="1" x14ac:dyDescent="0.2">
      <c r="A15" s="433" t="s">
        <v>103</v>
      </c>
      <c r="B15" s="7" t="s">
        <v>395</v>
      </c>
      <c r="C15" s="298"/>
    </row>
    <row r="16" spans="1:3" s="351" customFormat="1" ht="12" customHeight="1" x14ac:dyDescent="0.2">
      <c r="A16" s="433" t="s">
        <v>113</v>
      </c>
      <c r="B16" s="8" t="s">
        <v>279</v>
      </c>
      <c r="C16" s="342"/>
    </row>
    <row r="17" spans="1:3" s="440" customFormat="1" ht="12" customHeight="1" x14ac:dyDescent="0.2">
      <c r="A17" s="433" t="s">
        <v>114</v>
      </c>
      <c r="B17" s="8" t="s">
        <v>280</v>
      </c>
      <c r="C17" s="298"/>
    </row>
    <row r="18" spans="1:3" s="440" customFormat="1" ht="12" customHeight="1" x14ac:dyDescent="0.2">
      <c r="A18" s="433" t="s">
        <v>115</v>
      </c>
      <c r="B18" s="8" t="s">
        <v>431</v>
      </c>
      <c r="C18" s="299"/>
    </row>
    <row r="19" spans="1:3" s="440" customFormat="1" ht="12" customHeight="1" thickBot="1" x14ac:dyDescent="0.25">
      <c r="A19" s="433" t="s">
        <v>116</v>
      </c>
      <c r="B19" s="7" t="s">
        <v>281</v>
      </c>
      <c r="C19" s="299"/>
    </row>
    <row r="20" spans="1:3" s="351" customFormat="1" ht="12" customHeight="1" thickBot="1" x14ac:dyDescent="0.25">
      <c r="A20" s="189" t="s">
        <v>19</v>
      </c>
      <c r="B20" s="217" t="s">
        <v>396</v>
      </c>
      <c r="C20" s="300">
        <f>SUM(C21:C23)</f>
        <v>0</v>
      </c>
    </row>
    <row r="21" spans="1:3" s="440" customFormat="1" ht="12" customHeight="1" x14ac:dyDescent="0.2">
      <c r="A21" s="433" t="s">
        <v>104</v>
      </c>
      <c r="B21" s="9" t="s">
        <v>255</v>
      </c>
      <c r="C21" s="298"/>
    </row>
    <row r="22" spans="1:3" s="440" customFormat="1" ht="12" customHeight="1" x14ac:dyDescent="0.2">
      <c r="A22" s="433" t="s">
        <v>105</v>
      </c>
      <c r="B22" s="8" t="s">
        <v>397</v>
      </c>
      <c r="C22" s="298"/>
    </row>
    <row r="23" spans="1:3" s="440" customFormat="1" ht="12" customHeight="1" x14ac:dyDescent="0.2">
      <c r="A23" s="433" t="s">
        <v>106</v>
      </c>
      <c r="B23" s="8" t="s">
        <v>398</v>
      </c>
      <c r="C23" s="298"/>
    </row>
    <row r="24" spans="1:3" s="440" customFormat="1" ht="12" customHeight="1" thickBot="1" x14ac:dyDescent="0.25">
      <c r="A24" s="433" t="s">
        <v>107</v>
      </c>
      <c r="B24" s="8" t="s">
        <v>520</v>
      </c>
      <c r="C24" s="298"/>
    </row>
    <row r="25" spans="1:3" s="440" customFormat="1" ht="12" customHeight="1" thickBot="1" x14ac:dyDescent="0.25">
      <c r="A25" s="197" t="s">
        <v>20</v>
      </c>
      <c r="B25" s="121" t="s">
        <v>172</v>
      </c>
      <c r="C25" s="326"/>
    </row>
    <row r="26" spans="1:3" s="440" customFormat="1" ht="12" customHeight="1" thickBot="1" x14ac:dyDescent="0.25">
      <c r="A26" s="197" t="s">
        <v>21</v>
      </c>
      <c r="B26" s="121" t="s">
        <v>399</v>
      </c>
      <c r="C26" s="300">
        <f>+C27+C28</f>
        <v>0</v>
      </c>
    </row>
    <row r="27" spans="1:3" s="440" customFormat="1" ht="12" customHeight="1" x14ac:dyDescent="0.2">
      <c r="A27" s="434" t="s">
        <v>265</v>
      </c>
      <c r="B27" s="435" t="s">
        <v>397</v>
      </c>
      <c r="C27" s="77"/>
    </row>
    <row r="28" spans="1:3" s="440" customFormat="1" ht="12" customHeight="1" x14ac:dyDescent="0.2">
      <c r="A28" s="434" t="s">
        <v>266</v>
      </c>
      <c r="B28" s="436" t="s">
        <v>400</v>
      </c>
      <c r="C28" s="301"/>
    </row>
    <row r="29" spans="1:3" s="440" customFormat="1" ht="12" customHeight="1" thickBot="1" x14ac:dyDescent="0.25">
      <c r="A29" s="433" t="s">
        <v>267</v>
      </c>
      <c r="B29" s="138" t="s">
        <v>521</v>
      </c>
      <c r="C29" s="84"/>
    </row>
    <row r="30" spans="1:3" s="440" customFormat="1" ht="12" customHeight="1" thickBot="1" x14ac:dyDescent="0.25">
      <c r="A30" s="197" t="s">
        <v>22</v>
      </c>
      <c r="B30" s="121" t="s">
        <v>401</v>
      </c>
      <c r="C30" s="300">
        <f>+C31+C32+C33</f>
        <v>0</v>
      </c>
    </row>
    <row r="31" spans="1:3" s="440" customFormat="1" ht="12" customHeight="1" x14ac:dyDescent="0.2">
      <c r="A31" s="434" t="s">
        <v>91</v>
      </c>
      <c r="B31" s="435" t="s">
        <v>286</v>
      </c>
      <c r="C31" s="77"/>
    </row>
    <row r="32" spans="1:3" s="440" customFormat="1" ht="12" customHeight="1" x14ac:dyDescent="0.2">
      <c r="A32" s="434" t="s">
        <v>92</v>
      </c>
      <c r="B32" s="436" t="s">
        <v>287</v>
      </c>
      <c r="C32" s="301"/>
    </row>
    <row r="33" spans="1:3" s="440" customFormat="1" ht="12" customHeight="1" thickBot="1" x14ac:dyDescent="0.25">
      <c r="A33" s="433" t="s">
        <v>93</v>
      </c>
      <c r="B33" s="138" t="s">
        <v>288</v>
      </c>
      <c r="C33" s="84"/>
    </row>
    <row r="34" spans="1:3" s="351" customFormat="1" ht="12" customHeight="1" thickBot="1" x14ac:dyDescent="0.25">
      <c r="A34" s="197" t="s">
        <v>23</v>
      </c>
      <c r="B34" s="121" t="s">
        <v>371</v>
      </c>
      <c r="C34" s="326"/>
    </row>
    <row r="35" spans="1:3" s="351" customFormat="1" ht="12" customHeight="1" thickBot="1" x14ac:dyDescent="0.25">
      <c r="A35" s="197" t="s">
        <v>24</v>
      </c>
      <c r="B35" s="121" t="s">
        <v>402</v>
      </c>
      <c r="C35" s="343"/>
    </row>
    <row r="36" spans="1:3" s="351" customFormat="1" ht="12" customHeight="1" thickBot="1" x14ac:dyDescent="0.25">
      <c r="A36" s="189" t="s">
        <v>25</v>
      </c>
      <c r="B36" s="121" t="s">
        <v>522</v>
      </c>
      <c r="C36" s="344">
        <f>+C8+C20+C25+C26+C30+C34+C35</f>
        <v>0</v>
      </c>
    </row>
    <row r="37" spans="1:3" s="351" customFormat="1" ht="12" customHeight="1" thickBot="1" x14ac:dyDescent="0.25">
      <c r="A37" s="218" t="s">
        <v>26</v>
      </c>
      <c r="B37" s="121" t="s">
        <v>404</v>
      </c>
      <c r="C37" s="344">
        <f>+C38+C39+C40</f>
        <v>0</v>
      </c>
    </row>
    <row r="38" spans="1:3" s="351" customFormat="1" ht="12" customHeight="1" x14ac:dyDescent="0.2">
      <c r="A38" s="434" t="s">
        <v>405</v>
      </c>
      <c r="B38" s="435" t="s">
        <v>233</v>
      </c>
      <c r="C38" s="77"/>
    </row>
    <row r="39" spans="1:3" s="351" customFormat="1" ht="12" customHeight="1" x14ac:dyDescent="0.2">
      <c r="A39" s="434" t="s">
        <v>406</v>
      </c>
      <c r="B39" s="436" t="s">
        <v>2</v>
      </c>
      <c r="C39" s="301"/>
    </row>
    <row r="40" spans="1:3" s="440" customFormat="1" ht="12" customHeight="1" thickBot="1" x14ac:dyDescent="0.25">
      <c r="A40" s="433" t="s">
        <v>407</v>
      </c>
      <c r="B40" s="138" t="s">
        <v>408</v>
      </c>
      <c r="C40" s="84"/>
    </row>
    <row r="41" spans="1:3" s="440" customFormat="1" ht="15.2" customHeight="1" thickBot="1" x14ac:dyDescent="0.25">
      <c r="A41" s="218" t="s">
        <v>27</v>
      </c>
      <c r="B41" s="219" t="s">
        <v>409</v>
      </c>
      <c r="C41" s="347">
        <f>+C36+C37</f>
        <v>0</v>
      </c>
    </row>
    <row r="42" spans="1:3" s="440" customFormat="1" ht="15.2" customHeight="1" x14ac:dyDescent="0.2">
      <c r="A42" s="220"/>
      <c r="B42" s="221"/>
      <c r="C42" s="345"/>
    </row>
    <row r="43" spans="1:3" ht="13.5" thickBot="1" x14ac:dyDescent="0.25">
      <c r="A43" s="222"/>
      <c r="B43" s="223"/>
      <c r="C43" s="346"/>
    </row>
    <row r="44" spans="1:3" s="439" customFormat="1" ht="16.5" customHeight="1" thickBot="1" x14ac:dyDescent="0.25">
      <c r="A44" s="224"/>
      <c r="B44" s="225" t="s">
        <v>57</v>
      </c>
      <c r="C44" s="347"/>
    </row>
    <row r="45" spans="1:3" s="441" customFormat="1" ht="12" customHeight="1" thickBot="1" x14ac:dyDescent="0.25">
      <c r="A45" s="197" t="s">
        <v>18</v>
      </c>
      <c r="B45" s="121" t="s">
        <v>410</v>
      </c>
      <c r="C45" s="300">
        <f>SUM(C46:C50)</f>
        <v>0</v>
      </c>
    </row>
    <row r="46" spans="1:3" ht="12" customHeight="1" x14ac:dyDescent="0.2">
      <c r="A46" s="433" t="s">
        <v>98</v>
      </c>
      <c r="B46" s="9" t="s">
        <v>49</v>
      </c>
      <c r="C46" s="77"/>
    </row>
    <row r="47" spans="1:3" ht="12" customHeight="1" x14ac:dyDescent="0.2">
      <c r="A47" s="433" t="s">
        <v>99</v>
      </c>
      <c r="B47" s="8" t="s">
        <v>181</v>
      </c>
      <c r="C47" s="80"/>
    </row>
    <row r="48" spans="1:3" ht="12" customHeight="1" x14ac:dyDescent="0.2">
      <c r="A48" s="433" t="s">
        <v>100</v>
      </c>
      <c r="B48" s="8" t="s">
        <v>138</v>
      </c>
      <c r="C48" s="80"/>
    </row>
    <row r="49" spans="1:3" ht="12" customHeight="1" x14ac:dyDescent="0.2">
      <c r="A49" s="433" t="s">
        <v>101</v>
      </c>
      <c r="B49" s="8" t="s">
        <v>182</v>
      </c>
      <c r="C49" s="80"/>
    </row>
    <row r="50" spans="1:3" ht="12" customHeight="1" thickBot="1" x14ac:dyDescent="0.25">
      <c r="A50" s="433" t="s">
        <v>146</v>
      </c>
      <c r="B50" s="8" t="s">
        <v>183</v>
      </c>
      <c r="C50" s="80"/>
    </row>
    <row r="51" spans="1:3" ht="12" customHeight="1" thickBot="1" x14ac:dyDescent="0.25">
      <c r="A51" s="197" t="s">
        <v>19</v>
      </c>
      <c r="B51" s="121" t="s">
        <v>411</v>
      </c>
      <c r="C51" s="300">
        <f>SUM(C52:C54)</f>
        <v>0</v>
      </c>
    </row>
    <row r="52" spans="1:3" s="441" customFormat="1" ht="12" customHeight="1" x14ac:dyDescent="0.2">
      <c r="A52" s="433" t="s">
        <v>104</v>
      </c>
      <c r="B52" s="9" t="s">
        <v>227</v>
      </c>
      <c r="C52" s="77"/>
    </row>
    <row r="53" spans="1:3" ht="12" customHeight="1" x14ac:dyDescent="0.2">
      <c r="A53" s="433" t="s">
        <v>105</v>
      </c>
      <c r="B53" s="8" t="s">
        <v>185</v>
      </c>
      <c r="C53" s="80"/>
    </row>
    <row r="54" spans="1:3" ht="12" customHeight="1" x14ac:dyDescent="0.2">
      <c r="A54" s="433" t="s">
        <v>106</v>
      </c>
      <c r="B54" s="8" t="s">
        <v>58</v>
      </c>
      <c r="C54" s="80"/>
    </row>
    <row r="55" spans="1:3" ht="12" customHeight="1" thickBot="1" x14ac:dyDescent="0.25">
      <c r="A55" s="433" t="s">
        <v>107</v>
      </c>
      <c r="B55" s="8" t="s">
        <v>519</v>
      </c>
      <c r="C55" s="80"/>
    </row>
    <row r="56" spans="1:3" ht="15.2" customHeight="1" thickBot="1" x14ac:dyDescent="0.25">
      <c r="A56" s="197" t="s">
        <v>20</v>
      </c>
      <c r="B56" s="121" t="s">
        <v>13</v>
      </c>
      <c r="C56" s="326"/>
    </row>
    <row r="57" spans="1:3" ht="13.5" thickBot="1" x14ac:dyDescent="0.25">
      <c r="A57" s="197" t="s">
        <v>21</v>
      </c>
      <c r="B57" s="226" t="s">
        <v>524</v>
      </c>
      <c r="C57" s="348">
        <f>+C45+C51+C56</f>
        <v>0</v>
      </c>
    </row>
    <row r="58" spans="1:3" ht="15.2" customHeight="1" thickBot="1" x14ac:dyDescent="0.25">
      <c r="C58" s="612">
        <f>C41-C57</f>
        <v>0</v>
      </c>
    </row>
    <row r="59" spans="1:3" ht="14.45" customHeight="1" thickBot="1" x14ac:dyDescent="0.25">
      <c r="A59" s="229" t="s">
        <v>514</v>
      </c>
      <c r="B59" s="230"/>
      <c r="C59" s="118"/>
    </row>
    <row r="60" spans="1:3" ht="13.5" thickBot="1" x14ac:dyDescent="0.25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13.83203125" style="227" customWidth="1"/>
    <col min="2" max="2" width="79.1640625" style="228" customWidth="1"/>
    <col min="3" max="3" width="25" style="228" customWidth="1"/>
    <col min="4" max="16384" width="9.33203125" style="228"/>
  </cols>
  <sheetData>
    <row r="1" spans="1:3" s="208" customFormat="1" ht="21.2" customHeight="1" thickBot="1" x14ac:dyDescent="0.25">
      <c r="A1" s="207"/>
      <c r="B1" s="209"/>
      <c r="C1" s="579" t="str">
        <f>CONCATENATE(ALAPADATOK!P17,"3. melléklet ",ALAPADATOK!A7," ",ALAPADATOK!B7," ",ALAPADATOK!C7," ",ALAPADATOK!D7," ",ALAPADATOK!E7," ",ALAPADATOK!F7," ",ALAPADATOK!G7," ",ALAPADATOK!H7)</f>
        <v>9.5.3. melléklet a 1 / 2020 ( II.25. ) önkormányzati rendelethez</v>
      </c>
    </row>
    <row r="2" spans="1:3" s="437" customFormat="1" ht="36" x14ac:dyDescent="0.2">
      <c r="A2" s="390" t="s">
        <v>201</v>
      </c>
      <c r="B2" s="577" t="str">
        <f>CONCATENATE(KV_9.5.2.sz.mell!B2)</f>
        <v/>
      </c>
      <c r="C2" s="349" t="s">
        <v>597</v>
      </c>
    </row>
    <row r="3" spans="1:3" s="437" customFormat="1" ht="24.75" thickBot="1" x14ac:dyDescent="0.25">
      <c r="A3" s="431" t="s">
        <v>200</v>
      </c>
      <c r="B3" s="578" t="s">
        <v>525</v>
      </c>
      <c r="C3" s="350" t="s">
        <v>426</v>
      </c>
    </row>
    <row r="4" spans="1:3" s="438" customFormat="1" ht="15.95" customHeight="1" thickBot="1" x14ac:dyDescent="0.3">
      <c r="A4" s="210"/>
      <c r="B4" s="210"/>
      <c r="C4" s="211" t="str">
        <f>KV_9.5.2.sz.mell!C4</f>
        <v>Forintban!</v>
      </c>
    </row>
    <row r="5" spans="1:3" ht="13.5" thickBot="1" x14ac:dyDescent="0.25">
      <c r="A5" s="391" t="s">
        <v>202</v>
      </c>
      <c r="B5" s="212" t="s">
        <v>558</v>
      </c>
      <c r="C5" s="541" t="s">
        <v>55</v>
      </c>
    </row>
    <row r="6" spans="1:3" s="439" customFormat="1" ht="12.95" customHeight="1" thickBot="1" x14ac:dyDescent="0.25">
      <c r="A6" s="189"/>
      <c r="B6" s="190" t="s">
        <v>488</v>
      </c>
      <c r="C6" s="191" t="s">
        <v>489</v>
      </c>
    </row>
    <row r="7" spans="1:3" s="439" customFormat="1" ht="15.95" customHeight="1" thickBot="1" x14ac:dyDescent="0.25">
      <c r="A7" s="214"/>
      <c r="B7" s="215" t="s">
        <v>56</v>
      </c>
      <c r="C7" s="216"/>
    </row>
    <row r="8" spans="1:3" s="351" customFormat="1" ht="12" customHeight="1" thickBot="1" x14ac:dyDescent="0.25">
      <c r="A8" s="189" t="s">
        <v>18</v>
      </c>
      <c r="B8" s="217" t="s">
        <v>515</v>
      </c>
      <c r="C8" s="300">
        <f>SUM(C9:C19)</f>
        <v>0</v>
      </c>
    </row>
    <row r="9" spans="1:3" s="351" customFormat="1" ht="12" customHeight="1" x14ac:dyDescent="0.2">
      <c r="A9" s="432" t="s">
        <v>98</v>
      </c>
      <c r="B9" s="10" t="s">
        <v>272</v>
      </c>
      <c r="C9" s="341"/>
    </row>
    <row r="10" spans="1:3" s="351" customFormat="1" ht="12" customHeight="1" x14ac:dyDescent="0.2">
      <c r="A10" s="433" t="s">
        <v>99</v>
      </c>
      <c r="B10" s="8" t="s">
        <v>273</v>
      </c>
      <c r="C10" s="298"/>
    </row>
    <row r="11" spans="1:3" s="351" customFormat="1" ht="12" customHeight="1" x14ac:dyDescent="0.2">
      <c r="A11" s="433" t="s">
        <v>100</v>
      </c>
      <c r="B11" s="8" t="s">
        <v>274</v>
      </c>
      <c r="C11" s="298"/>
    </row>
    <row r="12" spans="1:3" s="351" customFormat="1" ht="12" customHeight="1" x14ac:dyDescent="0.2">
      <c r="A12" s="433" t="s">
        <v>101</v>
      </c>
      <c r="B12" s="8" t="s">
        <v>275</v>
      </c>
      <c r="C12" s="298"/>
    </row>
    <row r="13" spans="1:3" s="351" customFormat="1" ht="12" customHeight="1" x14ac:dyDescent="0.2">
      <c r="A13" s="433" t="s">
        <v>146</v>
      </c>
      <c r="B13" s="8" t="s">
        <v>276</v>
      </c>
      <c r="C13" s="298"/>
    </row>
    <row r="14" spans="1:3" s="351" customFormat="1" ht="12" customHeight="1" x14ac:dyDescent="0.2">
      <c r="A14" s="433" t="s">
        <v>102</v>
      </c>
      <c r="B14" s="8" t="s">
        <v>394</v>
      </c>
      <c r="C14" s="298"/>
    </row>
    <row r="15" spans="1:3" s="351" customFormat="1" ht="12" customHeight="1" x14ac:dyDescent="0.2">
      <c r="A15" s="433" t="s">
        <v>103</v>
      </c>
      <c r="B15" s="7" t="s">
        <v>395</v>
      </c>
      <c r="C15" s="298"/>
    </row>
    <row r="16" spans="1:3" s="351" customFormat="1" ht="12" customHeight="1" x14ac:dyDescent="0.2">
      <c r="A16" s="433" t="s">
        <v>113</v>
      </c>
      <c r="B16" s="8" t="s">
        <v>279</v>
      </c>
      <c r="C16" s="342"/>
    </row>
    <row r="17" spans="1:3" s="440" customFormat="1" ht="12" customHeight="1" x14ac:dyDescent="0.2">
      <c r="A17" s="433" t="s">
        <v>114</v>
      </c>
      <c r="B17" s="8" t="s">
        <v>280</v>
      </c>
      <c r="C17" s="298"/>
    </row>
    <row r="18" spans="1:3" s="440" customFormat="1" ht="12" customHeight="1" x14ac:dyDescent="0.2">
      <c r="A18" s="433" t="s">
        <v>115</v>
      </c>
      <c r="B18" s="8" t="s">
        <v>431</v>
      </c>
      <c r="C18" s="299"/>
    </row>
    <row r="19" spans="1:3" s="440" customFormat="1" ht="12" customHeight="1" thickBot="1" x14ac:dyDescent="0.25">
      <c r="A19" s="433" t="s">
        <v>116</v>
      </c>
      <c r="B19" s="7" t="s">
        <v>281</v>
      </c>
      <c r="C19" s="299"/>
    </row>
    <row r="20" spans="1:3" s="351" customFormat="1" ht="12" customHeight="1" thickBot="1" x14ac:dyDescent="0.25">
      <c r="A20" s="189" t="s">
        <v>19</v>
      </c>
      <c r="B20" s="217" t="s">
        <v>396</v>
      </c>
      <c r="C20" s="300">
        <f>SUM(C21:C23)</f>
        <v>0</v>
      </c>
    </row>
    <row r="21" spans="1:3" s="440" customFormat="1" ht="12" customHeight="1" x14ac:dyDescent="0.2">
      <c r="A21" s="433" t="s">
        <v>104</v>
      </c>
      <c r="B21" s="9" t="s">
        <v>255</v>
      </c>
      <c r="C21" s="298"/>
    </row>
    <row r="22" spans="1:3" s="440" customFormat="1" ht="12" customHeight="1" x14ac:dyDescent="0.2">
      <c r="A22" s="433" t="s">
        <v>105</v>
      </c>
      <c r="B22" s="8" t="s">
        <v>397</v>
      </c>
      <c r="C22" s="298"/>
    </row>
    <row r="23" spans="1:3" s="440" customFormat="1" ht="12" customHeight="1" x14ac:dyDescent="0.2">
      <c r="A23" s="433" t="s">
        <v>106</v>
      </c>
      <c r="B23" s="8" t="s">
        <v>398</v>
      </c>
      <c r="C23" s="298"/>
    </row>
    <row r="24" spans="1:3" s="440" customFormat="1" ht="12" customHeight="1" thickBot="1" x14ac:dyDescent="0.25">
      <c r="A24" s="433" t="s">
        <v>107</v>
      </c>
      <c r="B24" s="8" t="s">
        <v>520</v>
      </c>
      <c r="C24" s="298"/>
    </row>
    <row r="25" spans="1:3" s="440" customFormat="1" ht="12" customHeight="1" thickBot="1" x14ac:dyDescent="0.25">
      <c r="A25" s="197" t="s">
        <v>20</v>
      </c>
      <c r="B25" s="121" t="s">
        <v>172</v>
      </c>
      <c r="C25" s="326"/>
    </row>
    <row r="26" spans="1:3" s="440" customFormat="1" ht="12" customHeight="1" thickBot="1" x14ac:dyDescent="0.25">
      <c r="A26" s="197" t="s">
        <v>21</v>
      </c>
      <c r="B26" s="121" t="s">
        <v>399</v>
      </c>
      <c r="C26" s="300">
        <f>+C27+C28</f>
        <v>0</v>
      </c>
    </row>
    <row r="27" spans="1:3" s="440" customFormat="1" ht="12" customHeight="1" x14ac:dyDescent="0.2">
      <c r="A27" s="434" t="s">
        <v>265</v>
      </c>
      <c r="B27" s="435" t="s">
        <v>397</v>
      </c>
      <c r="C27" s="77"/>
    </row>
    <row r="28" spans="1:3" s="440" customFormat="1" ht="12" customHeight="1" x14ac:dyDescent="0.2">
      <c r="A28" s="434" t="s">
        <v>266</v>
      </c>
      <c r="B28" s="436" t="s">
        <v>400</v>
      </c>
      <c r="C28" s="301"/>
    </row>
    <row r="29" spans="1:3" s="440" customFormat="1" ht="12" customHeight="1" thickBot="1" x14ac:dyDescent="0.25">
      <c r="A29" s="433" t="s">
        <v>267</v>
      </c>
      <c r="B29" s="138" t="s">
        <v>521</v>
      </c>
      <c r="C29" s="84"/>
    </row>
    <row r="30" spans="1:3" s="440" customFormat="1" ht="12" customHeight="1" thickBot="1" x14ac:dyDescent="0.25">
      <c r="A30" s="197" t="s">
        <v>22</v>
      </c>
      <c r="B30" s="121" t="s">
        <v>401</v>
      </c>
      <c r="C30" s="300">
        <f>+C31+C32+C33</f>
        <v>0</v>
      </c>
    </row>
    <row r="31" spans="1:3" s="440" customFormat="1" ht="12" customHeight="1" x14ac:dyDescent="0.2">
      <c r="A31" s="434" t="s">
        <v>91</v>
      </c>
      <c r="B31" s="435" t="s">
        <v>286</v>
      </c>
      <c r="C31" s="77"/>
    </row>
    <row r="32" spans="1:3" s="440" customFormat="1" ht="12" customHeight="1" x14ac:dyDescent="0.2">
      <c r="A32" s="434" t="s">
        <v>92</v>
      </c>
      <c r="B32" s="436" t="s">
        <v>287</v>
      </c>
      <c r="C32" s="301"/>
    </row>
    <row r="33" spans="1:3" s="440" customFormat="1" ht="12" customHeight="1" thickBot="1" x14ac:dyDescent="0.25">
      <c r="A33" s="433" t="s">
        <v>93</v>
      </c>
      <c r="B33" s="138" t="s">
        <v>288</v>
      </c>
      <c r="C33" s="84"/>
    </row>
    <row r="34" spans="1:3" s="351" customFormat="1" ht="12" customHeight="1" thickBot="1" x14ac:dyDescent="0.25">
      <c r="A34" s="197" t="s">
        <v>23</v>
      </c>
      <c r="B34" s="121" t="s">
        <v>371</v>
      </c>
      <c r="C34" s="326"/>
    </row>
    <row r="35" spans="1:3" s="351" customFormat="1" ht="12" customHeight="1" thickBot="1" x14ac:dyDescent="0.25">
      <c r="A35" s="197" t="s">
        <v>24</v>
      </c>
      <c r="B35" s="121" t="s">
        <v>402</v>
      </c>
      <c r="C35" s="343"/>
    </row>
    <row r="36" spans="1:3" s="351" customFormat="1" ht="12" customHeight="1" thickBot="1" x14ac:dyDescent="0.25">
      <c r="A36" s="189" t="s">
        <v>25</v>
      </c>
      <c r="B36" s="121" t="s">
        <v>522</v>
      </c>
      <c r="C36" s="344">
        <f>+C8+C20+C25+C26+C30+C34+C35</f>
        <v>0</v>
      </c>
    </row>
    <row r="37" spans="1:3" s="351" customFormat="1" ht="12" customHeight="1" thickBot="1" x14ac:dyDescent="0.25">
      <c r="A37" s="218" t="s">
        <v>26</v>
      </c>
      <c r="B37" s="121" t="s">
        <v>404</v>
      </c>
      <c r="C37" s="344">
        <f>+C38+C39+C40</f>
        <v>0</v>
      </c>
    </row>
    <row r="38" spans="1:3" s="351" customFormat="1" ht="12" customHeight="1" x14ac:dyDescent="0.2">
      <c r="A38" s="434" t="s">
        <v>405</v>
      </c>
      <c r="B38" s="435" t="s">
        <v>233</v>
      </c>
      <c r="C38" s="77"/>
    </row>
    <row r="39" spans="1:3" s="351" customFormat="1" ht="12" customHeight="1" x14ac:dyDescent="0.2">
      <c r="A39" s="434" t="s">
        <v>406</v>
      </c>
      <c r="B39" s="436" t="s">
        <v>2</v>
      </c>
      <c r="C39" s="301"/>
    </row>
    <row r="40" spans="1:3" s="440" customFormat="1" ht="12" customHeight="1" thickBot="1" x14ac:dyDescent="0.25">
      <c r="A40" s="433" t="s">
        <v>407</v>
      </c>
      <c r="B40" s="138" t="s">
        <v>408</v>
      </c>
      <c r="C40" s="84"/>
    </row>
    <row r="41" spans="1:3" s="440" customFormat="1" ht="15.2" customHeight="1" thickBot="1" x14ac:dyDescent="0.25">
      <c r="A41" s="218" t="s">
        <v>27</v>
      </c>
      <c r="B41" s="219" t="s">
        <v>409</v>
      </c>
      <c r="C41" s="347">
        <f>+C36+C37</f>
        <v>0</v>
      </c>
    </row>
    <row r="42" spans="1:3" s="440" customFormat="1" ht="15.2" customHeight="1" x14ac:dyDescent="0.2">
      <c r="A42" s="220"/>
      <c r="B42" s="221"/>
      <c r="C42" s="345"/>
    </row>
    <row r="43" spans="1:3" ht="13.5" thickBot="1" x14ac:dyDescent="0.25">
      <c r="A43" s="222"/>
      <c r="B43" s="223"/>
      <c r="C43" s="346"/>
    </row>
    <row r="44" spans="1:3" s="439" customFormat="1" ht="16.5" customHeight="1" thickBot="1" x14ac:dyDescent="0.25">
      <c r="A44" s="224"/>
      <c r="B44" s="225" t="s">
        <v>57</v>
      </c>
      <c r="C44" s="347"/>
    </row>
    <row r="45" spans="1:3" s="441" customFormat="1" ht="12" customHeight="1" thickBot="1" x14ac:dyDescent="0.25">
      <c r="A45" s="197" t="s">
        <v>18</v>
      </c>
      <c r="B45" s="121" t="s">
        <v>410</v>
      </c>
      <c r="C45" s="300">
        <f>SUM(C46:C50)</f>
        <v>0</v>
      </c>
    </row>
    <row r="46" spans="1:3" ht="12" customHeight="1" x14ac:dyDescent="0.2">
      <c r="A46" s="433" t="s">
        <v>98</v>
      </c>
      <c r="B46" s="9" t="s">
        <v>49</v>
      </c>
      <c r="C46" s="77"/>
    </row>
    <row r="47" spans="1:3" ht="12" customHeight="1" x14ac:dyDescent="0.2">
      <c r="A47" s="433" t="s">
        <v>99</v>
      </c>
      <c r="B47" s="8" t="s">
        <v>181</v>
      </c>
      <c r="C47" s="80"/>
    </row>
    <row r="48" spans="1:3" ht="12" customHeight="1" x14ac:dyDescent="0.2">
      <c r="A48" s="433" t="s">
        <v>100</v>
      </c>
      <c r="B48" s="8" t="s">
        <v>138</v>
      </c>
      <c r="C48" s="80"/>
    </row>
    <row r="49" spans="1:3" ht="12" customHeight="1" x14ac:dyDescent="0.2">
      <c r="A49" s="433" t="s">
        <v>101</v>
      </c>
      <c r="B49" s="8" t="s">
        <v>182</v>
      </c>
      <c r="C49" s="80"/>
    </row>
    <row r="50" spans="1:3" ht="12" customHeight="1" thickBot="1" x14ac:dyDescent="0.25">
      <c r="A50" s="433" t="s">
        <v>146</v>
      </c>
      <c r="B50" s="8" t="s">
        <v>183</v>
      </c>
      <c r="C50" s="80"/>
    </row>
    <row r="51" spans="1:3" ht="12" customHeight="1" thickBot="1" x14ac:dyDescent="0.25">
      <c r="A51" s="197" t="s">
        <v>19</v>
      </c>
      <c r="B51" s="121" t="s">
        <v>411</v>
      </c>
      <c r="C51" s="300">
        <f>SUM(C52:C54)</f>
        <v>0</v>
      </c>
    </row>
    <row r="52" spans="1:3" s="441" customFormat="1" ht="12" customHeight="1" x14ac:dyDescent="0.2">
      <c r="A52" s="433" t="s">
        <v>104</v>
      </c>
      <c r="B52" s="9" t="s">
        <v>227</v>
      </c>
      <c r="C52" s="77"/>
    </row>
    <row r="53" spans="1:3" ht="12" customHeight="1" x14ac:dyDescent="0.2">
      <c r="A53" s="433" t="s">
        <v>105</v>
      </c>
      <c r="B53" s="8" t="s">
        <v>185</v>
      </c>
      <c r="C53" s="80"/>
    </row>
    <row r="54" spans="1:3" ht="12" customHeight="1" x14ac:dyDescent="0.2">
      <c r="A54" s="433" t="s">
        <v>106</v>
      </c>
      <c r="B54" s="8" t="s">
        <v>58</v>
      </c>
      <c r="C54" s="80"/>
    </row>
    <row r="55" spans="1:3" ht="12" customHeight="1" thickBot="1" x14ac:dyDescent="0.25">
      <c r="A55" s="433" t="s">
        <v>107</v>
      </c>
      <c r="B55" s="8" t="s">
        <v>519</v>
      </c>
      <c r="C55" s="80"/>
    </row>
    <row r="56" spans="1:3" ht="15.2" customHeight="1" thickBot="1" x14ac:dyDescent="0.25">
      <c r="A56" s="197" t="s">
        <v>20</v>
      </c>
      <c r="B56" s="121" t="s">
        <v>13</v>
      </c>
      <c r="C56" s="326"/>
    </row>
    <row r="57" spans="1:3" ht="13.5" thickBot="1" x14ac:dyDescent="0.25">
      <c r="A57" s="197" t="s">
        <v>21</v>
      </c>
      <c r="B57" s="226" t="s">
        <v>524</v>
      </c>
      <c r="C57" s="348">
        <f>+C45+C51+C56</f>
        <v>0</v>
      </c>
    </row>
    <row r="58" spans="1:3" ht="15.2" customHeight="1" thickBot="1" x14ac:dyDescent="0.25">
      <c r="C58" s="612">
        <f>C41-C57</f>
        <v>0</v>
      </c>
    </row>
    <row r="59" spans="1:3" ht="14.45" customHeight="1" thickBot="1" x14ac:dyDescent="0.25">
      <c r="A59" s="229" t="s">
        <v>514</v>
      </c>
      <c r="B59" s="230"/>
      <c r="C59" s="118"/>
    </row>
    <row r="60" spans="1:3" ht="13.5" thickBot="1" x14ac:dyDescent="0.25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29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5.5" style="46" customWidth="1"/>
    <col min="2" max="2" width="33.1640625" style="46" customWidth="1"/>
    <col min="3" max="3" width="12.33203125" style="46" customWidth="1"/>
    <col min="4" max="4" width="11.5" style="46" customWidth="1"/>
    <col min="5" max="5" width="11.33203125" style="46" customWidth="1"/>
    <col min="6" max="6" width="11" style="46" customWidth="1"/>
    <col min="7" max="7" width="14.33203125" style="46" customWidth="1"/>
    <col min="8" max="16384" width="9.33203125" style="46"/>
  </cols>
  <sheetData>
    <row r="2" spans="1:7" ht="15" x14ac:dyDescent="0.25">
      <c r="B2" s="834" t="str">
        <f>CONCATENATE("10. melléklet ",ALAPADATOK!A7," ",ALAPADATOK!B7," ",ALAPADATOK!C7," ",ALAPADATOK!D7," ",ALAPADATOK!E7," ",ALAPADATOK!F7," ",ALAPADATOK!G7," ",ALAPADATOK!H7)</f>
        <v>10. melléklet a 1 / 2020 ( II.25. ) önkormányzati rendelethez</v>
      </c>
      <c r="C2" s="834"/>
      <c r="D2" s="834"/>
      <c r="E2" s="834"/>
      <c r="F2" s="834"/>
      <c r="G2" s="834"/>
    </row>
    <row r="4" spans="1:7" ht="43.5" customHeight="1" x14ac:dyDescent="0.25">
      <c r="A4" s="833" t="s">
        <v>3</v>
      </c>
      <c r="B4" s="833"/>
      <c r="C4" s="833"/>
      <c r="D4" s="833"/>
      <c r="E4" s="833"/>
      <c r="F4" s="833"/>
      <c r="G4" s="833"/>
    </row>
    <row r="6" spans="1:7" s="156" customFormat="1" ht="27.2" customHeight="1" x14ac:dyDescent="0.25">
      <c r="A6" s="661" t="s">
        <v>207</v>
      </c>
      <c r="C6" s="832" t="s">
        <v>208</v>
      </c>
      <c r="D6" s="832"/>
      <c r="E6" s="832"/>
      <c r="F6" s="832"/>
      <c r="G6" s="832"/>
    </row>
    <row r="7" spans="1:7" s="156" customFormat="1" ht="15.75" x14ac:dyDescent="0.25"/>
    <row r="8" spans="1:7" s="156" customFormat="1" ht="24.75" customHeight="1" x14ac:dyDescent="0.25">
      <c r="A8" s="661" t="s">
        <v>209</v>
      </c>
      <c r="C8" s="832" t="s">
        <v>208</v>
      </c>
      <c r="D8" s="832"/>
      <c r="E8" s="832"/>
      <c r="F8" s="832"/>
    </row>
    <row r="9" spans="1:7" s="157" customFormat="1" x14ac:dyDescent="0.2"/>
    <row r="10" spans="1:7" s="158" customFormat="1" ht="15.2" customHeight="1" x14ac:dyDescent="0.25">
      <c r="A10" s="246" t="s">
        <v>560</v>
      </c>
      <c r="B10" s="245"/>
      <c r="C10" s="245"/>
      <c r="D10" s="245"/>
      <c r="E10" s="245"/>
      <c r="F10" s="245"/>
      <c r="G10" s="245"/>
    </row>
    <row r="11" spans="1:7" s="158" customFormat="1" ht="15.2" customHeight="1" thickBot="1" x14ac:dyDescent="0.3">
      <c r="A11" s="246" t="s">
        <v>210</v>
      </c>
      <c r="B11" s="245"/>
      <c r="C11" s="245"/>
      <c r="D11" s="245"/>
      <c r="E11" s="245"/>
      <c r="F11" s="245"/>
      <c r="G11" s="653" t="str">
        <f>KV_9.3.3.sz.mell!C4</f>
        <v>Forintban!</v>
      </c>
    </row>
    <row r="12" spans="1:7" s="76" customFormat="1" ht="42" customHeight="1" thickBot="1" x14ac:dyDescent="0.25">
      <c r="A12" s="186" t="s">
        <v>16</v>
      </c>
      <c r="B12" s="187" t="s">
        <v>211</v>
      </c>
      <c r="C12" s="187" t="s">
        <v>212</v>
      </c>
      <c r="D12" s="187" t="s">
        <v>213</v>
      </c>
      <c r="E12" s="187" t="s">
        <v>214</v>
      </c>
      <c r="F12" s="187" t="s">
        <v>215</v>
      </c>
      <c r="G12" s="188" t="s">
        <v>53</v>
      </c>
    </row>
    <row r="13" spans="1:7" ht="24" customHeight="1" x14ac:dyDescent="0.2">
      <c r="A13" s="232" t="s">
        <v>18</v>
      </c>
      <c r="B13" s="195" t="s">
        <v>216</v>
      </c>
      <c r="C13" s="159"/>
      <c r="D13" s="159"/>
      <c r="E13" s="159"/>
      <c r="F13" s="159"/>
      <c r="G13" s="233">
        <f>SUM(C13:F13)</f>
        <v>0</v>
      </c>
    </row>
    <row r="14" spans="1:7" ht="24" customHeight="1" x14ac:dyDescent="0.2">
      <c r="A14" s="234" t="s">
        <v>19</v>
      </c>
      <c r="B14" s="196" t="s">
        <v>217</v>
      </c>
      <c r="C14" s="160"/>
      <c r="D14" s="160"/>
      <c r="E14" s="160"/>
      <c r="F14" s="160"/>
      <c r="G14" s="235">
        <f t="shared" ref="G14:G19" si="0">SUM(C14:F14)</f>
        <v>0</v>
      </c>
    </row>
    <row r="15" spans="1:7" ht="24" customHeight="1" x14ac:dyDescent="0.2">
      <c r="A15" s="234" t="s">
        <v>20</v>
      </c>
      <c r="B15" s="196" t="s">
        <v>218</v>
      </c>
      <c r="C15" s="160"/>
      <c r="D15" s="160"/>
      <c r="E15" s="160"/>
      <c r="F15" s="160"/>
      <c r="G15" s="235">
        <f t="shared" si="0"/>
        <v>0</v>
      </c>
    </row>
    <row r="16" spans="1:7" ht="24" customHeight="1" x14ac:dyDescent="0.2">
      <c r="A16" s="234" t="s">
        <v>21</v>
      </c>
      <c r="B16" s="196" t="s">
        <v>219</v>
      </c>
      <c r="C16" s="160"/>
      <c r="D16" s="160"/>
      <c r="E16" s="160"/>
      <c r="F16" s="160"/>
      <c r="G16" s="235">
        <f t="shared" si="0"/>
        <v>0</v>
      </c>
    </row>
    <row r="17" spans="1:7" ht="24" customHeight="1" x14ac:dyDescent="0.2">
      <c r="A17" s="234" t="s">
        <v>22</v>
      </c>
      <c r="B17" s="196" t="s">
        <v>220</v>
      </c>
      <c r="C17" s="160"/>
      <c r="D17" s="160"/>
      <c r="E17" s="160"/>
      <c r="F17" s="160"/>
      <c r="G17" s="235">
        <f t="shared" si="0"/>
        <v>0</v>
      </c>
    </row>
    <row r="18" spans="1:7" ht="24" customHeight="1" thickBot="1" x14ac:dyDescent="0.25">
      <c r="A18" s="236" t="s">
        <v>23</v>
      </c>
      <c r="B18" s="237" t="s">
        <v>221</v>
      </c>
      <c r="C18" s="161"/>
      <c r="D18" s="161"/>
      <c r="E18" s="161"/>
      <c r="F18" s="161"/>
      <c r="G18" s="238">
        <f t="shared" si="0"/>
        <v>0</v>
      </c>
    </row>
    <row r="19" spans="1:7" s="162" customFormat="1" ht="24" customHeight="1" thickBot="1" x14ac:dyDescent="0.25">
      <c r="A19" s="239" t="s">
        <v>24</v>
      </c>
      <c r="B19" s="240" t="s">
        <v>53</v>
      </c>
      <c r="C19" s="241">
        <f>SUM(C13:C18)</f>
        <v>0</v>
      </c>
      <c r="D19" s="241">
        <f>SUM(D13:D18)</f>
        <v>0</v>
      </c>
      <c r="E19" s="241">
        <f>SUM(E13:E18)</f>
        <v>0</v>
      </c>
      <c r="F19" s="241">
        <f>SUM(F13:F18)</f>
        <v>0</v>
      </c>
      <c r="G19" s="242">
        <f t="shared" si="0"/>
        <v>0</v>
      </c>
    </row>
    <row r="20" spans="1:7" s="157" customFormat="1" x14ac:dyDescent="0.2">
      <c r="A20" s="206"/>
      <c r="B20" s="206"/>
      <c r="C20" s="206"/>
      <c r="D20" s="206"/>
      <c r="E20" s="206"/>
      <c r="F20" s="206"/>
      <c r="G20" s="206"/>
    </row>
    <row r="21" spans="1:7" s="157" customFormat="1" x14ac:dyDescent="0.2">
      <c r="A21" s="206"/>
      <c r="B21" s="206"/>
      <c r="C21" s="206"/>
      <c r="D21" s="206"/>
      <c r="E21" s="206"/>
      <c r="F21" s="206"/>
      <c r="G21" s="206"/>
    </row>
    <row r="22" spans="1:7" s="157" customFormat="1" x14ac:dyDescent="0.2">
      <c r="A22" s="206"/>
      <c r="B22" s="206"/>
      <c r="C22" s="206"/>
      <c r="D22" s="206"/>
      <c r="E22" s="206"/>
      <c r="F22" s="206"/>
      <c r="G22" s="206"/>
    </row>
    <row r="23" spans="1:7" s="157" customFormat="1" ht="15.75" x14ac:dyDescent="0.25">
      <c r="A23" s="156" t="str">
        <f>+CONCATENATE("......................, ",LEFT(KV_ÖSSZEFÜGGÉSEK!A5,4),". .......................... hó ..... nap")</f>
        <v>......................, 2020. .......................... hó ..... nap</v>
      </c>
      <c r="F23" s="206"/>
      <c r="G23" s="206"/>
    </row>
    <row r="24" spans="1:7" s="157" customFormat="1" x14ac:dyDescent="0.2">
      <c r="F24" s="206"/>
      <c r="G24" s="206"/>
    </row>
    <row r="25" spans="1:7" x14ac:dyDescent="0.2">
      <c r="A25" s="206"/>
      <c r="B25" s="206"/>
      <c r="C25" s="206"/>
      <c r="D25" s="206"/>
      <c r="E25" s="206"/>
      <c r="F25" s="206"/>
      <c r="G25" s="206"/>
    </row>
    <row r="26" spans="1:7" x14ac:dyDescent="0.2">
      <c r="A26" s="206"/>
      <c r="B26" s="206"/>
      <c r="C26" s="157"/>
      <c r="D26" s="157"/>
      <c r="E26" s="157"/>
      <c r="F26" s="157"/>
      <c r="G26" s="206"/>
    </row>
    <row r="27" spans="1:7" ht="13.5" x14ac:dyDescent="0.25">
      <c r="A27" s="206"/>
      <c r="B27" s="206"/>
      <c r="C27" s="243"/>
      <c r="D27" s="244" t="s">
        <v>222</v>
      </c>
      <c r="E27" s="244"/>
      <c r="F27" s="243"/>
      <c r="G27" s="206"/>
    </row>
    <row r="28" spans="1:7" ht="13.5" x14ac:dyDescent="0.25">
      <c r="C28" s="163"/>
      <c r="D28" s="164"/>
      <c r="E28" s="164"/>
      <c r="F28" s="163"/>
    </row>
    <row r="29" spans="1:7" ht="13.5" x14ac:dyDescent="0.25">
      <c r="C29" s="163"/>
      <c r="D29" s="164"/>
      <c r="E29" s="164"/>
      <c r="F29" s="163"/>
    </row>
  </sheetData>
  <sheetProtection sheet="1"/>
  <mergeCells count="4">
    <mergeCell ref="C6:G6"/>
    <mergeCell ref="C8:F8"/>
    <mergeCell ref="A4:G4"/>
    <mergeCell ref="B2:G2"/>
  </mergeCells>
  <phoneticPr fontId="29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70"/>
  <sheetViews>
    <sheetView zoomScale="120" zoomScaleNormal="120" zoomScaleSheetLayoutView="100" workbookViewId="0">
      <selection activeCell="E150" sqref="E150"/>
    </sheetView>
  </sheetViews>
  <sheetFormatPr defaultRowHeight="15.75" x14ac:dyDescent="0.25"/>
  <cols>
    <col min="1" max="1" width="9" style="366" customWidth="1"/>
    <col min="2" max="2" width="75.83203125" style="366" customWidth="1"/>
    <col min="3" max="3" width="15.5" style="367" customWidth="1"/>
    <col min="4" max="5" width="15.5" style="366" customWidth="1"/>
    <col min="6" max="6" width="9" style="38" customWidth="1"/>
    <col min="7" max="16384" width="9.33203125" style="38"/>
  </cols>
  <sheetData>
    <row r="1" spans="1:5" ht="14.45" customHeight="1" x14ac:dyDescent="0.25">
      <c r="A1" s="614"/>
      <c r="B1" s="614"/>
      <c r="C1" s="618"/>
      <c r="D1" s="614"/>
      <c r="E1" s="644" t="str">
        <f>CONCATENATE("1. tájékoztató tábla ",ALAPADATOK!A7," ",ALAPADATOK!B7," ",ALAPADATOK!C7," ",ALAPADATOK!D7," ",ALAPADATOK!E7," ",ALAPADATOK!F7," ",ALAPADATOK!G7," ",ALAPADATOK!H7)</f>
        <v>1. tájékoztató tábla a 1 / 2020 ( II.25. ) önkormányzati rendelethez</v>
      </c>
    </row>
    <row r="2" spans="1:5" x14ac:dyDescent="0.25">
      <c r="A2" s="835" t="str">
        <f>CONCATENATE(ALAPADATOK!A3)</f>
        <v>TISZALÚC NAGYKÖZSÉG  ÖNKORMÁNYZATA</v>
      </c>
      <c r="B2" s="835"/>
      <c r="C2" s="836"/>
      <c r="D2" s="835"/>
      <c r="E2" s="835"/>
    </row>
    <row r="3" spans="1:5" x14ac:dyDescent="0.25">
      <c r="A3" s="835" t="str">
        <f>CONCATENATE("Tájékoztató a ",ALAPADATOK!D7-2,". évi tény, ",ALAPADATOK!D7-1,". évi várható és ",ALAPADATOK!D7,". évi terv adatokról")</f>
        <v>Tájékoztató a 2018. évi tény, 2019. évi várható és 2020. évi terv adatokról</v>
      </c>
      <c r="B3" s="835"/>
      <c r="C3" s="836"/>
      <c r="D3" s="835"/>
      <c r="E3" s="835"/>
    </row>
    <row r="4" spans="1:5" ht="15.95" customHeight="1" x14ac:dyDescent="0.25">
      <c r="A4" s="774" t="s">
        <v>15</v>
      </c>
      <c r="B4" s="774"/>
      <c r="C4" s="774"/>
      <c r="D4" s="774"/>
      <c r="E4" s="774"/>
    </row>
    <row r="5" spans="1:5" ht="15.95" customHeight="1" thickBot="1" x14ac:dyDescent="0.3">
      <c r="A5" s="775" t="s">
        <v>150</v>
      </c>
      <c r="B5" s="775"/>
      <c r="C5" s="618"/>
      <c r="D5" s="645"/>
      <c r="E5" s="654" t="str">
        <f>KV_10.sz.mell!G11</f>
        <v>Forintban!</v>
      </c>
    </row>
    <row r="6" spans="1:5" ht="30.75" customHeight="1" thickBot="1" x14ac:dyDescent="0.3">
      <c r="A6" s="619" t="s">
        <v>69</v>
      </c>
      <c r="B6" s="620" t="s">
        <v>17</v>
      </c>
      <c r="C6" s="620" t="str">
        <f>+CONCATENATE(LEFT(KV_ÖSSZEFÜGGÉSEK!A5,4)-2,". évi tény")</f>
        <v>2018. évi tény</v>
      </c>
      <c r="D6" s="655" t="str">
        <f>+CONCATENATE(LEFT(KV_ÖSSZEFÜGGÉSEK!A5,4)-1,". évi várható")</f>
        <v>2019. évi várható</v>
      </c>
      <c r="E6" s="656" t="str">
        <f>+KV_1.1.sz.mell.!C8</f>
        <v>2020. évi előirányzat</v>
      </c>
    </row>
    <row r="7" spans="1:5" s="39" customFormat="1" ht="12" customHeight="1" thickBot="1" x14ac:dyDescent="0.25">
      <c r="A7" s="32" t="s">
        <v>488</v>
      </c>
      <c r="B7" s="33" t="s">
        <v>489</v>
      </c>
      <c r="C7" s="33" t="s">
        <v>490</v>
      </c>
      <c r="D7" s="33" t="s">
        <v>492</v>
      </c>
      <c r="E7" s="430" t="s">
        <v>491</v>
      </c>
    </row>
    <row r="8" spans="1:5" s="1" customFormat="1" ht="12" customHeight="1" thickBot="1" x14ac:dyDescent="0.25">
      <c r="A8" s="20" t="s">
        <v>18</v>
      </c>
      <c r="B8" s="21" t="s">
        <v>249</v>
      </c>
      <c r="C8" s="380">
        <f>+C9+C10+C11+C12+C13+C14</f>
        <v>422003956</v>
      </c>
      <c r="D8" s="380">
        <f>+D9+D10+D11+D12+D13+D14</f>
        <v>433182689</v>
      </c>
      <c r="E8" s="247">
        <f>+E9+E10+E11+E12+E13+E14</f>
        <v>440215346</v>
      </c>
    </row>
    <row r="9" spans="1:5" s="1" customFormat="1" ht="12" customHeight="1" x14ac:dyDescent="0.2">
      <c r="A9" s="15" t="s">
        <v>98</v>
      </c>
      <c r="B9" s="398" t="s">
        <v>250</v>
      </c>
      <c r="C9" s="382">
        <v>166900574</v>
      </c>
      <c r="D9" s="382">
        <v>171282221</v>
      </c>
      <c r="E9" s="249">
        <v>180698483</v>
      </c>
    </row>
    <row r="10" spans="1:5" s="1" customFormat="1" ht="12" customHeight="1" x14ac:dyDescent="0.2">
      <c r="A10" s="14" t="s">
        <v>99</v>
      </c>
      <c r="B10" s="399" t="s">
        <v>251</v>
      </c>
      <c r="C10" s="381">
        <v>108628252</v>
      </c>
      <c r="D10" s="381">
        <v>108745950</v>
      </c>
      <c r="E10" s="248">
        <v>109280500</v>
      </c>
    </row>
    <row r="11" spans="1:5" s="1" customFormat="1" ht="12" customHeight="1" x14ac:dyDescent="0.2">
      <c r="A11" s="14" t="s">
        <v>100</v>
      </c>
      <c r="B11" s="399" t="s">
        <v>252</v>
      </c>
      <c r="C11" s="381">
        <v>121707114</v>
      </c>
      <c r="D11" s="381">
        <v>135396629</v>
      </c>
      <c r="E11" s="248">
        <v>143875028</v>
      </c>
    </row>
    <row r="12" spans="1:5" s="1" customFormat="1" ht="12" customHeight="1" x14ac:dyDescent="0.2">
      <c r="A12" s="14" t="s">
        <v>101</v>
      </c>
      <c r="B12" s="399" t="s">
        <v>253</v>
      </c>
      <c r="C12" s="381">
        <v>7322734</v>
      </c>
      <c r="D12" s="381">
        <v>7375089</v>
      </c>
      <c r="E12" s="248">
        <v>6361335</v>
      </c>
    </row>
    <row r="13" spans="1:5" s="1" customFormat="1" ht="12" customHeight="1" x14ac:dyDescent="0.2">
      <c r="A13" s="14" t="s">
        <v>146</v>
      </c>
      <c r="B13" s="277" t="s">
        <v>427</v>
      </c>
      <c r="C13" s="381">
        <v>5207843</v>
      </c>
      <c r="D13" s="381">
        <v>6464000</v>
      </c>
      <c r="E13" s="248"/>
    </row>
    <row r="14" spans="1:5" s="1" customFormat="1" ht="12" customHeight="1" thickBot="1" x14ac:dyDescent="0.25">
      <c r="A14" s="16" t="s">
        <v>102</v>
      </c>
      <c r="B14" s="278" t="s">
        <v>428</v>
      </c>
      <c r="C14" s="381">
        <v>12237439</v>
      </c>
      <c r="D14" s="381">
        <v>3918800</v>
      </c>
      <c r="E14" s="248"/>
    </row>
    <row r="15" spans="1:5" s="1" customFormat="1" ht="12" customHeight="1" thickBot="1" x14ac:dyDescent="0.25">
      <c r="A15" s="20" t="s">
        <v>19</v>
      </c>
      <c r="B15" s="276" t="s">
        <v>254</v>
      </c>
      <c r="C15" s="380">
        <f>+C16+C17+C18+C19+C20</f>
        <v>194970320</v>
      </c>
      <c r="D15" s="380">
        <f>+D16+D17+D18+D19+D20</f>
        <v>159537197</v>
      </c>
      <c r="E15" s="247">
        <f>+E16+E17+E18+E19+E20</f>
        <v>0</v>
      </c>
    </row>
    <row r="16" spans="1:5" s="1" customFormat="1" ht="12" customHeight="1" x14ac:dyDescent="0.2">
      <c r="A16" s="15" t="s">
        <v>104</v>
      </c>
      <c r="B16" s="398" t="s">
        <v>255</v>
      </c>
      <c r="C16" s="382"/>
      <c r="D16" s="382"/>
      <c r="E16" s="249"/>
    </row>
    <row r="17" spans="1:5" s="1" customFormat="1" ht="12" customHeight="1" x14ac:dyDescent="0.2">
      <c r="A17" s="14" t="s">
        <v>105</v>
      </c>
      <c r="B17" s="399" t="s">
        <v>256</v>
      </c>
      <c r="C17" s="381"/>
      <c r="D17" s="381"/>
      <c r="E17" s="248"/>
    </row>
    <row r="18" spans="1:5" s="1" customFormat="1" ht="12" customHeight="1" x14ac:dyDescent="0.2">
      <c r="A18" s="14" t="s">
        <v>106</v>
      </c>
      <c r="B18" s="399" t="s">
        <v>417</v>
      </c>
      <c r="C18" s="381"/>
      <c r="D18" s="381"/>
      <c r="E18" s="248"/>
    </row>
    <row r="19" spans="1:5" s="1" customFormat="1" ht="12" customHeight="1" x14ac:dyDescent="0.2">
      <c r="A19" s="14" t="s">
        <v>107</v>
      </c>
      <c r="B19" s="399" t="s">
        <v>418</v>
      </c>
      <c r="C19" s="381"/>
      <c r="D19" s="381"/>
      <c r="E19" s="248"/>
    </row>
    <row r="20" spans="1:5" s="1" customFormat="1" ht="12" customHeight="1" x14ac:dyDescent="0.2">
      <c r="A20" s="14" t="s">
        <v>108</v>
      </c>
      <c r="B20" s="399" t="s">
        <v>257</v>
      </c>
      <c r="C20" s="383">
        <v>194970320</v>
      </c>
      <c r="D20" s="381">
        <v>159537197</v>
      </c>
      <c r="E20" s="248"/>
    </row>
    <row r="21" spans="1:5" s="1" customFormat="1" ht="12" customHeight="1" thickBot="1" x14ac:dyDescent="0.25">
      <c r="A21" s="16" t="s">
        <v>117</v>
      </c>
      <c r="B21" s="278" t="s">
        <v>258</v>
      </c>
      <c r="C21" s="383">
        <v>23276568</v>
      </c>
      <c r="D21" s="383">
        <v>25215566</v>
      </c>
      <c r="E21" s="250"/>
    </row>
    <row r="22" spans="1:5" s="1" customFormat="1" ht="12" customHeight="1" thickBot="1" x14ac:dyDescent="0.25">
      <c r="A22" s="20" t="s">
        <v>20</v>
      </c>
      <c r="B22" s="21" t="s">
        <v>259</v>
      </c>
      <c r="C22" s="380">
        <f>+C23+C24+C25+C26+C27</f>
        <v>44280349</v>
      </c>
      <c r="D22" s="380">
        <f>+D23+D24+D25+D26+D27</f>
        <v>206674594</v>
      </c>
      <c r="E22" s="247">
        <f>+E23+E24+E25+E26+E27</f>
        <v>0</v>
      </c>
    </row>
    <row r="23" spans="1:5" s="1" customFormat="1" ht="12" customHeight="1" x14ac:dyDescent="0.2">
      <c r="A23" s="15" t="s">
        <v>87</v>
      </c>
      <c r="B23" s="398" t="s">
        <v>260</v>
      </c>
      <c r="C23" s="382">
        <v>27545508</v>
      </c>
      <c r="D23" s="382">
        <v>40000000</v>
      </c>
      <c r="E23" s="249"/>
    </row>
    <row r="24" spans="1:5" s="1" customFormat="1" ht="12" customHeight="1" x14ac:dyDescent="0.2">
      <c r="A24" s="14" t="s">
        <v>88</v>
      </c>
      <c r="B24" s="399" t="s">
        <v>261</v>
      </c>
      <c r="C24" s="381"/>
      <c r="D24" s="381"/>
      <c r="E24" s="248"/>
    </row>
    <row r="25" spans="1:5" s="1" customFormat="1" ht="12" customHeight="1" x14ac:dyDescent="0.2">
      <c r="A25" s="14" t="s">
        <v>89</v>
      </c>
      <c r="B25" s="399" t="s">
        <v>419</v>
      </c>
      <c r="C25" s="381"/>
      <c r="D25" s="381"/>
      <c r="E25" s="248"/>
    </row>
    <row r="26" spans="1:5" s="1" customFormat="1" ht="12" customHeight="1" x14ac:dyDescent="0.2">
      <c r="A26" s="14" t="s">
        <v>90</v>
      </c>
      <c r="B26" s="399" t="s">
        <v>420</v>
      </c>
      <c r="C26" s="381"/>
      <c r="D26" s="381"/>
      <c r="E26" s="248"/>
    </row>
    <row r="27" spans="1:5" s="1" customFormat="1" ht="12" customHeight="1" x14ac:dyDescent="0.2">
      <c r="A27" s="14" t="s">
        <v>169</v>
      </c>
      <c r="B27" s="399" t="s">
        <v>262</v>
      </c>
      <c r="C27" s="381">
        <v>16734841</v>
      </c>
      <c r="D27" s="381">
        <v>166674594</v>
      </c>
      <c r="E27" s="248"/>
    </row>
    <row r="28" spans="1:5" s="1" customFormat="1" ht="12" customHeight="1" thickBot="1" x14ac:dyDescent="0.25">
      <c r="A28" s="16" t="s">
        <v>170</v>
      </c>
      <c r="B28" s="400" t="s">
        <v>263</v>
      </c>
      <c r="C28" s="383"/>
      <c r="D28" s="383">
        <v>166674594</v>
      </c>
      <c r="E28" s="250"/>
    </row>
    <row r="29" spans="1:5" s="1" customFormat="1" ht="12" customHeight="1" thickBot="1" x14ac:dyDescent="0.25">
      <c r="A29" s="20" t="s">
        <v>171</v>
      </c>
      <c r="B29" s="21" t="s">
        <v>264</v>
      </c>
      <c r="C29" s="387">
        <f>SUM(C30:C36)</f>
        <v>50124270</v>
      </c>
      <c r="D29" s="387">
        <f>SUM(D30:D36)</f>
        <v>49519794</v>
      </c>
      <c r="E29" s="429">
        <f>SUM(E30:E36)</f>
        <v>51000000</v>
      </c>
    </row>
    <row r="30" spans="1:5" s="1" customFormat="1" ht="12" customHeight="1" x14ac:dyDescent="0.2">
      <c r="A30" s="15" t="s">
        <v>265</v>
      </c>
      <c r="B30" s="398" t="str">
        <f>KV_1.1.sz.mell.!B32</f>
        <v>Építményadó</v>
      </c>
      <c r="C30" s="382"/>
      <c r="D30" s="382"/>
      <c r="E30" s="282"/>
    </row>
    <row r="31" spans="1:5" s="1" customFormat="1" ht="12" customHeight="1" x14ac:dyDescent="0.2">
      <c r="A31" s="14" t="s">
        <v>266</v>
      </c>
      <c r="B31" s="398" t="str">
        <f>KV_1.1.sz.mell.!B33</f>
        <v>Idegenforgalmi adó</v>
      </c>
      <c r="C31" s="381"/>
      <c r="D31" s="381"/>
      <c r="E31" s="283"/>
    </row>
    <row r="32" spans="1:5" s="1" customFormat="1" ht="12" customHeight="1" x14ac:dyDescent="0.2">
      <c r="A32" s="14" t="s">
        <v>267</v>
      </c>
      <c r="B32" s="398" t="str">
        <f>KV_1.1.sz.mell.!B34</f>
        <v>Iparűzési adó</v>
      </c>
      <c r="C32" s="381">
        <v>31948009</v>
      </c>
      <c r="D32" s="381">
        <v>33033017</v>
      </c>
      <c r="E32" s="283">
        <v>32000000</v>
      </c>
    </row>
    <row r="33" spans="1:5" s="1" customFormat="1" ht="12" customHeight="1" x14ac:dyDescent="0.2">
      <c r="A33" s="14" t="s">
        <v>268</v>
      </c>
      <c r="B33" s="398" t="str">
        <f>KV_1.1.sz.mell.!B35</f>
        <v>Talajterhelési díj</v>
      </c>
      <c r="C33" s="381">
        <v>6612259</v>
      </c>
      <c r="D33" s="381">
        <v>4152237</v>
      </c>
      <c r="E33" s="283">
        <v>3000000</v>
      </c>
    </row>
    <row r="34" spans="1:5" s="1" customFormat="1" ht="12" customHeight="1" x14ac:dyDescent="0.2">
      <c r="A34" s="14" t="s">
        <v>547</v>
      </c>
      <c r="B34" s="398" t="str">
        <f>KV_1.1.sz.mell.!B36</f>
        <v>Gépjárműadó</v>
      </c>
      <c r="C34" s="381">
        <v>6480571</v>
      </c>
      <c r="D34" s="381">
        <v>7463729</v>
      </c>
      <c r="E34" s="283">
        <v>10000000</v>
      </c>
    </row>
    <row r="35" spans="1:5" s="1" customFormat="1" ht="12" customHeight="1" x14ac:dyDescent="0.2">
      <c r="A35" s="14" t="s">
        <v>548</v>
      </c>
      <c r="B35" s="398" t="str">
        <f>KV_1.1.sz.mell.!B37</f>
        <v>Egyéb közhatalmi bevételek</v>
      </c>
      <c r="C35" s="381"/>
      <c r="D35" s="381"/>
      <c r="E35" s="283">
        <v>1000000</v>
      </c>
    </row>
    <row r="36" spans="1:5" s="1" customFormat="1" ht="12" customHeight="1" thickBot="1" x14ac:dyDescent="0.25">
      <c r="A36" s="16" t="s">
        <v>549</v>
      </c>
      <c r="B36" s="398" t="str">
        <f>KV_1.1.sz.mell.!B38</f>
        <v>Kommunális adó</v>
      </c>
      <c r="C36" s="383">
        <v>5083431</v>
      </c>
      <c r="D36" s="383">
        <v>4870811</v>
      </c>
      <c r="E36" s="289">
        <v>5000000</v>
      </c>
    </row>
    <row r="37" spans="1:5" s="1" customFormat="1" ht="12" customHeight="1" thickBot="1" x14ac:dyDescent="0.25">
      <c r="A37" s="20" t="s">
        <v>22</v>
      </c>
      <c r="B37" s="21" t="s">
        <v>429</v>
      </c>
      <c r="C37" s="380">
        <f>SUM(C38:C48)</f>
        <v>21485609</v>
      </c>
      <c r="D37" s="380">
        <f>SUM(D38:D48)</f>
        <v>22009606</v>
      </c>
      <c r="E37" s="247">
        <f>SUM(E38:E48)</f>
        <v>2620500</v>
      </c>
    </row>
    <row r="38" spans="1:5" s="1" customFormat="1" ht="12" customHeight="1" x14ac:dyDescent="0.2">
      <c r="A38" s="15" t="s">
        <v>91</v>
      </c>
      <c r="B38" s="398" t="s">
        <v>272</v>
      </c>
      <c r="C38" s="382"/>
      <c r="D38" s="382"/>
      <c r="E38" s="249"/>
    </row>
    <row r="39" spans="1:5" s="1" customFormat="1" ht="12" customHeight="1" x14ac:dyDescent="0.2">
      <c r="A39" s="14" t="s">
        <v>92</v>
      </c>
      <c r="B39" s="399" t="s">
        <v>273</v>
      </c>
      <c r="C39" s="381">
        <v>5216133</v>
      </c>
      <c r="D39" s="381">
        <v>4808268</v>
      </c>
      <c r="E39" s="248">
        <v>1114000</v>
      </c>
    </row>
    <row r="40" spans="1:5" s="1" customFormat="1" ht="12" customHeight="1" x14ac:dyDescent="0.2">
      <c r="A40" s="14" t="s">
        <v>93</v>
      </c>
      <c r="B40" s="399" t="s">
        <v>274</v>
      </c>
      <c r="C40" s="381"/>
      <c r="D40" s="381"/>
      <c r="E40" s="248"/>
    </row>
    <row r="41" spans="1:5" s="1" customFormat="1" ht="12" customHeight="1" x14ac:dyDescent="0.2">
      <c r="A41" s="14" t="s">
        <v>173</v>
      </c>
      <c r="B41" s="399" t="s">
        <v>275</v>
      </c>
      <c r="C41" s="381"/>
      <c r="D41" s="381">
        <v>10500000</v>
      </c>
      <c r="E41" s="248"/>
    </row>
    <row r="42" spans="1:5" s="1" customFormat="1" ht="12" customHeight="1" x14ac:dyDescent="0.2">
      <c r="A42" s="14" t="s">
        <v>174</v>
      </c>
      <c r="B42" s="399" t="s">
        <v>276</v>
      </c>
      <c r="C42" s="381">
        <v>6765122</v>
      </c>
      <c r="D42" s="381"/>
      <c r="E42" s="248">
        <v>65000</v>
      </c>
    </row>
    <row r="43" spans="1:5" s="1" customFormat="1" ht="12" customHeight="1" x14ac:dyDescent="0.2">
      <c r="A43" s="14" t="s">
        <v>175</v>
      </c>
      <c r="B43" s="399" t="s">
        <v>277</v>
      </c>
      <c r="C43" s="381">
        <v>1963002</v>
      </c>
      <c r="D43" s="381">
        <v>2932371</v>
      </c>
      <c r="E43" s="248"/>
    </row>
    <row r="44" spans="1:5" s="1" customFormat="1" ht="12" customHeight="1" x14ac:dyDescent="0.2">
      <c r="A44" s="14" t="s">
        <v>176</v>
      </c>
      <c r="B44" s="399" t="s">
        <v>278</v>
      </c>
      <c r="C44" s="381"/>
      <c r="D44" s="381"/>
      <c r="E44" s="248"/>
    </row>
    <row r="45" spans="1:5" s="1" customFormat="1" ht="12" customHeight="1" x14ac:dyDescent="0.2">
      <c r="A45" s="14" t="s">
        <v>177</v>
      </c>
      <c r="B45" s="399" t="s">
        <v>554</v>
      </c>
      <c r="C45" s="381">
        <v>18003</v>
      </c>
      <c r="D45" s="381">
        <v>145</v>
      </c>
      <c r="E45" s="248"/>
    </row>
    <row r="46" spans="1:5" s="1" customFormat="1" ht="12" customHeight="1" x14ac:dyDescent="0.2">
      <c r="A46" s="14" t="s">
        <v>270</v>
      </c>
      <c r="B46" s="399" t="s">
        <v>280</v>
      </c>
      <c r="C46" s="384"/>
      <c r="D46" s="384"/>
      <c r="E46" s="251"/>
    </row>
    <row r="47" spans="1:5" s="1" customFormat="1" ht="12" customHeight="1" x14ac:dyDescent="0.2">
      <c r="A47" s="16" t="s">
        <v>271</v>
      </c>
      <c r="B47" s="400" t="s">
        <v>431</v>
      </c>
      <c r="C47" s="385"/>
      <c r="D47" s="385"/>
      <c r="E47" s="252"/>
    </row>
    <row r="48" spans="1:5" s="1" customFormat="1" ht="12" customHeight="1" thickBot="1" x14ac:dyDescent="0.25">
      <c r="A48" s="16" t="s">
        <v>430</v>
      </c>
      <c r="B48" s="278" t="s">
        <v>281</v>
      </c>
      <c r="C48" s="385">
        <v>7523349</v>
      </c>
      <c r="D48" s="385">
        <v>3768822</v>
      </c>
      <c r="E48" s="252">
        <v>1441500</v>
      </c>
    </row>
    <row r="49" spans="1:5" s="1" customFormat="1" ht="12" customHeight="1" thickBot="1" x14ac:dyDescent="0.25">
      <c r="A49" s="20" t="s">
        <v>23</v>
      </c>
      <c r="B49" s="21" t="s">
        <v>282</v>
      </c>
      <c r="C49" s="380">
        <f>SUM(C50:C54)</f>
        <v>0</v>
      </c>
      <c r="D49" s="380">
        <f>SUM(D50:D54)</f>
        <v>0</v>
      </c>
      <c r="E49" s="247">
        <f>SUM(E50:E54)</f>
        <v>11007444</v>
      </c>
    </row>
    <row r="50" spans="1:5" s="1" customFormat="1" ht="12" customHeight="1" x14ac:dyDescent="0.2">
      <c r="A50" s="15" t="s">
        <v>94</v>
      </c>
      <c r="B50" s="398" t="s">
        <v>286</v>
      </c>
      <c r="C50" s="444"/>
      <c r="D50" s="444"/>
      <c r="E50" s="274"/>
    </row>
    <row r="51" spans="1:5" s="1" customFormat="1" ht="12" customHeight="1" x14ac:dyDescent="0.2">
      <c r="A51" s="14" t="s">
        <v>95</v>
      </c>
      <c r="B51" s="399" t="s">
        <v>287</v>
      </c>
      <c r="C51" s="384"/>
      <c r="D51" s="384"/>
      <c r="E51" s="251">
        <v>11007444</v>
      </c>
    </row>
    <row r="52" spans="1:5" s="1" customFormat="1" ht="12" customHeight="1" x14ac:dyDescent="0.2">
      <c r="A52" s="14" t="s">
        <v>283</v>
      </c>
      <c r="B52" s="399" t="s">
        <v>288</v>
      </c>
      <c r="C52" s="384"/>
      <c r="D52" s="384"/>
      <c r="E52" s="251"/>
    </row>
    <row r="53" spans="1:5" s="1" customFormat="1" ht="12" customHeight="1" x14ac:dyDescent="0.2">
      <c r="A53" s="14" t="s">
        <v>284</v>
      </c>
      <c r="B53" s="399" t="s">
        <v>289</v>
      </c>
      <c r="C53" s="384"/>
      <c r="D53" s="384"/>
      <c r="E53" s="251"/>
    </row>
    <row r="54" spans="1:5" s="1" customFormat="1" ht="12" customHeight="1" thickBot="1" x14ac:dyDescent="0.25">
      <c r="A54" s="16" t="s">
        <v>285</v>
      </c>
      <c r="B54" s="278" t="s">
        <v>290</v>
      </c>
      <c r="C54" s="385"/>
      <c r="D54" s="385"/>
      <c r="E54" s="252"/>
    </row>
    <row r="55" spans="1:5" s="1" customFormat="1" ht="12" customHeight="1" thickBot="1" x14ac:dyDescent="0.25">
      <c r="A55" s="20" t="s">
        <v>178</v>
      </c>
      <c r="B55" s="21" t="s">
        <v>291</v>
      </c>
      <c r="C55" s="380">
        <f>SUM(C56:C58)</f>
        <v>0</v>
      </c>
      <c r="D55" s="380">
        <f>SUM(D56:D58)</f>
        <v>0</v>
      </c>
      <c r="E55" s="247">
        <f>SUM(E56:E58)</f>
        <v>14293600</v>
      </c>
    </row>
    <row r="56" spans="1:5" s="1" customFormat="1" ht="12" customHeight="1" x14ac:dyDescent="0.2">
      <c r="A56" s="15" t="s">
        <v>96</v>
      </c>
      <c r="B56" s="398" t="s">
        <v>292</v>
      </c>
      <c r="C56" s="382"/>
      <c r="D56" s="382"/>
      <c r="E56" s="249"/>
    </row>
    <row r="57" spans="1:5" s="1" customFormat="1" ht="12" customHeight="1" x14ac:dyDescent="0.2">
      <c r="A57" s="14" t="s">
        <v>97</v>
      </c>
      <c r="B57" s="399" t="s">
        <v>421</v>
      </c>
      <c r="C57" s="381"/>
      <c r="D57" s="381"/>
      <c r="E57" s="248"/>
    </row>
    <row r="58" spans="1:5" s="1" customFormat="1" ht="12" customHeight="1" x14ac:dyDescent="0.2">
      <c r="A58" s="14" t="s">
        <v>295</v>
      </c>
      <c r="B58" s="399" t="s">
        <v>293</v>
      </c>
      <c r="C58" s="381"/>
      <c r="D58" s="381"/>
      <c r="E58" s="248">
        <v>14293600</v>
      </c>
    </row>
    <row r="59" spans="1:5" s="1" customFormat="1" ht="12" customHeight="1" thickBot="1" x14ac:dyDescent="0.25">
      <c r="A59" s="16" t="s">
        <v>296</v>
      </c>
      <c r="B59" s="278" t="s">
        <v>294</v>
      </c>
      <c r="C59" s="383"/>
      <c r="D59" s="383"/>
      <c r="E59" s="250"/>
    </row>
    <row r="60" spans="1:5" s="1" customFormat="1" ht="12" customHeight="1" thickBot="1" x14ac:dyDescent="0.25">
      <c r="A60" s="20" t="s">
        <v>25</v>
      </c>
      <c r="B60" s="276" t="s">
        <v>297</v>
      </c>
      <c r="C60" s="380">
        <f>SUM(C61:C63)</f>
        <v>0</v>
      </c>
      <c r="D60" s="380">
        <f>SUM(D61:D63)</f>
        <v>0</v>
      </c>
      <c r="E60" s="247">
        <f>SUM(E61:E63)</f>
        <v>0</v>
      </c>
    </row>
    <row r="61" spans="1:5" s="1" customFormat="1" ht="12" customHeight="1" x14ac:dyDescent="0.2">
      <c r="A61" s="15" t="s">
        <v>179</v>
      </c>
      <c r="B61" s="398" t="s">
        <v>299</v>
      </c>
      <c r="C61" s="384"/>
      <c r="D61" s="384"/>
      <c r="E61" s="251"/>
    </row>
    <row r="62" spans="1:5" s="1" customFormat="1" ht="12" customHeight="1" x14ac:dyDescent="0.2">
      <c r="A62" s="14" t="s">
        <v>180</v>
      </c>
      <c r="B62" s="399" t="s">
        <v>422</v>
      </c>
      <c r="C62" s="384"/>
      <c r="D62" s="384"/>
      <c r="E62" s="251"/>
    </row>
    <row r="63" spans="1:5" s="1" customFormat="1" ht="12" customHeight="1" x14ac:dyDescent="0.2">
      <c r="A63" s="14" t="s">
        <v>228</v>
      </c>
      <c r="B63" s="399" t="s">
        <v>300</v>
      </c>
      <c r="C63" s="384"/>
      <c r="D63" s="384"/>
      <c r="E63" s="251"/>
    </row>
    <row r="64" spans="1:5" s="1" customFormat="1" ht="12" customHeight="1" thickBot="1" x14ac:dyDescent="0.25">
      <c r="A64" s="16" t="s">
        <v>298</v>
      </c>
      <c r="B64" s="278" t="s">
        <v>301</v>
      </c>
      <c r="C64" s="384"/>
      <c r="D64" s="384"/>
      <c r="E64" s="251"/>
    </row>
    <row r="65" spans="1:7" s="1" customFormat="1" ht="12" customHeight="1" thickBot="1" x14ac:dyDescent="0.25">
      <c r="A65" s="470" t="s">
        <v>471</v>
      </c>
      <c r="B65" s="21" t="s">
        <v>302</v>
      </c>
      <c r="C65" s="387">
        <f>+C8+C15+C22+C29+C37+C49+C55+C60</f>
        <v>732864504</v>
      </c>
      <c r="D65" s="387">
        <f>+D8+D15+D22+D29+D37+D49+D55+D60</f>
        <v>870923880</v>
      </c>
      <c r="E65" s="429">
        <f>+E8+E15+E22+E29+E37+E49+E55+E60</f>
        <v>519136890</v>
      </c>
    </row>
    <row r="66" spans="1:7" s="1" customFormat="1" ht="12" customHeight="1" thickBot="1" x14ac:dyDescent="0.25">
      <c r="A66" s="445" t="s">
        <v>303</v>
      </c>
      <c r="B66" s="276" t="s">
        <v>538</v>
      </c>
      <c r="C66" s="380">
        <f>SUM(C67:C69)</f>
        <v>0</v>
      </c>
      <c r="D66" s="380">
        <f>SUM(D67:D69)</f>
        <v>0</v>
      </c>
      <c r="E66" s="247">
        <f>SUM(E67:E69)</f>
        <v>0</v>
      </c>
    </row>
    <row r="67" spans="1:7" s="1" customFormat="1" ht="12" customHeight="1" x14ac:dyDescent="0.2">
      <c r="A67" s="15" t="s">
        <v>332</v>
      </c>
      <c r="B67" s="398" t="s">
        <v>305</v>
      </c>
      <c r="C67" s="384"/>
      <c r="D67" s="384"/>
      <c r="E67" s="251"/>
    </row>
    <row r="68" spans="1:7" s="1" customFormat="1" ht="12" customHeight="1" x14ac:dyDescent="0.2">
      <c r="A68" s="14" t="s">
        <v>341</v>
      </c>
      <c r="B68" s="399" t="s">
        <v>306</v>
      </c>
      <c r="C68" s="384"/>
      <c r="D68" s="384"/>
      <c r="E68" s="251"/>
    </row>
    <row r="69" spans="1:7" s="1" customFormat="1" ht="12" customHeight="1" thickBot="1" x14ac:dyDescent="0.25">
      <c r="A69" s="16" t="s">
        <v>342</v>
      </c>
      <c r="B69" s="464" t="s">
        <v>456</v>
      </c>
      <c r="C69" s="384"/>
      <c r="D69" s="384"/>
      <c r="E69" s="251"/>
    </row>
    <row r="70" spans="1:7" s="1" customFormat="1" ht="12" customHeight="1" thickBot="1" x14ac:dyDescent="0.25">
      <c r="A70" s="445" t="s">
        <v>308</v>
      </c>
      <c r="B70" s="276" t="s">
        <v>309</v>
      </c>
      <c r="C70" s="380">
        <f>SUM(C71:C74)</f>
        <v>0</v>
      </c>
      <c r="D70" s="380">
        <f>SUM(D71:D74)</f>
        <v>0</v>
      </c>
      <c r="E70" s="247">
        <f>SUM(E71:E74)</f>
        <v>16000000</v>
      </c>
    </row>
    <row r="71" spans="1:7" s="1" customFormat="1" ht="12" customHeight="1" x14ac:dyDescent="0.2">
      <c r="A71" s="15" t="s">
        <v>147</v>
      </c>
      <c r="B71" s="546" t="s">
        <v>310</v>
      </c>
      <c r="C71" s="384"/>
      <c r="D71" s="384"/>
      <c r="E71" s="251"/>
    </row>
    <row r="72" spans="1:7" s="1" customFormat="1" ht="13.5" customHeight="1" x14ac:dyDescent="0.25">
      <c r="A72" s="14" t="s">
        <v>148</v>
      </c>
      <c r="B72" s="546" t="s">
        <v>565</v>
      </c>
      <c r="C72" s="384"/>
      <c r="D72" s="384"/>
      <c r="E72" s="251"/>
      <c r="G72" s="40"/>
    </row>
    <row r="73" spans="1:7" s="1" customFormat="1" ht="12" customHeight="1" x14ac:dyDescent="0.2">
      <c r="A73" s="14" t="s">
        <v>333</v>
      </c>
      <c r="B73" s="546" t="s">
        <v>311</v>
      </c>
      <c r="C73" s="384"/>
      <c r="D73" s="384"/>
      <c r="E73" s="251">
        <v>16000000</v>
      </c>
    </row>
    <row r="74" spans="1:7" s="1" customFormat="1" ht="12" customHeight="1" thickBot="1" x14ac:dyDescent="0.25">
      <c r="A74" s="16" t="s">
        <v>334</v>
      </c>
      <c r="B74" s="547" t="s">
        <v>566</v>
      </c>
      <c r="C74" s="384"/>
      <c r="D74" s="384"/>
      <c r="E74" s="251"/>
    </row>
    <row r="75" spans="1:7" s="1" customFormat="1" ht="12" customHeight="1" thickBot="1" x14ac:dyDescent="0.25">
      <c r="A75" s="445" t="s">
        <v>312</v>
      </c>
      <c r="B75" s="276" t="s">
        <v>313</v>
      </c>
      <c r="C75" s="380">
        <f>SUM(C76:C77)</f>
        <v>244610444</v>
      </c>
      <c r="D75" s="380">
        <f>SUM(D76:D77)</f>
        <v>163192876</v>
      </c>
      <c r="E75" s="247">
        <f>SUM(E76:E77)</f>
        <v>206509494</v>
      </c>
    </row>
    <row r="76" spans="1:7" s="1" customFormat="1" ht="12" customHeight="1" x14ac:dyDescent="0.2">
      <c r="A76" s="15" t="s">
        <v>335</v>
      </c>
      <c r="B76" s="398" t="s">
        <v>314</v>
      </c>
      <c r="C76" s="384">
        <v>244610444</v>
      </c>
      <c r="D76" s="384">
        <v>163192876</v>
      </c>
      <c r="E76" s="251">
        <v>206509494</v>
      </c>
    </row>
    <row r="77" spans="1:7" s="1" customFormat="1" ht="12" customHeight="1" thickBot="1" x14ac:dyDescent="0.25">
      <c r="A77" s="16" t="s">
        <v>336</v>
      </c>
      <c r="B77" s="278" t="s">
        <v>315</v>
      </c>
      <c r="C77" s="384"/>
      <c r="D77" s="384"/>
      <c r="E77" s="251"/>
    </row>
    <row r="78" spans="1:7" s="1" customFormat="1" ht="12" customHeight="1" thickBot="1" x14ac:dyDescent="0.25">
      <c r="A78" s="445" t="s">
        <v>316</v>
      </c>
      <c r="B78" s="276" t="s">
        <v>317</v>
      </c>
      <c r="C78" s="380">
        <f>SUM(C79:C81)</f>
        <v>14795857</v>
      </c>
      <c r="D78" s="380">
        <f>SUM(D79:D81)</f>
        <v>17148461</v>
      </c>
      <c r="E78" s="247">
        <f>SUM(E79:E81)</f>
        <v>0</v>
      </c>
    </row>
    <row r="79" spans="1:7" s="1" customFormat="1" ht="12" customHeight="1" x14ac:dyDescent="0.2">
      <c r="A79" s="15" t="s">
        <v>337</v>
      </c>
      <c r="B79" s="398" t="s">
        <v>318</v>
      </c>
      <c r="C79" s="384">
        <v>14795857</v>
      </c>
      <c r="D79" s="384">
        <v>17148461</v>
      </c>
      <c r="E79" s="251"/>
    </row>
    <row r="80" spans="1:7" s="1" customFormat="1" ht="12" customHeight="1" x14ac:dyDescent="0.2">
      <c r="A80" s="14" t="s">
        <v>338</v>
      </c>
      <c r="B80" s="399" t="s">
        <v>319</v>
      </c>
      <c r="C80" s="384"/>
      <c r="D80" s="384"/>
      <c r="E80" s="251"/>
    </row>
    <row r="81" spans="1:6" s="1" customFormat="1" ht="12" customHeight="1" thickBot="1" x14ac:dyDescent="0.25">
      <c r="A81" s="16" t="s">
        <v>339</v>
      </c>
      <c r="B81" s="278" t="s">
        <v>567</v>
      </c>
      <c r="C81" s="384"/>
      <c r="D81" s="384"/>
      <c r="E81" s="251"/>
    </row>
    <row r="82" spans="1:6" s="1" customFormat="1" ht="12" customHeight="1" thickBot="1" x14ac:dyDescent="0.25">
      <c r="A82" s="445" t="s">
        <v>320</v>
      </c>
      <c r="B82" s="276" t="s">
        <v>340</v>
      </c>
      <c r="C82" s="380">
        <f>SUM(C83:C86)</f>
        <v>0</v>
      </c>
      <c r="D82" s="380">
        <f>SUM(D83:D86)</f>
        <v>0</v>
      </c>
      <c r="E82" s="247">
        <f>SUM(E83:E86)</f>
        <v>0</v>
      </c>
    </row>
    <row r="83" spans="1:6" s="1" customFormat="1" ht="12" customHeight="1" x14ac:dyDescent="0.2">
      <c r="A83" s="402" t="s">
        <v>321</v>
      </c>
      <c r="B83" s="398" t="s">
        <v>322</v>
      </c>
      <c r="C83" s="384"/>
      <c r="D83" s="384"/>
      <c r="E83" s="251"/>
    </row>
    <row r="84" spans="1:6" s="1" customFormat="1" ht="12" customHeight="1" x14ac:dyDescent="0.2">
      <c r="A84" s="403" t="s">
        <v>323</v>
      </c>
      <c r="B84" s="399" t="s">
        <v>324</v>
      </c>
      <c r="C84" s="384"/>
      <c r="D84" s="384"/>
      <c r="E84" s="251"/>
    </row>
    <row r="85" spans="1:6" s="1" customFormat="1" ht="12" customHeight="1" x14ac:dyDescent="0.2">
      <c r="A85" s="403" t="s">
        <v>325</v>
      </c>
      <c r="B85" s="399" t="s">
        <v>326</v>
      </c>
      <c r="C85" s="384"/>
      <c r="D85" s="384"/>
      <c r="E85" s="251"/>
    </row>
    <row r="86" spans="1:6" s="1" customFormat="1" ht="12" customHeight="1" thickBot="1" x14ac:dyDescent="0.25">
      <c r="A86" s="404" t="s">
        <v>327</v>
      </c>
      <c r="B86" s="278" t="s">
        <v>328</v>
      </c>
      <c r="C86" s="384"/>
      <c r="D86" s="384"/>
      <c r="E86" s="251"/>
    </row>
    <row r="87" spans="1:6" s="1" customFormat="1" ht="12" customHeight="1" thickBot="1" x14ac:dyDescent="0.25">
      <c r="A87" s="445" t="s">
        <v>329</v>
      </c>
      <c r="B87" s="276" t="s">
        <v>470</v>
      </c>
      <c r="C87" s="447"/>
      <c r="D87" s="447"/>
      <c r="E87" s="448"/>
    </row>
    <row r="88" spans="1:6" s="1" customFormat="1" ht="12" customHeight="1" thickBot="1" x14ac:dyDescent="0.25">
      <c r="A88" s="445" t="s">
        <v>331</v>
      </c>
      <c r="B88" s="276" t="s">
        <v>330</v>
      </c>
      <c r="C88" s="447"/>
      <c r="D88" s="447"/>
      <c r="E88" s="448"/>
    </row>
    <row r="89" spans="1:6" s="1" customFormat="1" ht="12" customHeight="1" thickBot="1" x14ac:dyDescent="0.25">
      <c r="A89" s="445" t="s">
        <v>343</v>
      </c>
      <c r="B89" s="405" t="s">
        <v>473</v>
      </c>
      <c r="C89" s="387">
        <f>+C66+C70+C75+C78+C82+C88+C87</f>
        <v>259406301</v>
      </c>
      <c r="D89" s="387">
        <f>+D66+D70+D75+D78+D82+D88+D87</f>
        <v>180341337</v>
      </c>
      <c r="E89" s="429">
        <f>+E66+E70+E75+E78+E82+E88+E87</f>
        <v>222509494</v>
      </c>
    </row>
    <row r="90" spans="1:6" s="1" customFormat="1" ht="12" customHeight="1" thickBot="1" x14ac:dyDescent="0.25">
      <c r="A90" s="446" t="s">
        <v>472</v>
      </c>
      <c r="B90" s="406" t="s">
        <v>474</v>
      </c>
      <c r="C90" s="387">
        <f>+C65+C89</f>
        <v>992270805</v>
      </c>
      <c r="D90" s="387">
        <f>+D65+D89</f>
        <v>1051265217</v>
      </c>
      <c r="E90" s="429">
        <f>+E65+E89</f>
        <v>741646384</v>
      </c>
    </row>
    <row r="91" spans="1:6" s="1" customFormat="1" ht="12" customHeight="1" x14ac:dyDescent="0.2">
      <c r="A91" s="352"/>
      <c r="B91" s="353"/>
      <c r="C91" s="354"/>
      <c r="D91" s="355"/>
      <c r="E91" s="356"/>
    </row>
    <row r="92" spans="1:6" s="1" customFormat="1" ht="12" customHeight="1" x14ac:dyDescent="0.2">
      <c r="A92" s="779" t="s">
        <v>47</v>
      </c>
      <c r="B92" s="779"/>
      <c r="C92" s="779"/>
      <c r="D92" s="779"/>
      <c r="E92" s="779"/>
    </row>
    <row r="93" spans="1:6" s="1" customFormat="1" ht="12" customHeight="1" thickBot="1" x14ac:dyDescent="0.25">
      <c r="A93" s="776" t="s">
        <v>151</v>
      </c>
      <c r="B93" s="776"/>
      <c r="C93" s="367"/>
      <c r="D93" s="137"/>
      <c r="E93" s="291" t="str">
        <f>E5</f>
        <v>Forintban!</v>
      </c>
    </row>
    <row r="94" spans="1:6" s="1" customFormat="1" ht="24" customHeight="1" thickBot="1" x14ac:dyDescent="0.25">
      <c r="A94" s="23" t="s">
        <v>16</v>
      </c>
      <c r="B94" s="24" t="s">
        <v>48</v>
      </c>
      <c r="C94" s="24" t="str">
        <f>+C6</f>
        <v>2018. évi tény</v>
      </c>
      <c r="D94" s="24" t="str">
        <f>+D6</f>
        <v>2019. évi várható</v>
      </c>
      <c r="E94" s="155" t="str">
        <f>+E6</f>
        <v>2020. évi előirányzat</v>
      </c>
      <c r="F94" s="145"/>
    </row>
    <row r="95" spans="1:6" s="1" customFormat="1" ht="12" customHeight="1" thickBot="1" x14ac:dyDescent="0.25">
      <c r="A95" s="32" t="s">
        <v>488</v>
      </c>
      <c r="B95" s="33" t="s">
        <v>489</v>
      </c>
      <c r="C95" s="33" t="s">
        <v>490</v>
      </c>
      <c r="D95" s="33" t="s">
        <v>492</v>
      </c>
      <c r="E95" s="430" t="s">
        <v>491</v>
      </c>
      <c r="F95" s="145"/>
    </row>
    <row r="96" spans="1:6" s="1" customFormat="1" ht="15.2" customHeight="1" thickBot="1" x14ac:dyDescent="0.25">
      <c r="A96" s="22" t="s">
        <v>18</v>
      </c>
      <c r="B96" s="28" t="s">
        <v>432</v>
      </c>
      <c r="C96" s="379">
        <f>C97+C98+C99+C100+C101+C114</f>
        <v>424026962</v>
      </c>
      <c r="D96" s="379">
        <f>D97+D98+D99+D100+D101+D114</f>
        <v>382985817</v>
      </c>
      <c r="E96" s="473">
        <f>E97+E98+E99+E100+E101+E114</f>
        <v>247170507</v>
      </c>
      <c r="F96" s="145"/>
    </row>
    <row r="97" spans="1:5" s="1" customFormat="1" ht="12.95" customHeight="1" x14ac:dyDescent="0.2">
      <c r="A97" s="17" t="s">
        <v>98</v>
      </c>
      <c r="B97" s="10" t="s">
        <v>49</v>
      </c>
      <c r="C97" s="480">
        <v>191555403</v>
      </c>
      <c r="D97" s="480">
        <v>172673494</v>
      </c>
      <c r="E97" s="474">
        <v>71126026</v>
      </c>
    </row>
    <row r="98" spans="1:5" ht="16.5" customHeight="1" x14ac:dyDescent="0.25">
      <c r="A98" s="14" t="s">
        <v>99</v>
      </c>
      <c r="B98" s="8" t="s">
        <v>181</v>
      </c>
      <c r="C98" s="381">
        <v>25859407</v>
      </c>
      <c r="D98" s="381">
        <v>24755170</v>
      </c>
      <c r="E98" s="248">
        <v>12343456</v>
      </c>
    </row>
    <row r="99" spans="1:5" x14ac:dyDescent="0.25">
      <c r="A99" s="14" t="s">
        <v>100</v>
      </c>
      <c r="B99" s="8" t="s">
        <v>138</v>
      </c>
      <c r="C99" s="383">
        <v>164403926</v>
      </c>
      <c r="D99" s="383">
        <v>121176237</v>
      </c>
      <c r="E99" s="250">
        <v>115680368</v>
      </c>
    </row>
    <row r="100" spans="1:5" s="39" customFormat="1" ht="12" customHeight="1" x14ac:dyDescent="0.2">
      <c r="A100" s="14" t="s">
        <v>101</v>
      </c>
      <c r="B100" s="11" t="s">
        <v>182</v>
      </c>
      <c r="C100" s="383">
        <v>29950229</v>
      </c>
      <c r="D100" s="383">
        <v>31260605</v>
      </c>
      <c r="E100" s="250">
        <v>30000000</v>
      </c>
    </row>
    <row r="101" spans="1:5" ht="12" customHeight="1" x14ac:dyDescent="0.25">
      <c r="A101" s="14" t="s">
        <v>112</v>
      </c>
      <c r="B101" s="19" t="s">
        <v>183</v>
      </c>
      <c r="C101" s="383">
        <v>12257997</v>
      </c>
      <c r="D101" s="383">
        <v>33120311</v>
      </c>
      <c r="E101" s="250">
        <v>18020657</v>
      </c>
    </row>
    <row r="102" spans="1:5" ht="12" customHeight="1" x14ac:dyDescent="0.25">
      <c r="A102" s="14" t="s">
        <v>102</v>
      </c>
      <c r="B102" s="8" t="s">
        <v>437</v>
      </c>
      <c r="C102" s="383"/>
      <c r="D102" s="383"/>
      <c r="E102" s="250"/>
    </row>
    <row r="103" spans="1:5" ht="12" customHeight="1" x14ac:dyDescent="0.25">
      <c r="A103" s="14" t="s">
        <v>103</v>
      </c>
      <c r="B103" s="141" t="s">
        <v>436</v>
      </c>
      <c r="C103" s="383"/>
      <c r="D103" s="383"/>
      <c r="E103" s="250"/>
    </row>
    <row r="104" spans="1:5" ht="12" customHeight="1" x14ac:dyDescent="0.25">
      <c r="A104" s="14" t="s">
        <v>113</v>
      </c>
      <c r="B104" s="141" t="s">
        <v>435</v>
      </c>
      <c r="C104" s="383">
        <v>3986614</v>
      </c>
      <c r="D104" s="383">
        <v>121121</v>
      </c>
      <c r="E104" s="250"/>
    </row>
    <row r="105" spans="1:5" ht="12" customHeight="1" x14ac:dyDescent="0.25">
      <c r="A105" s="14" t="s">
        <v>114</v>
      </c>
      <c r="B105" s="139" t="s">
        <v>346</v>
      </c>
      <c r="C105" s="383"/>
      <c r="D105" s="383"/>
      <c r="E105" s="250"/>
    </row>
    <row r="106" spans="1:5" ht="12" customHeight="1" x14ac:dyDescent="0.25">
      <c r="A106" s="14" t="s">
        <v>115</v>
      </c>
      <c r="B106" s="140" t="s">
        <v>347</v>
      </c>
      <c r="C106" s="383"/>
      <c r="D106" s="383"/>
      <c r="E106" s="250"/>
    </row>
    <row r="107" spans="1:5" ht="12" customHeight="1" x14ac:dyDescent="0.25">
      <c r="A107" s="14" t="s">
        <v>116</v>
      </c>
      <c r="B107" s="140" t="s">
        <v>348</v>
      </c>
      <c r="C107" s="383"/>
      <c r="D107" s="383"/>
      <c r="E107" s="250"/>
    </row>
    <row r="108" spans="1:5" ht="12" customHeight="1" x14ac:dyDescent="0.25">
      <c r="A108" s="14" t="s">
        <v>118</v>
      </c>
      <c r="B108" s="139" t="s">
        <v>349</v>
      </c>
      <c r="C108" s="383">
        <v>1136383</v>
      </c>
      <c r="D108" s="383">
        <v>5189190</v>
      </c>
      <c r="E108" s="250"/>
    </row>
    <row r="109" spans="1:5" ht="12" customHeight="1" x14ac:dyDescent="0.25">
      <c r="A109" s="14" t="s">
        <v>184</v>
      </c>
      <c r="B109" s="139" t="s">
        <v>350</v>
      </c>
      <c r="C109" s="383"/>
      <c r="D109" s="383"/>
      <c r="E109" s="250"/>
    </row>
    <row r="110" spans="1:5" ht="12" customHeight="1" x14ac:dyDescent="0.25">
      <c r="A110" s="14" t="s">
        <v>344</v>
      </c>
      <c r="B110" s="140" t="s">
        <v>351</v>
      </c>
      <c r="C110" s="383"/>
      <c r="D110" s="383"/>
      <c r="E110" s="250"/>
    </row>
    <row r="111" spans="1:5" ht="12" customHeight="1" x14ac:dyDescent="0.25">
      <c r="A111" s="13" t="s">
        <v>345</v>
      </c>
      <c r="B111" s="141" t="s">
        <v>352</v>
      </c>
      <c r="C111" s="383"/>
      <c r="D111" s="383"/>
      <c r="E111" s="250"/>
    </row>
    <row r="112" spans="1:5" ht="12" customHeight="1" x14ac:dyDescent="0.25">
      <c r="A112" s="14" t="s">
        <v>433</v>
      </c>
      <c r="B112" s="141" t="s">
        <v>353</v>
      </c>
      <c r="C112" s="383"/>
      <c r="D112" s="383"/>
      <c r="E112" s="250"/>
    </row>
    <row r="113" spans="1:5" ht="12" customHeight="1" x14ac:dyDescent="0.25">
      <c r="A113" s="16" t="s">
        <v>434</v>
      </c>
      <c r="B113" s="141" t="s">
        <v>354</v>
      </c>
      <c r="C113" s="383">
        <v>7135000</v>
      </c>
      <c r="D113" s="383">
        <v>27810000</v>
      </c>
      <c r="E113" s="250"/>
    </row>
    <row r="114" spans="1:5" ht="12" customHeight="1" x14ac:dyDescent="0.25">
      <c r="A114" s="14" t="s">
        <v>438</v>
      </c>
      <c r="B114" s="11" t="s">
        <v>50</v>
      </c>
      <c r="C114" s="381"/>
      <c r="D114" s="381"/>
      <c r="E114" s="248"/>
    </row>
    <row r="115" spans="1:5" ht="12" customHeight="1" x14ac:dyDescent="0.25">
      <c r="A115" s="14" t="s">
        <v>439</v>
      </c>
      <c r="B115" s="8" t="s">
        <v>441</v>
      </c>
      <c r="C115" s="381"/>
      <c r="D115" s="381"/>
      <c r="E115" s="248"/>
    </row>
    <row r="116" spans="1:5" ht="12" customHeight="1" thickBot="1" x14ac:dyDescent="0.3">
      <c r="A116" s="18" t="s">
        <v>440</v>
      </c>
      <c r="B116" s="468" t="s">
        <v>442</v>
      </c>
      <c r="C116" s="481"/>
      <c r="D116" s="481"/>
      <c r="E116" s="475"/>
    </row>
    <row r="117" spans="1:5" ht="12" customHeight="1" thickBot="1" x14ac:dyDescent="0.3">
      <c r="A117" s="465" t="s">
        <v>19</v>
      </c>
      <c r="B117" s="466" t="s">
        <v>355</v>
      </c>
      <c r="C117" s="482">
        <f>+C118+C120+C122</f>
        <v>142827581</v>
      </c>
      <c r="D117" s="482">
        <f>+D118+D120+D122</f>
        <v>44790784</v>
      </c>
      <c r="E117" s="476">
        <f>+E118+E120+E122</f>
        <v>224644494</v>
      </c>
    </row>
    <row r="118" spans="1:5" ht="12" customHeight="1" x14ac:dyDescent="0.25">
      <c r="A118" s="15" t="s">
        <v>104</v>
      </c>
      <c r="B118" s="8" t="s">
        <v>227</v>
      </c>
      <c r="C118" s="382">
        <v>97504956</v>
      </c>
      <c r="D118" s="382">
        <v>10811097</v>
      </c>
      <c r="E118" s="249">
        <v>224644494</v>
      </c>
    </row>
    <row r="119" spans="1:5" x14ac:dyDescent="0.25">
      <c r="A119" s="15" t="s">
        <v>105</v>
      </c>
      <c r="B119" s="12" t="s">
        <v>359</v>
      </c>
      <c r="C119" s="382"/>
      <c r="D119" s="382"/>
      <c r="E119" s="249"/>
    </row>
    <row r="120" spans="1:5" ht="12" customHeight="1" x14ac:dyDescent="0.25">
      <c r="A120" s="15" t="s">
        <v>106</v>
      </c>
      <c r="B120" s="12" t="s">
        <v>185</v>
      </c>
      <c r="C120" s="381">
        <v>45322625</v>
      </c>
      <c r="D120" s="381">
        <v>33979687</v>
      </c>
      <c r="E120" s="248"/>
    </row>
    <row r="121" spans="1:5" ht="12" customHeight="1" x14ac:dyDescent="0.25">
      <c r="A121" s="15" t="s">
        <v>107</v>
      </c>
      <c r="B121" s="12" t="s">
        <v>360</v>
      </c>
      <c r="C121" s="381"/>
      <c r="D121" s="381"/>
      <c r="E121" s="248"/>
    </row>
    <row r="122" spans="1:5" ht="12" customHeight="1" x14ac:dyDescent="0.25">
      <c r="A122" s="15" t="s">
        <v>108</v>
      </c>
      <c r="B122" s="278" t="s">
        <v>229</v>
      </c>
      <c r="C122" s="381"/>
      <c r="D122" s="381"/>
      <c r="E122" s="248"/>
    </row>
    <row r="123" spans="1:5" ht="12" customHeight="1" x14ac:dyDescent="0.25">
      <c r="A123" s="15" t="s">
        <v>117</v>
      </c>
      <c r="B123" s="277" t="s">
        <v>423</v>
      </c>
      <c r="C123" s="381"/>
      <c r="D123" s="381"/>
      <c r="E123" s="248"/>
    </row>
    <row r="124" spans="1:5" ht="12" customHeight="1" x14ac:dyDescent="0.25">
      <c r="A124" s="15" t="s">
        <v>119</v>
      </c>
      <c r="B124" s="394" t="s">
        <v>365</v>
      </c>
      <c r="C124" s="381"/>
      <c r="D124" s="381"/>
      <c r="E124" s="248"/>
    </row>
    <row r="125" spans="1:5" ht="12" customHeight="1" x14ac:dyDescent="0.25">
      <c r="A125" s="15" t="s">
        <v>186</v>
      </c>
      <c r="B125" s="140" t="s">
        <v>348</v>
      </c>
      <c r="C125" s="381"/>
      <c r="D125" s="381"/>
      <c r="E125" s="248"/>
    </row>
    <row r="126" spans="1:5" ht="12" customHeight="1" x14ac:dyDescent="0.25">
      <c r="A126" s="15" t="s">
        <v>187</v>
      </c>
      <c r="B126" s="140" t="s">
        <v>364</v>
      </c>
      <c r="C126" s="381"/>
      <c r="D126" s="381"/>
      <c r="E126" s="248"/>
    </row>
    <row r="127" spans="1:5" ht="12" customHeight="1" x14ac:dyDescent="0.25">
      <c r="A127" s="15" t="s">
        <v>188</v>
      </c>
      <c r="B127" s="140" t="s">
        <v>363</v>
      </c>
      <c r="C127" s="381"/>
      <c r="D127" s="381"/>
      <c r="E127" s="248"/>
    </row>
    <row r="128" spans="1:5" ht="12" customHeight="1" x14ac:dyDescent="0.25">
      <c r="A128" s="15" t="s">
        <v>356</v>
      </c>
      <c r="B128" s="140" t="s">
        <v>351</v>
      </c>
      <c r="C128" s="381"/>
      <c r="D128" s="381"/>
      <c r="E128" s="248"/>
    </row>
    <row r="129" spans="1:5" ht="12" customHeight="1" x14ac:dyDescent="0.25">
      <c r="A129" s="15" t="s">
        <v>357</v>
      </c>
      <c r="B129" s="140" t="s">
        <v>362</v>
      </c>
      <c r="C129" s="381"/>
      <c r="D129" s="381"/>
      <c r="E129" s="248"/>
    </row>
    <row r="130" spans="1:5" ht="12" customHeight="1" thickBot="1" x14ac:dyDescent="0.3">
      <c r="A130" s="13" t="s">
        <v>358</v>
      </c>
      <c r="B130" s="140" t="s">
        <v>361</v>
      </c>
      <c r="C130" s="383"/>
      <c r="D130" s="383"/>
      <c r="E130" s="250"/>
    </row>
    <row r="131" spans="1:5" ht="12" customHeight="1" thickBot="1" x14ac:dyDescent="0.3">
      <c r="A131" s="20" t="s">
        <v>20</v>
      </c>
      <c r="B131" s="121" t="s">
        <v>443</v>
      </c>
      <c r="C131" s="380">
        <f>+C96+C117</f>
        <v>566854543</v>
      </c>
      <c r="D131" s="380">
        <f>+D96+D117</f>
        <v>427776601</v>
      </c>
      <c r="E131" s="247">
        <f>+E96+E117</f>
        <v>471815001</v>
      </c>
    </row>
    <row r="132" spans="1:5" ht="12" customHeight="1" thickBot="1" x14ac:dyDescent="0.3">
      <c r="A132" s="20" t="s">
        <v>21</v>
      </c>
      <c r="B132" s="121" t="s">
        <v>444</v>
      </c>
      <c r="C132" s="380">
        <f>+C133+C134+C135</f>
        <v>0</v>
      </c>
      <c r="D132" s="380">
        <f>+D133+D134+D135</f>
        <v>0</v>
      </c>
      <c r="E132" s="247">
        <f>+E133+E134+E135</f>
        <v>0</v>
      </c>
    </row>
    <row r="133" spans="1:5" ht="12" customHeight="1" x14ac:dyDescent="0.25">
      <c r="A133" s="15" t="s">
        <v>265</v>
      </c>
      <c r="B133" s="12" t="s">
        <v>451</v>
      </c>
      <c r="C133" s="381"/>
      <c r="D133" s="381"/>
      <c r="E133" s="248"/>
    </row>
    <row r="134" spans="1:5" ht="12" customHeight="1" x14ac:dyDescent="0.25">
      <c r="A134" s="15" t="s">
        <v>266</v>
      </c>
      <c r="B134" s="12" t="s">
        <v>452</v>
      </c>
      <c r="C134" s="381"/>
      <c r="D134" s="381"/>
      <c r="E134" s="248"/>
    </row>
    <row r="135" spans="1:5" ht="12" customHeight="1" thickBot="1" x14ac:dyDescent="0.3">
      <c r="A135" s="13" t="s">
        <v>267</v>
      </c>
      <c r="B135" s="12" t="s">
        <v>453</v>
      </c>
      <c r="C135" s="381"/>
      <c r="D135" s="381"/>
      <c r="E135" s="248"/>
    </row>
    <row r="136" spans="1:5" ht="12" customHeight="1" thickBot="1" x14ac:dyDescent="0.3">
      <c r="A136" s="20" t="s">
        <v>22</v>
      </c>
      <c r="B136" s="121" t="s">
        <v>445</v>
      </c>
      <c r="C136" s="380">
        <f>SUM(C137:C142)</f>
        <v>0</v>
      </c>
      <c r="D136" s="380">
        <f>SUM(D137:D142)</f>
        <v>0</v>
      </c>
      <c r="E136" s="247">
        <f>SUM(E137:E142)</f>
        <v>0</v>
      </c>
    </row>
    <row r="137" spans="1:5" ht="12" customHeight="1" x14ac:dyDescent="0.25">
      <c r="A137" s="15" t="s">
        <v>91</v>
      </c>
      <c r="B137" s="9" t="s">
        <v>454</v>
      </c>
      <c r="C137" s="381"/>
      <c r="D137" s="381"/>
      <c r="E137" s="248"/>
    </row>
    <row r="138" spans="1:5" ht="12" customHeight="1" x14ac:dyDescent="0.25">
      <c r="A138" s="15" t="s">
        <v>92</v>
      </c>
      <c r="B138" s="9" t="s">
        <v>446</v>
      </c>
      <c r="C138" s="381"/>
      <c r="D138" s="381"/>
      <c r="E138" s="248"/>
    </row>
    <row r="139" spans="1:5" ht="12" customHeight="1" x14ac:dyDescent="0.25">
      <c r="A139" s="15" t="s">
        <v>93</v>
      </c>
      <c r="B139" s="9" t="s">
        <v>447</v>
      </c>
      <c r="C139" s="381"/>
      <c r="D139" s="381"/>
      <c r="E139" s="248"/>
    </row>
    <row r="140" spans="1:5" ht="12" customHeight="1" x14ac:dyDescent="0.25">
      <c r="A140" s="15" t="s">
        <v>173</v>
      </c>
      <c r="B140" s="9" t="s">
        <v>448</v>
      </c>
      <c r="C140" s="381"/>
      <c r="D140" s="381"/>
      <c r="E140" s="248"/>
    </row>
    <row r="141" spans="1:5" ht="12" customHeight="1" x14ac:dyDescent="0.25">
      <c r="A141" s="15" t="s">
        <v>174</v>
      </c>
      <c r="B141" s="9" t="s">
        <v>449</v>
      </c>
      <c r="C141" s="381"/>
      <c r="D141" s="381"/>
      <c r="E141" s="248"/>
    </row>
    <row r="142" spans="1:5" ht="12" customHeight="1" thickBot="1" x14ac:dyDescent="0.3">
      <c r="A142" s="13" t="s">
        <v>175</v>
      </c>
      <c r="B142" s="9" t="s">
        <v>450</v>
      </c>
      <c r="C142" s="381"/>
      <c r="D142" s="381"/>
      <c r="E142" s="248"/>
    </row>
    <row r="143" spans="1:5" ht="12" customHeight="1" thickBot="1" x14ac:dyDescent="0.3">
      <c r="A143" s="20" t="s">
        <v>23</v>
      </c>
      <c r="B143" s="121" t="s">
        <v>458</v>
      </c>
      <c r="C143" s="387">
        <f>+C144+C145+C146+C147</f>
        <v>262223386</v>
      </c>
      <c r="D143" s="387">
        <f>+D144+D145+D146+D147</f>
        <v>282114352</v>
      </c>
      <c r="E143" s="429">
        <f>+E144+E145+E146+E147</f>
        <v>269831383</v>
      </c>
    </row>
    <row r="144" spans="1:5" ht="12" customHeight="1" x14ac:dyDescent="0.25">
      <c r="A144" s="15" t="s">
        <v>94</v>
      </c>
      <c r="B144" s="9" t="s">
        <v>366</v>
      </c>
      <c r="C144" s="381"/>
      <c r="D144" s="381"/>
      <c r="E144" s="248"/>
    </row>
    <row r="145" spans="1:6" ht="12" customHeight="1" x14ac:dyDescent="0.25">
      <c r="A145" s="15" t="s">
        <v>95</v>
      </c>
      <c r="B145" s="9" t="s">
        <v>367</v>
      </c>
      <c r="C145" s="381">
        <v>14585277</v>
      </c>
      <c r="D145" s="381">
        <v>14795857</v>
      </c>
      <c r="E145" s="248"/>
    </row>
    <row r="146" spans="1:6" ht="12" customHeight="1" x14ac:dyDescent="0.25">
      <c r="A146" s="15" t="s">
        <v>283</v>
      </c>
      <c r="B146" s="9" t="s">
        <v>459</v>
      </c>
      <c r="C146" s="381"/>
      <c r="D146" s="381"/>
      <c r="E146" s="248"/>
    </row>
    <row r="147" spans="1:6" ht="12" customHeight="1" thickBot="1" x14ac:dyDescent="0.3">
      <c r="A147" s="13" t="s">
        <v>284</v>
      </c>
      <c r="B147" s="7" t="s">
        <v>702</v>
      </c>
      <c r="C147" s="381">
        <v>247638109</v>
      </c>
      <c r="D147" s="381">
        <v>267318495</v>
      </c>
      <c r="E147" s="248">
        <v>269831383</v>
      </c>
    </row>
    <row r="148" spans="1:6" ht="12" customHeight="1" thickBot="1" x14ac:dyDescent="0.3">
      <c r="A148" s="20" t="s">
        <v>24</v>
      </c>
      <c r="B148" s="121" t="s">
        <v>460</v>
      </c>
      <c r="C148" s="483">
        <f>SUM(C149:C153)</f>
        <v>0</v>
      </c>
      <c r="D148" s="483">
        <f>SUM(D149:D153)</f>
        <v>0</v>
      </c>
      <c r="E148" s="477">
        <f>SUM(E149:E153)</f>
        <v>0</v>
      </c>
    </row>
    <row r="149" spans="1:6" ht="12" customHeight="1" x14ac:dyDescent="0.25">
      <c r="A149" s="15" t="s">
        <v>96</v>
      </c>
      <c r="B149" s="9" t="s">
        <v>455</v>
      </c>
      <c r="C149" s="381"/>
      <c r="D149" s="381"/>
      <c r="E149" s="248"/>
    </row>
    <row r="150" spans="1:6" ht="12" customHeight="1" x14ac:dyDescent="0.25">
      <c r="A150" s="15" t="s">
        <v>97</v>
      </c>
      <c r="B150" s="9" t="s">
        <v>462</v>
      </c>
      <c r="C150" s="381"/>
      <c r="D150" s="381"/>
      <c r="E150" s="248"/>
    </row>
    <row r="151" spans="1:6" ht="12" customHeight="1" x14ac:dyDescent="0.25">
      <c r="A151" s="15" t="s">
        <v>295</v>
      </c>
      <c r="B151" s="9" t="s">
        <v>457</v>
      </c>
      <c r="C151" s="381"/>
      <c r="D151" s="381"/>
      <c r="E151" s="248"/>
    </row>
    <row r="152" spans="1:6" ht="12" customHeight="1" x14ac:dyDescent="0.25">
      <c r="A152" s="15" t="s">
        <v>296</v>
      </c>
      <c r="B152" s="9" t="s">
        <v>463</v>
      </c>
      <c r="C152" s="381"/>
      <c r="D152" s="381"/>
      <c r="E152" s="248"/>
    </row>
    <row r="153" spans="1:6" ht="12" customHeight="1" thickBot="1" x14ac:dyDescent="0.3">
      <c r="A153" s="15" t="s">
        <v>461</v>
      </c>
      <c r="B153" s="9" t="s">
        <v>464</v>
      </c>
      <c r="C153" s="381"/>
      <c r="D153" s="381"/>
      <c r="E153" s="248"/>
    </row>
    <row r="154" spans="1:6" ht="12" customHeight="1" thickBot="1" x14ac:dyDescent="0.3">
      <c r="A154" s="20" t="s">
        <v>25</v>
      </c>
      <c r="B154" s="121" t="s">
        <v>465</v>
      </c>
      <c r="C154" s="484"/>
      <c r="D154" s="484"/>
      <c r="E154" s="478"/>
    </row>
    <row r="155" spans="1:6" ht="12" customHeight="1" thickBot="1" x14ac:dyDescent="0.3">
      <c r="A155" s="20" t="s">
        <v>26</v>
      </c>
      <c r="B155" s="121" t="s">
        <v>466</v>
      </c>
      <c r="C155" s="484"/>
      <c r="D155" s="484"/>
      <c r="E155" s="478"/>
    </row>
    <row r="156" spans="1:6" ht="15.2" customHeight="1" thickBot="1" x14ac:dyDescent="0.3">
      <c r="A156" s="20" t="s">
        <v>27</v>
      </c>
      <c r="B156" s="121" t="s">
        <v>468</v>
      </c>
      <c r="C156" s="485">
        <f>+C132+C136+C143+C148+C154+C155</f>
        <v>262223386</v>
      </c>
      <c r="D156" s="485">
        <f>+D132+D136+D143+D148+D154+D155</f>
        <v>282114352</v>
      </c>
      <c r="E156" s="479">
        <f>+E132+E136+E143+E148+E154+E155</f>
        <v>269831383</v>
      </c>
      <c r="F156" s="122"/>
    </row>
    <row r="157" spans="1:6" s="1" customFormat="1" ht="12.95" customHeight="1" thickBot="1" x14ac:dyDescent="0.25">
      <c r="A157" s="279" t="s">
        <v>28</v>
      </c>
      <c r="B157" s="363" t="s">
        <v>467</v>
      </c>
      <c r="C157" s="485">
        <f>+C131+C156</f>
        <v>829077929</v>
      </c>
      <c r="D157" s="485">
        <f>+D131+D156</f>
        <v>709890953</v>
      </c>
      <c r="E157" s="479">
        <f>+E131+E156</f>
        <v>741646384</v>
      </c>
    </row>
    <row r="158" spans="1:6" x14ac:dyDescent="0.25">
      <c r="C158" s="366"/>
      <c r="E158" s="639">
        <f>E90-E157</f>
        <v>0</v>
      </c>
    </row>
    <row r="159" spans="1:6" x14ac:dyDescent="0.25">
      <c r="C159" s="366"/>
    </row>
    <row r="160" spans="1:6" x14ac:dyDescent="0.25">
      <c r="C160" s="366"/>
    </row>
    <row r="161" spans="3:3" ht="16.5" customHeight="1" x14ac:dyDescent="0.25">
      <c r="C161" s="366"/>
    </row>
    <row r="162" spans="3:3" x14ac:dyDescent="0.25">
      <c r="C162" s="366"/>
    </row>
    <row r="163" spans="3:3" x14ac:dyDescent="0.25">
      <c r="C163" s="366"/>
    </row>
    <row r="164" spans="3:3" x14ac:dyDescent="0.25">
      <c r="C164" s="366"/>
    </row>
    <row r="165" spans="3:3" x14ac:dyDescent="0.25">
      <c r="C165" s="366"/>
    </row>
    <row r="166" spans="3:3" x14ac:dyDescent="0.25">
      <c r="C166" s="366"/>
    </row>
    <row r="167" spans="3:3" x14ac:dyDescent="0.25">
      <c r="C167" s="366"/>
    </row>
    <row r="168" spans="3:3" x14ac:dyDescent="0.25">
      <c r="C168" s="366"/>
    </row>
    <row r="169" spans="3:3" x14ac:dyDescent="0.25">
      <c r="C169" s="366"/>
    </row>
    <row r="170" spans="3:3" x14ac:dyDescent="0.25">
      <c r="C170" s="366"/>
    </row>
  </sheetData>
  <mergeCells count="6">
    <mergeCell ref="A4:E4"/>
    <mergeCell ref="A92:E92"/>
    <mergeCell ref="A93:B93"/>
    <mergeCell ref="A5:B5"/>
    <mergeCell ref="A2:E2"/>
    <mergeCell ref="A3:E3"/>
  </mergeCells>
  <phoneticPr fontId="29" type="noConversion"/>
  <printOptions horizontalCentered="1"/>
  <pageMargins left="0.78740157480314965" right="0.78740157480314965" top="0.6692913385826772" bottom="0.47244094488188981" header="0.39370078740157483" footer="0.19685039370078741"/>
  <pageSetup paperSize="9" scale="65" fitToWidth="3" fitToHeight="2" orientation="portrait" r:id="rId1"/>
  <headerFooter alignWithMargins="0"/>
  <rowBreaks count="1" manualBreakCount="1">
    <brk id="91" max="4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6.83203125" style="181" customWidth="1"/>
    <col min="2" max="2" width="42.83203125" style="54" customWidth="1"/>
    <col min="3" max="8" width="12.83203125" style="54" customWidth="1"/>
    <col min="9" max="9" width="14.33203125" style="54" customWidth="1"/>
    <col min="10" max="10" width="4.33203125" style="54" customWidth="1"/>
    <col min="11" max="16384" width="9.33203125" style="54"/>
  </cols>
  <sheetData>
    <row r="1" spans="1:10" ht="27.75" customHeight="1" x14ac:dyDescent="0.2">
      <c r="A1" s="800" t="s">
        <v>4</v>
      </c>
      <c r="B1" s="800"/>
      <c r="C1" s="800"/>
      <c r="D1" s="800"/>
      <c r="E1" s="800"/>
      <c r="F1" s="800"/>
      <c r="G1" s="800"/>
      <c r="H1" s="800"/>
      <c r="I1" s="800"/>
      <c r="J1" s="837" t="str">
        <f>CONCATENATE("2. tájékoztató tábla ",ALAPADATOK!A7," ",ALAPADATOK!B7," ",ALAPADATOK!C7," ",ALAPADATOK!D7," ",ALAPADATOK!E7," ",ALAPADATOK!F7," ",ALAPADATOK!G7," ",ALAPADATOK!H7)</f>
        <v>2. tájékoztató tábla a 1 / 2020 ( II.25. ) önkormányzati rendelethez</v>
      </c>
    </row>
    <row r="2" spans="1:10" ht="20.45" customHeight="1" thickBot="1" x14ac:dyDescent="0.3">
      <c r="I2" s="458" t="str">
        <f>KV_1.sz.tájékoztató_t.!E5</f>
        <v>Forintban!</v>
      </c>
      <c r="J2" s="837"/>
    </row>
    <row r="3" spans="1:10" s="459" customFormat="1" ht="26.45" customHeight="1" x14ac:dyDescent="0.2">
      <c r="A3" s="845" t="s">
        <v>69</v>
      </c>
      <c r="B3" s="840" t="s">
        <v>85</v>
      </c>
      <c r="C3" s="845" t="s">
        <v>86</v>
      </c>
      <c r="D3" s="845" t="str">
        <f>+CONCATENATE(LEFT(KV_ÖSSZEFÜGGÉSEK!A5,4)," előtti kifizetés")</f>
        <v>2020 előtti kifizetés</v>
      </c>
      <c r="E3" s="842" t="s">
        <v>68</v>
      </c>
      <c r="F3" s="843"/>
      <c r="G3" s="843"/>
      <c r="H3" s="844"/>
      <c r="I3" s="840" t="s">
        <v>51</v>
      </c>
      <c r="J3" s="837"/>
    </row>
    <row r="4" spans="1:10" s="460" customFormat="1" ht="32.450000000000003" customHeight="1" thickBot="1" x14ac:dyDescent="0.25">
      <c r="A4" s="846"/>
      <c r="B4" s="841"/>
      <c r="C4" s="841"/>
      <c r="D4" s="846"/>
      <c r="E4" s="253" t="str">
        <f>+CONCATENATE(LEFT(KV_ÖSSZEFÜGGÉSEK!A5,4),".")</f>
        <v>2020.</v>
      </c>
      <c r="F4" s="253" t="str">
        <f>+CONCATENATE(LEFT(KV_ÖSSZEFÜGGÉSEK!A5,4)+1,".")</f>
        <v>2021.</v>
      </c>
      <c r="G4" s="253" t="str">
        <f>+CONCATENATE(LEFT(KV_ÖSSZEFÜGGÉSEK!A5,4)+2,".")</f>
        <v>2022.</v>
      </c>
      <c r="H4" s="254" t="str">
        <f>+CONCATENATE(LEFT(KV_ÖSSZEFÜGGÉSEK!A5,4)+2,".",CHAR(10)," után")</f>
        <v>2022.
 után</v>
      </c>
      <c r="I4" s="841"/>
      <c r="J4" s="837"/>
    </row>
    <row r="5" spans="1:10" s="461" customFormat="1" ht="12.95" customHeight="1" thickBot="1" x14ac:dyDescent="0.25">
      <c r="A5" s="255" t="s">
        <v>488</v>
      </c>
      <c r="B5" s="256" t="s">
        <v>489</v>
      </c>
      <c r="C5" s="257" t="s">
        <v>490</v>
      </c>
      <c r="D5" s="256" t="s">
        <v>492</v>
      </c>
      <c r="E5" s="255" t="s">
        <v>491</v>
      </c>
      <c r="F5" s="257" t="s">
        <v>493</v>
      </c>
      <c r="G5" s="257" t="s">
        <v>494</v>
      </c>
      <c r="H5" s="258" t="s">
        <v>495</v>
      </c>
      <c r="I5" s="259" t="s">
        <v>496</v>
      </c>
      <c r="J5" s="837"/>
    </row>
    <row r="6" spans="1:10" ht="24.75" customHeight="1" thickBot="1" x14ac:dyDescent="0.25">
      <c r="A6" s="260" t="s">
        <v>18</v>
      </c>
      <c r="B6" s="261" t="s">
        <v>5</v>
      </c>
      <c r="C6" s="510"/>
      <c r="D6" s="511">
        <f>+D7+D8</f>
        <v>0</v>
      </c>
      <c r="E6" s="512">
        <f>+E7+E8</f>
        <v>0</v>
      </c>
      <c r="F6" s="513">
        <f>+F7+F8</f>
        <v>0</v>
      </c>
      <c r="G6" s="513">
        <f>+G7+G8</f>
        <v>0</v>
      </c>
      <c r="H6" s="514">
        <f>+H7+H8</f>
        <v>0</v>
      </c>
      <c r="I6" s="69">
        <f t="shared" ref="I6:I17" si="0">SUM(D6:H6)</f>
        <v>0</v>
      </c>
      <c r="J6" s="837"/>
    </row>
    <row r="7" spans="1:10" ht="20.100000000000001" customHeight="1" x14ac:dyDescent="0.2">
      <c r="A7" s="262" t="s">
        <v>19</v>
      </c>
      <c r="B7" s="70" t="s">
        <v>70</v>
      </c>
      <c r="C7" s="515"/>
      <c r="D7" s="516"/>
      <c r="E7" s="517"/>
      <c r="F7" s="518"/>
      <c r="G7" s="518"/>
      <c r="H7" s="519"/>
      <c r="I7" s="263">
        <f t="shared" si="0"/>
        <v>0</v>
      </c>
      <c r="J7" s="837"/>
    </row>
    <row r="8" spans="1:10" ht="20.100000000000001" customHeight="1" thickBot="1" x14ac:dyDescent="0.25">
      <c r="A8" s="262" t="s">
        <v>20</v>
      </c>
      <c r="B8" s="70" t="s">
        <v>70</v>
      </c>
      <c r="C8" s="515"/>
      <c r="D8" s="516"/>
      <c r="E8" s="517"/>
      <c r="F8" s="518"/>
      <c r="G8" s="518"/>
      <c r="H8" s="519"/>
      <c r="I8" s="263">
        <f t="shared" si="0"/>
        <v>0</v>
      </c>
      <c r="J8" s="837"/>
    </row>
    <row r="9" spans="1:10" ht="26.1" customHeight="1" thickBot="1" x14ac:dyDescent="0.25">
      <c r="A9" s="260" t="s">
        <v>21</v>
      </c>
      <c r="B9" s="261" t="s">
        <v>6</v>
      </c>
      <c r="C9" s="510"/>
      <c r="D9" s="511">
        <f>+D10+D11</f>
        <v>0</v>
      </c>
      <c r="E9" s="512">
        <f>+E10+E11</f>
        <v>0</v>
      </c>
      <c r="F9" s="513">
        <f>+F10+F11</f>
        <v>0</v>
      </c>
      <c r="G9" s="513">
        <f>+G10+G11</f>
        <v>0</v>
      </c>
      <c r="H9" s="514">
        <f>+H10+H11</f>
        <v>0</v>
      </c>
      <c r="I9" s="69">
        <f t="shared" si="0"/>
        <v>0</v>
      </c>
      <c r="J9" s="837"/>
    </row>
    <row r="10" spans="1:10" ht="20.100000000000001" customHeight="1" x14ac:dyDescent="0.2">
      <c r="A10" s="262" t="s">
        <v>22</v>
      </c>
      <c r="B10" s="70" t="s">
        <v>70</v>
      </c>
      <c r="C10" s="515"/>
      <c r="D10" s="516"/>
      <c r="E10" s="517"/>
      <c r="F10" s="518"/>
      <c r="G10" s="518"/>
      <c r="H10" s="519"/>
      <c r="I10" s="263">
        <f t="shared" si="0"/>
        <v>0</v>
      </c>
      <c r="J10" s="837"/>
    </row>
    <row r="11" spans="1:10" ht="20.100000000000001" customHeight="1" thickBot="1" x14ac:dyDescent="0.25">
      <c r="A11" s="262" t="s">
        <v>23</v>
      </c>
      <c r="B11" s="70" t="s">
        <v>70</v>
      </c>
      <c r="C11" s="515"/>
      <c r="D11" s="516"/>
      <c r="E11" s="517"/>
      <c r="F11" s="518"/>
      <c r="G11" s="518"/>
      <c r="H11" s="519"/>
      <c r="I11" s="263">
        <f t="shared" si="0"/>
        <v>0</v>
      </c>
      <c r="J11" s="837"/>
    </row>
    <row r="12" spans="1:10" ht="20.100000000000001" customHeight="1" thickBot="1" x14ac:dyDescent="0.25">
      <c r="A12" s="260" t="s">
        <v>24</v>
      </c>
      <c r="B12" s="261" t="s">
        <v>204</v>
      </c>
      <c r="C12" s="510"/>
      <c r="D12" s="511">
        <f>+D13</f>
        <v>0</v>
      </c>
      <c r="E12" s="512">
        <f>+E13</f>
        <v>0</v>
      </c>
      <c r="F12" s="513">
        <f>+F13</f>
        <v>0</v>
      </c>
      <c r="G12" s="513">
        <f>+G13</f>
        <v>0</v>
      </c>
      <c r="H12" s="514">
        <f>+H13</f>
        <v>0</v>
      </c>
      <c r="I12" s="69">
        <f t="shared" si="0"/>
        <v>0</v>
      </c>
      <c r="J12" s="837"/>
    </row>
    <row r="13" spans="1:10" ht="20.100000000000001" customHeight="1" thickBot="1" x14ac:dyDescent="0.25">
      <c r="A13" s="262" t="s">
        <v>25</v>
      </c>
      <c r="B13" s="70" t="s">
        <v>70</v>
      </c>
      <c r="C13" s="515"/>
      <c r="D13" s="516"/>
      <c r="E13" s="517"/>
      <c r="F13" s="518"/>
      <c r="G13" s="518"/>
      <c r="H13" s="519"/>
      <c r="I13" s="263">
        <f t="shared" si="0"/>
        <v>0</v>
      </c>
      <c r="J13" s="837"/>
    </row>
    <row r="14" spans="1:10" ht="20.100000000000001" customHeight="1" thickBot="1" x14ac:dyDescent="0.25">
      <c r="A14" s="260" t="s">
        <v>26</v>
      </c>
      <c r="B14" s="261" t="s">
        <v>205</v>
      </c>
      <c r="C14" s="510"/>
      <c r="D14" s="511">
        <f>+D15</f>
        <v>0</v>
      </c>
      <c r="E14" s="512">
        <f>+E15</f>
        <v>0</v>
      </c>
      <c r="F14" s="513">
        <f>+F15</f>
        <v>0</v>
      </c>
      <c r="G14" s="513">
        <f>+G15</f>
        <v>0</v>
      </c>
      <c r="H14" s="514">
        <f>+H15</f>
        <v>0</v>
      </c>
      <c r="I14" s="69">
        <f t="shared" si="0"/>
        <v>0</v>
      </c>
      <c r="J14" s="837"/>
    </row>
    <row r="15" spans="1:10" ht="20.100000000000001" customHeight="1" thickBot="1" x14ac:dyDescent="0.25">
      <c r="A15" s="264" t="s">
        <v>27</v>
      </c>
      <c r="B15" s="71" t="s">
        <v>70</v>
      </c>
      <c r="C15" s="520"/>
      <c r="D15" s="521"/>
      <c r="E15" s="522"/>
      <c r="F15" s="523"/>
      <c r="G15" s="523"/>
      <c r="H15" s="524"/>
      <c r="I15" s="265">
        <f t="shared" si="0"/>
        <v>0</v>
      </c>
      <c r="J15" s="837"/>
    </row>
    <row r="16" spans="1:10" ht="20.100000000000001" customHeight="1" thickBot="1" x14ac:dyDescent="0.25">
      <c r="A16" s="260" t="s">
        <v>28</v>
      </c>
      <c r="B16" s="266" t="s">
        <v>206</v>
      </c>
      <c r="C16" s="510"/>
      <c r="D16" s="511">
        <f>+D17</f>
        <v>0</v>
      </c>
      <c r="E16" s="512">
        <f>+E17</f>
        <v>0</v>
      </c>
      <c r="F16" s="513">
        <f>+F17</f>
        <v>0</v>
      </c>
      <c r="G16" s="513">
        <f>+G17</f>
        <v>0</v>
      </c>
      <c r="H16" s="514">
        <f>+H17</f>
        <v>0</v>
      </c>
      <c r="I16" s="69">
        <f t="shared" si="0"/>
        <v>0</v>
      </c>
      <c r="J16" s="837"/>
    </row>
    <row r="17" spans="1:10" ht="20.100000000000001" customHeight="1" thickBot="1" x14ac:dyDescent="0.25">
      <c r="A17" s="267" t="s">
        <v>29</v>
      </c>
      <c r="B17" s="72" t="s">
        <v>70</v>
      </c>
      <c r="C17" s="525"/>
      <c r="D17" s="526"/>
      <c r="E17" s="527"/>
      <c r="F17" s="528"/>
      <c r="G17" s="528"/>
      <c r="H17" s="529"/>
      <c r="I17" s="268">
        <f t="shared" si="0"/>
        <v>0</v>
      </c>
      <c r="J17" s="837"/>
    </row>
    <row r="18" spans="1:10" ht="20.100000000000001" customHeight="1" thickBot="1" x14ac:dyDescent="0.25">
      <c r="A18" s="838" t="s">
        <v>144</v>
      </c>
      <c r="B18" s="839"/>
      <c r="C18" s="530"/>
      <c r="D18" s="511">
        <f t="shared" ref="D18:I18" si="1">+D6+D9+D12+D14+D16</f>
        <v>0</v>
      </c>
      <c r="E18" s="512">
        <f t="shared" si="1"/>
        <v>0</v>
      </c>
      <c r="F18" s="513">
        <f t="shared" si="1"/>
        <v>0</v>
      </c>
      <c r="G18" s="513">
        <f t="shared" si="1"/>
        <v>0</v>
      </c>
      <c r="H18" s="514">
        <f t="shared" si="1"/>
        <v>0</v>
      </c>
      <c r="I18" s="69">
        <f t="shared" si="1"/>
        <v>0</v>
      </c>
      <c r="J18" s="837"/>
    </row>
  </sheetData>
  <sheetProtection sheet="1"/>
  <mergeCells count="9">
    <mergeCell ref="J1:J18"/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I164"/>
  <sheetViews>
    <sheetView zoomScale="120" zoomScaleNormal="120" zoomScaleSheetLayoutView="100" workbookViewId="0">
      <selection activeCell="C159" sqref="C159"/>
    </sheetView>
  </sheetViews>
  <sheetFormatPr defaultRowHeight="15.75" x14ac:dyDescent="0.25"/>
  <cols>
    <col min="1" max="1" width="9.5" style="364" customWidth="1"/>
    <col min="2" max="2" width="99.33203125" style="364" customWidth="1"/>
    <col min="3" max="3" width="21.6640625" style="365" customWidth="1"/>
    <col min="4" max="4" width="13.5" style="395" customWidth="1"/>
    <col min="5" max="5" width="16" style="395" customWidth="1"/>
    <col min="6" max="6" width="6.5" style="395" customWidth="1"/>
    <col min="7" max="7" width="11.33203125" style="395" customWidth="1"/>
    <col min="8" max="16384" width="9.33203125" style="395"/>
  </cols>
  <sheetData>
    <row r="1" spans="1:4" ht="18.75" customHeight="1" x14ac:dyDescent="0.25">
      <c r="A1" s="614"/>
      <c r="B1" s="772" t="str">
        <f>CONCATENATE("1.1. melléklet ",ALAPADATOK!A7," ",ALAPADATOK!B7," ",ALAPADATOK!C7," ",ALAPADATOK!D7," ",ALAPADATOK!E7," ",ALAPADATOK!F7," ",ALAPADATOK!G7," ",ALAPADATOK!H7)</f>
        <v>1.1. melléklet a 1 / 2020 ( II.25. ) önkormányzati rendelethez</v>
      </c>
      <c r="C1" s="773"/>
    </row>
    <row r="2" spans="1:4" ht="21.95" customHeight="1" x14ac:dyDescent="0.25">
      <c r="A2" s="615"/>
      <c r="B2" s="616" t="str">
        <f>CONCATENATE(ALAPADATOK!A3)</f>
        <v>TISZALÚC NAGYKÖZSÉG  ÖNKORMÁNYZATA</v>
      </c>
      <c r="C2" s="617"/>
    </row>
    <row r="3" spans="1:4" ht="21.95" customHeight="1" x14ac:dyDescent="0.25">
      <c r="A3" s="617"/>
      <c r="B3" s="616" t="str">
        <f>CONCATENATE(ALAPADATOK!D7,". ÉVI KÖLTSÉGVETÉS")</f>
        <v>2020. ÉVI KÖLTSÉGVETÉS</v>
      </c>
      <c r="C3" s="617"/>
    </row>
    <row r="4" spans="1:4" ht="21.95" customHeight="1" x14ac:dyDescent="0.25">
      <c r="A4" s="617"/>
      <c r="B4" s="616" t="s">
        <v>573</v>
      </c>
      <c r="C4" s="617"/>
    </row>
    <row r="5" spans="1:4" ht="21.95" customHeight="1" x14ac:dyDescent="0.25">
      <c r="A5" s="614"/>
      <c r="B5" s="614"/>
      <c r="C5" s="618"/>
    </row>
    <row r="6" spans="1:4" ht="15.2" customHeight="1" x14ac:dyDescent="0.25">
      <c r="A6" s="774" t="s">
        <v>15</v>
      </c>
      <c r="B6" s="774"/>
      <c r="C6" s="774"/>
    </row>
    <row r="7" spans="1:4" ht="15.2" customHeight="1" thickBot="1" x14ac:dyDescent="0.3">
      <c r="A7" s="775" t="s">
        <v>150</v>
      </c>
      <c r="B7" s="775"/>
      <c r="C7" s="566" t="s">
        <v>559</v>
      </c>
    </row>
    <row r="8" spans="1:4" ht="24" customHeight="1" thickBot="1" x14ac:dyDescent="0.3">
      <c r="A8" s="619" t="s">
        <v>69</v>
      </c>
      <c r="B8" s="620" t="s">
        <v>17</v>
      </c>
      <c r="C8" s="621" t="str">
        <f>+CONCATENATE(LEFT(KV_ÖSSZEFÜGGÉSEK!A5,4),". évi előirányzat")</f>
        <v>2020. évi előirányzat</v>
      </c>
    </row>
    <row r="9" spans="1:4" s="396" customFormat="1" ht="12" customHeight="1" thickBot="1" x14ac:dyDescent="0.25">
      <c r="A9" s="551"/>
      <c r="B9" s="552" t="s">
        <v>488</v>
      </c>
      <c r="C9" s="553" t="s">
        <v>489</v>
      </c>
    </row>
    <row r="10" spans="1:4" s="397" customFormat="1" ht="12" customHeight="1" thickBot="1" x14ac:dyDescent="0.25">
      <c r="A10" s="20" t="s">
        <v>18</v>
      </c>
      <c r="B10" s="21" t="s">
        <v>249</v>
      </c>
      <c r="C10" s="281">
        <f>+C11+C12+C13+C14+C15+C16</f>
        <v>440215346</v>
      </c>
      <c r="D10" s="757">
        <v>440215346</v>
      </c>
    </row>
    <row r="11" spans="1:4" s="397" customFormat="1" ht="12" customHeight="1" x14ac:dyDescent="0.2">
      <c r="A11" s="15" t="s">
        <v>98</v>
      </c>
      <c r="B11" s="398" t="s">
        <v>250</v>
      </c>
      <c r="C11" s="284">
        <v>180698483</v>
      </c>
    </row>
    <row r="12" spans="1:4" s="397" customFormat="1" ht="12" customHeight="1" x14ac:dyDescent="0.2">
      <c r="A12" s="14" t="s">
        <v>99</v>
      </c>
      <c r="B12" s="399" t="s">
        <v>251</v>
      </c>
      <c r="C12" s="283">
        <v>109280500</v>
      </c>
    </row>
    <row r="13" spans="1:4" s="397" customFormat="1" ht="12" customHeight="1" x14ac:dyDescent="0.2">
      <c r="A13" s="14" t="s">
        <v>100</v>
      </c>
      <c r="B13" s="399" t="s">
        <v>545</v>
      </c>
      <c r="C13" s="283">
        <v>143875028</v>
      </c>
    </row>
    <row r="14" spans="1:4" s="397" customFormat="1" ht="12" customHeight="1" x14ac:dyDescent="0.2">
      <c r="A14" s="14" t="s">
        <v>101</v>
      </c>
      <c r="B14" s="399" t="s">
        <v>253</v>
      </c>
      <c r="C14" s="283">
        <v>6361335</v>
      </c>
    </row>
    <row r="15" spans="1:4" s="397" customFormat="1" ht="12" customHeight="1" x14ac:dyDescent="0.2">
      <c r="A15" s="14" t="s">
        <v>146</v>
      </c>
      <c r="B15" s="277" t="s">
        <v>427</v>
      </c>
      <c r="C15" s="283"/>
    </row>
    <row r="16" spans="1:4" s="397" customFormat="1" ht="12" customHeight="1" thickBot="1" x14ac:dyDescent="0.25">
      <c r="A16" s="16" t="s">
        <v>102</v>
      </c>
      <c r="B16" s="278" t="s">
        <v>428</v>
      </c>
      <c r="C16" s="283"/>
    </row>
    <row r="17" spans="1:3" s="397" customFormat="1" ht="12" customHeight="1" thickBot="1" x14ac:dyDescent="0.25">
      <c r="A17" s="20" t="s">
        <v>19</v>
      </c>
      <c r="B17" s="276" t="s">
        <v>254</v>
      </c>
      <c r="C17" s="281">
        <f>+C18+C19+C20+C21+C22</f>
        <v>0</v>
      </c>
    </row>
    <row r="18" spans="1:3" s="397" customFormat="1" ht="12" customHeight="1" x14ac:dyDescent="0.2">
      <c r="A18" s="15" t="s">
        <v>104</v>
      </c>
      <c r="B18" s="398" t="s">
        <v>255</v>
      </c>
      <c r="C18" s="284"/>
    </row>
    <row r="19" spans="1:3" s="397" customFormat="1" ht="12" customHeight="1" x14ac:dyDescent="0.2">
      <c r="A19" s="14" t="s">
        <v>105</v>
      </c>
      <c r="B19" s="399" t="s">
        <v>256</v>
      </c>
      <c r="C19" s="283"/>
    </row>
    <row r="20" spans="1:3" s="397" customFormat="1" ht="12" customHeight="1" x14ac:dyDescent="0.2">
      <c r="A20" s="14" t="s">
        <v>106</v>
      </c>
      <c r="B20" s="399" t="s">
        <v>417</v>
      </c>
      <c r="C20" s="283"/>
    </row>
    <row r="21" spans="1:3" s="397" customFormat="1" ht="12" customHeight="1" x14ac:dyDescent="0.2">
      <c r="A21" s="14" t="s">
        <v>107</v>
      </c>
      <c r="B21" s="399" t="s">
        <v>418</v>
      </c>
      <c r="C21" s="283"/>
    </row>
    <row r="22" spans="1:3" s="397" customFormat="1" ht="12" customHeight="1" x14ac:dyDescent="0.2">
      <c r="A22" s="14" t="s">
        <v>108</v>
      </c>
      <c r="B22" s="399" t="s">
        <v>568</v>
      </c>
      <c r="C22" s="283"/>
    </row>
    <row r="23" spans="1:3" s="397" customFormat="1" ht="12" customHeight="1" thickBot="1" x14ac:dyDescent="0.25">
      <c r="A23" s="16" t="s">
        <v>117</v>
      </c>
      <c r="B23" s="278" t="s">
        <v>258</v>
      </c>
      <c r="C23" s="285"/>
    </row>
    <row r="24" spans="1:3" s="397" customFormat="1" ht="12" customHeight="1" thickBot="1" x14ac:dyDescent="0.25">
      <c r="A24" s="20" t="s">
        <v>20</v>
      </c>
      <c r="B24" s="21" t="s">
        <v>259</v>
      </c>
      <c r="C24" s="281">
        <f>+C25+C26+C27+C28+C29</f>
        <v>0</v>
      </c>
    </row>
    <row r="25" spans="1:3" s="397" customFormat="1" ht="12" customHeight="1" x14ac:dyDescent="0.2">
      <c r="A25" s="15" t="s">
        <v>87</v>
      </c>
      <c r="B25" s="398" t="s">
        <v>260</v>
      </c>
      <c r="C25" s="284"/>
    </row>
    <row r="26" spans="1:3" s="397" customFormat="1" ht="12" customHeight="1" x14ac:dyDescent="0.2">
      <c r="A26" s="14" t="s">
        <v>88</v>
      </c>
      <c r="B26" s="399" t="s">
        <v>261</v>
      </c>
      <c r="C26" s="283"/>
    </row>
    <row r="27" spans="1:3" s="397" customFormat="1" ht="12" customHeight="1" x14ac:dyDescent="0.2">
      <c r="A27" s="14" t="s">
        <v>89</v>
      </c>
      <c r="B27" s="399" t="s">
        <v>419</v>
      </c>
      <c r="C27" s="283"/>
    </row>
    <row r="28" spans="1:3" s="397" customFormat="1" ht="12" customHeight="1" x14ac:dyDescent="0.2">
      <c r="A28" s="14" t="s">
        <v>90</v>
      </c>
      <c r="B28" s="399" t="s">
        <v>420</v>
      </c>
      <c r="C28" s="283"/>
    </row>
    <row r="29" spans="1:3" s="397" customFormat="1" ht="12" customHeight="1" x14ac:dyDescent="0.2">
      <c r="A29" s="14" t="s">
        <v>169</v>
      </c>
      <c r="B29" s="399" t="s">
        <v>262</v>
      </c>
      <c r="C29" s="283"/>
    </row>
    <row r="30" spans="1:3" s="544" customFormat="1" ht="12" customHeight="1" thickBot="1" x14ac:dyDescent="0.25">
      <c r="A30" s="554" t="s">
        <v>170</v>
      </c>
      <c r="B30" s="542" t="s">
        <v>563</v>
      </c>
      <c r="C30" s="543"/>
    </row>
    <row r="31" spans="1:3" s="397" customFormat="1" ht="12" customHeight="1" thickBot="1" x14ac:dyDescent="0.25">
      <c r="A31" s="20" t="s">
        <v>171</v>
      </c>
      <c r="B31" s="21" t="s">
        <v>546</v>
      </c>
      <c r="C31" s="287">
        <f>SUM(C32:C38)</f>
        <v>51000000</v>
      </c>
    </row>
    <row r="32" spans="1:3" s="397" customFormat="1" ht="12" customHeight="1" x14ac:dyDescent="0.2">
      <c r="A32" s="15" t="s">
        <v>265</v>
      </c>
      <c r="B32" s="398" t="s">
        <v>550</v>
      </c>
      <c r="C32" s="284"/>
    </row>
    <row r="33" spans="1:5" s="397" customFormat="1" ht="12" customHeight="1" x14ac:dyDescent="0.2">
      <c r="A33" s="14" t="s">
        <v>266</v>
      </c>
      <c r="B33" s="399" t="s">
        <v>551</v>
      </c>
      <c r="C33" s="283"/>
    </row>
    <row r="34" spans="1:5" s="397" customFormat="1" ht="12" customHeight="1" x14ac:dyDescent="0.2">
      <c r="A34" s="14" t="s">
        <v>267</v>
      </c>
      <c r="B34" s="399" t="s">
        <v>552</v>
      </c>
      <c r="C34" s="283">
        <v>32000000</v>
      </c>
    </row>
    <row r="35" spans="1:5" s="397" customFormat="1" ht="12" customHeight="1" x14ac:dyDescent="0.2">
      <c r="A35" s="14" t="s">
        <v>268</v>
      </c>
      <c r="B35" s="399" t="s">
        <v>553</v>
      </c>
      <c r="C35" s="283">
        <v>3000000</v>
      </c>
    </row>
    <row r="36" spans="1:5" s="397" customFormat="1" ht="12" customHeight="1" x14ac:dyDescent="0.2">
      <c r="A36" s="14" t="s">
        <v>547</v>
      </c>
      <c r="B36" s="399" t="s">
        <v>269</v>
      </c>
      <c r="C36" s="283">
        <v>10000000</v>
      </c>
    </row>
    <row r="37" spans="1:5" s="397" customFormat="1" ht="12" customHeight="1" x14ac:dyDescent="0.2">
      <c r="A37" s="14" t="s">
        <v>548</v>
      </c>
      <c r="B37" s="399" t="s">
        <v>708</v>
      </c>
      <c r="C37" s="283">
        <v>1000000</v>
      </c>
    </row>
    <row r="38" spans="1:5" s="397" customFormat="1" ht="12" customHeight="1" thickBot="1" x14ac:dyDescent="0.25">
      <c r="A38" s="16" t="s">
        <v>549</v>
      </c>
      <c r="B38" s="666" t="s">
        <v>667</v>
      </c>
      <c r="C38" s="285">
        <v>5000000</v>
      </c>
      <c r="E38" s="756"/>
    </row>
    <row r="39" spans="1:5" s="397" customFormat="1" ht="12" customHeight="1" thickBot="1" x14ac:dyDescent="0.25">
      <c r="A39" s="20" t="s">
        <v>22</v>
      </c>
      <c r="B39" s="21" t="s">
        <v>429</v>
      </c>
      <c r="C39" s="281">
        <f>SUM(C40:C50)</f>
        <v>19620500</v>
      </c>
      <c r="E39" s="759"/>
    </row>
    <row r="40" spans="1:5" s="397" customFormat="1" ht="12" customHeight="1" x14ac:dyDescent="0.2">
      <c r="A40" s="15" t="s">
        <v>91</v>
      </c>
      <c r="B40" s="398" t="s">
        <v>272</v>
      </c>
      <c r="C40" s="284"/>
    </row>
    <row r="41" spans="1:5" s="397" customFormat="1" ht="12" customHeight="1" x14ac:dyDescent="0.2">
      <c r="A41" s="14" t="s">
        <v>92</v>
      </c>
      <c r="B41" s="399" t="s">
        <v>273</v>
      </c>
      <c r="C41" s="283">
        <v>1114000</v>
      </c>
    </row>
    <row r="42" spans="1:5" s="397" customFormat="1" ht="12" customHeight="1" x14ac:dyDescent="0.2">
      <c r="A42" s="14" t="s">
        <v>93</v>
      </c>
      <c r="B42" s="399" t="s">
        <v>274</v>
      </c>
      <c r="C42" s="283"/>
    </row>
    <row r="43" spans="1:5" s="397" customFormat="1" ht="12" customHeight="1" x14ac:dyDescent="0.2">
      <c r="A43" s="14" t="s">
        <v>173</v>
      </c>
      <c r="B43" s="399" t="s">
        <v>275</v>
      </c>
      <c r="C43" s="283"/>
    </row>
    <row r="44" spans="1:5" s="397" customFormat="1" ht="12" customHeight="1" x14ac:dyDescent="0.2">
      <c r="A44" s="14" t="s">
        <v>174</v>
      </c>
      <c r="B44" s="399" t="s">
        <v>276</v>
      </c>
      <c r="C44" s="283">
        <v>13565000</v>
      </c>
    </row>
    <row r="45" spans="1:5" s="397" customFormat="1" ht="12" customHeight="1" x14ac:dyDescent="0.2">
      <c r="A45" s="14" t="s">
        <v>175</v>
      </c>
      <c r="B45" s="399" t="s">
        <v>277</v>
      </c>
      <c r="C45" s="283">
        <v>3500000</v>
      </c>
    </row>
    <row r="46" spans="1:5" s="397" customFormat="1" ht="12" customHeight="1" x14ac:dyDescent="0.2">
      <c r="A46" s="14" t="s">
        <v>176</v>
      </c>
      <c r="B46" s="399" t="s">
        <v>278</v>
      </c>
      <c r="C46" s="283"/>
    </row>
    <row r="47" spans="1:5" s="397" customFormat="1" ht="12" customHeight="1" x14ac:dyDescent="0.2">
      <c r="A47" s="14" t="s">
        <v>177</v>
      </c>
      <c r="B47" s="399" t="s">
        <v>554</v>
      </c>
      <c r="C47" s="283"/>
    </row>
    <row r="48" spans="1:5" s="397" customFormat="1" ht="12" customHeight="1" x14ac:dyDescent="0.2">
      <c r="A48" s="14" t="s">
        <v>270</v>
      </c>
      <c r="B48" s="399" t="s">
        <v>280</v>
      </c>
      <c r="C48" s="286"/>
    </row>
    <row r="49" spans="1:3" s="397" customFormat="1" ht="12" customHeight="1" x14ac:dyDescent="0.2">
      <c r="A49" s="16" t="s">
        <v>271</v>
      </c>
      <c r="B49" s="400" t="s">
        <v>431</v>
      </c>
      <c r="C49" s="386"/>
    </row>
    <row r="50" spans="1:3" s="397" customFormat="1" ht="12" customHeight="1" thickBot="1" x14ac:dyDescent="0.25">
      <c r="A50" s="16" t="s">
        <v>430</v>
      </c>
      <c r="B50" s="278" t="s">
        <v>281</v>
      </c>
      <c r="C50" s="386">
        <v>1441500</v>
      </c>
    </row>
    <row r="51" spans="1:3" s="397" customFormat="1" ht="12" customHeight="1" thickBot="1" x14ac:dyDescent="0.25">
      <c r="A51" s="20" t="s">
        <v>23</v>
      </c>
      <c r="B51" s="21" t="s">
        <v>282</v>
      </c>
      <c r="C51" s="281">
        <f>SUM(C52:C56)</f>
        <v>11007444</v>
      </c>
    </row>
    <row r="52" spans="1:3" s="397" customFormat="1" ht="12" customHeight="1" x14ac:dyDescent="0.2">
      <c r="A52" s="15" t="s">
        <v>94</v>
      </c>
      <c r="B52" s="398" t="s">
        <v>286</v>
      </c>
      <c r="C52" s="442"/>
    </row>
    <row r="53" spans="1:3" s="397" customFormat="1" ht="12" customHeight="1" x14ac:dyDescent="0.2">
      <c r="A53" s="14" t="s">
        <v>95</v>
      </c>
      <c r="B53" s="399" t="s">
        <v>287</v>
      </c>
      <c r="C53" s="286">
        <v>11007444</v>
      </c>
    </row>
    <row r="54" spans="1:3" s="397" customFormat="1" ht="12" customHeight="1" x14ac:dyDescent="0.2">
      <c r="A54" s="14" t="s">
        <v>283</v>
      </c>
      <c r="B54" s="399" t="s">
        <v>288</v>
      </c>
      <c r="C54" s="286"/>
    </row>
    <row r="55" spans="1:3" s="397" customFormat="1" ht="12" customHeight="1" x14ac:dyDescent="0.2">
      <c r="A55" s="14" t="s">
        <v>284</v>
      </c>
      <c r="B55" s="399" t="s">
        <v>289</v>
      </c>
      <c r="C55" s="286"/>
    </row>
    <row r="56" spans="1:3" s="397" customFormat="1" ht="12" customHeight="1" thickBot="1" x14ac:dyDescent="0.25">
      <c r="A56" s="16" t="s">
        <v>285</v>
      </c>
      <c r="B56" s="278" t="s">
        <v>290</v>
      </c>
      <c r="C56" s="386"/>
    </row>
    <row r="57" spans="1:3" s="397" customFormat="1" ht="12" customHeight="1" thickBot="1" x14ac:dyDescent="0.25">
      <c r="A57" s="20" t="s">
        <v>178</v>
      </c>
      <c r="B57" s="21" t="s">
        <v>291</v>
      </c>
      <c r="C57" s="281">
        <f>SUM(C58:C60)</f>
        <v>14293600</v>
      </c>
    </row>
    <row r="58" spans="1:3" s="397" customFormat="1" ht="12" customHeight="1" x14ac:dyDescent="0.2">
      <c r="A58" s="15" t="s">
        <v>96</v>
      </c>
      <c r="B58" s="398" t="s">
        <v>292</v>
      </c>
      <c r="C58" s="284"/>
    </row>
    <row r="59" spans="1:3" s="397" customFormat="1" ht="12" customHeight="1" x14ac:dyDescent="0.2">
      <c r="A59" s="14" t="s">
        <v>97</v>
      </c>
      <c r="B59" s="399" t="s">
        <v>421</v>
      </c>
      <c r="C59" s="283"/>
    </row>
    <row r="60" spans="1:3" s="397" customFormat="1" ht="12" customHeight="1" x14ac:dyDescent="0.2">
      <c r="A60" s="14" t="s">
        <v>295</v>
      </c>
      <c r="B60" s="399" t="s">
        <v>293</v>
      </c>
      <c r="C60" s="283">
        <v>14293600</v>
      </c>
    </row>
    <row r="61" spans="1:3" s="397" customFormat="1" ht="12" customHeight="1" thickBot="1" x14ac:dyDescent="0.25">
      <c r="A61" s="16" t="s">
        <v>296</v>
      </c>
      <c r="B61" s="278" t="s">
        <v>294</v>
      </c>
      <c r="C61" s="285"/>
    </row>
    <row r="62" spans="1:3" s="397" customFormat="1" ht="12" customHeight="1" thickBot="1" x14ac:dyDescent="0.25">
      <c r="A62" s="20" t="s">
        <v>25</v>
      </c>
      <c r="B62" s="276" t="s">
        <v>297</v>
      </c>
      <c r="C62" s="281">
        <f>SUM(C63:C65)</f>
        <v>0</v>
      </c>
    </row>
    <row r="63" spans="1:3" s="397" customFormat="1" ht="12" customHeight="1" x14ac:dyDescent="0.2">
      <c r="A63" s="15" t="s">
        <v>179</v>
      </c>
      <c r="B63" s="398" t="s">
        <v>299</v>
      </c>
      <c r="C63" s="286"/>
    </row>
    <row r="64" spans="1:3" s="397" customFormat="1" ht="12" customHeight="1" x14ac:dyDescent="0.2">
      <c r="A64" s="14" t="s">
        <v>180</v>
      </c>
      <c r="B64" s="399" t="s">
        <v>422</v>
      </c>
      <c r="C64" s="286"/>
    </row>
    <row r="65" spans="1:3" s="397" customFormat="1" ht="12" customHeight="1" x14ac:dyDescent="0.2">
      <c r="A65" s="14" t="s">
        <v>228</v>
      </c>
      <c r="B65" s="399" t="s">
        <v>300</v>
      </c>
      <c r="C65" s="286"/>
    </row>
    <row r="66" spans="1:3" s="397" customFormat="1" ht="12" customHeight="1" thickBot="1" x14ac:dyDescent="0.25">
      <c r="A66" s="16" t="s">
        <v>298</v>
      </c>
      <c r="B66" s="278" t="s">
        <v>301</v>
      </c>
      <c r="C66" s="286"/>
    </row>
    <row r="67" spans="1:3" s="397" customFormat="1" ht="12" customHeight="1" thickBot="1" x14ac:dyDescent="0.25">
      <c r="A67" s="470" t="s">
        <v>471</v>
      </c>
      <c r="B67" s="21" t="s">
        <v>302</v>
      </c>
      <c r="C67" s="287">
        <f>+C10+C17+C24+C31+C39+C51+C57+C62</f>
        <v>536136890</v>
      </c>
    </row>
    <row r="68" spans="1:3" s="397" customFormat="1" ht="12" customHeight="1" thickBot="1" x14ac:dyDescent="0.25">
      <c r="A68" s="445" t="s">
        <v>303</v>
      </c>
      <c r="B68" s="276" t="s">
        <v>304</v>
      </c>
      <c r="C68" s="281">
        <f>SUM(C69:C71)</f>
        <v>0</v>
      </c>
    </row>
    <row r="69" spans="1:3" s="397" customFormat="1" ht="12" customHeight="1" x14ac:dyDescent="0.2">
      <c r="A69" s="15" t="s">
        <v>332</v>
      </c>
      <c r="B69" s="398" t="s">
        <v>305</v>
      </c>
      <c r="C69" s="286"/>
    </row>
    <row r="70" spans="1:3" s="397" customFormat="1" ht="12" customHeight="1" x14ac:dyDescent="0.2">
      <c r="A70" s="14" t="s">
        <v>341</v>
      </c>
      <c r="B70" s="399" t="s">
        <v>306</v>
      </c>
      <c r="C70" s="286"/>
    </row>
    <row r="71" spans="1:3" s="397" customFormat="1" ht="12" customHeight="1" thickBot="1" x14ac:dyDescent="0.25">
      <c r="A71" s="16" t="s">
        <v>342</v>
      </c>
      <c r="B71" s="464" t="s">
        <v>564</v>
      </c>
      <c r="C71" s="286"/>
    </row>
    <row r="72" spans="1:3" s="397" customFormat="1" ht="12" customHeight="1" thickBot="1" x14ac:dyDescent="0.25">
      <c r="A72" s="445" t="s">
        <v>308</v>
      </c>
      <c r="B72" s="276" t="s">
        <v>309</v>
      </c>
      <c r="C72" s="281">
        <f>SUM(C73:C76)</f>
        <v>16000000</v>
      </c>
    </row>
    <row r="73" spans="1:3" s="397" customFormat="1" ht="12" customHeight="1" x14ac:dyDescent="0.2">
      <c r="A73" s="15" t="s">
        <v>147</v>
      </c>
      <c r="B73" s="398" t="s">
        <v>310</v>
      </c>
      <c r="C73" s="286"/>
    </row>
    <row r="74" spans="1:3" s="397" customFormat="1" ht="12" customHeight="1" x14ac:dyDescent="0.2">
      <c r="A74" s="14" t="s">
        <v>148</v>
      </c>
      <c r="B74" s="399" t="s">
        <v>565</v>
      </c>
      <c r="C74" s="286"/>
    </row>
    <row r="75" spans="1:3" s="397" customFormat="1" ht="12" customHeight="1" thickBot="1" x14ac:dyDescent="0.25">
      <c r="A75" s="16" t="s">
        <v>333</v>
      </c>
      <c r="B75" s="400" t="s">
        <v>311</v>
      </c>
      <c r="C75" s="386">
        <v>16000000</v>
      </c>
    </row>
    <row r="76" spans="1:3" s="397" customFormat="1" ht="12" customHeight="1" thickBot="1" x14ac:dyDescent="0.25">
      <c r="A76" s="556" t="s">
        <v>334</v>
      </c>
      <c r="B76" s="557" t="s">
        <v>566</v>
      </c>
      <c r="C76" s="558"/>
    </row>
    <row r="77" spans="1:3" s="397" customFormat="1" ht="12" customHeight="1" thickBot="1" x14ac:dyDescent="0.25">
      <c r="A77" s="445" t="s">
        <v>312</v>
      </c>
      <c r="B77" s="276" t="s">
        <v>313</v>
      </c>
      <c r="C77" s="281">
        <f>SUM(C78:C79)</f>
        <v>206509494</v>
      </c>
    </row>
    <row r="78" spans="1:3" s="397" customFormat="1" ht="12" customHeight="1" thickBot="1" x14ac:dyDescent="0.25">
      <c r="A78" s="13" t="s">
        <v>335</v>
      </c>
      <c r="B78" s="555" t="s">
        <v>314</v>
      </c>
      <c r="C78" s="386">
        <v>206509494</v>
      </c>
    </row>
    <row r="79" spans="1:3" s="397" customFormat="1" ht="12" customHeight="1" thickBot="1" x14ac:dyDescent="0.25">
      <c r="A79" s="556" t="s">
        <v>336</v>
      </c>
      <c r="B79" s="557" t="s">
        <v>315</v>
      </c>
      <c r="C79" s="558"/>
    </row>
    <row r="80" spans="1:3" s="397" customFormat="1" ht="12" customHeight="1" thickBot="1" x14ac:dyDescent="0.25">
      <c r="A80" s="445" t="s">
        <v>316</v>
      </c>
      <c r="B80" s="276" t="s">
        <v>317</v>
      </c>
      <c r="C80" s="281">
        <f>SUM(C81:C83)</f>
        <v>269831383</v>
      </c>
    </row>
    <row r="81" spans="1:5" s="397" customFormat="1" ht="12" customHeight="1" x14ac:dyDescent="0.2">
      <c r="A81" s="15" t="s">
        <v>337</v>
      </c>
      <c r="B81" s="398" t="s">
        <v>318</v>
      </c>
      <c r="C81" s="286"/>
    </row>
    <row r="82" spans="1:5" s="397" customFormat="1" ht="12" customHeight="1" x14ac:dyDescent="0.2">
      <c r="A82" s="14" t="s">
        <v>338</v>
      </c>
      <c r="B82" s="399" t="s">
        <v>319</v>
      </c>
      <c r="C82" s="286"/>
    </row>
    <row r="83" spans="1:5" s="397" customFormat="1" ht="12" customHeight="1" thickBot="1" x14ac:dyDescent="0.25">
      <c r="A83" s="18" t="s">
        <v>339</v>
      </c>
      <c r="B83" s="559" t="s">
        <v>702</v>
      </c>
      <c r="C83" s="560">
        <v>269831383</v>
      </c>
      <c r="E83" s="760"/>
    </row>
    <row r="84" spans="1:5" s="397" customFormat="1" ht="12" customHeight="1" thickBot="1" x14ac:dyDescent="0.25">
      <c r="A84" s="445" t="s">
        <v>320</v>
      </c>
      <c r="B84" s="276" t="s">
        <v>340</v>
      </c>
      <c r="C84" s="281">
        <f>SUM(C85:C88)</f>
        <v>0</v>
      </c>
      <c r="E84" s="754"/>
    </row>
    <row r="85" spans="1:5" s="397" customFormat="1" ht="12" customHeight="1" x14ac:dyDescent="0.2">
      <c r="A85" s="402" t="s">
        <v>321</v>
      </c>
      <c r="B85" s="398" t="s">
        <v>322</v>
      </c>
      <c r="C85" s="286"/>
      <c r="E85" s="761"/>
    </row>
    <row r="86" spans="1:5" s="397" customFormat="1" ht="12" customHeight="1" x14ac:dyDescent="0.2">
      <c r="A86" s="403" t="s">
        <v>323</v>
      </c>
      <c r="B86" s="399" t="s">
        <v>324</v>
      </c>
      <c r="C86" s="286"/>
    </row>
    <row r="87" spans="1:5" s="397" customFormat="1" ht="12" customHeight="1" x14ac:dyDescent="0.2">
      <c r="A87" s="403" t="s">
        <v>325</v>
      </c>
      <c r="B87" s="399" t="s">
        <v>326</v>
      </c>
      <c r="C87" s="286"/>
    </row>
    <row r="88" spans="1:5" s="397" customFormat="1" ht="12" customHeight="1" thickBot="1" x14ac:dyDescent="0.25">
      <c r="A88" s="404" t="s">
        <v>327</v>
      </c>
      <c r="B88" s="278" t="s">
        <v>328</v>
      </c>
      <c r="C88" s="286"/>
    </row>
    <row r="89" spans="1:5" s="397" customFormat="1" ht="12" customHeight="1" thickBot="1" x14ac:dyDescent="0.25">
      <c r="A89" s="445" t="s">
        <v>329</v>
      </c>
      <c r="B89" s="276" t="s">
        <v>470</v>
      </c>
      <c r="C89" s="443"/>
    </row>
    <row r="90" spans="1:5" s="397" customFormat="1" ht="13.5" customHeight="1" thickBot="1" x14ac:dyDescent="0.25">
      <c r="A90" s="445" t="s">
        <v>331</v>
      </c>
      <c r="B90" s="276" t="s">
        <v>330</v>
      </c>
      <c r="C90" s="443"/>
    </row>
    <row r="91" spans="1:5" s="397" customFormat="1" ht="15.75" customHeight="1" thickBot="1" x14ac:dyDescent="0.25">
      <c r="A91" s="445" t="s">
        <v>343</v>
      </c>
      <c r="B91" s="405" t="s">
        <v>473</v>
      </c>
      <c r="C91" s="287">
        <f>+C68+C72+C77+C80+C84+C90+C89</f>
        <v>492340877</v>
      </c>
    </row>
    <row r="92" spans="1:5" s="397" customFormat="1" ht="16.5" customHeight="1" thickBot="1" x14ac:dyDescent="0.25">
      <c r="A92" s="446" t="s">
        <v>472</v>
      </c>
      <c r="B92" s="406" t="s">
        <v>474</v>
      </c>
      <c r="C92" s="287">
        <f>+C67+C91</f>
        <v>1028477767</v>
      </c>
      <c r="E92" s="754"/>
    </row>
    <row r="93" spans="1:5" s="397" customFormat="1" ht="11.1" customHeight="1" x14ac:dyDescent="0.2">
      <c r="A93" s="5"/>
      <c r="B93" s="6"/>
      <c r="C93" s="288"/>
      <c r="E93" s="752"/>
    </row>
    <row r="94" spans="1:5" ht="16.5" customHeight="1" x14ac:dyDescent="0.25">
      <c r="A94" s="779" t="s">
        <v>47</v>
      </c>
      <c r="B94" s="779"/>
      <c r="C94" s="779"/>
      <c r="E94" s="492"/>
    </row>
    <row r="95" spans="1:5" s="407" customFormat="1" ht="16.5" customHeight="1" thickBot="1" x14ac:dyDescent="0.3">
      <c r="A95" s="776" t="s">
        <v>151</v>
      </c>
      <c r="B95" s="776"/>
      <c r="C95" s="567" t="str">
        <f>C7</f>
        <v>Forintban!</v>
      </c>
      <c r="E95" s="755"/>
    </row>
    <row r="96" spans="1:5" ht="30" customHeight="1" thickBot="1" x14ac:dyDescent="0.3">
      <c r="A96" s="548" t="s">
        <v>69</v>
      </c>
      <c r="B96" s="549" t="s">
        <v>48</v>
      </c>
      <c r="C96" s="550" t="str">
        <f>+C8</f>
        <v>2020. évi előirányzat</v>
      </c>
    </row>
    <row r="97" spans="1:7" s="396" customFormat="1" ht="12" customHeight="1" thickBot="1" x14ac:dyDescent="0.25">
      <c r="A97" s="548"/>
      <c r="B97" s="549" t="s">
        <v>488</v>
      </c>
      <c r="C97" s="550" t="s">
        <v>489</v>
      </c>
    </row>
    <row r="98" spans="1:7" ht="12" customHeight="1" thickBot="1" x14ac:dyDescent="0.3">
      <c r="A98" s="22" t="s">
        <v>18</v>
      </c>
      <c r="B98" s="28" t="s">
        <v>432</v>
      </c>
      <c r="C98" s="280">
        <f>C99+C100+C101+C102+C103+C116</f>
        <v>534001890</v>
      </c>
    </row>
    <row r="99" spans="1:7" ht="12" customHeight="1" x14ac:dyDescent="0.25">
      <c r="A99" s="17" t="s">
        <v>98</v>
      </c>
      <c r="B99" s="10" t="s">
        <v>49</v>
      </c>
      <c r="C99" s="282">
        <v>254085038</v>
      </c>
      <c r="E99" s="411"/>
      <c r="F99" s="411"/>
      <c r="G99" s="751"/>
    </row>
    <row r="100" spans="1:7" ht="12" customHeight="1" x14ac:dyDescent="0.25">
      <c r="A100" s="14" t="s">
        <v>99</v>
      </c>
      <c r="B100" s="8" t="s">
        <v>181</v>
      </c>
      <c r="C100" s="283">
        <v>43946183</v>
      </c>
      <c r="E100" s="752"/>
      <c r="F100" s="411"/>
      <c r="G100" s="751"/>
    </row>
    <row r="101" spans="1:7" ht="12" customHeight="1" x14ac:dyDescent="0.25">
      <c r="A101" s="14" t="s">
        <v>100</v>
      </c>
      <c r="B101" s="8" t="s">
        <v>138</v>
      </c>
      <c r="C101" s="285">
        <v>187950012</v>
      </c>
      <c r="E101" s="751"/>
      <c r="F101" s="411"/>
      <c r="G101" s="751"/>
    </row>
    <row r="102" spans="1:7" ht="12" customHeight="1" x14ac:dyDescent="0.25">
      <c r="A102" s="14" t="s">
        <v>101</v>
      </c>
      <c r="B102" s="11" t="s">
        <v>182</v>
      </c>
      <c r="C102" s="285">
        <v>30000000</v>
      </c>
      <c r="E102" s="753"/>
      <c r="F102" s="411"/>
      <c r="G102" s="411"/>
    </row>
    <row r="103" spans="1:7" ht="12" customHeight="1" x14ac:dyDescent="0.25">
      <c r="A103" s="14" t="s">
        <v>112</v>
      </c>
      <c r="B103" s="19" t="s">
        <v>183</v>
      </c>
      <c r="C103" s="285">
        <v>18020657</v>
      </c>
      <c r="E103" s="411"/>
      <c r="F103" s="411"/>
      <c r="G103" s="411"/>
    </row>
    <row r="104" spans="1:7" ht="12" customHeight="1" x14ac:dyDescent="0.25">
      <c r="A104" s="14" t="s">
        <v>102</v>
      </c>
      <c r="B104" s="8" t="s">
        <v>437</v>
      </c>
      <c r="C104" s="285"/>
      <c r="E104" s="752"/>
      <c r="F104" s="411"/>
      <c r="G104" s="751"/>
    </row>
    <row r="105" spans="1:7" ht="12" customHeight="1" x14ac:dyDescent="0.25">
      <c r="A105" s="14" t="s">
        <v>103</v>
      </c>
      <c r="B105" s="141" t="s">
        <v>436</v>
      </c>
      <c r="C105" s="285"/>
      <c r="E105" s="751"/>
      <c r="F105" s="411"/>
      <c r="G105" s="751"/>
    </row>
    <row r="106" spans="1:7" ht="12" customHeight="1" x14ac:dyDescent="0.25">
      <c r="A106" s="14" t="s">
        <v>113</v>
      </c>
      <c r="B106" s="141" t="s">
        <v>435</v>
      </c>
      <c r="C106" s="285"/>
      <c r="E106" s="753"/>
      <c r="F106" s="411"/>
      <c r="G106" s="751"/>
    </row>
    <row r="107" spans="1:7" ht="12" customHeight="1" x14ac:dyDescent="0.25">
      <c r="A107" s="14" t="s">
        <v>114</v>
      </c>
      <c r="B107" s="139" t="s">
        <v>346</v>
      </c>
      <c r="C107" s="285"/>
      <c r="E107" s="411"/>
      <c r="F107" s="411"/>
      <c r="G107" s="411"/>
    </row>
    <row r="108" spans="1:7" ht="12" customHeight="1" x14ac:dyDescent="0.25">
      <c r="A108" s="14" t="s">
        <v>115</v>
      </c>
      <c r="B108" s="140" t="s">
        <v>347</v>
      </c>
      <c r="C108" s="285"/>
      <c r="E108" s="752"/>
      <c r="F108" s="411"/>
      <c r="G108" s="411"/>
    </row>
    <row r="109" spans="1:7" ht="12" customHeight="1" x14ac:dyDescent="0.25">
      <c r="A109" s="14" t="s">
        <v>116</v>
      </c>
      <c r="B109" s="140" t="s">
        <v>348</v>
      </c>
      <c r="C109" s="285"/>
      <c r="E109" s="751"/>
      <c r="F109" s="411"/>
      <c r="G109" s="411"/>
    </row>
    <row r="110" spans="1:7" ht="12" customHeight="1" x14ac:dyDescent="0.25">
      <c r="A110" s="14" t="s">
        <v>118</v>
      </c>
      <c r="B110" s="139" t="s">
        <v>349</v>
      </c>
      <c r="C110" s="285"/>
      <c r="E110" s="748"/>
    </row>
    <row r="111" spans="1:7" ht="12" customHeight="1" x14ac:dyDescent="0.25">
      <c r="A111" s="14" t="s">
        <v>184</v>
      </c>
      <c r="B111" s="139" t="s">
        <v>350</v>
      </c>
      <c r="C111" s="285">
        <v>18020657</v>
      </c>
    </row>
    <row r="112" spans="1:7" ht="12" customHeight="1" x14ac:dyDescent="0.25">
      <c r="A112" s="14" t="s">
        <v>344</v>
      </c>
      <c r="B112" s="140" t="s">
        <v>351</v>
      </c>
      <c r="C112" s="285"/>
    </row>
    <row r="113" spans="1:3" ht="12" customHeight="1" x14ac:dyDescent="0.25">
      <c r="A113" s="13" t="s">
        <v>345</v>
      </c>
      <c r="B113" s="141" t="s">
        <v>352</v>
      </c>
      <c r="C113" s="285"/>
    </row>
    <row r="114" spans="1:3" ht="12" customHeight="1" x14ac:dyDescent="0.25">
      <c r="A114" s="14" t="s">
        <v>433</v>
      </c>
      <c r="B114" s="141" t="s">
        <v>353</v>
      </c>
      <c r="C114" s="285"/>
    </row>
    <row r="115" spans="1:3" ht="12" customHeight="1" x14ac:dyDescent="0.25">
      <c r="A115" s="16" t="s">
        <v>434</v>
      </c>
      <c r="B115" s="141" t="s">
        <v>354</v>
      </c>
      <c r="C115" s="285"/>
    </row>
    <row r="116" spans="1:3" ht="12" customHeight="1" x14ac:dyDescent="0.25">
      <c r="A116" s="14" t="s">
        <v>438</v>
      </c>
      <c r="B116" s="11" t="s">
        <v>50</v>
      </c>
      <c r="C116" s="283"/>
    </row>
    <row r="117" spans="1:3" ht="12" customHeight="1" x14ac:dyDescent="0.25">
      <c r="A117" s="14" t="s">
        <v>439</v>
      </c>
      <c r="B117" s="8" t="s">
        <v>441</v>
      </c>
      <c r="C117" s="283"/>
    </row>
    <row r="118" spans="1:3" ht="12" customHeight="1" thickBot="1" x14ac:dyDescent="0.3">
      <c r="A118" s="18" t="s">
        <v>440</v>
      </c>
      <c r="B118" s="468" t="s">
        <v>442</v>
      </c>
      <c r="C118" s="289"/>
    </row>
    <row r="119" spans="1:3" ht="12" customHeight="1" thickBot="1" x14ac:dyDescent="0.3">
      <c r="A119" s="465" t="s">
        <v>19</v>
      </c>
      <c r="B119" s="466" t="s">
        <v>355</v>
      </c>
      <c r="C119" s="467">
        <f>+C120+C122+C124</f>
        <v>224644494</v>
      </c>
    </row>
    <row r="120" spans="1:3" ht="12" customHeight="1" x14ac:dyDescent="0.25">
      <c r="A120" s="15" t="s">
        <v>104</v>
      </c>
      <c r="B120" s="8" t="s">
        <v>227</v>
      </c>
      <c r="C120" s="284">
        <v>224644494</v>
      </c>
    </row>
    <row r="121" spans="1:3" ht="12" customHeight="1" x14ac:dyDescent="0.25">
      <c r="A121" s="15" t="s">
        <v>105</v>
      </c>
      <c r="B121" s="12" t="s">
        <v>359</v>
      </c>
      <c r="C121" s="284"/>
    </row>
    <row r="122" spans="1:3" ht="12" customHeight="1" x14ac:dyDescent="0.25">
      <c r="A122" s="15" t="s">
        <v>106</v>
      </c>
      <c r="B122" s="12" t="s">
        <v>185</v>
      </c>
      <c r="C122" s="283"/>
    </row>
    <row r="123" spans="1:3" ht="12" customHeight="1" x14ac:dyDescent="0.25">
      <c r="A123" s="15" t="s">
        <v>107</v>
      </c>
      <c r="B123" s="12" t="s">
        <v>360</v>
      </c>
      <c r="C123" s="248"/>
    </row>
    <row r="124" spans="1:3" ht="12" customHeight="1" x14ac:dyDescent="0.25">
      <c r="A124" s="15" t="s">
        <v>108</v>
      </c>
      <c r="B124" s="278" t="s">
        <v>569</v>
      </c>
      <c r="C124" s="248"/>
    </row>
    <row r="125" spans="1:3" ht="12" customHeight="1" x14ac:dyDescent="0.25">
      <c r="A125" s="15" t="s">
        <v>117</v>
      </c>
      <c r="B125" s="277" t="s">
        <v>423</v>
      </c>
      <c r="C125" s="248"/>
    </row>
    <row r="126" spans="1:3" ht="12" customHeight="1" x14ac:dyDescent="0.25">
      <c r="A126" s="15" t="s">
        <v>119</v>
      </c>
      <c r="B126" s="394" t="s">
        <v>365</v>
      </c>
      <c r="C126" s="248"/>
    </row>
    <row r="127" spans="1:3" x14ac:dyDescent="0.25">
      <c r="A127" s="15" t="s">
        <v>186</v>
      </c>
      <c r="B127" s="140" t="s">
        <v>348</v>
      </c>
      <c r="C127" s="248"/>
    </row>
    <row r="128" spans="1:3" ht="12" customHeight="1" x14ac:dyDescent="0.25">
      <c r="A128" s="15" t="s">
        <v>187</v>
      </c>
      <c r="B128" s="140" t="s">
        <v>364</v>
      </c>
      <c r="C128" s="248"/>
    </row>
    <row r="129" spans="1:3" ht="12" customHeight="1" x14ac:dyDescent="0.25">
      <c r="A129" s="15" t="s">
        <v>188</v>
      </c>
      <c r="B129" s="140" t="s">
        <v>363</v>
      </c>
      <c r="C129" s="248"/>
    </row>
    <row r="130" spans="1:3" ht="12" customHeight="1" x14ac:dyDescent="0.25">
      <c r="A130" s="15" t="s">
        <v>356</v>
      </c>
      <c r="B130" s="140" t="s">
        <v>351</v>
      </c>
      <c r="C130" s="248"/>
    </row>
    <row r="131" spans="1:3" ht="12" customHeight="1" x14ac:dyDescent="0.25">
      <c r="A131" s="15" t="s">
        <v>357</v>
      </c>
      <c r="B131" s="140" t="s">
        <v>362</v>
      </c>
      <c r="C131" s="248"/>
    </row>
    <row r="132" spans="1:3" ht="16.5" thickBot="1" x14ac:dyDescent="0.3">
      <c r="A132" s="13" t="s">
        <v>358</v>
      </c>
      <c r="B132" s="140" t="s">
        <v>361</v>
      </c>
      <c r="C132" s="250"/>
    </row>
    <row r="133" spans="1:3" ht="12" customHeight="1" thickBot="1" x14ac:dyDescent="0.3">
      <c r="A133" s="20" t="s">
        <v>20</v>
      </c>
      <c r="B133" s="121" t="s">
        <v>443</v>
      </c>
      <c r="C133" s="281">
        <f>+C98+C119</f>
        <v>758646384</v>
      </c>
    </row>
    <row r="134" spans="1:3" ht="12" customHeight="1" thickBot="1" x14ac:dyDescent="0.3">
      <c r="A134" s="20" t="s">
        <v>21</v>
      </c>
      <c r="B134" s="121" t="s">
        <v>444</v>
      </c>
      <c r="C134" s="281">
        <f>+C135+C136+C137</f>
        <v>0</v>
      </c>
    </row>
    <row r="135" spans="1:3" ht="12" customHeight="1" x14ac:dyDescent="0.25">
      <c r="A135" s="15" t="s">
        <v>265</v>
      </c>
      <c r="B135" s="12" t="s">
        <v>451</v>
      </c>
      <c r="C135" s="248"/>
    </row>
    <row r="136" spans="1:3" ht="12" customHeight="1" x14ac:dyDescent="0.25">
      <c r="A136" s="15" t="s">
        <v>266</v>
      </c>
      <c r="B136" s="12" t="s">
        <v>452</v>
      </c>
      <c r="C136" s="248"/>
    </row>
    <row r="137" spans="1:3" ht="12" customHeight="1" thickBot="1" x14ac:dyDescent="0.3">
      <c r="A137" s="13" t="s">
        <v>267</v>
      </c>
      <c r="B137" s="12" t="s">
        <v>453</v>
      </c>
      <c r="C137" s="248"/>
    </row>
    <row r="138" spans="1:3" ht="12" customHeight="1" thickBot="1" x14ac:dyDescent="0.3">
      <c r="A138" s="20" t="s">
        <v>22</v>
      </c>
      <c r="B138" s="121" t="s">
        <v>445</v>
      </c>
      <c r="C138" s="281">
        <f>SUM(C139:C144)</f>
        <v>0</v>
      </c>
    </row>
    <row r="139" spans="1:3" ht="12" customHeight="1" x14ac:dyDescent="0.25">
      <c r="A139" s="15" t="s">
        <v>91</v>
      </c>
      <c r="B139" s="9" t="s">
        <v>454</v>
      </c>
      <c r="C139" s="248"/>
    </row>
    <row r="140" spans="1:3" ht="12" customHeight="1" x14ac:dyDescent="0.25">
      <c r="A140" s="15" t="s">
        <v>92</v>
      </c>
      <c r="B140" s="9" t="s">
        <v>446</v>
      </c>
      <c r="C140" s="248"/>
    </row>
    <row r="141" spans="1:3" ht="12" customHeight="1" x14ac:dyDescent="0.25">
      <c r="A141" s="15" t="s">
        <v>93</v>
      </c>
      <c r="B141" s="9" t="s">
        <v>447</v>
      </c>
      <c r="C141" s="248"/>
    </row>
    <row r="142" spans="1:3" ht="12" customHeight="1" x14ac:dyDescent="0.25">
      <c r="A142" s="15" t="s">
        <v>173</v>
      </c>
      <c r="B142" s="9" t="s">
        <v>448</v>
      </c>
      <c r="C142" s="248"/>
    </row>
    <row r="143" spans="1:3" ht="12" customHeight="1" x14ac:dyDescent="0.25">
      <c r="A143" s="13" t="s">
        <v>174</v>
      </c>
      <c r="B143" s="7" t="s">
        <v>449</v>
      </c>
      <c r="C143" s="250"/>
    </row>
    <row r="144" spans="1:3" ht="12" customHeight="1" thickBot="1" x14ac:dyDescent="0.3">
      <c r="A144" s="18" t="s">
        <v>175</v>
      </c>
      <c r="B144" s="709" t="s">
        <v>450</v>
      </c>
      <c r="C144" s="475"/>
    </row>
    <row r="145" spans="1:9" ht="12" customHeight="1" thickBot="1" x14ac:dyDescent="0.3">
      <c r="A145" s="20" t="s">
        <v>23</v>
      </c>
      <c r="B145" s="121" t="s">
        <v>458</v>
      </c>
      <c r="C145" s="287">
        <f>+C146+C147+C148+C149</f>
        <v>269831383</v>
      </c>
    </row>
    <row r="146" spans="1:9" ht="12" customHeight="1" x14ac:dyDescent="0.25">
      <c r="A146" s="15" t="s">
        <v>94</v>
      </c>
      <c r="B146" s="9" t="s">
        <v>366</v>
      </c>
      <c r="C146" s="248"/>
    </row>
    <row r="147" spans="1:9" ht="12" customHeight="1" x14ac:dyDescent="0.25">
      <c r="A147" s="15" t="s">
        <v>95</v>
      </c>
      <c r="B147" s="9" t="s">
        <v>367</v>
      </c>
      <c r="C147" s="248"/>
    </row>
    <row r="148" spans="1:9" ht="12" customHeight="1" thickBot="1" x14ac:dyDescent="0.3">
      <c r="A148" s="13" t="s">
        <v>283</v>
      </c>
      <c r="B148" s="7" t="s">
        <v>459</v>
      </c>
      <c r="C148" s="250"/>
    </row>
    <row r="149" spans="1:9" ht="12" customHeight="1" thickBot="1" x14ac:dyDescent="0.3">
      <c r="A149" s="556" t="s">
        <v>284</v>
      </c>
      <c r="B149" s="561" t="s">
        <v>702</v>
      </c>
      <c r="C149" s="562">
        <v>269831383</v>
      </c>
    </row>
    <row r="150" spans="1:9" ht="12" customHeight="1" thickBot="1" x14ac:dyDescent="0.3">
      <c r="A150" s="20" t="s">
        <v>24</v>
      </c>
      <c r="B150" s="121" t="s">
        <v>460</v>
      </c>
      <c r="C150" s="290">
        <f>SUM(C151:C155)</f>
        <v>0</v>
      </c>
    </row>
    <row r="151" spans="1:9" ht="12" customHeight="1" x14ac:dyDescent="0.25">
      <c r="A151" s="15" t="s">
        <v>96</v>
      </c>
      <c r="B151" s="9" t="s">
        <v>455</v>
      </c>
      <c r="C151" s="248"/>
    </row>
    <row r="152" spans="1:9" ht="12" customHeight="1" x14ac:dyDescent="0.25">
      <c r="A152" s="15" t="s">
        <v>97</v>
      </c>
      <c r="B152" s="9" t="s">
        <v>462</v>
      </c>
      <c r="C152" s="248"/>
    </row>
    <row r="153" spans="1:9" ht="12" customHeight="1" x14ac:dyDescent="0.25">
      <c r="A153" s="15" t="s">
        <v>295</v>
      </c>
      <c r="B153" s="9" t="s">
        <v>457</v>
      </c>
      <c r="C153" s="248"/>
    </row>
    <row r="154" spans="1:9" ht="12" customHeight="1" x14ac:dyDescent="0.25">
      <c r="A154" s="15" t="s">
        <v>296</v>
      </c>
      <c r="B154" s="9" t="s">
        <v>513</v>
      </c>
      <c r="C154" s="248"/>
    </row>
    <row r="155" spans="1:9" ht="12" customHeight="1" thickBot="1" x14ac:dyDescent="0.3">
      <c r="A155" s="15" t="s">
        <v>461</v>
      </c>
      <c r="B155" s="9" t="s">
        <v>464</v>
      </c>
      <c r="C155" s="248"/>
    </row>
    <row r="156" spans="1:9" ht="12" customHeight="1" thickBot="1" x14ac:dyDescent="0.3">
      <c r="A156" s="20" t="s">
        <v>25</v>
      </c>
      <c r="B156" s="121" t="s">
        <v>465</v>
      </c>
      <c r="C156" s="469"/>
    </row>
    <row r="157" spans="1:9" ht="12" customHeight="1" thickBot="1" x14ac:dyDescent="0.3">
      <c r="A157" s="20" t="s">
        <v>26</v>
      </c>
      <c r="B157" s="121" t="s">
        <v>466</v>
      </c>
      <c r="C157" s="469"/>
    </row>
    <row r="158" spans="1:9" ht="15.2" customHeight="1" thickBot="1" x14ac:dyDescent="0.3">
      <c r="A158" s="20" t="s">
        <v>27</v>
      </c>
      <c r="B158" s="121" t="s">
        <v>468</v>
      </c>
      <c r="C158" s="563">
        <f>+C134+C138+C145+C150+C156+C157</f>
        <v>269831383</v>
      </c>
      <c r="F158" s="409"/>
      <c r="G158" s="410"/>
      <c r="H158" s="410"/>
      <c r="I158" s="410"/>
    </row>
    <row r="159" spans="1:9" s="397" customFormat="1" ht="17.25" customHeight="1" thickBot="1" x14ac:dyDescent="0.25">
      <c r="A159" s="279" t="s">
        <v>28</v>
      </c>
      <c r="B159" s="564" t="s">
        <v>467</v>
      </c>
      <c r="C159" s="563">
        <f>+C133+C158</f>
        <v>1028477767</v>
      </c>
    </row>
    <row r="160" spans="1:9" ht="15.95" customHeight="1" x14ac:dyDescent="0.25">
      <c r="A160" s="622"/>
      <c r="B160" s="622"/>
      <c r="C160" s="623">
        <f>C92-C159</f>
        <v>0</v>
      </c>
    </row>
    <row r="161" spans="1:4" x14ac:dyDescent="0.25">
      <c r="A161" s="777" t="s">
        <v>368</v>
      </c>
      <c r="B161" s="777"/>
      <c r="C161" s="777"/>
    </row>
    <row r="162" spans="1:4" ht="15.2" customHeight="1" thickBot="1" x14ac:dyDescent="0.3">
      <c r="A162" s="778" t="s">
        <v>152</v>
      </c>
      <c r="B162" s="778"/>
      <c r="C162" s="568" t="str">
        <f>C95</f>
        <v>Forintban!</v>
      </c>
    </row>
    <row r="163" spans="1:4" ht="13.5" customHeight="1" thickBot="1" x14ac:dyDescent="0.3">
      <c r="A163" s="20">
        <v>1</v>
      </c>
      <c r="B163" s="27" t="s">
        <v>469</v>
      </c>
      <c r="C163" s="281">
        <f>+C67-C133</f>
        <v>-222509494</v>
      </c>
      <c r="D163" s="411"/>
    </row>
    <row r="164" spans="1:4" ht="27.75" customHeight="1" thickBot="1" x14ac:dyDescent="0.3">
      <c r="A164" s="20" t="s">
        <v>19</v>
      </c>
      <c r="B164" s="27" t="s">
        <v>475</v>
      </c>
      <c r="C164" s="281">
        <f>+C91-C158</f>
        <v>222509494</v>
      </c>
    </row>
  </sheetData>
  <mergeCells count="7">
    <mergeCell ref="B1:C1"/>
    <mergeCell ref="A6:C6"/>
    <mergeCell ref="A7:B7"/>
    <mergeCell ref="A95:B95"/>
    <mergeCell ref="A161:C161"/>
    <mergeCell ref="A162:B162"/>
    <mergeCell ref="A94:C94"/>
  </mergeCells>
  <phoneticPr fontId="0" type="noConversion"/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67" max="2" man="1"/>
    <brk id="144" max="2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3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5.83203125" style="86" customWidth="1"/>
    <col min="2" max="2" width="54.83203125" style="3" customWidth="1"/>
    <col min="3" max="4" width="17.6640625" style="3" customWidth="1"/>
    <col min="5" max="16384" width="9.33203125" style="3"/>
  </cols>
  <sheetData>
    <row r="1" spans="1:4" ht="14.85" customHeight="1" x14ac:dyDescent="0.2">
      <c r="D1" s="638" t="str">
        <f>CONCATENATE("3. tájékoztató tábla ",ALAPADATOK!A7," ",ALAPADATOK!B7," ",ALAPADATOK!C7," ",ALAPADATOK!D7," ",ALAPADATOK!E7," ",ALAPADATOK!F7," ",ALAPADATOK!G7," ",ALAPADATOK!H7)</f>
        <v>3. tájékoztató tábla a 1 / 2020 ( II.25. ) önkormányzati rendelethez</v>
      </c>
    </row>
    <row r="3" spans="1:4" ht="31.5" customHeight="1" x14ac:dyDescent="0.25">
      <c r="B3" s="848" t="s">
        <v>7</v>
      </c>
      <c r="C3" s="848"/>
      <c r="D3" s="848"/>
    </row>
    <row r="4" spans="1:4" s="74" customFormat="1" ht="16.5" thickBot="1" x14ac:dyDescent="0.3">
      <c r="A4" s="73"/>
      <c r="B4" s="357"/>
      <c r="D4" s="43" t="str">
        <f>KV_2.sz.tájékoztató_t.!I2</f>
        <v>Forintban!</v>
      </c>
    </row>
    <row r="5" spans="1:4" s="76" customFormat="1" ht="48" customHeight="1" thickBot="1" x14ac:dyDescent="0.25">
      <c r="A5" s="75" t="s">
        <v>16</v>
      </c>
      <c r="B5" s="187" t="s">
        <v>17</v>
      </c>
      <c r="C5" s="187" t="s">
        <v>71</v>
      </c>
      <c r="D5" s="188" t="s">
        <v>72</v>
      </c>
    </row>
    <row r="6" spans="1:4" s="76" customFormat="1" ht="14.1" customHeight="1" thickBot="1" x14ac:dyDescent="0.25">
      <c r="A6" s="35" t="s">
        <v>488</v>
      </c>
      <c r="B6" s="190" t="s">
        <v>489</v>
      </c>
      <c r="C6" s="190" t="s">
        <v>490</v>
      </c>
      <c r="D6" s="191" t="s">
        <v>492</v>
      </c>
    </row>
    <row r="7" spans="1:4" ht="18" customHeight="1" x14ac:dyDescent="0.2">
      <c r="A7" s="131" t="s">
        <v>18</v>
      </c>
      <c r="B7" s="192" t="s">
        <v>165</v>
      </c>
      <c r="C7" s="129"/>
      <c r="D7" s="77"/>
    </row>
    <row r="8" spans="1:4" ht="18" customHeight="1" x14ac:dyDescent="0.2">
      <c r="A8" s="78" t="s">
        <v>19</v>
      </c>
      <c r="B8" s="193" t="s">
        <v>166</v>
      </c>
      <c r="C8" s="130"/>
      <c r="D8" s="80"/>
    </row>
    <row r="9" spans="1:4" ht="18" customHeight="1" x14ac:dyDescent="0.2">
      <c r="A9" s="78" t="s">
        <v>20</v>
      </c>
      <c r="B9" s="193" t="s">
        <v>120</v>
      </c>
      <c r="C9" s="130"/>
      <c r="D9" s="80"/>
    </row>
    <row r="10" spans="1:4" ht="18" customHeight="1" x14ac:dyDescent="0.2">
      <c r="A10" s="78" t="s">
        <v>21</v>
      </c>
      <c r="B10" s="193" t="s">
        <v>121</v>
      </c>
      <c r="C10" s="130"/>
      <c r="D10" s="80"/>
    </row>
    <row r="11" spans="1:4" ht="18" customHeight="1" x14ac:dyDescent="0.2">
      <c r="A11" s="78" t="s">
        <v>22</v>
      </c>
      <c r="B11" s="193" t="s">
        <v>158</v>
      </c>
      <c r="C11" s="130"/>
      <c r="D11" s="80"/>
    </row>
    <row r="12" spans="1:4" ht="18" customHeight="1" x14ac:dyDescent="0.2">
      <c r="A12" s="78" t="s">
        <v>23</v>
      </c>
      <c r="B12" s="193" t="s">
        <v>159</v>
      </c>
      <c r="C12" s="130"/>
      <c r="D12" s="80"/>
    </row>
    <row r="13" spans="1:4" ht="18" customHeight="1" x14ac:dyDescent="0.2">
      <c r="A13" s="78" t="s">
        <v>24</v>
      </c>
      <c r="B13" s="194" t="s">
        <v>160</v>
      </c>
      <c r="C13" s="130"/>
      <c r="D13" s="80"/>
    </row>
    <row r="14" spans="1:4" ht="18" customHeight="1" x14ac:dyDescent="0.2">
      <c r="A14" s="78" t="s">
        <v>26</v>
      </c>
      <c r="B14" s="194" t="s">
        <v>161</v>
      </c>
      <c r="C14" s="130"/>
      <c r="D14" s="80"/>
    </row>
    <row r="15" spans="1:4" ht="18" customHeight="1" x14ac:dyDescent="0.2">
      <c r="A15" s="78" t="s">
        <v>27</v>
      </c>
      <c r="B15" s="194" t="s">
        <v>162</v>
      </c>
      <c r="C15" s="130"/>
      <c r="D15" s="80"/>
    </row>
    <row r="16" spans="1:4" ht="18" customHeight="1" x14ac:dyDescent="0.2">
      <c r="A16" s="78" t="s">
        <v>28</v>
      </c>
      <c r="B16" s="194" t="s">
        <v>163</v>
      </c>
      <c r="C16" s="130"/>
      <c r="D16" s="80"/>
    </row>
    <row r="17" spans="1:4" ht="22.5" customHeight="1" x14ac:dyDescent="0.2">
      <c r="A17" s="78" t="s">
        <v>29</v>
      </c>
      <c r="B17" s="194" t="s">
        <v>164</v>
      </c>
      <c r="C17" s="130"/>
      <c r="D17" s="80"/>
    </row>
    <row r="18" spans="1:4" ht="18" customHeight="1" x14ac:dyDescent="0.2">
      <c r="A18" s="78" t="s">
        <v>30</v>
      </c>
      <c r="B18" s="193" t="s">
        <v>122</v>
      </c>
      <c r="C18" s="130"/>
      <c r="D18" s="80"/>
    </row>
    <row r="19" spans="1:4" ht="18" customHeight="1" x14ac:dyDescent="0.2">
      <c r="A19" s="78" t="s">
        <v>31</v>
      </c>
      <c r="B19" s="193" t="s">
        <v>9</v>
      </c>
      <c r="C19" s="130"/>
      <c r="D19" s="80"/>
    </row>
    <row r="20" spans="1:4" ht="18" customHeight="1" x14ac:dyDescent="0.2">
      <c r="A20" s="78" t="s">
        <v>32</v>
      </c>
      <c r="B20" s="193" t="s">
        <v>8</v>
      </c>
      <c r="C20" s="130"/>
      <c r="D20" s="80"/>
    </row>
    <row r="21" spans="1:4" ht="18" customHeight="1" x14ac:dyDescent="0.2">
      <c r="A21" s="78" t="s">
        <v>33</v>
      </c>
      <c r="B21" s="193" t="s">
        <v>123</v>
      </c>
      <c r="C21" s="130"/>
      <c r="D21" s="80"/>
    </row>
    <row r="22" spans="1:4" ht="18" customHeight="1" x14ac:dyDescent="0.2">
      <c r="A22" s="78" t="s">
        <v>34</v>
      </c>
      <c r="B22" s="193" t="s">
        <v>124</v>
      </c>
      <c r="C22" s="130"/>
      <c r="D22" s="80"/>
    </row>
    <row r="23" spans="1:4" ht="18" customHeight="1" x14ac:dyDescent="0.2">
      <c r="A23" s="78" t="s">
        <v>35</v>
      </c>
      <c r="B23" s="120"/>
      <c r="C23" s="79"/>
      <c r="D23" s="80"/>
    </row>
    <row r="24" spans="1:4" ht="18" customHeight="1" x14ac:dyDescent="0.2">
      <c r="A24" s="78" t="s">
        <v>36</v>
      </c>
      <c r="B24" s="81"/>
      <c r="C24" s="79"/>
      <c r="D24" s="80"/>
    </row>
    <row r="25" spans="1:4" ht="18" customHeight="1" x14ac:dyDescent="0.2">
      <c r="A25" s="78" t="s">
        <v>37</v>
      </c>
      <c r="B25" s="81"/>
      <c r="C25" s="79"/>
      <c r="D25" s="80"/>
    </row>
    <row r="26" spans="1:4" ht="18" customHeight="1" x14ac:dyDescent="0.2">
      <c r="A26" s="78" t="s">
        <v>38</v>
      </c>
      <c r="B26" s="81"/>
      <c r="C26" s="79"/>
      <c r="D26" s="80"/>
    </row>
    <row r="27" spans="1:4" ht="18" customHeight="1" x14ac:dyDescent="0.2">
      <c r="A27" s="78" t="s">
        <v>39</v>
      </c>
      <c r="B27" s="81"/>
      <c r="C27" s="79"/>
      <c r="D27" s="80"/>
    </row>
    <row r="28" spans="1:4" ht="18" customHeight="1" x14ac:dyDescent="0.2">
      <c r="A28" s="78" t="s">
        <v>40</v>
      </c>
      <c r="B28" s="81"/>
      <c r="C28" s="79"/>
      <c r="D28" s="80"/>
    </row>
    <row r="29" spans="1:4" ht="18" customHeight="1" x14ac:dyDescent="0.2">
      <c r="A29" s="78" t="s">
        <v>41</v>
      </c>
      <c r="B29" s="81"/>
      <c r="C29" s="79"/>
      <c r="D29" s="80"/>
    </row>
    <row r="30" spans="1:4" ht="18" customHeight="1" x14ac:dyDescent="0.2">
      <c r="A30" s="78" t="s">
        <v>42</v>
      </c>
      <c r="B30" s="81"/>
      <c r="C30" s="79"/>
      <c r="D30" s="80"/>
    </row>
    <row r="31" spans="1:4" ht="18" customHeight="1" thickBot="1" x14ac:dyDescent="0.25">
      <c r="A31" s="132" t="s">
        <v>43</v>
      </c>
      <c r="B31" s="82"/>
      <c r="C31" s="83"/>
      <c r="D31" s="84"/>
    </row>
    <row r="32" spans="1:4" ht="18" customHeight="1" thickBot="1" x14ac:dyDescent="0.25">
      <c r="A32" s="36" t="s">
        <v>44</v>
      </c>
      <c r="B32" s="198" t="s">
        <v>53</v>
      </c>
      <c r="C32" s="199">
        <f>+C7+C8+C9+C10+C11+C18+C19+C20+C21+C22+C23+C24+C25+C26+C27+C28+C29+C30+C31</f>
        <v>0</v>
      </c>
      <c r="D32" s="200">
        <f>+D7+D8+D9+D10+D11+D18+D19+D20+D21+D22+D23+D24+D25+D26+D27+D28+D29+D30+D31</f>
        <v>0</v>
      </c>
    </row>
    <row r="33" spans="1:4" ht="8.4499999999999993" customHeight="1" x14ac:dyDescent="0.2">
      <c r="A33" s="85"/>
      <c r="B33" s="847"/>
      <c r="C33" s="847"/>
      <c r="D33" s="847"/>
    </row>
  </sheetData>
  <sheetProtection sheet="1"/>
  <mergeCells count="2">
    <mergeCell ref="B33:D33"/>
    <mergeCell ref="B3:D3"/>
  </mergeCells>
  <phoneticPr fontId="29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rgb="FF92D050"/>
  </sheetPr>
  <dimension ref="A1:Q82"/>
  <sheetViews>
    <sheetView zoomScale="120" zoomScaleNormal="120" workbookViewId="0">
      <selection activeCell="L14" sqref="L14"/>
    </sheetView>
  </sheetViews>
  <sheetFormatPr defaultRowHeight="15.75" x14ac:dyDescent="0.25"/>
  <cols>
    <col min="1" max="1" width="4.83203125" style="96" customWidth="1"/>
    <col min="2" max="2" width="31.1640625" style="109" customWidth="1"/>
    <col min="3" max="4" width="9" style="109" customWidth="1"/>
    <col min="5" max="5" width="9.5" style="109" customWidth="1"/>
    <col min="6" max="6" width="8.83203125" style="109" customWidth="1"/>
    <col min="7" max="7" width="8.6640625" style="109" customWidth="1"/>
    <col min="8" max="8" width="8.83203125" style="109" customWidth="1"/>
    <col min="9" max="9" width="8.1640625" style="109" customWidth="1"/>
    <col min="10" max="14" width="9.5" style="109" customWidth="1"/>
    <col min="15" max="15" width="12.6640625" style="96" customWidth="1"/>
    <col min="16" max="16384" width="9.33203125" style="109"/>
  </cols>
  <sheetData>
    <row r="1" spans="1:17" x14ac:dyDescent="0.25">
      <c r="M1" s="632"/>
      <c r="N1" s="576"/>
      <c r="O1" s="638" t="str">
        <f>CONCATENATE("4. tájékoztató tábla ",ALAPADATOK!A7," ",ALAPADATOK!B7," ",ALAPADATOK!C7," ",ALAPADATOK!D7," ",ALAPADATOK!E7," ",ALAPADATOK!F7," ",ALAPADATOK!G7," ",ALAPADATOK!H7)</f>
        <v>4. tájékoztató tábla a 1 / 2020 ( II.25. ) önkormányzati rendelethez</v>
      </c>
    </row>
    <row r="2" spans="1:17" ht="31.5" customHeight="1" x14ac:dyDescent="0.25">
      <c r="A2" s="852" t="str">
        <f>+CONCATENATE("Előirányzat-felhasználási terv",CHAR(10),LEFT(KV_ÖSSZEFÜGGÉSEK!A5,4),". évre")</f>
        <v>Előirányzat-felhasználási terv
2020. évre</v>
      </c>
      <c r="B2" s="853"/>
      <c r="C2" s="853"/>
      <c r="D2" s="853"/>
      <c r="E2" s="853"/>
      <c r="F2" s="853"/>
      <c r="G2" s="853"/>
      <c r="H2" s="853"/>
      <c r="I2" s="853"/>
      <c r="J2" s="853"/>
      <c r="K2" s="853"/>
      <c r="L2" s="853"/>
      <c r="M2" s="853"/>
      <c r="N2" s="853"/>
      <c r="O2" s="853"/>
    </row>
    <row r="3" spans="1:17" ht="16.5" thickBot="1" x14ac:dyDescent="0.3">
      <c r="O3" s="4" t="str">
        <f>KV_3.sz.tájékoztató_t.!D4</f>
        <v>Forintban!</v>
      </c>
    </row>
    <row r="4" spans="1:17" s="96" customFormat="1" ht="26.1" customHeight="1" thickBot="1" x14ac:dyDescent="0.3">
      <c r="A4" s="93" t="s">
        <v>16</v>
      </c>
      <c r="B4" s="94" t="s">
        <v>61</v>
      </c>
      <c r="C4" s="94" t="s">
        <v>73</v>
      </c>
      <c r="D4" s="94" t="s">
        <v>74</v>
      </c>
      <c r="E4" s="94" t="s">
        <v>75</v>
      </c>
      <c r="F4" s="94" t="s">
        <v>76</v>
      </c>
      <c r="G4" s="94" t="s">
        <v>77</v>
      </c>
      <c r="H4" s="94" t="s">
        <v>78</v>
      </c>
      <c r="I4" s="94" t="s">
        <v>79</v>
      </c>
      <c r="J4" s="94" t="s">
        <v>80</v>
      </c>
      <c r="K4" s="94" t="s">
        <v>81</v>
      </c>
      <c r="L4" s="94" t="s">
        <v>82</v>
      </c>
      <c r="M4" s="94" t="s">
        <v>83</v>
      </c>
      <c r="N4" s="94" t="s">
        <v>84</v>
      </c>
      <c r="O4" s="95" t="s">
        <v>53</v>
      </c>
    </row>
    <row r="5" spans="1:17" s="98" customFormat="1" ht="15.2" customHeight="1" thickBot="1" x14ac:dyDescent="0.25">
      <c r="A5" s="97" t="s">
        <v>18</v>
      </c>
      <c r="B5" s="849" t="s">
        <v>56</v>
      </c>
      <c r="C5" s="850"/>
      <c r="D5" s="850"/>
      <c r="E5" s="850"/>
      <c r="F5" s="850"/>
      <c r="G5" s="850"/>
      <c r="H5" s="850"/>
      <c r="I5" s="850"/>
      <c r="J5" s="850"/>
      <c r="K5" s="850"/>
      <c r="L5" s="850"/>
      <c r="M5" s="850"/>
      <c r="N5" s="850"/>
      <c r="O5" s="851"/>
    </row>
    <row r="6" spans="1:17" s="98" customFormat="1" ht="22.5" x14ac:dyDescent="0.2">
      <c r="A6" s="99" t="s">
        <v>19</v>
      </c>
      <c r="B6" s="462" t="s">
        <v>369</v>
      </c>
      <c r="C6" s="531">
        <v>36684613</v>
      </c>
      <c r="D6" s="531">
        <v>36684613</v>
      </c>
      <c r="E6" s="531">
        <v>36684613</v>
      </c>
      <c r="F6" s="531">
        <v>36684613</v>
      </c>
      <c r="G6" s="531">
        <v>36684613</v>
      </c>
      <c r="H6" s="531">
        <v>36684613</v>
      </c>
      <c r="I6" s="531">
        <v>36684613</v>
      </c>
      <c r="J6" s="531">
        <v>36684613</v>
      </c>
      <c r="K6" s="531">
        <v>36684613</v>
      </c>
      <c r="L6" s="531">
        <v>36684613</v>
      </c>
      <c r="M6" s="531">
        <v>36684613</v>
      </c>
      <c r="N6" s="531">
        <v>36684603</v>
      </c>
      <c r="O6" s="100">
        <f t="shared" ref="O6:O26" si="0">SUM(C6:N6)</f>
        <v>440215346</v>
      </c>
      <c r="Q6" s="636"/>
    </row>
    <row r="7" spans="1:17" s="103" customFormat="1" ht="22.5" x14ac:dyDescent="0.2">
      <c r="A7" s="101" t="s">
        <v>20</v>
      </c>
      <c r="B7" s="271" t="s">
        <v>414</v>
      </c>
      <c r="C7" s="532"/>
      <c r="D7" s="532"/>
      <c r="E7" s="532"/>
      <c r="F7" s="532"/>
      <c r="G7" s="532"/>
      <c r="H7" s="532"/>
      <c r="I7" s="532"/>
      <c r="J7" s="532"/>
      <c r="K7" s="532"/>
      <c r="L7" s="532"/>
      <c r="M7" s="532"/>
      <c r="N7" s="532"/>
      <c r="O7" s="102">
        <f t="shared" si="0"/>
        <v>0</v>
      </c>
    </row>
    <row r="8" spans="1:17" s="103" customFormat="1" ht="22.5" x14ac:dyDescent="0.2">
      <c r="A8" s="101" t="s">
        <v>21</v>
      </c>
      <c r="B8" s="270" t="s">
        <v>415</v>
      </c>
      <c r="C8" s="533"/>
      <c r="D8" s="533"/>
      <c r="E8" s="533"/>
      <c r="F8" s="533"/>
      <c r="G8" s="533"/>
      <c r="H8" s="533"/>
      <c r="I8" s="533"/>
      <c r="J8" s="533"/>
      <c r="K8" s="533"/>
      <c r="L8" s="533"/>
      <c r="M8" s="533"/>
      <c r="N8" s="533"/>
      <c r="O8" s="104">
        <f t="shared" si="0"/>
        <v>0</v>
      </c>
    </row>
    <row r="9" spans="1:17" s="103" customFormat="1" ht="14.1" customHeight="1" x14ac:dyDescent="0.2">
      <c r="A9" s="101" t="s">
        <v>22</v>
      </c>
      <c r="B9" s="269" t="s">
        <v>172</v>
      </c>
      <c r="C9" s="532">
        <v>2250000</v>
      </c>
      <c r="D9" s="532">
        <v>2250000</v>
      </c>
      <c r="E9" s="532">
        <v>12250000</v>
      </c>
      <c r="F9" s="532">
        <v>4250000</v>
      </c>
      <c r="G9" s="532">
        <v>2250000</v>
      </c>
      <c r="H9" s="532">
        <v>2250000</v>
      </c>
      <c r="I9" s="532">
        <v>2250000</v>
      </c>
      <c r="J9" s="532">
        <v>2250000</v>
      </c>
      <c r="K9" s="532">
        <v>12250000</v>
      </c>
      <c r="L9" s="532">
        <v>4250000</v>
      </c>
      <c r="M9" s="532">
        <v>2250000</v>
      </c>
      <c r="N9" s="532">
        <v>2250000</v>
      </c>
      <c r="O9" s="102">
        <f t="shared" si="0"/>
        <v>51000000</v>
      </c>
    </row>
    <row r="10" spans="1:17" s="103" customFormat="1" ht="14.1" customHeight="1" x14ac:dyDescent="0.2">
      <c r="A10" s="101" t="s">
        <v>23</v>
      </c>
      <c r="B10" s="269" t="s">
        <v>416</v>
      </c>
      <c r="C10" s="532">
        <v>218375</v>
      </c>
      <c r="D10" s="532">
        <v>218375</v>
      </c>
      <c r="E10" s="532">
        <v>218375</v>
      </c>
      <c r="F10" s="532">
        <v>218375</v>
      </c>
      <c r="G10" s="532">
        <v>218375</v>
      </c>
      <c r="H10" s="532">
        <v>218375</v>
      </c>
      <c r="I10" s="532">
        <v>218375</v>
      </c>
      <c r="J10" s="532">
        <v>218375</v>
      </c>
      <c r="K10" s="532">
        <v>218375</v>
      </c>
      <c r="L10" s="532">
        <v>218375</v>
      </c>
      <c r="M10" s="532">
        <v>218375</v>
      </c>
      <c r="N10" s="532">
        <v>218375</v>
      </c>
      <c r="O10" s="102">
        <f t="shared" si="0"/>
        <v>2620500</v>
      </c>
    </row>
    <row r="11" spans="1:17" s="103" customFormat="1" ht="14.1" customHeight="1" x14ac:dyDescent="0.2">
      <c r="A11" s="101" t="s">
        <v>24</v>
      </c>
      <c r="B11" s="269" t="s">
        <v>10</v>
      </c>
      <c r="C11" s="532"/>
      <c r="D11" s="532"/>
      <c r="E11" s="532"/>
      <c r="F11" s="532"/>
      <c r="G11" s="532">
        <v>3669148</v>
      </c>
      <c r="H11" s="532"/>
      <c r="I11" s="532"/>
      <c r="J11" s="532">
        <v>3669148</v>
      </c>
      <c r="K11" s="532"/>
      <c r="L11" s="532"/>
      <c r="M11" s="532"/>
      <c r="N11" s="532">
        <v>3669148</v>
      </c>
      <c r="O11" s="102">
        <f t="shared" si="0"/>
        <v>11007444</v>
      </c>
    </row>
    <row r="12" spans="1:17" s="103" customFormat="1" ht="14.1" customHeight="1" x14ac:dyDescent="0.2">
      <c r="A12" s="101" t="s">
        <v>25</v>
      </c>
      <c r="B12" s="269" t="s">
        <v>371</v>
      </c>
      <c r="C12" s="532">
        <v>1191133</v>
      </c>
      <c r="D12" s="532">
        <v>1191133</v>
      </c>
      <c r="E12" s="532">
        <v>1191133</v>
      </c>
      <c r="F12" s="532">
        <v>1191133</v>
      </c>
      <c r="G12" s="532">
        <v>1191133</v>
      </c>
      <c r="H12" s="532">
        <v>1191133</v>
      </c>
      <c r="I12" s="532">
        <v>1191133</v>
      </c>
      <c r="J12" s="532">
        <v>1191133</v>
      </c>
      <c r="K12" s="532">
        <v>1191133</v>
      </c>
      <c r="L12" s="532">
        <v>1191133</v>
      </c>
      <c r="M12" s="532">
        <v>1191133</v>
      </c>
      <c r="N12" s="532">
        <v>1191137</v>
      </c>
      <c r="O12" s="102">
        <f t="shared" si="0"/>
        <v>14293600</v>
      </c>
    </row>
    <row r="13" spans="1:17" s="103" customFormat="1" ht="22.5" x14ac:dyDescent="0.2">
      <c r="A13" s="101" t="s">
        <v>26</v>
      </c>
      <c r="B13" s="271" t="s">
        <v>402</v>
      </c>
      <c r="C13" s="532"/>
      <c r="D13" s="532"/>
      <c r="E13" s="532"/>
      <c r="F13" s="532"/>
      <c r="G13" s="532"/>
      <c r="H13" s="532"/>
      <c r="I13" s="532"/>
      <c r="J13" s="532"/>
      <c r="K13" s="532"/>
      <c r="L13" s="532"/>
      <c r="M13" s="532"/>
      <c r="N13" s="532"/>
      <c r="O13" s="102">
        <f t="shared" si="0"/>
        <v>0</v>
      </c>
    </row>
    <row r="14" spans="1:17" s="103" customFormat="1" ht="14.1" customHeight="1" thickBot="1" x14ac:dyDescent="0.25">
      <c r="A14" s="101" t="s">
        <v>27</v>
      </c>
      <c r="B14" s="269" t="s">
        <v>11</v>
      </c>
      <c r="C14" s="532">
        <v>21542458</v>
      </c>
      <c r="D14" s="532">
        <v>21542458</v>
      </c>
      <c r="E14" s="532">
        <v>11542458</v>
      </c>
      <c r="F14" s="532">
        <v>19542458</v>
      </c>
      <c r="G14" s="532">
        <v>18542458</v>
      </c>
      <c r="H14" s="532">
        <v>21542458</v>
      </c>
      <c r="I14" s="532">
        <v>21542458</v>
      </c>
      <c r="J14" s="532">
        <v>18542458</v>
      </c>
      <c r="K14" s="532">
        <v>11542458</v>
      </c>
      <c r="L14" s="532">
        <v>19542458</v>
      </c>
      <c r="M14" s="532">
        <v>18542458</v>
      </c>
      <c r="N14" s="532">
        <v>18542456</v>
      </c>
      <c r="O14" s="102">
        <f t="shared" si="0"/>
        <v>222509494</v>
      </c>
    </row>
    <row r="15" spans="1:17" s="98" customFormat="1" ht="15.95" customHeight="1" thickBot="1" x14ac:dyDescent="0.25">
      <c r="A15" s="97" t="s">
        <v>28</v>
      </c>
      <c r="B15" s="37" t="s">
        <v>109</v>
      </c>
      <c r="C15" s="534">
        <f t="shared" ref="C15:N15" si="1">SUM(C6:C14)</f>
        <v>61886579</v>
      </c>
      <c r="D15" s="534">
        <f t="shared" si="1"/>
        <v>61886579</v>
      </c>
      <c r="E15" s="534">
        <f t="shared" si="1"/>
        <v>61886579</v>
      </c>
      <c r="F15" s="534">
        <f t="shared" si="1"/>
        <v>61886579</v>
      </c>
      <c r="G15" s="534">
        <f t="shared" si="1"/>
        <v>62555727</v>
      </c>
      <c r="H15" s="534">
        <f t="shared" si="1"/>
        <v>61886579</v>
      </c>
      <c r="I15" s="534">
        <f t="shared" si="1"/>
        <v>61886579</v>
      </c>
      <c r="J15" s="534">
        <f t="shared" si="1"/>
        <v>62555727</v>
      </c>
      <c r="K15" s="534">
        <f t="shared" si="1"/>
        <v>61886579</v>
      </c>
      <c r="L15" s="534">
        <f t="shared" si="1"/>
        <v>61886579</v>
      </c>
      <c r="M15" s="534">
        <f t="shared" si="1"/>
        <v>58886579</v>
      </c>
      <c r="N15" s="534">
        <f t="shared" si="1"/>
        <v>62555719</v>
      </c>
      <c r="O15" s="105">
        <f>SUM(C15:N15)</f>
        <v>741646384</v>
      </c>
    </row>
    <row r="16" spans="1:17" s="98" customFormat="1" ht="15.2" customHeight="1" thickBot="1" x14ac:dyDescent="0.25">
      <c r="A16" s="97" t="s">
        <v>29</v>
      </c>
      <c r="B16" s="849" t="s">
        <v>57</v>
      </c>
      <c r="C16" s="850"/>
      <c r="D16" s="850"/>
      <c r="E16" s="850"/>
      <c r="F16" s="850"/>
      <c r="G16" s="850"/>
      <c r="H16" s="850"/>
      <c r="I16" s="850"/>
      <c r="J16" s="850"/>
      <c r="K16" s="850"/>
      <c r="L16" s="850"/>
      <c r="M16" s="850"/>
      <c r="N16" s="850"/>
      <c r="O16" s="851"/>
    </row>
    <row r="17" spans="1:15" s="103" customFormat="1" ht="14.1" customHeight="1" x14ac:dyDescent="0.2">
      <c r="A17" s="106" t="s">
        <v>30</v>
      </c>
      <c r="B17" s="272" t="s">
        <v>62</v>
      </c>
      <c r="C17" s="533">
        <v>5927169</v>
      </c>
      <c r="D17" s="533">
        <v>5927169</v>
      </c>
      <c r="E17" s="533">
        <v>5927169</v>
      </c>
      <c r="F17" s="533">
        <v>5927169</v>
      </c>
      <c r="G17" s="533">
        <v>5927169</v>
      </c>
      <c r="H17" s="533">
        <v>5927169</v>
      </c>
      <c r="I17" s="533">
        <v>5927169</v>
      </c>
      <c r="J17" s="533">
        <v>5927169</v>
      </c>
      <c r="K17" s="533">
        <v>5927169</v>
      </c>
      <c r="L17" s="533">
        <v>5927169</v>
      </c>
      <c r="M17" s="533">
        <v>5927169</v>
      </c>
      <c r="N17" s="533">
        <v>5927167</v>
      </c>
      <c r="O17" s="104">
        <f t="shared" si="0"/>
        <v>71126026</v>
      </c>
    </row>
    <row r="18" spans="1:15" s="103" customFormat="1" ht="27.2" customHeight="1" x14ac:dyDescent="0.2">
      <c r="A18" s="101" t="s">
        <v>31</v>
      </c>
      <c r="B18" s="271" t="s">
        <v>181</v>
      </c>
      <c r="C18" s="532">
        <v>1028624</v>
      </c>
      <c r="D18" s="532">
        <v>1028622</v>
      </c>
      <c r="E18" s="532">
        <v>1028621</v>
      </c>
      <c r="F18" s="532">
        <v>1028621</v>
      </c>
      <c r="G18" s="532">
        <v>1028621</v>
      </c>
      <c r="H18" s="532">
        <v>1028621</v>
      </c>
      <c r="I18" s="532">
        <v>1028621</v>
      </c>
      <c r="J18" s="532">
        <v>1028621</v>
      </c>
      <c r="K18" s="532">
        <v>1028621</v>
      </c>
      <c r="L18" s="532">
        <v>1028621</v>
      </c>
      <c r="M18" s="532">
        <v>1028621</v>
      </c>
      <c r="N18" s="532">
        <v>1028621</v>
      </c>
      <c r="O18" s="102">
        <f t="shared" si="0"/>
        <v>12343456</v>
      </c>
    </row>
    <row r="19" spans="1:15" s="103" customFormat="1" ht="14.1" customHeight="1" x14ac:dyDescent="0.2">
      <c r="A19" s="101" t="s">
        <v>32</v>
      </c>
      <c r="B19" s="269" t="s">
        <v>138</v>
      </c>
      <c r="C19" s="532">
        <v>9640031</v>
      </c>
      <c r="D19" s="532">
        <v>9640031</v>
      </c>
      <c r="E19" s="532">
        <v>9640031</v>
      </c>
      <c r="F19" s="532">
        <v>9640031</v>
      </c>
      <c r="G19" s="532">
        <v>9640031</v>
      </c>
      <c r="H19" s="532">
        <v>9640031</v>
      </c>
      <c r="I19" s="532">
        <v>9640031</v>
      </c>
      <c r="J19" s="532">
        <v>9640031</v>
      </c>
      <c r="K19" s="532">
        <v>9640031</v>
      </c>
      <c r="L19" s="532">
        <v>9640031</v>
      </c>
      <c r="M19" s="532">
        <v>9640031</v>
      </c>
      <c r="N19" s="532">
        <v>9640027</v>
      </c>
      <c r="O19" s="102">
        <f t="shared" si="0"/>
        <v>115680368</v>
      </c>
    </row>
    <row r="20" spans="1:15" s="103" customFormat="1" ht="14.1" customHeight="1" x14ac:dyDescent="0.2">
      <c r="A20" s="101" t="s">
        <v>33</v>
      </c>
      <c r="B20" s="269" t="s">
        <v>182</v>
      </c>
      <c r="C20" s="532">
        <v>2500000</v>
      </c>
      <c r="D20" s="532">
        <v>2500000</v>
      </c>
      <c r="E20" s="532">
        <v>2500000</v>
      </c>
      <c r="F20" s="532">
        <v>2500000</v>
      </c>
      <c r="G20" s="532">
        <v>2500000</v>
      </c>
      <c r="H20" s="532">
        <v>2500000</v>
      </c>
      <c r="I20" s="532">
        <v>2500000</v>
      </c>
      <c r="J20" s="532">
        <v>2500000</v>
      </c>
      <c r="K20" s="532">
        <v>2500000</v>
      </c>
      <c r="L20" s="532">
        <v>2500000</v>
      </c>
      <c r="M20" s="532">
        <v>2500000</v>
      </c>
      <c r="N20" s="532">
        <v>2500000</v>
      </c>
      <c r="O20" s="102">
        <f t="shared" si="0"/>
        <v>30000000</v>
      </c>
    </row>
    <row r="21" spans="1:15" s="103" customFormat="1" ht="14.1" customHeight="1" x14ac:dyDescent="0.2">
      <c r="A21" s="101" t="s">
        <v>34</v>
      </c>
      <c r="B21" s="269" t="s">
        <v>12</v>
      </c>
      <c r="C21" s="532">
        <v>1501721</v>
      </c>
      <c r="D21" s="532">
        <v>1501721</v>
      </c>
      <c r="E21" s="532">
        <v>1501721</v>
      </c>
      <c r="F21" s="532">
        <v>1501721</v>
      </c>
      <c r="G21" s="532">
        <v>1501721</v>
      </c>
      <c r="H21" s="532">
        <v>1501721</v>
      </c>
      <c r="I21" s="532">
        <v>1501721</v>
      </c>
      <c r="J21" s="532">
        <v>1501721</v>
      </c>
      <c r="K21" s="532">
        <v>1501721</v>
      </c>
      <c r="L21" s="532">
        <v>1501721</v>
      </c>
      <c r="M21" s="532">
        <v>1501721</v>
      </c>
      <c r="N21" s="532">
        <v>1501726</v>
      </c>
      <c r="O21" s="102">
        <f t="shared" si="0"/>
        <v>18020657</v>
      </c>
    </row>
    <row r="22" spans="1:15" s="103" customFormat="1" ht="14.1" customHeight="1" x14ac:dyDescent="0.2">
      <c r="A22" s="101" t="s">
        <v>35</v>
      </c>
      <c r="B22" s="269" t="s">
        <v>227</v>
      </c>
      <c r="C22" s="532">
        <v>18720375</v>
      </c>
      <c r="D22" s="532">
        <v>18720375</v>
      </c>
      <c r="E22" s="532">
        <v>18720375</v>
      </c>
      <c r="F22" s="532">
        <v>18720375</v>
      </c>
      <c r="G22" s="532">
        <v>18720375</v>
      </c>
      <c r="H22" s="532">
        <v>18720375</v>
      </c>
      <c r="I22" s="532">
        <v>18720375</v>
      </c>
      <c r="J22" s="532">
        <v>18720375</v>
      </c>
      <c r="K22" s="532">
        <v>18720375</v>
      </c>
      <c r="L22" s="532">
        <v>18720375</v>
      </c>
      <c r="M22" s="532">
        <v>18720374</v>
      </c>
      <c r="N22" s="532">
        <v>18720370</v>
      </c>
      <c r="O22" s="102">
        <f t="shared" si="0"/>
        <v>224644494</v>
      </c>
    </row>
    <row r="23" spans="1:15" s="103" customFormat="1" x14ac:dyDescent="0.2">
      <c r="A23" s="101" t="s">
        <v>36</v>
      </c>
      <c r="B23" s="271" t="s">
        <v>185</v>
      </c>
      <c r="C23" s="532"/>
      <c r="D23" s="532"/>
      <c r="E23" s="532"/>
      <c r="F23" s="532"/>
      <c r="G23" s="532"/>
      <c r="H23" s="532"/>
      <c r="I23" s="532"/>
      <c r="J23" s="532"/>
      <c r="K23" s="532"/>
      <c r="L23" s="532"/>
      <c r="M23" s="532"/>
      <c r="N23" s="532"/>
      <c r="O23" s="102">
        <f t="shared" si="0"/>
        <v>0</v>
      </c>
    </row>
    <row r="24" spans="1:15" s="103" customFormat="1" ht="14.1" customHeight="1" x14ac:dyDescent="0.2">
      <c r="A24" s="101" t="s">
        <v>37</v>
      </c>
      <c r="B24" s="269" t="s">
        <v>229</v>
      </c>
      <c r="C24" s="532"/>
      <c r="D24" s="532"/>
      <c r="E24" s="532"/>
      <c r="F24" s="532"/>
      <c r="G24" s="532"/>
      <c r="H24" s="532"/>
      <c r="I24" s="532"/>
      <c r="J24" s="532"/>
      <c r="K24" s="532"/>
      <c r="L24" s="532"/>
      <c r="M24" s="532"/>
      <c r="N24" s="532"/>
      <c r="O24" s="102">
        <f t="shared" si="0"/>
        <v>0</v>
      </c>
    </row>
    <row r="25" spans="1:15" s="103" customFormat="1" ht="14.1" customHeight="1" thickBot="1" x14ac:dyDescent="0.25">
      <c r="A25" s="101" t="s">
        <v>38</v>
      </c>
      <c r="B25" s="269" t="s">
        <v>13</v>
      </c>
      <c r="C25" s="532">
        <v>22485949</v>
      </c>
      <c r="D25" s="532">
        <v>22485949</v>
      </c>
      <c r="E25" s="532">
        <v>22485949</v>
      </c>
      <c r="F25" s="532">
        <v>22485949</v>
      </c>
      <c r="G25" s="532">
        <v>22485949</v>
      </c>
      <c r="H25" s="532">
        <v>22485949</v>
      </c>
      <c r="I25" s="532">
        <v>22485949</v>
      </c>
      <c r="J25" s="532">
        <v>22485949</v>
      </c>
      <c r="K25" s="532">
        <v>22485949</v>
      </c>
      <c r="L25" s="532">
        <v>22485949</v>
      </c>
      <c r="M25" s="532">
        <v>22485949</v>
      </c>
      <c r="N25" s="532">
        <v>22485944</v>
      </c>
      <c r="O25" s="102">
        <f t="shared" si="0"/>
        <v>269831383</v>
      </c>
    </row>
    <row r="26" spans="1:15" s="98" customFormat="1" ht="15.95" customHeight="1" thickBot="1" x14ac:dyDescent="0.25">
      <c r="A26" s="107" t="s">
        <v>39</v>
      </c>
      <c r="B26" s="37" t="s">
        <v>110</v>
      </c>
      <c r="C26" s="534">
        <f t="shared" ref="C26:N26" si="2">SUM(C17:C25)</f>
        <v>61803869</v>
      </c>
      <c r="D26" s="534">
        <f t="shared" si="2"/>
        <v>61803867</v>
      </c>
      <c r="E26" s="534">
        <f t="shared" si="2"/>
        <v>61803866</v>
      </c>
      <c r="F26" s="534">
        <f t="shared" si="2"/>
        <v>61803866</v>
      </c>
      <c r="G26" s="534">
        <f t="shared" si="2"/>
        <v>61803866</v>
      </c>
      <c r="H26" s="534">
        <f t="shared" si="2"/>
        <v>61803866</v>
      </c>
      <c r="I26" s="534">
        <f t="shared" si="2"/>
        <v>61803866</v>
      </c>
      <c r="J26" s="534">
        <f t="shared" si="2"/>
        <v>61803866</v>
      </c>
      <c r="K26" s="534">
        <f t="shared" si="2"/>
        <v>61803866</v>
      </c>
      <c r="L26" s="534">
        <f t="shared" si="2"/>
        <v>61803866</v>
      </c>
      <c r="M26" s="534">
        <f t="shared" si="2"/>
        <v>61803865</v>
      </c>
      <c r="N26" s="534">
        <f t="shared" si="2"/>
        <v>61803855</v>
      </c>
      <c r="O26" s="105">
        <f t="shared" si="0"/>
        <v>741646384</v>
      </c>
    </row>
    <row r="27" spans="1:15" ht="16.5" thickBot="1" x14ac:dyDescent="0.3">
      <c r="A27" s="107" t="s">
        <v>40</v>
      </c>
      <c r="B27" s="273" t="s">
        <v>111</v>
      </c>
      <c r="C27" s="535">
        <f t="shared" ref="C27:O27" si="3">C15-C26</f>
        <v>82710</v>
      </c>
      <c r="D27" s="535">
        <f t="shared" si="3"/>
        <v>82712</v>
      </c>
      <c r="E27" s="535">
        <f t="shared" si="3"/>
        <v>82713</v>
      </c>
      <c r="F27" s="535">
        <f t="shared" si="3"/>
        <v>82713</v>
      </c>
      <c r="G27" s="535">
        <f t="shared" si="3"/>
        <v>751861</v>
      </c>
      <c r="H27" s="535">
        <f t="shared" si="3"/>
        <v>82713</v>
      </c>
      <c r="I27" s="535">
        <f t="shared" si="3"/>
        <v>82713</v>
      </c>
      <c r="J27" s="535">
        <f t="shared" si="3"/>
        <v>751861</v>
      </c>
      <c r="K27" s="535">
        <f t="shared" si="3"/>
        <v>82713</v>
      </c>
      <c r="L27" s="535">
        <f t="shared" si="3"/>
        <v>82713</v>
      </c>
      <c r="M27" s="535">
        <f t="shared" si="3"/>
        <v>-2917286</v>
      </c>
      <c r="N27" s="535">
        <f t="shared" si="3"/>
        <v>751864</v>
      </c>
      <c r="O27" s="108">
        <f t="shared" si="3"/>
        <v>0</v>
      </c>
    </row>
    <row r="28" spans="1:15" x14ac:dyDescent="0.25">
      <c r="A28" s="110"/>
    </row>
    <row r="29" spans="1:15" x14ac:dyDescent="0.25">
      <c r="B29" s="111"/>
      <c r="C29" s="112"/>
      <c r="D29" s="112"/>
      <c r="O29" s="109"/>
    </row>
    <row r="30" spans="1:15" x14ac:dyDescent="0.25">
      <c r="O30" s="109"/>
    </row>
    <row r="31" spans="1:15" x14ac:dyDescent="0.25">
      <c r="O31" s="109"/>
    </row>
    <row r="32" spans="1:15" x14ac:dyDescent="0.25">
      <c r="O32" s="109"/>
    </row>
    <row r="33" spans="15:15" x14ac:dyDescent="0.25">
      <c r="O33" s="109"/>
    </row>
    <row r="34" spans="15:15" x14ac:dyDescent="0.25">
      <c r="O34" s="109"/>
    </row>
    <row r="35" spans="15:15" x14ac:dyDescent="0.25">
      <c r="O35" s="109"/>
    </row>
    <row r="36" spans="15:15" x14ac:dyDescent="0.25">
      <c r="O36" s="109"/>
    </row>
    <row r="37" spans="15:15" x14ac:dyDescent="0.25">
      <c r="O37" s="109"/>
    </row>
    <row r="38" spans="15:15" x14ac:dyDescent="0.25">
      <c r="O38" s="109"/>
    </row>
    <row r="39" spans="15:15" x14ac:dyDescent="0.25">
      <c r="O39" s="109"/>
    </row>
    <row r="40" spans="15:15" x14ac:dyDescent="0.25">
      <c r="O40" s="109"/>
    </row>
    <row r="41" spans="15:15" x14ac:dyDescent="0.25">
      <c r="O41" s="109"/>
    </row>
    <row r="42" spans="15:15" x14ac:dyDescent="0.25">
      <c r="O42" s="109"/>
    </row>
    <row r="43" spans="15:15" x14ac:dyDescent="0.25">
      <c r="O43" s="109"/>
    </row>
    <row r="44" spans="15:15" x14ac:dyDescent="0.25">
      <c r="O44" s="109"/>
    </row>
    <row r="45" spans="15:15" x14ac:dyDescent="0.25">
      <c r="O45" s="109"/>
    </row>
    <row r="46" spans="15:15" x14ac:dyDescent="0.25">
      <c r="O46" s="109"/>
    </row>
    <row r="47" spans="15:15" x14ac:dyDescent="0.25">
      <c r="O47" s="109"/>
    </row>
    <row r="48" spans="15:15" x14ac:dyDescent="0.25">
      <c r="O48" s="109"/>
    </row>
    <row r="49" spans="15:15" x14ac:dyDescent="0.25">
      <c r="O49" s="109"/>
    </row>
    <row r="50" spans="15:15" x14ac:dyDescent="0.25">
      <c r="O50" s="109"/>
    </row>
    <row r="51" spans="15:15" x14ac:dyDescent="0.25">
      <c r="O51" s="109"/>
    </row>
    <row r="52" spans="15:15" x14ac:dyDescent="0.25">
      <c r="O52" s="109"/>
    </row>
    <row r="53" spans="15:15" x14ac:dyDescent="0.25">
      <c r="O53" s="109"/>
    </row>
    <row r="54" spans="15:15" x14ac:dyDescent="0.25">
      <c r="O54" s="109"/>
    </row>
    <row r="55" spans="15:15" x14ac:dyDescent="0.25">
      <c r="O55" s="109"/>
    </row>
    <row r="56" spans="15:15" x14ac:dyDescent="0.25">
      <c r="O56" s="109"/>
    </row>
    <row r="57" spans="15:15" x14ac:dyDescent="0.25">
      <c r="O57" s="109"/>
    </row>
    <row r="58" spans="15:15" x14ac:dyDescent="0.25">
      <c r="O58" s="109"/>
    </row>
    <row r="59" spans="15:15" x14ac:dyDescent="0.25">
      <c r="O59" s="109"/>
    </row>
    <row r="60" spans="15:15" x14ac:dyDescent="0.25">
      <c r="O60" s="109"/>
    </row>
    <row r="61" spans="15:15" x14ac:dyDescent="0.25">
      <c r="O61" s="109"/>
    </row>
    <row r="62" spans="15:15" x14ac:dyDescent="0.25">
      <c r="O62" s="109"/>
    </row>
    <row r="63" spans="15:15" x14ac:dyDescent="0.25">
      <c r="O63" s="109"/>
    </row>
    <row r="64" spans="15:15" x14ac:dyDescent="0.25">
      <c r="O64" s="109"/>
    </row>
    <row r="65" spans="15:15" x14ac:dyDescent="0.25">
      <c r="O65" s="109"/>
    </row>
    <row r="66" spans="15:15" x14ac:dyDescent="0.25">
      <c r="O66" s="109"/>
    </row>
    <row r="67" spans="15:15" x14ac:dyDescent="0.25">
      <c r="O67" s="109"/>
    </row>
    <row r="68" spans="15:15" x14ac:dyDescent="0.25">
      <c r="O68" s="109"/>
    </row>
    <row r="69" spans="15:15" x14ac:dyDescent="0.25">
      <c r="O69" s="109"/>
    </row>
    <row r="70" spans="15:15" x14ac:dyDescent="0.25">
      <c r="O70" s="109"/>
    </row>
    <row r="71" spans="15:15" x14ac:dyDescent="0.25">
      <c r="O71" s="109"/>
    </row>
    <row r="72" spans="15:15" x14ac:dyDescent="0.25">
      <c r="O72" s="109"/>
    </row>
    <row r="73" spans="15:15" x14ac:dyDescent="0.25">
      <c r="O73" s="109"/>
    </row>
    <row r="74" spans="15:15" x14ac:dyDescent="0.25">
      <c r="O74" s="109"/>
    </row>
    <row r="75" spans="15:15" x14ac:dyDescent="0.25">
      <c r="O75" s="109"/>
    </row>
    <row r="76" spans="15:15" x14ac:dyDescent="0.25">
      <c r="O76" s="109"/>
    </row>
    <row r="77" spans="15:15" x14ac:dyDescent="0.25">
      <c r="O77" s="109"/>
    </row>
    <row r="78" spans="15:15" x14ac:dyDescent="0.25">
      <c r="O78" s="109"/>
    </row>
    <row r="79" spans="15:15" x14ac:dyDescent="0.25">
      <c r="O79" s="109"/>
    </row>
    <row r="80" spans="15:15" x14ac:dyDescent="0.25">
      <c r="O80" s="109"/>
    </row>
    <row r="81" spans="15:15" x14ac:dyDescent="0.25">
      <c r="O81" s="109"/>
    </row>
    <row r="82" spans="15:15" x14ac:dyDescent="0.25">
      <c r="O82" s="109"/>
    </row>
  </sheetData>
  <sheetProtection sheet="1"/>
  <mergeCells count="3">
    <mergeCell ref="B5:O5"/>
    <mergeCell ref="B16:O16"/>
    <mergeCell ref="A2:O2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26"/>
  <sheetViews>
    <sheetView zoomScale="120" zoomScaleNormal="120" zoomScalePageLayoutView="120" workbookViewId="0">
      <selection activeCell="H21" sqref="H21"/>
    </sheetView>
  </sheetViews>
  <sheetFormatPr defaultRowHeight="12.75" x14ac:dyDescent="0.2"/>
  <cols>
    <col min="1" max="1" width="13.83203125" style="46" customWidth="1"/>
    <col min="2" max="2" width="88.6640625" style="46" customWidth="1"/>
    <col min="3" max="3" width="16.83203125" style="46" customWidth="1"/>
    <col min="4" max="4" width="4.83203125" style="660" customWidth="1"/>
    <col min="5" max="16384" width="9.33203125" style="46"/>
  </cols>
  <sheetData>
    <row r="1" spans="1:8" ht="47.25" customHeight="1" x14ac:dyDescent="0.2">
      <c r="B1" s="854" t="str">
        <f>+CONCATENATE("A ",LEFT(KV_ÖSSZEFÜGGÉSEK!A5,4),". évi általános működés és ágazati feladatok támogatásának alakulása jogcímenként")</f>
        <v>A 2020. évi általános működés és ágazati feladatok támogatásának alakulása jogcímenként</v>
      </c>
      <c r="C1" s="854"/>
      <c r="D1" s="855" t="str">
        <f>CONCATENATE("5. tájékoztató tábla ",ALAPADATOK!A7," ",ALAPADATOK!B7," ",ALAPADATOK!C7," ",ALAPADATOK!D7," ",ALAPADATOK!E7," ",ALAPADATOK!F7," ",ALAPADATOK!G7," ",ALAPADATOK!H7)</f>
        <v>5. tájékoztató tábla a 1 / 2020 ( II.25. ) önkormányzati rendelethez</v>
      </c>
    </row>
    <row r="2" spans="1:8" ht="22.5" customHeight="1" thickBot="1" x14ac:dyDescent="0.3">
      <c r="B2" s="359"/>
      <c r="C2" s="657" t="s">
        <v>665</v>
      </c>
      <c r="D2" s="855"/>
    </row>
    <row r="3" spans="1:8" s="47" customFormat="1" ht="62.25" customHeight="1" thickBot="1" x14ac:dyDescent="0.25">
      <c r="A3" s="658" t="s">
        <v>670</v>
      </c>
      <c r="B3" s="275" t="s">
        <v>52</v>
      </c>
      <c r="C3" s="642" t="str">
        <f>+CONCATENATE(LEFT(KV_ÖSSZEFÜGGÉSEK!A5,4),". évi tervezett támogatás összesen")</f>
        <v>2020. évi tervezett támogatás összesen</v>
      </c>
      <c r="D3" s="855"/>
      <c r="H3" s="638"/>
    </row>
    <row r="4" spans="1:8" s="48" customFormat="1" ht="13.5" thickBot="1" x14ac:dyDescent="0.25">
      <c r="A4" s="659" t="s">
        <v>488</v>
      </c>
      <c r="B4" s="179" t="s">
        <v>489</v>
      </c>
      <c r="C4" s="180" t="s">
        <v>490</v>
      </c>
      <c r="D4" s="855"/>
    </row>
    <row r="5" spans="1:8" x14ac:dyDescent="0.2">
      <c r="A5" s="662"/>
      <c r="B5" s="113"/>
      <c r="C5" s="389"/>
      <c r="D5" s="855"/>
    </row>
    <row r="6" spans="1:8" ht="12.75" customHeight="1" x14ac:dyDescent="0.2">
      <c r="A6" s="663"/>
      <c r="B6" s="114"/>
      <c r="C6" s="389"/>
      <c r="D6" s="855"/>
    </row>
    <row r="7" spans="1:8" x14ac:dyDescent="0.2">
      <c r="A7" s="663"/>
      <c r="B7" s="114"/>
      <c r="C7" s="389"/>
      <c r="D7" s="855"/>
    </row>
    <row r="8" spans="1:8" x14ac:dyDescent="0.2">
      <c r="A8" s="663"/>
      <c r="B8" s="114"/>
      <c r="C8" s="389"/>
      <c r="D8" s="855"/>
    </row>
    <row r="9" spans="1:8" x14ac:dyDescent="0.2">
      <c r="A9" s="663"/>
      <c r="B9" s="114"/>
      <c r="C9" s="389"/>
      <c r="D9" s="855"/>
    </row>
    <row r="10" spans="1:8" x14ac:dyDescent="0.2">
      <c r="A10" s="663"/>
      <c r="B10" s="114"/>
      <c r="C10" s="389"/>
      <c r="D10" s="855"/>
    </row>
    <row r="11" spans="1:8" x14ac:dyDescent="0.2">
      <c r="A11" s="663"/>
      <c r="B11" s="114"/>
      <c r="C11" s="389"/>
      <c r="D11" s="855"/>
    </row>
    <row r="12" spans="1:8" x14ac:dyDescent="0.2">
      <c r="A12" s="663"/>
      <c r="B12" s="114"/>
      <c r="C12" s="389"/>
      <c r="D12" s="855"/>
    </row>
    <row r="13" spans="1:8" ht="12.95" customHeight="1" x14ac:dyDescent="0.2">
      <c r="A13" s="663"/>
      <c r="B13" s="114"/>
      <c r="C13" s="389"/>
      <c r="D13" s="855"/>
    </row>
    <row r="14" spans="1:8" x14ac:dyDescent="0.2">
      <c r="A14" s="663"/>
      <c r="B14" s="114"/>
      <c r="C14" s="389"/>
      <c r="D14" s="855"/>
    </row>
    <row r="15" spans="1:8" x14ac:dyDescent="0.2">
      <c r="A15" s="663"/>
      <c r="B15" s="114"/>
      <c r="C15" s="389"/>
      <c r="D15" s="855"/>
    </row>
    <row r="16" spans="1:8" x14ac:dyDescent="0.2">
      <c r="A16" s="663"/>
      <c r="B16" s="114"/>
      <c r="C16" s="389"/>
      <c r="D16" s="855"/>
    </row>
    <row r="17" spans="1:4" x14ac:dyDescent="0.2">
      <c r="A17" s="663"/>
      <c r="B17" s="114"/>
      <c r="C17" s="389"/>
      <c r="D17" s="855"/>
    </row>
    <row r="18" spans="1:4" x14ac:dyDescent="0.2">
      <c r="A18" s="663"/>
      <c r="B18" s="114"/>
      <c r="C18" s="389"/>
      <c r="D18" s="855"/>
    </row>
    <row r="19" spans="1:4" x14ac:dyDescent="0.2">
      <c r="A19" s="663"/>
      <c r="B19" s="114"/>
      <c r="C19" s="389"/>
      <c r="D19" s="855"/>
    </row>
    <row r="20" spans="1:4" x14ac:dyDescent="0.2">
      <c r="A20" s="663"/>
      <c r="B20" s="114"/>
      <c r="C20" s="389"/>
      <c r="D20" s="855"/>
    </row>
    <row r="21" spans="1:4" x14ac:dyDescent="0.2">
      <c r="A21" s="663"/>
      <c r="B21" s="114"/>
      <c r="C21" s="389"/>
      <c r="D21" s="855"/>
    </row>
    <row r="22" spans="1:4" x14ac:dyDescent="0.2">
      <c r="A22" s="663"/>
      <c r="B22" s="114"/>
      <c r="C22" s="389"/>
      <c r="D22" s="855"/>
    </row>
    <row r="23" spans="1:4" x14ac:dyDescent="0.2">
      <c r="A23" s="663"/>
      <c r="B23" s="114"/>
      <c r="C23" s="389"/>
      <c r="D23" s="855"/>
    </row>
    <row r="24" spans="1:4" ht="13.5" thickBot="1" x14ac:dyDescent="0.25">
      <c r="A24" s="664"/>
      <c r="B24" s="115"/>
      <c r="C24" s="389"/>
      <c r="D24" s="855"/>
    </row>
    <row r="25" spans="1:4" s="50" customFormat="1" ht="19.5" customHeight="1" thickBot="1" x14ac:dyDescent="0.25">
      <c r="A25" s="665"/>
      <c r="B25" s="34" t="s">
        <v>53</v>
      </c>
      <c r="C25" s="49">
        <f>SUM(C5:C24)</f>
        <v>0</v>
      </c>
      <c r="D25" s="855"/>
    </row>
    <row r="26" spans="1:4" x14ac:dyDescent="0.2">
      <c r="A26" s="856" t="s">
        <v>671</v>
      </c>
      <c r="B26" s="856"/>
    </row>
  </sheetData>
  <sheetProtection sheet="1"/>
  <mergeCells count="3">
    <mergeCell ref="B1:C1"/>
    <mergeCell ref="D1:D25"/>
    <mergeCell ref="A26:B26"/>
  </mergeCells>
  <printOptions horizontalCentered="1"/>
  <pageMargins left="0.78740157480314965" right="0.78740157480314965" top="0.98425196850393704" bottom="0.98425196850393704" header="0.78740157480314965" footer="0.78740157480314965"/>
  <pageSetup paperSize="9" orientation="landscape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7"/>
  <sheetViews>
    <sheetView zoomScale="120" zoomScaleNormal="120" workbookViewId="0">
      <selection activeCell="D15" sqref="D15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15" x14ac:dyDescent="0.25">
      <c r="C1" s="630"/>
      <c r="D1" s="637" t="str">
        <f>CONCATENATE("6. tájékoztató tábla ",ALAPADATOK!A7," ",ALAPADATOK!B7," ",ALAPADATOK!C7," ",ALAPADATOK!D7," ",ALAPADATOK!E7," ",ALAPADATOK!F7," ",ALAPADATOK!G7," ",ALAPADATOK!H7)</f>
        <v>6. tájékoztató tábla a 1 / 2020 ( II.25. ) önkormányzati rendelethez</v>
      </c>
    </row>
    <row r="2" spans="1:4" ht="45.2" customHeight="1" x14ac:dyDescent="0.25">
      <c r="A2" s="860" t="str">
        <f>+CONCATENATE("K I M U T A T Á S",CHAR(10),"a ",LEFT(KV_ÖSSZEFÜGGÉSEK!A5,4),". évben céljelleggel juttatott támogatásokról")</f>
        <v>K I M U T A T Á S
a 2020. évben céljelleggel juttatott támogatásokról</v>
      </c>
      <c r="B2" s="860"/>
      <c r="C2" s="860"/>
      <c r="D2" s="860"/>
    </row>
    <row r="3" spans="1:4" ht="17.25" customHeight="1" x14ac:dyDescent="0.25">
      <c r="A3" s="358"/>
      <c r="B3" s="358"/>
      <c r="C3" s="358"/>
      <c r="D3" s="358"/>
    </row>
    <row r="4" spans="1:4" ht="13.5" thickBot="1" x14ac:dyDescent="0.25">
      <c r="A4" s="201"/>
      <c r="B4" s="201"/>
      <c r="C4" s="857" t="str">
        <f>KV_4.sz.tájékoztató_t.!O3</f>
        <v>Forintban!</v>
      </c>
      <c r="D4" s="857"/>
    </row>
    <row r="5" spans="1:4" ht="42.75" customHeight="1" thickBot="1" x14ac:dyDescent="0.25">
      <c r="A5" s="360" t="s">
        <v>69</v>
      </c>
      <c r="B5" s="361" t="s">
        <v>125</v>
      </c>
      <c r="C5" s="361" t="s">
        <v>126</v>
      </c>
      <c r="D5" s="362" t="s">
        <v>14</v>
      </c>
    </row>
    <row r="6" spans="1:4" ht="15.95" customHeight="1" x14ac:dyDescent="0.2">
      <c r="A6" s="202" t="s">
        <v>18</v>
      </c>
      <c r="B6" s="29" t="s">
        <v>691</v>
      </c>
      <c r="C6" s="29" t="s">
        <v>692</v>
      </c>
      <c r="D6" s="536">
        <v>1600000</v>
      </c>
    </row>
    <row r="7" spans="1:4" ht="15.95" customHeight="1" x14ac:dyDescent="0.2">
      <c r="A7" s="203" t="s">
        <v>22</v>
      </c>
      <c r="B7" s="30" t="s">
        <v>693</v>
      </c>
      <c r="C7" s="30" t="s">
        <v>693</v>
      </c>
      <c r="D7" s="537">
        <v>1050000</v>
      </c>
    </row>
    <row r="8" spans="1:4" ht="15.95" customHeight="1" x14ac:dyDescent="0.2">
      <c r="A8" s="203" t="s">
        <v>23</v>
      </c>
      <c r="B8" s="30" t="s">
        <v>694</v>
      </c>
      <c r="C8" s="30" t="s">
        <v>695</v>
      </c>
      <c r="D8" s="537">
        <v>2000000</v>
      </c>
    </row>
    <row r="9" spans="1:4" ht="15.95" customHeight="1" x14ac:dyDescent="0.2">
      <c r="A9" s="203" t="s">
        <v>24</v>
      </c>
      <c r="B9" s="30" t="s">
        <v>696</v>
      </c>
      <c r="C9" s="30" t="s">
        <v>692</v>
      </c>
      <c r="D9" s="537">
        <v>150000</v>
      </c>
    </row>
    <row r="10" spans="1:4" ht="15.95" customHeight="1" x14ac:dyDescent="0.2">
      <c r="A10" s="203" t="s">
        <v>25</v>
      </c>
      <c r="B10" s="30" t="s">
        <v>697</v>
      </c>
      <c r="C10" s="30" t="s">
        <v>692</v>
      </c>
      <c r="D10" s="537">
        <v>200000</v>
      </c>
    </row>
    <row r="11" spans="1:4" ht="15.95" customHeight="1" x14ac:dyDescent="0.2">
      <c r="A11" s="203" t="s">
        <v>26</v>
      </c>
      <c r="B11" s="30" t="s">
        <v>698</v>
      </c>
      <c r="C11" s="30" t="s">
        <v>692</v>
      </c>
      <c r="D11" s="537">
        <v>500000</v>
      </c>
    </row>
    <row r="12" spans="1:4" ht="15.95" customHeight="1" x14ac:dyDescent="0.2">
      <c r="A12" s="203" t="s">
        <v>27</v>
      </c>
      <c r="B12" s="30" t="s">
        <v>699</v>
      </c>
      <c r="C12" s="30" t="s">
        <v>700</v>
      </c>
      <c r="D12" s="537">
        <v>10520657</v>
      </c>
    </row>
    <row r="13" spans="1:4" ht="15.95" customHeight="1" x14ac:dyDescent="0.2">
      <c r="A13" s="203" t="s">
        <v>28</v>
      </c>
      <c r="B13" s="30" t="s">
        <v>701</v>
      </c>
      <c r="C13" s="30" t="s">
        <v>692</v>
      </c>
      <c r="D13" s="537">
        <v>1000000</v>
      </c>
    </row>
    <row r="14" spans="1:4" ht="15.95" customHeight="1" x14ac:dyDescent="0.2">
      <c r="A14" s="203" t="s">
        <v>29</v>
      </c>
      <c r="B14" s="30" t="s">
        <v>709</v>
      </c>
      <c r="C14" s="30" t="s">
        <v>710</v>
      </c>
      <c r="D14" s="537">
        <v>1000000</v>
      </c>
    </row>
    <row r="15" spans="1:4" ht="15.95" customHeight="1" x14ac:dyDescent="0.2">
      <c r="A15" s="203" t="s">
        <v>30</v>
      </c>
      <c r="B15" s="30"/>
      <c r="C15" s="30"/>
      <c r="D15" s="537"/>
    </row>
    <row r="16" spans="1:4" ht="15.95" customHeight="1" x14ac:dyDescent="0.2">
      <c r="A16" s="203" t="s">
        <v>31</v>
      </c>
      <c r="B16" s="30"/>
      <c r="C16" s="30"/>
      <c r="D16" s="537"/>
    </row>
    <row r="17" spans="1:4" ht="15.95" customHeight="1" x14ac:dyDescent="0.2">
      <c r="A17" s="203" t="s">
        <v>32</v>
      </c>
      <c r="B17" s="30"/>
      <c r="C17" s="30"/>
      <c r="D17" s="537"/>
    </row>
    <row r="18" spans="1:4" ht="15.95" customHeight="1" x14ac:dyDescent="0.2">
      <c r="A18" s="203" t="s">
        <v>33</v>
      </c>
      <c r="B18" s="30"/>
      <c r="C18" s="30"/>
      <c r="D18" s="537"/>
    </row>
    <row r="19" spans="1:4" ht="15.95" customHeight="1" x14ac:dyDescent="0.2">
      <c r="A19" s="203" t="s">
        <v>34</v>
      </c>
      <c r="B19" s="30"/>
      <c r="C19" s="30"/>
      <c r="D19" s="537"/>
    </row>
    <row r="20" spans="1:4" ht="15.95" customHeight="1" x14ac:dyDescent="0.2">
      <c r="A20" s="203" t="s">
        <v>35</v>
      </c>
      <c r="B20" s="30"/>
      <c r="C20" s="30"/>
      <c r="D20" s="537"/>
    </row>
    <row r="21" spans="1:4" ht="15.95" customHeight="1" x14ac:dyDescent="0.2">
      <c r="A21" s="203" t="s">
        <v>36</v>
      </c>
      <c r="B21" s="30"/>
      <c r="C21" s="30"/>
      <c r="D21" s="537"/>
    </row>
    <row r="22" spans="1:4" ht="15.95" customHeight="1" x14ac:dyDescent="0.2">
      <c r="A22" s="203" t="s">
        <v>37</v>
      </c>
      <c r="B22" s="30"/>
      <c r="C22" s="30"/>
      <c r="D22" s="537"/>
    </row>
    <row r="23" spans="1:4" ht="15.95" customHeight="1" x14ac:dyDescent="0.2">
      <c r="A23" s="203" t="s">
        <v>38</v>
      </c>
      <c r="B23" s="30"/>
      <c r="C23" s="30"/>
      <c r="D23" s="537"/>
    </row>
    <row r="24" spans="1:4" ht="15.95" customHeight="1" x14ac:dyDescent="0.2">
      <c r="A24" s="203" t="s">
        <v>39</v>
      </c>
      <c r="B24" s="30"/>
      <c r="C24" s="30"/>
      <c r="D24" s="537"/>
    </row>
    <row r="25" spans="1:4" ht="15.95" customHeight="1" x14ac:dyDescent="0.2">
      <c r="A25" s="203" t="s">
        <v>40</v>
      </c>
      <c r="B25" s="30"/>
      <c r="C25" s="30"/>
      <c r="D25" s="537"/>
    </row>
    <row r="26" spans="1:4" ht="15.95" customHeight="1" x14ac:dyDescent="0.2">
      <c r="A26" s="203" t="s">
        <v>41</v>
      </c>
      <c r="B26" s="30"/>
      <c r="C26" s="30"/>
      <c r="D26" s="537"/>
    </row>
    <row r="27" spans="1:4" ht="15.95" customHeight="1" x14ac:dyDescent="0.2">
      <c r="A27" s="203" t="s">
        <v>42</v>
      </c>
      <c r="B27" s="30"/>
      <c r="C27" s="30"/>
      <c r="D27" s="537"/>
    </row>
    <row r="28" spans="1:4" ht="15.95" customHeight="1" x14ac:dyDescent="0.2">
      <c r="A28" s="203" t="s">
        <v>43</v>
      </c>
      <c r="B28" s="30"/>
      <c r="C28" s="30"/>
      <c r="D28" s="537"/>
    </row>
    <row r="29" spans="1:4" ht="15.95" customHeight="1" x14ac:dyDescent="0.2">
      <c r="A29" s="203" t="s">
        <v>44</v>
      </c>
      <c r="B29" s="30"/>
      <c r="C29" s="30"/>
      <c r="D29" s="537"/>
    </row>
    <row r="30" spans="1:4" ht="15.95" customHeight="1" x14ac:dyDescent="0.2">
      <c r="A30" s="203" t="s">
        <v>45</v>
      </c>
      <c r="B30" s="30"/>
      <c r="C30" s="30"/>
      <c r="D30" s="537"/>
    </row>
    <row r="31" spans="1:4" ht="15.95" customHeight="1" x14ac:dyDescent="0.2">
      <c r="A31" s="203" t="s">
        <v>46</v>
      </c>
      <c r="B31" s="30"/>
      <c r="C31" s="30"/>
      <c r="D31" s="537"/>
    </row>
    <row r="32" spans="1:4" ht="15.95" customHeight="1" x14ac:dyDescent="0.2">
      <c r="A32" s="203" t="s">
        <v>127</v>
      </c>
      <c r="B32" s="30"/>
      <c r="C32" s="30"/>
      <c r="D32" s="538"/>
    </row>
    <row r="33" spans="1:4" ht="15.95" customHeight="1" x14ac:dyDescent="0.2">
      <c r="A33" s="203" t="s">
        <v>128</v>
      </c>
      <c r="B33" s="30"/>
      <c r="C33" s="30"/>
      <c r="D33" s="538"/>
    </row>
    <row r="34" spans="1:4" ht="15.95" customHeight="1" x14ac:dyDescent="0.2">
      <c r="A34" s="203" t="s">
        <v>129</v>
      </c>
      <c r="B34" s="30"/>
      <c r="C34" s="30"/>
      <c r="D34" s="538"/>
    </row>
    <row r="35" spans="1:4" ht="15.95" customHeight="1" thickBot="1" x14ac:dyDescent="0.25">
      <c r="A35" s="204" t="s">
        <v>130</v>
      </c>
      <c r="B35" s="31"/>
      <c r="C35" s="31"/>
      <c r="D35" s="539"/>
    </row>
    <row r="36" spans="1:4" ht="15.95" customHeight="1" thickBot="1" x14ac:dyDescent="0.25">
      <c r="A36" s="858" t="s">
        <v>53</v>
      </c>
      <c r="B36" s="859"/>
      <c r="C36" s="205"/>
      <c r="D36" s="540">
        <f>SUM(D6:D35)</f>
        <v>18020657</v>
      </c>
    </row>
    <row r="37" spans="1:4" x14ac:dyDescent="0.2">
      <c r="A37" t="s">
        <v>199</v>
      </c>
    </row>
  </sheetData>
  <mergeCells count="3">
    <mergeCell ref="C4:D4"/>
    <mergeCell ref="A36:B36"/>
    <mergeCell ref="A2:D2"/>
  </mergeCells>
  <phoneticPr fontId="29" type="noConversion"/>
  <conditionalFormatting sqref="D36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51"/>
  <sheetViews>
    <sheetView zoomScale="120" zoomScaleNormal="120" zoomScaleSheetLayoutView="100" workbookViewId="0">
      <selection activeCell="E32" sqref="E32"/>
    </sheetView>
  </sheetViews>
  <sheetFormatPr defaultRowHeight="15.75" x14ac:dyDescent="0.25"/>
  <cols>
    <col min="1" max="1" width="9" style="364" customWidth="1"/>
    <col min="2" max="2" width="66.33203125" style="364" bestFit="1" customWidth="1"/>
    <col min="3" max="3" width="15.5" style="365" customWidth="1"/>
    <col min="4" max="5" width="15.5" style="364" customWidth="1"/>
    <col min="6" max="6" width="9" style="395" customWidth="1"/>
    <col min="7" max="16384" width="9.33203125" style="395"/>
  </cols>
  <sheetData>
    <row r="1" spans="1:5" x14ac:dyDescent="0.25">
      <c r="C1" s="633"/>
      <c r="D1" s="630"/>
      <c r="E1" s="637" t="str">
        <f>CONCATENATE("7. tájékoztató tábla ",ALAPADATOK!A7," ",ALAPADATOK!B7," ",ALAPADATOK!C7," ",ALAPADATOK!D7," ",ALAPADATOK!E7," ",ALAPADATOK!F7," ",ALAPADATOK!G7," ",ALAPADATOK!H7)</f>
        <v>7. tájékoztató tábla a 1 / 2020 ( II.25. ) önkormányzati rendelethez</v>
      </c>
    </row>
    <row r="2" spans="1:5" x14ac:dyDescent="0.25">
      <c r="A2" s="861" t="str">
        <f>CONCATENATE(ALAPADATOK!A3)</f>
        <v>TISZALÚC NAGYKÖZSÉG  ÖNKORMÁNYZATA</v>
      </c>
      <c r="B2" s="862"/>
      <c r="C2" s="862"/>
      <c r="D2" s="862"/>
      <c r="E2" s="862"/>
    </row>
    <row r="3" spans="1:5" x14ac:dyDescent="0.25">
      <c r="A3" s="835" t="str">
        <f>CONCATENATE(ALAPADATOK!D7,". ÉVI KÖLTSÉGVETÉSI ÉVET KÖVETŐ 3 ÉV TERVEZETT")</f>
        <v>2020. ÉVI KÖLTSÉGVETÉSI ÉVET KÖVETŐ 3 ÉV TERVEZETT</v>
      </c>
      <c r="B3" s="863"/>
      <c r="C3" s="863"/>
      <c r="D3" s="863"/>
      <c r="E3" s="863"/>
    </row>
    <row r="4" spans="1:5" ht="15.95" customHeight="1" x14ac:dyDescent="0.25">
      <c r="A4" s="779" t="s">
        <v>596</v>
      </c>
      <c r="B4" s="779"/>
      <c r="C4" s="779"/>
      <c r="D4" s="779"/>
      <c r="E4" s="779"/>
    </row>
    <row r="5" spans="1:5" ht="15.95" customHeight="1" thickBot="1" x14ac:dyDescent="0.3">
      <c r="A5" s="778" t="s">
        <v>150</v>
      </c>
      <c r="B5" s="778"/>
      <c r="D5" s="137"/>
      <c r="E5" s="291" t="str">
        <f>KV_4.sz.tájékoztató_t.!O3</f>
        <v>Forintban!</v>
      </c>
    </row>
    <row r="6" spans="1:5" ht="38.1" customHeight="1" thickBot="1" x14ac:dyDescent="0.3">
      <c r="A6" s="23" t="s">
        <v>69</v>
      </c>
      <c r="B6" s="24" t="s">
        <v>17</v>
      </c>
      <c r="C6" s="24" t="str">
        <f>+CONCATENATE(LEFT(KV_ÖSSZEFÜGGÉSEK!A5,4)+1,". évi")</f>
        <v>2021. évi</v>
      </c>
      <c r="D6" s="388" t="str">
        <f>+CONCATENATE(LEFT(KV_ÖSSZEFÜGGÉSEK!A5,4)+2,". évi")</f>
        <v>2022. évi</v>
      </c>
      <c r="E6" s="155" t="str">
        <f>+CONCATENATE(LEFT(KV_ÖSSZEFÜGGÉSEK!A5,4)+3,". évi")</f>
        <v>2023. évi</v>
      </c>
    </row>
    <row r="7" spans="1:5" s="396" customFormat="1" ht="12" customHeight="1" thickBot="1" x14ac:dyDescent="0.25">
      <c r="A7" s="32" t="s">
        <v>488</v>
      </c>
      <c r="B7" s="33" t="s">
        <v>489</v>
      </c>
      <c r="C7" s="33" t="s">
        <v>490</v>
      </c>
      <c r="D7" s="33" t="s">
        <v>492</v>
      </c>
      <c r="E7" s="430" t="s">
        <v>491</v>
      </c>
    </row>
    <row r="8" spans="1:5" s="397" customFormat="1" ht="12" customHeight="1" thickBot="1" x14ac:dyDescent="0.25">
      <c r="A8" s="20" t="s">
        <v>18</v>
      </c>
      <c r="B8" s="21" t="s">
        <v>526</v>
      </c>
      <c r="C8" s="447">
        <v>441000000</v>
      </c>
      <c r="D8" s="447">
        <v>442000000</v>
      </c>
      <c r="E8" s="448">
        <v>443000000</v>
      </c>
    </row>
    <row r="9" spans="1:5" s="397" customFormat="1" ht="12" customHeight="1" thickBot="1" x14ac:dyDescent="0.25">
      <c r="A9" s="20" t="s">
        <v>19</v>
      </c>
      <c r="B9" s="276" t="s">
        <v>370</v>
      </c>
      <c r="C9" s="447"/>
      <c r="D9" s="447"/>
      <c r="E9" s="448"/>
    </row>
    <row r="10" spans="1:5" s="397" customFormat="1" ht="12" customHeight="1" thickBot="1" x14ac:dyDescent="0.25">
      <c r="A10" s="20" t="s">
        <v>20</v>
      </c>
      <c r="B10" s="21" t="s">
        <v>377</v>
      </c>
      <c r="C10" s="447"/>
      <c r="D10" s="447"/>
      <c r="E10" s="448"/>
    </row>
    <row r="11" spans="1:5" s="397" customFormat="1" ht="12" customHeight="1" thickBot="1" x14ac:dyDescent="0.25">
      <c r="A11" s="20" t="s">
        <v>171</v>
      </c>
      <c r="B11" s="21" t="s">
        <v>264</v>
      </c>
      <c r="C11" s="387">
        <f>SUM(C12:C18)</f>
        <v>50000000</v>
      </c>
      <c r="D11" s="387">
        <f>SUM(D12:D18)</f>
        <v>50000000</v>
      </c>
      <c r="E11" s="429">
        <f>SUM(E12:E18)</f>
        <v>50000000</v>
      </c>
    </row>
    <row r="12" spans="1:5" s="397" customFormat="1" ht="12" customHeight="1" x14ac:dyDescent="0.2">
      <c r="A12" s="15" t="s">
        <v>265</v>
      </c>
      <c r="B12" s="398" t="str">
        <f>KV_1.1.sz.mell.!B32</f>
        <v>Építményadó</v>
      </c>
      <c r="C12" s="382"/>
      <c r="D12" s="382"/>
      <c r="E12" s="249"/>
    </row>
    <row r="13" spans="1:5" s="397" customFormat="1" ht="12" customHeight="1" x14ac:dyDescent="0.2">
      <c r="A13" s="14" t="s">
        <v>266</v>
      </c>
      <c r="B13" s="399" t="str">
        <f>KV_1.1.sz.mell.!B33</f>
        <v>Idegenforgalmi adó</v>
      </c>
      <c r="C13" s="381"/>
      <c r="D13" s="381"/>
      <c r="E13" s="248"/>
    </row>
    <row r="14" spans="1:5" s="397" customFormat="1" ht="12" customHeight="1" x14ac:dyDescent="0.2">
      <c r="A14" s="14" t="s">
        <v>267</v>
      </c>
      <c r="B14" s="399" t="str">
        <f>KV_1.1.sz.mell.!B34</f>
        <v>Iparűzési adó</v>
      </c>
      <c r="C14" s="381">
        <v>32000000</v>
      </c>
      <c r="D14" s="381">
        <v>32000000</v>
      </c>
      <c r="E14" s="381">
        <v>32000000</v>
      </c>
    </row>
    <row r="15" spans="1:5" s="397" customFormat="1" ht="12" customHeight="1" x14ac:dyDescent="0.2">
      <c r="A15" s="14" t="s">
        <v>268</v>
      </c>
      <c r="B15" s="399" t="str">
        <f>KV_1.1.sz.mell.!B35</f>
        <v>Talajterhelési díj</v>
      </c>
      <c r="C15" s="381">
        <v>3000000</v>
      </c>
      <c r="D15" s="381">
        <v>3000000</v>
      </c>
      <c r="E15" s="381">
        <v>3000000</v>
      </c>
    </row>
    <row r="16" spans="1:5" s="397" customFormat="1" ht="12" customHeight="1" x14ac:dyDescent="0.2">
      <c r="A16" s="14" t="s">
        <v>547</v>
      </c>
      <c r="B16" s="399" t="str">
        <f>KV_1.1.sz.mell.!B36</f>
        <v>Gépjárműadó</v>
      </c>
      <c r="C16" s="381">
        <v>10000000</v>
      </c>
      <c r="D16" s="381">
        <v>10000000</v>
      </c>
      <c r="E16" s="381">
        <v>10000000</v>
      </c>
    </row>
    <row r="17" spans="1:6" s="397" customFormat="1" ht="12" customHeight="1" x14ac:dyDescent="0.2">
      <c r="A17" s="14" t="s">
        <v>548</v>
      </c>
      <c r="B17" s="399" t="str">
        <f>KV_1.1.sz.mell.!B37</f>
        <v>Egyéb közhatalmi bevételek</v>
      </c>
      <c r="C17" s="381"/>
      <c r="D17" s="381"/>
      <c r="E17" s="381"/>
    </row>
    <row r="18" spans="1:6" s="397" customFormat="1" ht="12" customHeight="1" thickBot="1" x14ac:dyDescent="0.25">
      <c r="A18" s="16" t="s">
        <v>549</v>
      </c>
      <c r="B18" s="400" t="str">
        <f>KV_1.1.sz.mell.!B38</f>
        <v>Kommunális adó</v>
      </c>
      <c r="C18" s="383">
        <v>5000000</v>
      </c>
      <c r="D18" s="383">
        <v>5000000</v>
      </c>
      <c r="E18" s="383">
        <v>5000000</v>
      </c>
    </row>
    <row r="19" spans="1:6" s="397" customFormat="1" ht="12" customHeight="1" thickBot="1" x14ac:dyDescent="0.25">
      <c r="A19" s="20" t="s">
        <v>22</v>
      </c>
      <c r="B19" s="21" t="s">
        <v>529</v>
      </c>
      <c r="C19" s="447">
        <v>2500000</v>
      </c>
      <c r="D19" s="447">
        <v>2600000</v>
      </c>
      <c r="E19" s="448">
        <v>2700000</v>
      </c>
    </row>
    <row r="20" spans="1:6" s="397" customFormat="1" ht="12" customHeight="1" thickBot="1" x14ac:dyDescent="0.25">
      <c r="A20" s="20" t="s">
        <v>23</v>
      </c>
      <c r="B20" s="21" t="s">
        <v>10</v>
      </c>
      <c r="C20" s="447">
        <v>2000000</v>
      </c>
      <c r="D20" s="447">
        <v>2100000</v>
      </c>
      <c r="E20" s="448">
        <v>2500000</v>
      </c>
    </row>
    <row r="21" spans="1:6" s="397" customFormat="1" ht="12" customHeight="1" thickBot="1" x14ac:dyDescent="0.25">
      <c r="A21" s="20" t="s">
        <v>178</v>
      </c>
      <c r="B21" s="21" t="s">
        <v>528</v>
      </c>
      <c r="C21" s="447">
        <v>15000000</v>
      </c>
      <c r="D21" s="447">
        <v>15100000</v>
      </c>
      <c r="E21" s="448">
        <v>15200000</v>
      </c>
    </row>
    <row r="22" spans="1:6" s="397" customFormat="1" ht="12" customHeight="1" thickBot="1" x14ac:dyDescent="0.25">
      <c r="A22" s="20" t="s">
        <v>25</v>
      </c>
      <c r="B22" s="276" t="s">
        <v>527</v>
      </c>
      <c r="C22" s="447"/>
      <c r="D22" s="447"/>
      <c r="E22" s="448"/>
    </row>
    <row r="23" spans="1:6" s="397" customFormat="1" ht="12" customHeight="1" thickBot="1" x14ac:dyDescent="0.25">
      <c r="A23" s="20" t="s">
        <v>26</v>
      </c>
      <c r="B23" s="21" t="s">
        <v>302</v>
      </c>
      <c r="C23" s="387">
        <f>+C8+C9+C10+C11+C19+C20+C21+C22</f>
        <v>510500000</v>
      </c>
      <c r="D23" s="387">
        <f>+D8+D9+D10+D11+D19+D20+D21+D22</f>
        <v>511800000</v>
      </c>
      <c r="E23" s="287">
        <f>+E8+E9+E10+E11+E19+E20+E21+E22</f>
        <v>513400000</v>
      </c>
    </row>
    <row r="24" spans="1:6" s="397" customFormat="1" ht="12" customHeight="1" thickBot="1" x14ac:dyDescent="0.25">
      <c r="A24" s="20" t="s">
        <v>27</v>
      </c>
      <c r="B24" s="21" t="s">
        <v>530</v>
      </c>
      <c r="C24" s="493"/>
      <c r="D24" s="493"/>
      <c r="E24" s="494"/>
    </row>
    <row r="25" spans="1:6" s="397" customFormat="1" ht="12" customHeight="1" thickBot="1" x14ac:dyDescent="0.25">
      <c r="A25" s="20" t="s">
        <v>28</v>
      </c>
      <c r="B25" s="21" t="s">
        <v>531</v>
      </c>
      <c r="C25" s="387">
        <f>+C23+C24</f>
        <v>510500000</v>
      </c>
      <c r="D25" s="387">
        <f>+D23+D24</f>
        <v>511800000</v>
      </c>
      <c r="E25" s="429">
        <f>+E23+E24</f>
        <v>513400000</v>
      </c>
    </row>
    <row r="26" spans="1:6" s="397" customFormat="1" ht="12" customHeight="1" x14ac:dyDescent="0.2">
      <c r="A26" s="352"/>
      <c r="B26" s="353"/>
      <c r="C26" s="354"/>
      <c r="D26" s="490"/>
      <c r="E26" s="491"/>
    </row>
    <row r="27" spans="1:6" s="397" customFormat="1" ht="12" customHeight="1" x14ac:dyDescent="0.2">
      <c r="A27" s="779" t="s">
        <v>47</v>
      </c>
      <c r="B27" s="779"/>
      <c r="C27" s="779"/>
      <c r="D27" s="779"/>
      <c r="E27" s="779"/>
    </row>
    <row r="28" spans="1:6" s="397" customFormat="1" ht="12" customHeight="1" thickBot="1" x14ac:dyDescent="0.25">
      <c r="A28" s="776" t="s">
        <v>151</v>
      </c>
      <c r="B28" s="776"/>
      <c r="C28" s="365"/>
      <c r="D28" s="137"/>
      <c r="E28" s="291" t="str">
        <f>E5</f>
        <v>Forintban!</v>
      </c>
    </row>
    <row r="29" spans="1:6" s="397" customFormat="1" ht="24" customHeight="1" thickBot="1" x14ac:dyDescent="0.25">
      <c r="A29" s="23" t="s">
        <v>16</v>
      </c>
      <c r="B29" s="24" t="s">
        <v>48</v>
      </c>
      <c r="C29" s="24" t="str">
        <f>+C6</f>
        <v>2021. évi</v>
      </c>
      <c r="D29" s="24" t="str">
        <f>+D6</f>
        <v>2022. évi</v>
      </c>
      <c r="E29" s="155" t="str">
        <f>+E6</f>
        <v>2023. évi</v>
      </c>
      <c r="F29" s="492"/>
    </row>
    <row r="30" spans="1:6" s="397" customFormat="1" ht="12" customHeight="1" thickBot="1" x14ac:dyDescent="0.25">
      <c r="A30" s="392" t="s">
        <v>488</v>
      </c>
      <c r="B30" s="393" t="s">
        <v>489</v>
      </c>
      <c r="C30" s="393" t="s">
        <v>490</v>
      </c>
      <c r="D30" s="393" t="s">
        <v>492</v>
      </c>
      <c r="E30" s="486" t="s">
        <v>491</v>
      </c>
      <c r="F30" s="492"/>
    </row>
    <row r="31" spans="1:6" s="397" customFormat="1" ht="15.2" customHeight="1" thickBot="1" x14ac:dyDescent="0.25">
      <c r="A31" s="20" t="s">
        <v>18</v>
      </c>
      <c r="B31" s="27" t="s">
        <v>532</v>
      </c>
      <c r="C31" s="447">
        <v>508000000</v>
      </c>
      <c r="D31" s="447">
        <v>509200000</v>
      </c>
      <c r="E31" s="443">
        <v>510700000</v>
      </c>
      <c r="F31" s="492"/>
    </row>
    <row r="32" spans="1:6" ht="12" customHeight="1" thickBot="1" x14ac:dyDescent="0.3">
      <c r="A32" s="465" t="s">
        <v>19</v>
      </c>
      <c r="B32" s="487" t="s">
        <v>537</v>
      </c>
      <c r="C32" s="488">
        <f>+C33+C34+C35</f>
        <v>2500000</v>
      </c>
      <c r="D32" s="488">
        <f>+D33+D34+D35</f>
        <v>2600000</v>
      </c>
      <c r="E32" s="489">
        <f>+E33+E34+E35</f>
        <v>2700000</v>
      </c>
    </row>
    <row r="33" spans="1:7" ht="12" customHeight="1" x14ac:dyDescent="0.25">
      <c r="A33" s="15" t="s">
        <v>104</v>
      </c>
      <c r="B33" s="8" t="s">
        <v>227</v>
      </c>
      <c r="C33" s="382">
        <v>2000000</v>
      </c>
      <c r="D33" s="382">
        <v>2000000</v>
      </c>
      <c r="E33" s="249">
        <v>2100000</v>
      </c>
    </row>
    <row r="34" spans="1:7" ht="12" customHeight="1" x14ac:dyDescent="0.25">
      <c r="A34" s="15" t="s">
        <v>105</v>
      </c>
      <c r="B34" s="12" t="s">
        <v>185</v>
      </c>
      <c r="C34" s="381">
        <v>500000</v>
      </c>
      <c r="D34" s="381">
        <v>600000</v>
      </c>
      <c r="E34" s="248">
        <v>600000</v>
      </c>
    </row>
    <row r="35" spans="1:7" ht="12" customHeight="1" thickBot="1" x14ac:dyDescent="0.3">
      <c r="A35" s="15" t="s">
        <v>106</v>
      </c>
      <c r="B35" s="278" t="s">
        <v>229</v>
      </c>
      <c r="C35" s="381"/>
      <c r="D35" s="381"/>
      <c r="E35" s="248"/>
    </row>
    <row r="36" spans="1:7" ht="12" customHeight="1" thickBot="1" x14ac:dyDescent="0.3">
      <c r="A36" s="20" t="s">
        <v>20</v>
      </c>
      <c r="B36" s="121" t="s">
        <v>443</v>
      </c>
      <c r="C36" s="380">
        <f>+C31+C32</f>
        <v>510500000</v>
      </c>
      <c r="D36" s="380">
        <f>+D31+D32</f>
        <v>511800000</v>
      </c>
      <c r="E36" s="247">
        <f>+E31+E32</f>
        <v>513400000</v>
      </c>
    </row>
    <row r="37" spans="1:7" ht="15.2" customHeight="1" thickBot="1" x14ac:dyDescent="0.3">
      <c r="A37" s="20" t="s">
        <v>21</v>
      </c>
      <c r="B37" s="121" t="s">
        <v>533</v>
      </c>
      <c r="C37" s="495"/>
      <c r="D37" s="495"/>
      <c r="E37" s="496"/>
      <c r="F37" s="410"/>
    </row>
    <row r="38" spans="1:7" s="397" customFormat="1" ht="12.95" customHeight="1" thickBot="1" x14ac:dyDescent="0.25">
      <c r="A38" s="279" t="s">
        <v>22</v>
      </c>
      <c r="B38" s="363" t="s">
        <v>534</v>
      </c>
      <c r="C38" s="485">
        <f>+C36+C37</f>
        <v>510500000</v>
      </c>
      <c r="D38" s="485">
        <f>+D36+D37</f>
        <v>511800000</v>
      </c>
      <c r="E38" s="479">
        <f>+E36+E37</f>
        <v>513400000</v>
      </c>
    </row>
    <row r="39" spans="1:7" x14ac:dyDescent="0.25">
      <c r="C39" s="643">
        <f>C25-C38</f>
        <v>0</v>
      </c>
      <c r="D39" s="643">
        <f>D25-D38</f>
        <v>0</v>
      </c>
      <c r="E39" s="643">
        <f>E25-E38</f>
        <v>0</v>
      </c>
    </row>
    <row r="40" spans="1:7" x14ac:dyDescent="0.25">
      <c r="C40" s="364"/>
    </row>
    <row r="41" spans="1:7" x14ac:dyDescent="0.25">
      <c r="C41" s="364"/>
    </row>
    <row r="42" spans="1:7" ht="16.5" customHeight="1" x14ac:dyDescent="0.25">
      <c r="C42" s="364"/>
    </row>
    <row r="43" spans="1:7" x14ac:dyDescent="0.25">
      <c r="C43" s="364"/>
    </row>
    <row r="44" spans="1:7" x14ac:dyDescent="0.25">
      <c r="C44" s="364"/>
    </row>
    <row r="45" spans="1:7" s="364" customFormat="1" x14ac:dyDescent="0.25">
      <c r="F45" s="395"/>
      <c r="G45" s="395"/>
    </row>
    <row r="46" spans="1:7" s="364" customFormat="1" x14ac:dyDescent="0.25">
      <c r="F46" s="395"/>
      <c r="G46" s="395"/>
    </row>
    <row r="47" spans="1:7" s="364" customFormat="1" x14ac:dyDescent="0.25">
      <c r="F47" s="395"/>
      <c r="G47" s="395"/>
    </row>
    <row r="48" spans="1:7" s="364" customFormat="1" x14ac:dyDescent="0.25">
      <c r="F48" s="395"/>
      <c r="G48" s="395"/>
    </row>
    <row r="49" spans="6:7" s="364" customFormat="1" x14ac:dyDescent="0.25">
      <c r="F49" s="395"/>
      <c r="G49" s="395"/>
    </row>
    <row r="50" spans="6:7" s="364" customFormat="1" x14ac:dyDescent="0.25">
      <c r="F50" s="395"/>
      <c r="G50" s="395"/>
    </row>
    <row r="51" spans="6:7" s="364" customFormat="1" x14ac:dyDescent="0.25">
      <c r="F51" s="395"/>
      <c r="G51" s="395"/>
    </row>
  </sheetData>
  <sheetProtection sheet="1"/>
  <mergeCells count="6">
    <mergeCell ref="A4:E4"/>
    <mergeCell ref="A5:B5"/>
    <mergeCell ref="A27:E27"/>
    <mergeCell ref="A28:B28"/>
    <mergeCell ref="A2:E2"/>
    <mergeCell ref="A3:E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4"/>
  <sheetViews>
    <sheetView zoomScale="120" zoomScaleNormal="120" zoomScaleSheetLayoutView="100" workbookViewId="0">
      <selection activeCell="B176" sqref="B176"/>
    </sheetView>
  </sheetViews>
  <sheetFormatPr defaultRowHeight="15.75" x14ac:dyDescent="0.25"/>
  <cols>
    <col min="1" max="1" width="9.5" style="364" customWidth="1"/>
    <col min="2" max="2" width="99.33203125" style="364" customWidth="1"/>
    <col min="3" max="3" width="21.6640625" style="365" customWidth="1"/>
    <col min="4" max="4" width="9" style="395" customWidth="1"/>
    <col min="5" max="5" width="14.33203125" style="395" customWidth="1"/>
    <col min="6" max="16384" width="9.33203125" style="395"/>
  </cols>
  <sheetData>
    <row r="1" spans="1:3" ht="18.75" customHeight="1" x14ac:dyDescent="0.25">
      <c r="A1" s="614"/>
      <c r="B1" s="772" t="str">
        <f>CONCATENATE("1.2. melléklet ",ALAPADATOK!A7," ",ALAPADATOK!B7," ",ALAPADATOK!C7," ",ALAPADATOK!D7," ",ALAPADATOK!E7," ",ALAPADATOK!F7," ",ALAPADATOK!G7," ",ALAPADATOK!H7)</f>
        <v>1.2. melléklet a 1 / 2020 ( II.25. ) önkormányzati rendelethez</v>
      </c>
      <c r="C1" s="773"/>
    </row>
    <row r="2" spans="1:3" ht="21.95" customHeight="1" x14ac:dyDescent="0.25">
      <c r="A2" s="615"/>
      <c r="B2" s="616" t="str">
        <f>CONCATENATE(ALAPADATOK!A3)</f>
        <v>TISZALÚC NAGYKÖZSÉG  ÖNKORMÁNYZATA</v>
      </c>
      <c r="C2" s="617"/>
    </row>
    <row r="3" spans="1:3" ht="21.95" customHeight="1" x14ac:dyDescent="0.25">
      <c r="A3" s="617"/>
      <c r="B3" s="616" t="str">
        <f>KV_1.1.sz.mell.!B3</f>
        <v>2020. ÉVI KÖLTSÉGVETÉS</v>
      </c>
      <c r="C3" s="617"/>
    </row>
    <row r="4" spans="1:3" ht="21.95" customHeight="1" x14ac:dyDescent="0.25">
      <c r="A4" s="617"/>
      <c r="B4" s="616" t="s">
        <v>574</v>
      </c>
      <c r="C4" s="617"/>
    </row>
    <row r="5" spans="1:3" ht="21.95" customHeight="1" x14ac:dyDescent="0.25">
      <c r="A5" s="614"/>
      <c r="B5" s="614"/>
      <c r="C5" s="618"/>
    </row>
    <row r="6" spans="1:3" ht="15.2" customHeight="1" x14ac:dyDescent="0.25">
      <c r="A6" s="774" t="s">
        <v>15</v>
      </c>
      <c r="B6" s="774"/>
      <c r="C6" s="774"/>
    </row>
    <row r="7" spans="1:3" ht="15.2" customHeight="1" thickBot="1" x14ac:dyDescent="0.3">
      <c r="A7" s="775" t="s">
        <v>150</v>
      </c>
      <c r="B7" s="775"/>
      <c r="C7" s="566" t="str">
        <f>CONCATENATE(KV_1.1.sz.mell.!C7)</f>
        <v>Forintban!</v>
      </c>
    </row>
    <row r="8" spans="1:3" ht="24" customHeight="1" thickBot="1" x14ac:dyDescent="0.3">
      <c r="A8" s="619" t="s">
        <v>69</v>
      </c>
      <c r="B8" s="620" t="s">
        <v>17</v>
      </c>
      <c r="C8" s="621" t="str">
        <f>+CONCATENATE(LEFT(KV_ÖSSZEFÜGGÉSEK!A5,4),". évi előirányzat")</f>
        <v>2020. évi előirányzat</v>
      </c>
    </row>
    <row r="9" spans="1:3" s="396" customFormat="1" ht="12" customHeight="1" thickBot="1" x14ac:dyDescent="0.25">
      <c r="A9" s="551"/>
      <c r="B9" s="552" t="s">
        <v>488</v>
      </c>
      <c r="C9" s="553" t="s">
        <v>489</v>
      </c>
    </row>
    <row r="10" spans="1:3" s="397" customFormat="1" ht="12" customHeight="1" thickBot="1" x14ac:dyDescent="0.25">
      <c r="A10" s="20" t="s">
        <v>18</v>
      </c>
      <c r="B10" s="21" t="s">
        <v>249</v>
      </c>
      <c r="C10" s="281">
        <f>+C11+C12+C13+C14+C15+C16</f>
        <v>440215346</v>
      </c>
    </row>
    <row r="11" spans="1:3" s="397" customFormat="1" ht="12" customHeight="1" x14ac:dyDescent="0.2">
      <c r="A11" s="15" t="s">
        <v>98</v>
      </c>
      <c r="B11" s="398" t="s">
        <v>250</v>
      </c>
      <c r="C11" s="284">
        <v>180698483</v>
      </c>
    </row>
    <row r="12" spans="1:3" s="397" customFormat="1" ht="12" customHeight="1" x14ac:dyDescent="0.2">
      <c r="A12" s="14" t="s">
        <v>99</v>
      </c>
      <c r="B12" s="399" t="s">
        <v>251</v>
      </c>
      <c r="C12" s="283">
        <v>109280500</v>
      </c>
    </row>
    <row r="13" spans="1:3" s="397" customFormat="1" ht="12" customHeight="1" x14ac:dyDescent="0.2">
      <c r="A13" s="14" t="s">
        <v>100</v>
      </c>
      <c r="B13" s="399" t="s">
        <v>545</v>
      </c>
      <c r="C13" s="283">
        <v>143875028</v>
      </c>
    </row>
    <row r="14" spans="1:3" s="397" customFormat="1" ht="12" customHeight="1" x14ac:dyDescent="0.2">
      <c r="A14" s="14" t="s">
        <v>101</v>
      </c>
      <c r="B14" s="399" t="s">
        <v>253</v>
      </c>
      <c r="C14" s="283">
        <v>6361335</v>
      </c>
    </row>
    <row r="15" spans="1:3" s="397" customFormat="1" ht="12" customHeight="1" x14ac:dyDescent="0.2">
      <c r="A15" s="14" t="s">
        <v>146</v>
      </c>
      <c r="B15" s="277" t="s">
        <v>427</v>
      </c>
      <c r="C15" s="283"/>
    </row>
    <row r="16" spans="1:3" s="397" customFormat="1" ht="12" customHeight="1" thickBot="1" x14ac:dyDescent="0.25">
      <c r="A16" s="16" t="s">
        <v>102</v>
      </c>
      <c r="B16" s="278" t="s">
        <v>428</v>
      </c>
      <c r="C16" s="283"/>
    </row>
    <row r="17" spans="1:3" s="397" customFormat="1" ht="12" customHeight="1" thickBot="1" x14ac:dyDescent="0.25">
      <c r="A17" s="20" t="s">
        <v>19</v>
      </c>
      <c r="B17" s="276" t="s">
        <v>254</v>
      </c>
      <c r="C17" s="281">
        <f>+C18+C19+C20+C21+C22</f>
        <v>0</v>
      </c>
    </row>
    <row r="18" spans="1:3" s="397" customFormat="1" ht="12" customHeight="1" x14ac:dyDescent="0.2">
      <c r="A18" s="15" t="s">
        <v>104</v>
      </c>
      <c r="B18" s="398" t="s">
        <v>255</v>
      </c>
      <c r="C18" s="284"/>
    </row>
    <row r="19" spans="1:3" s="397" customFormat="1" ht="12" customHeight="1" x14ac:dyDescent="0.2">
      <c r="A19" s="14" t="s">
        <v>105</v>
      </c>
      <c r="B19" s="399" t="s">
        <v>256</v>
      </c>
      <c r="C19" s="283"/>
    </row>
    <row r="20" spans="1:3" s="397" customFormat="1" ht="12" customHeight="1" x14ac:dyDescent="0.2">
      <c r="A20" s="14" t="s">
        <v>106</v>
      </c>
      <c r="B20" s="399" t="s">
        <v>417</v>
      </c>
      <c r="C20" s="283"/>
    </row>
    <row r="21" spans="1:3" s="397" customFormat="1" ht="12" customHeight="1" x14ac:dyDescent="0.2">
      <c r="A21" s="14" t="s">
        <v>107</v>
      </c>
      <c r="B21" s="399" t="s">
        <v>418</v>
      </c>
      <c r="C21" s="283"/>
    </row>
    <row r="22" spans="1:3" s="397" customFormat="1" ht="12" customHeight="1" x14ac:dyDescent="0.2">
      <c r="A22" s="14" t="s">
        <v>108</v>
      </c>
      <c r="B22" s="399" t="s">
        <v>568</v>
      </c>
      <c r="C22" s="283"/>
    </row>
    <row r="23" spans="1:3" s="397" customFormat="1" ht="12" customHeight="1" thickBot="1" x14ac:dyDescent="0.25">
      <c r="A23" s="16" t="s">
        <v>117</v>
      </c>
      <c r="B23" s="278" t="s">
        <v>258</v>
      </c>
      <c r="C23" s="285"/>
    </row>
    <row r="24" spans="1:3" s="397" customFormat="1" ht="12" customHeight="1" thickBot="1" x14ac:dyDescent="0.25">
      <c r="A24" s="20" t="s">
        <v>20</v>
      </c>
      <c r="B24" s="21" t="s">
        <v>259</v>
      </c>
      <c r="C24" s="281">
        <f>+C25+C26+C27+C28+C29</f>
        <v>0</v>
      </c>
    </row>
    <row r="25" spans="1:3" s="397" customFormat="1" ht="12" customHeight="1" x14ac:dyDescent="0.2">
      <c r="A25" s="15" t="s">
        <v>87</v>
      </c>
      <c r="B25" s="398" t="s">
        <v>260</v>
      </c>
      <c r="C25" s="284"/>
    </row>
    <row r="26" spans="1:3" s="397" customFormat="1" ht="12" customHeight="1" x14ac:dyDescent="0.2">
      <c r="A26" s="14" t="s">
        <v>88</v>
      </c>
      <c r="B26" s="399" t="s">
        <v>261</v>
      </c>
      <c r="C26" s="283"/>
    </row>
    <row r="27" spans="1:3" s="397" customFormat="1" ht="12" customHeight="1" x14ac:dyDescent="0.2">
      <c r="A27" s="14" t="s">
        <v>89</v>
      </c>
      <c r="B27" s="399" t="s">
        <v>419</v>
      </c>
      <c r="C27" s="283"/>
    </row>
    <row r="28" spans="1:3" s="397" customFormat="1" ht="12" customHeight="1" x14ac:dyDescent="0.2">
      <c r="A28" s="14" t="s">
        <v>90</v>
      </c>
      <c r="B28" s="399" t="s">
        <v>420</v>
      </c>
      <c r="C28" s="283"/>
    </row>
    <row r="29" spans="1:3" s="397" customFormat="1" ht="12" customHeight="1" x14ac:dyDescent="0.2">
      <c r="A29" s="14" t="s">
        <v>169</v>
      </c>
      <c r="B29" s="399" t="s">
        <v>262</v>
      </c>
      <c r="C29" s="283"/>
    </row>
    <row r="30" spans="1:3" s="544" customFormat="1" ht="12" customHeight="1" thickBot="1" x14ac:dyDescent="0.25">
      <c r="A30" s="554" t="s">
        <v>170</v>
      </c>
      <c r="B30" s="542" t="s">
        <v>563</v>
      </c>
      <c r="C30" s="543"/>
    </row>
    <row r="31" spans="1:3" s="397" customFormat="1" ht="12" customHeight="1" thickBot="1" x14ac:dyDescent="0.25">
      <c r="A31" s="20" t="s">
        <v>171</v>
      </c>
      <c r="B31" s="21" t="s">
        <v>546</v>
      </c>
      <c r="C31" s="287">
        <f>SUM(C32:C38)</f>
        <v>48917000</v>
      </c>
    </row>
    <row r="32" spans="1:3" s="397" customFormat="1" ht="12" customHeight="1" x14ac:dyDescent="0.2">
      <c r="A32" s="15" t="s">
        <v>265</v>
      </c>
      <c r="B32" s="398" t="str">
        <f>KV_1.1.sz.mell.!B32</f>
        <v>Építményadó</v>
      </c>
      <c r="C32" s="284"/>
    </row>
    <row r="33" spans="1:3" s="397" customFormat="1" ht="12" customHeight="1" x14ac:dyDescent="0.2">
      <c r="A33" s="14" t="s">
        <v>266</v>
      </c>
      <c r="B33" s="398" t="str">
        <f>KV_1.1.sz.mell.!B33</f>
        <v>Idegenforgalmi adó</v>
      </c>
      <c r="C33" s="283"/>
    </row>
    <row r="34" spans="1:3" s="397" customFormat="1" ht="12" customHeight="1" x14ac:dyDescent="0.2">
      <c r="A34" s="14" t="s">
        <v>267</v>
      </c>
      <c r="B34" s="398" t="str">
        <f>KV_1.1.sz.mell.!B34</f>
        <v>Iparűzési adó</v>
      </c>
      <c r="C34" s="283">
        <v>32000000</v>
      </c>
    </row>
    <row r="35" spans="1:3" s="397" customFormat="1" ht="12" customHeight="1" x14ac:dyDescent="0.2">
      <c r="A35" s="14" t="s">
        <v>268</v>
      </c>
      <c r="B35" s="398" t="str">
        <f>KV_1.1.sz.mell.!B35</f>
        <v>Talajterhelési díj</v>
      </c>
      <c r="C35" s="283">
        <v>3000000</v>
      </c>
    </row>
    <row r="36" spans="1:3" s="397" customFormat="1" ht="12" customHeight="1" x14ac:dyDescent="0.2">
      <c r="A36" s="14" t="s">
        <v>547</v>
      </c>
      <c r="B36" s="398" t="str">
        <f>KV_1.1.sz.mell.!B36</f>
        <v>Gépjárműadó</v>
      </c>
      <c r="C36" s="283">
        <v>10000000</v>
      </c>
    </row>
    <row r="37" spans="1:3" s="397" customFormat="1" ht="12" customHeight="1" x14ac:dyDescent="0.2">
      <c r="A37" s="14" t="s">
        <v>548</v>
      </c>
      <c r="B37" s="398" t="str">
        <f>KV_1.1.sz.mell.!B37</f>
        <v>Egyéb közhatalmi bevételek</v>
      </c>
      <c r="C37" s="283">
        <v>1000000</v>
      </c>
    </row>
    <row r="38" spans="1:3" s="397" customFormat="1" ht="12" customHeight="1" thickBot="1" x14ac:dyDescent="0.25">
      <c r="A38" s="16" t="s">
        <v>549</v>
      </c>
      <c r="B38" s="398" t="str">
        <f>KV_1.1.sz.mell.!B38</f>
        <v>Kommunális adó</v>
      </c>
      <c r="C38" s="285">
        <v>2917000</v>
      </c>
    </row>
    <row r="39" spans="1:3" s="397" customFormat="1" ht="12" customHeight="1" thickBot="1" x14ac:dyDescent="0.25">
      <c r="A39" s="20" t="s">
        <v>22</v>
      </c>
      <c r="B39" s="21" t="s">
        <v>429</v>
      </c>
      <c r="C39" s="281">
        <f>SUM(C40:C50)</f>
        <v>19620500</v>
      </c>
    </row>
    <row r="40" spans="1:3" s="397" customFormat="1" ht="12" customHeight="1" x14ac:dyDescent="0.2">
      <c r="A40" s="15" t="s">
        <v>91</v>
      </c>
      <c r="B40" s="398" t="s">
        <v>272</v>
      </c>
      <c r="C40" s="284"/>
    </row>
    <row r="41" spans="1:3" s="397" customFormat="1" ht="12" customHeight="1" x14ac:dyDescent="0.2">
      <c r="A41" s="14" t="s">
        <v>92</v>
      </c>
      <c r="B41" s="399" t="s">
        <v>273</v>
      </c>
      <c r="C41" s="283">
        <v>1114000</v>
      </c>
    </row>
    <row r="42" spans="1:3" s="397" customFormat="1" ht="12" customHeight="1" x14ac:dyDescent="0.2">
      <c r="A42" s="14" t="s">
        <v>93</v>
      </c>
      <c r="B42" s="399" t="s">
        <v>274</v>
      </c>
      <c r="C42" s="283"/>
    </row>
    <row r="43" spans="1:3" s="397" customFormat="1" ht="12" customHeight="1" x14ac:dyDescent="0.2">
      <c r="A43" s="14" t="s">
        <v>173</v>
      </c>
      <c r="B43" s="399" t="s">
        <v>275</v>
      </c>
      <c r="C43" s="283"/>
    </row>
    <row r="44" spans="1:3" s="397" customFormat="1" ht="12" customHeight="1" x14ac:dyDescent="0.2">
      <c r="A44" s="14" t="s">
        <v>174</v>
      </c>
      <c r="B44" s="399" t="s">
        <v>276</v>
      </c>
      <c r="C44" s="283">
        <v>13565000</v>
      </c>
    </row>
    <row r="45" spans="1:3" s="397" customFormat="1" ht="12" customHeight="1" x14ac:dyDescent="0.2">
      <c r="A45" s="14" t="s">
        <v>175</v>
      </c>
      <c r="B45" s="399" t="s">
        <v>277</v>
      </c>
      <c r="C45" s="283">
        <v>3500000</v>
      </c>
    </row>
    <row r="46" spans="1:3" s="397" customFormat="1" ht="12" customHeight="1" x14ac:dyDescent="0.2">
      <c r="A46" s="14" t="s">
        <v>176</v>
      </c>
      <c r="B46" s="399" t="s">
        <v>278</v>
      </c>
      <c r="C46" s="283"/>
    </row>
    <row r="47" spans="1:3" s="397" customFormat="1" ht="12" customHeight="1" x14ac:dyDescent="0.2">
      <c r="A47" s="14" t="s">
        <v>177</v>
      </c>
      <c r="B47" s="399" t="s">
        <v>554</v>
      </c>
      <c r="C47" s="283"/>
    </row>
    <row r="48" spans="1:3" s="397" customFormat="1" ht="12" customHeight="1" x14ac:dyDescent="0.2">
      <c r="A48" s="14" t="s">
        <v>270</v>
      </c>
      <c r="B48" s="399" t="s">
        <v>280</v>
      </c>
      <c r="C48" s="286"/>
    </row>
    <row r="49" spans="1:3" s="397" customFormat="1" ht="12" customHeight="1" x14ac:dyDescent="0.2">
      <c r="A49" s="16" t="s">
        <v>271</v>
      </c>
      <c r="B49" s="400" t="s">
        <v>431</v>
      </c>
      <c r="C49" s="386"/>
    </row>
    <row r="50" spans="1:3" s="397" customFormat="1" ht="12" customHeight="1" thickBot="1" x14ac:dyDescent="0.25">
      <c r="A50" s="16" t="s">
        <v>430</v>
      </c>
      <c r="B50" s="278" t="s">
        <v>281</v>
      </c>
      <c r="C50" s="386">
        <v>1441500</v>
      </c>
    </row>
    <row r="51" spans="1:3" s="397" customFormat="1" ht="12" customHeight="1" thickBot="1" x14ac:dyDescent="0.25">
      <c r="A51" s="20" t="s">
        <v>23</v>
      </c>
      <c r="B51" s="21" t="s">
        <v>282</v>
      </c>
      <c r="C51" s="281">
        <f>SUM(C52:C56)</f>
        <v>11007444</v>
      </c>
    </row>
    <row r="52" spans="1:3" s="397" customFormat="1" ht="12" customHeight="1" x14ac:dyDescent="0.2">
      <c r="A52" s="15" t="s">
        <v>94</v>
      </c>
      <c r="B52" s="398" t="s">
        <v>286</v>
      </c>
      <c r="C52" s="442"/>
    </row>
    <row r="53" spans="1:3" s="397" customFormat="1" ht="12" customHeight="1" x14ac:dyDescent="0.2">
      <c r="A53" s="14" t="s">
        <v>95</v>
      </c>
      <c r="B53" s="399" t="s">
        <v>287</v>
      </c>
      <c r="C53" s="286">
        <v>11007444</v>
      </c>
    </row>
    <row r="54" spans="1:3" s="397" customFormat="1" ht="12" customHeight="1" x14ac:dyDescent="0.2">
      <c r="A54" s="14" t="s">
        <v>283</v>
      </c>
      <c r="B54" s="399" t="s">
        <v>288</v>
      </c>
      <c r="C54" s="286"/>
    </row>
    <row r="55" spans="1:3" s="397" customFormat="1" ht="12" customHeight="1" x14ac:dyDescent="0.2">
      <c r="A55" s="14" t="s">
        <v>284</v>
      </c>
      <c r="B55" s="399" t="s">
        <v>289</v>
      </c>
      <c r="C55" s="286"/>
    </row>
    <row r="56" spans="1:3" s="397" customFormat="1" ht="12" customHeight="1" thickBot="1" x14ac:dyDescent="0.25">
      <c r="A56" s="16" t="s">
        <v>285</v>
      </c>
      <c r="B56" s="278" t="s">
        <v>290</v>
      </c>
      <c r="C56" s="386"/>
    </row>
    <row r="57" spans="1:3" s="397" customFormat="1" ht="12" customHeight="1" thickBot="1" x14ac:dyDescent="0.25">
      <c r="A57" s="20" t="s">
        <v>178</v>
      </c>
      <c r="B57" s="21" t="s">
        <v>291</v>
      </c>
      <c r="C57" s="281">
        <f>SUM(C58:C60)</f>
        <v>14293600</v>
      </c>
    </row>
    <row r="58" spans="1:3" s="397" customFormat="1" ht="12" customHeight="1" x14ac:dyDescent="0.2">
      <c r="A58" s="15" t="s">
        <v>96</v>
      </c>
      <c r="B58" s="398" t="s">
        <v>292</v>
      </c>
      <c r="C58" s="284"/>
    </row>
    <row r="59" spans="1:3" s="397" customFormat="1" ht="12" customHeight="1" x14ac:dyDescent="0.2">
      <c r="A59" s="14" t="s">
        <v>97</v>
      </c>
      <c r="B59" s="399" t="s">
        <v>421</v>
      </c>
      <c r="C59" s="283"/>
    </row>
    <row r="60" spans="1:3" s="397" customFormat="1" ht="12" customHeight="1" x14ac:dyDescent="0.2">
      <c r="A60" s="14" t="s">
        <v>295</v>
      </c>
      <c r="B60" s="399" t="s">
        <v>293</v>
      </c>
      <c r="C60" s="283">
        <v>14293600</v>
      </c>
    </row>
    <row r="61" spans="1:3" s="397" customFormat="1" ht="12" customHeight="1" thickBot="1" x14ac:dyDescent="0.25">
      <c r="A61" s="16" t="s">
        <v>296</v>
      </c>
      <c r="B61" s="278" t="s">
        <v>294</v>
      </c>
      <c r="C61" s="285"/>
    </row>
    <row r="62" spans="1:3" s="397" customFormat="1" ht="12" customHeight="1" thickBot="1" x14ac:dyDescent="0.25">
      <c r="A62" s="20" t="s">
        <v>25</v>
      </c>
      <c r="B62" s="276" t="s">
        <v>297</v>
      </c>
      <c r="C62" s="281">
        <f>SUM(C63:C65)</f>
        <v>0</v>
      </c>
    </row>
    <row r="63" spans="1:3" s="397" customFormat="1" ht="12" customHeight="1" x14ac:dyDescent="0.2">
      <c r="A63" s="15" t="s">
        <v>179</v>
      </c>
      <c r="B63" s="398" t="s">
        <v>299</v>
      </c>
      <c r="C63" s="286"/>
    </row>
    <row r="64" spans="1:3" s="397" customFormat="1" ht="12" customHeight="1" x14ac:dyDescent="0.2">
      <c r="A64" s="14" t="s">
        <v>180</v>
      </c>
      <c r="B64" s="399" t="s">
        <v>422</v>
      </c>
      <c r="C64" s="286"/>
    </row>
    <row r="65" spans="1:3" s="397" customFormat="1" ht="12" customHeight="1" x14ac:dyDescent="0.2">
      <c r="A65" s="14" t="s">
        <v>228</v>
      </c>
      <c r="B65" s="399" t="s">
        <v>300</v>
      </c>
      <c r="C65" s="286"/>
    </row>
    <row r="66" spans="1:3" s="397" customFormat="1" ht="12" customHeight="1" thickBot="1" x14ac:dyDescent="0.25">
      <c r="A66" s="16" t="s">
        <v>298</v>
      </c>
      <c r="B66" s="278" t="s">
        <v>301</v>
      </c>
      <c r="C66" s="286"/>
    </row>
    <row r="67" spans="1:3" s="397" customFormat="1" ht="12" customHeight="1" thickBot="1" x14ac:dyDescent="0.25">
      <c r="A67" s="470" t="s">
        <v>471</v>
      </c>
      <c r="B67" s="21" t="s">
        <v>302</v>
      </c>
      <c r="C67" s="287">
        <f>+C10+C17+C24+C31+C39+C51+C57+C62</f>
        <v>534053890</v>
      </c>
    </row>
    <row r="68" spans="1:3" s="397" customFormat="1" ht="12" customHeight="1" thickBot="1" x14ac:dyDescent="0.25">
      <c r="A68" s="445" t="s">
        <v>303</v>
      </c>
      <c r="B68" s="276" t="s">
        <v>304</v>
      </c>
      <c r="C68" s="281">
        <f>SUM(C69:C71)</f>
        <v>0</v>
      </c>
    </row>
    <row r="69" spans="1:3" s="397" customFormat="1" ht="12" customHeight="1" x14ac:dyDescent="0.2">
      <c r="A69" s="15" t="s">
        <v>332</v>
      </c>
      <c r="B69" s="398" t="s">
        <v>305</v>
      </c>
      <c r="C69" s="286"/>
    </row>
    <row r="70" spans="1:3" s="397" customFormat="1" ht="12" customHeight="1" x14ac:dyDescent="0.2">
      <c r="A70" s="14" t="s">
        <v>341</v>
      </c>
      <c r="B70" s="399" t="s">
        <v>306</v>
      </c>
      <c r="C70" s="286"/>
    </row>
    <row r="71" spans="1:3" s="397" customFormat="1" ht="12" customHeight="1" thickBot="1" x14ac:dyDescent="0.25">
      <c r="A71" s="16" t="s">
        <v>342</v>
      </c>
      <c r="B71" s="464" t="s">
        <v>564</v>
      </c>
      <c r="C71" s="286"/>
    </row>
    <row r="72" spans="1:3" s="397" customFormat="1" ht="12" customHeight="1" thickBot="1" x14ac:dyDescent="0.25">
      <c r="A72" s="445" t="s">
        <v>308</v>
      </c>
      <c r="B72" s="276" t="s">
        <v>309</v>
      </c>
      <c r="C72" s="281">
        <f>SUM(C73:C76)</f>
        <v>16000000</v>
      </c>
    </row>
    <row r="73" spans="1:3" s="397" customFormat="1" ht="12" customHeight="1" x14ac:dyDescent="0.2">
      <c r="A73" s="15" t="s">
        <v>147</v>
      </c>
      <c r="B73" s="398" t="s">
        <v>310</v>
      </c>
      <c r="C73" s="286"/>
    </row>
    <row r="74" spans="1:3" s="397" customFormat="1" ht="12" customHeight="1" x14ac:dyDescent="0.2">
      <c r="A74" s="14" t="s">
        <v>148</v>
      </c>
      <c r="B74" s="399" t="s">
        <v>565</v>
      </c>
      <c r="C74" s="286"/>
    </row>
    <row r="75" spans="1:3" s="397" customFormat="1" ht="12" customHeight="1" thickBot="1" x14ac:dyDescent="0.25">
      <c r="A75" s="16" t="s">
        <v>333</v>
      </c>
      <c r="B75" s="400" t="s">
        <v>311</v>
      </c>
      <c r="C75" s="386">
        <v>16000000</v>
      </c>
    </row>
    <row r="76" spans="1:3" s="397" customFormat="1" ht="12" customHeight="1" thickBot="1" x14ac:dyDescent="0.25">
      <c r="A76" s="556" t="s">
        <v>334</v>
      </c>
      <c r="B76" s="557" t="s">
        <v>566</v>
      </c>
      <c r="C76" s="558"/>
    </row>
    <row r="77" spans="1:3" s="397" customFormat="1" ht="12" customHeight="1" thickBot="1" x14ac:dyDescent="0.25">
      <c r="A77" s="445" t="s">
        <v>312</v>
      </c>
      <c r="B77" s="276" t="s">
        <v>313</v>
      </c>
      <c r="C77" s="281">
        <f>SUM(C78:C79)</f>
        <v>206509494</v>
      </c>
    </row>
    <row r="78" spans="1:3" s="397" customFormat="1" ht="12" customHeight="1" thickBot="1" x14ac:dyDescent="0.25">
      <c r="A78" s="13" t="s">
        <v>335</v>
      </c>
      <c r="B78" s="555" t="s">
        <v>314</v>
      </c>
      <c r="C78" s="386">
        <v>206509494</v>
      </c>
    </row>
    <row r="79" spans="1:3" s="397" customFormat="1" ht="12" customHeight="1" thickBot="1" x14ac:dyDescent="0.25">
      <c r="A79" s="556" t="s">
        <v>336</v>
      </c>
      <c r="B79" s="557" t="s">
        <v>315</v>
      </c>
      <c r="C79" s="558"/>
    </row>
    <row r="80" spans="1:3" s="397" customFormat="1" ht="12" customHeight="1" thickBot="1" x14ac:dyDescent="0.25">
      <c r="A80" s="445" t="s">
        <v>316</v>
      </c>
      <c r="B80" s="276" t="s">
        <v>317</v>
      </c>
      <c r="C80" s="281">
        <f>SUM(C81:C83)</f>
        <v>232036080</v>
      </c>
    </row>
    <row r="81" spans="1:5" s="397" customFormat="1" ht="12" customHeight="1" x14ac:dyDescent="0.2">
      <c r="A81" s="15" t="s">
        <v>337</v>
      </c>
      <c r="B81" s="398" t="s">
        <v>318</v>
      </c>
      <c r="C81" s="286"/>
    </row>
    <row r="82" spans="1:5" s="397" customFormat="1" ht="12" customHeight="1" x14ac:dyDescent="0.2">
      <c r="A82" s="14" t="s">
        <v>338</v>
      </c>
      <c r="B82" s="399" t="s">
        <v>319</v>
      </c>
      <c r="C82" s="286"/>
    </row>
    <row r="83" spans="1:5" s="397" customFormat="1" ht="12" customHeight="1" thickBot="1" x14ac:dyDescent="0.25">
      <c r="A83" s="18" t="s">
        <v>339</v>
      </c>
      <c r="B83" s="559" t="s">
        <v>702</v>
      </c>
      <c r="C83" s="560">
        <v>232036080</v>
      </c>
      <c r="E83" s="560">
        <v>269831383</v>
      </c>
    </row>
    <row r="84" spans="1:5" s="397" customFormat="1" ht="12" customHeight="1" thickBot="1" x14ac:dyDescent="0.25">
      <c r="A84" s="445" t="s">
        <v>320</v>
      </c>
      <c r="B84" s="276" t="s">
        <v>340</v>
      </c>
      <c r="C84" s="281">
        <f>SUM(C85:C88)</f>
        <v>0</v>
      </c>
    </row>
    <row r="85" spans="1:5" s="397" customFormat="1" ht="12" customHeight="1" x14ac:dyDescent="0.2">
      <c r="A85" s="402" t="s">
        <v>321</v>
      </c>
      <c r="B85" s="398" t="s">
        <v>322</v>
      </c>
      <c r="C85" s="286"/>
    </row>
    <row r="86" spans="1:5" s="397" customFormat="1" ht="12" customHeight="1" x14ac:dyDescent="0.2">
      <c r="A86" s="403" t="s">
        <v>323</v>
      </c>
      <c r="B86" s="399" t="s">
        <v>324</v>
      </c>
      <c r="C86" s="286"/>
    </row>
    <row r="87" spans="1:5" s="397" customFormat="1" ht="12" customHeight="1" x14ac:dyDescent="0.2">
      <c r="A87" s="403" t="s">
        <v>325</v>
      </c>
      <c r="B87" s="399" t="s">
        <v>326</v>
      </c>
      <c r="C87" s="286"/>
    </row>
    <row r="88" spans="1:5" s="397" customFormat="1" ht="12" customHeight="1" thickBot="1" x14ac:dyDescent="0.25">
      <c r="A88" s="404" t="s">
        <v>327</v>
      </c>
      <c r="B88" s="278" t="s">
        <v>328</v>
      </c>
      <c r="C88" s="286"/>
    </row>
    <row r="89" spans="1:5" s="397" customFormat="1" ht="12" customHeight="1" thickBot="1" x14ac:dyDescent="0.25">
      <c r="A89" s="445" t="s">
        <v>329</v>
      </c>
      <c r="B89" s="276" t="s">
        <v>470</v>
      </c>
      <c r="C89" s="443"/>
    </row>
    <row r="90" spans="1:5" s="397" customFormat="1" ht="13.5" customHeight="1" thickBot="1" x14ac:dyDescent="0.25">
      <c r="A90" s="445" t="s">
        <v>331</v>
      </c>
      <c r="B90" s="276" t="s">
        <v>330</v>
      </c>
      <c r="C90" s="443"/>
    </row>
    <row r="91" spans="1:5" s="397" customFormat="1" ht="15.75" customHeight="1" thickBot="1" x14ac:dyDescent="0.25">
      <c r="A91" s="445" t="s">
        <v>343</v>
      </c>
      <c r="B91" s="405" t="s">
        <v>473</v>
      </c>
      <c r="C91" s="287">
        <f>+C68+C72+C77+C80+C84+C90+C89</f>
        <v>454545574</v>
      </c>
    </row>
    <row r="92" spans="1:5" s="397" customFormat="1" ht="16.5" customHeight="1" thickBot="1" x14ac:dyDescent="0.25">
      <c r="A92" s="446" t="s">
        <v>472</v>
      </c>
      <c r="B92" s="406" t="s">
        <v>474</v>
      </c>
      <c r="C92" s="287">
        <f>+C67+C91</f>
        <v>988599464</v>
      </c>
    </row>
    <row r="93" spans="1:5" s="397" customFormat="1" ht="11.1" customHeight="1" x14ac:dyDescent="0.2">
      <c r="A93" s="5"/>
      <c r="B93" s="6"/>
      <c r="C93" s="288"/>
    </row>
    <row r="94" spans="1:5" ht="16.5" customHeight="1" thickBot="1" x14ac:dyDescent="0.3">
      <c r="A94" s="779" t="s">
        <v>47</v>
      </c>
      <c r="B94" s="779"/>
      <c r="C94" s="779"/>
    </row>
    <row r="95" spans="1:5" s="407" customFormat="1" ht="16.5" customHeight="1" thickBot="1" x14ac:dyDescent="0.3">
      <c r="A95" s="776" t="s">
        <v>151</v>
      </c>
      <c r="B95" s="776"/>
      <c r="C95" s="567" t="str">
        <f>C7</f>
        <v>Forintban!</v>
      </c>
      <c r="E95" s="282">
        <v>254085038</v>
      </c>
    </row>
    <row r="96" spans="1:5" ht="30" customHeight="1" thickBot="1" x14ac:dyDescent="0.3">
      <c r="A96" s="548" t="s">
        <v>69</v>
      </c>
      <c r="B96" s="549" t="s">
        <v>48</v>
      </c>
      <c r="C96" s="550" t="str">
        <f>+C8</f>
        <v>2020. évi előirányzat</v>
      </c>
      <c r="E96" s="283">
        <v>43946183</v>
      </c>
    </row>
    <row r="97" spans="1:5" s="396" customFormat="1" ht="12" customHeight="1" thickBot="1" x14ac:dyDescent="0.25">
      <c r="A97" s="548"/>
      <c r="B97" s="549" t="s">
        <v>488</v>
      </c>
      <c r="C97" s="550" t="s">
        <v>489</v>
      </c>
      <c r="E97" s="285">
        <v>185867012</v>
      </c>
    </row>
    <row r="98" spans="1:5" ht="12" customHeight="1" thickBot="1" x14ac:dyDescent="0.3">
      <c r="A98" s="22" t="s">
        <v>18</v>
      </c>
      <c r="B98" s="28" t="s">
        <v>432</v>
      </c>
      <c r="C98" s="280">
        <f>C99+C100+C101+C102+C103+C116</f>
        <v>494123587</v>
      </c>
      <c r="E98" s="285">
        <v>30000000</v>
      </c>
    </row>
    <row r="99" spans="1:5" ht="12" customHeight="1" x14ac:dyDescent="0.25">
      <c r="A99" s="17" t="s">
        <v>98</v>
      </c>
      <c r="B99" s="10" t="s">
        <v>49</v>
      </c>
      <c r="C99" s="282">
        <v>225437254</v>
      </c>
      <c r="E99" s="285">
        <v>18020657</v>
      </c>
    </row>
    <row r="100" spans="1:5" ht="12" customHeight="1" x14ac:dyDescent="0.25">
      <c r="A100" s="14" t="s">
        <v>99</v>
      </c>
      <c r="B100" s="8" t="s">
        <v>181</v>
      </c>
      <c r="C100" s="283">
        <v>38997347</v>
      </c>
    </row>
    <row r="101" spans="1:5" ht="12" customHeight="1" x14ac:dyDescent="0.25">
      <c r="A101" s="14" t="s">
        <v>100</v>
      </c>
      <c r="B101" s="8" t="s">
        <v>138</v>
      </c>
      <c r="C101" s="750">
        <v>181668329</v>
      </c>
      <c r="E101" s="285"/>
    </row>
    <row r="102" spans="1:5" ht="12" customHeight="1" x14ac:dyDescent="0.25">
      <c r="A102" s="14" t="s">
        <v>101</v>
      </c>
      <c r="B102" s="11" t="s">
        <v>182</v>
      </c>
      <c r="C102" s="285">
        <v>30000000</v>
      </c>
      <c r="E102" s="285"/>
    </row>
    <row r="103" spans="1:5" ht="12" customHeight="1" x14ac:dyDescent="0.25">
      <c r="A103" s="14" t="s">
        <v>112</v>
      </c>
      <c r="B103" s="19" t="s">
        <v>183</v>
      </c>
      <c r="C103" s="285">
        <v>18020657</v>
      </c>
      <c r="E103" s="748"/>
    </row>
    <row r="104" spans="1:5" ht="12" customHeight="1" x14ac:dyDescent="0.25">
      <c r="A104" s="14" t="s">
        <v>102</v>
      </c>
      <c r="B104" s="8" t="s">
        <v>437</v>
      </c>
      <c r="C104" s="285"/>
    </row>
    <row r="105" spans="1:5" ht="12" customHeight="1" x14ac:dyDescent="0.25">
      <c r="A105" s="14" t="s">
        <v>103</v>
      </c>
      <c r="B105" s="141" t="s">
        <v>436</v>
      </c>
      <c r="C105" s="285"/>
    </row>
    <row r="106" spans="1:5" ht="12" customHeight="1" x14ac:dyDescent="0.25">
      <c r="A106" s="14" t="s">
        <v>113</v>
      </c>
      <c r="B106" s="141" t="s">
        <v>435</v>
      </c>
      <c r="C106" s="285"/>
      <c r="E106" s="285">
        <v>187950012</v>
      </c>
    </row>
    <row r="107" spans="1:5" ht="12" customHeight="1" x14ac:dyDescent="0.25">
      <c r="A107" s="14" t="s">
        <v>114</v>
      </c>
      <c r="B107" s="139" t="s">
        <v>346</v>
      </c>
      <c r="C107" s="285"/>
      <c r="E107" s="285">
        <v>2083000</v>
      </c>
    </row>
    <row r="108" spans="1:5" ht="12" customHeight="1" x14ac:dyDescent="0.25">
      <c r="A108" s="14" t="s">
        <v>115</v>
      </c>
      <c r="B108" s="140" t="s">
        <v>347</v>
      </c>
      <c r="C108" s="285"/>
      <c r="E108" s="748">
        <f>SUM(E106-E107)</f>
        <v>185867012</v>
      </c>
    </row>
    <row r="109" spans="1:5" ht="12" customHeight="1" x14ac:dyDescent="0.25">
      <c r="A109" s="14" t="s">
        <v>116</v>
      </c>
      <c r="B109" s="140" t="s">
        <v>348</v>
      </c>
      <c r="C109" s="285"/>
    </row>
    <row r="110" spans="1:5" ht="12" customHeight="1" x14ac:dyDescent="0.25">
      <c r="A110" s="14" t="s">
        <v>118</v>
      </c>
      <c r="B110" s="139" t="s">
        <v>349</v>
      </c>
      <c r="C110" s="285"/>
    </row>
    <row r="111" spans="1:5" ht="12" customHeight="1" x14ac:dyDescent="0.25">
      <c r="A111" s="14" t="s">
        <v>184</v>
      </c>
      <c r="B111" s="139" t="s">
        <v>350</v>
      </c>
      <c r="C111" s="285">
        <v>18020657</v>
      </c>
    </row>
    <row r="112" spans="1:5" ht="12" customHeight="1" x14ac:dyDescent="0.25">
      <c r="A112" s="14" t="s">
        <v>344</v>
      </c>
      <c r="B112" s="140" t="s">
        <v>351</v>
      </c>
      <c r="C112" s="285"/>
    </row>
    <row r="113" spans="1:3" ht="12" customHeight="1" x14ac:dyDescent="0.25">
      <c r="A113" s="13" t="s">
        <v>345</v>
      </c>
      <c r="B113" s="141" t="s">
        <v>352</v>
      </c>
      <c r="C113" s="285"/>
    </row>
    <row r="114" spans="1:3" ht="12" customHeight="1" x14ac:dyDescent="0.25">
      <c r="A114" s="14" t="s">
        <v>433</v>
      </c>
      <c r="B114" s="141" t="s">
        <v>353</v>
      </c>
      <c r="C114" s="285"/>
    </row>
    <row r="115" spans="1:3" ht="12" customHeight="1" x14ac:dyDescent="0.25">
      <c r="A115" s="16" t="s">
        <v>434</v>
      </c>
      <c r="B115" s="141" t="s">
        <v>354</v>
      </c>
      <c r="C115" s="285"/>
    </row>
    <row r="116" spans="1:3" ht="12" customHeight="1" x14ac:dyDescent="0.25">
      <c r="A116" s="14" t="s">
        <v>438</v>
      </c>
      <c r="B116" s="11" t="s">
        <v>50</v>
      </c>
      <c r="C116" s="283"/>
    </row>
    <row r="117" spans="1:3" ht="12" customHeight="1" x14ac:dyDescent="0.25">
      <c r="A117" s="14" t="s">
        <v>439</v>
      </c>
      <c r="B117" s="8" t="s">
        <v>441</v>
      </c>
      <c r="C117" s="283"/>
    </row>
    <row r="118" spans="1:3" ht="12" customHeight="1" thickBot="1" x14ac:dyDescent="0.3">
      <c r="A118" s="18" t="s">
        <v>440</v>
      </c>
      <c r="B118" s="468" t="s">
        <v>442</v>
      </c>
      <c r="C118" s="289"/>
    </row>
    <row r="119" spans="1:3" ht="12" customHeight="1" thickBot="1" x14ac:dyDescent="0.3">
      <c r="A119" s="465" t="s">
        <v>19</v>
      </c>
      <c r="B119" s="466" t="s">
        <v>355</v>
      </c>
      <c r="C119" s="467">
        <f>+C120+C122+C124</f>
        <v>224644494</v>
      </c>
    </row>
    <row r="120" spans="1:3" ht="12" customHeight="1" x14ac:dyDescent="0.25">
      <c r="A120" s="15" t="s">
        <v>104</v>
      </c>
      <c r="B120" s="8" t="s">
        <v>227</v>
      </c>
      <c r="C120" s="284">
        <v>224644494</v>
      </c>
    </row>
    <row r="121" spans="1:3" ht="12" customHeight="1" x14ac:dyDescent="0.25">
      <c r="A121" s="15" t="s">
        <v>105</v>
      </c>
      <c r="B121" s="12" t="s">
        <v>359</v>
      </c>
      <c r="C121" s="284"/>
    </row>
    <row r="122" spans="1:3" ht="12" customHeight="1" x14ac:dyDescent="0.25">
      <c r="A122" s="15" t="s">
        <v>106</v>
      </c>
      <c r="B122" s="12" t="s">
        <v>185</v>
      </c>
      <c r="C122" s="283"/>
    </row>
    <row r="123" spans="1:3" ht="12" customHeight="1" x14ac:dyDescent="0.25">
      <c r="A123" s="15" t="s">
        <v>107</v>
      </c>
      <c r="B123" s="12" t="s">
        <v>360</v>
      </c>
      <c r="C123" s="248"/>
    </row>
    <row r="124" spans="1:3" ht="12" customHeight="1" x14ac:dyDescent="0.25">
      <c r="A124" s="15" t="s">
        <v>108</v>
      </c>
      <c r="B124" s="278" t="s">
        <v>569</v>
      </c>
      <c r="C124" s="248"/>
    </row>
    <row r="125" spans="1:3" ht="12" customHeight="1" x14ac:dyDescent="0.25">
      <c r="A125" s="15" t="s">
        <v>117</v>
      </c>
      <c r="B125" s="277" t="s">
        <v>423</v>
      </c>
      <c r="C125" s="248"/>
    </row>
    <row r="126" spans="1:3" ht="12" customHeight="1" x14ac:dyDescent="0.25">
      <c r="A126" s="15" t="s">
        <v>119</v>
      </c>
      <c r="B126" s="394" t="s">
        <v>365</v>
      </c>
      <c r="C126" s="248"/>
    </row>
    <row r="127" spans="1:3" x14ac:dyDescent="0.25">
      <c r="A127" s="15" t="s">
        <v>186</v>
      </c>
      <c r="B127" s="140" t="s">
        <v>348</v>
      </c>
      <c r="C127" s="248"/>
    </row>
    <row r="128" spans="1:3" ht="12" customHeight="1" x14ac:dyDescent="0.25">
      <c r="A128" s="15" t="s">
        <v>187</v>
      </c>
      <c r="B128" s="140" t="s">
        <v>364</v>
      </c>
      <c r="C128" s="248"/>
    </row>
    <row r="129" spans="1:3" ht="12" customHeight="1" x14ac:dyDescent="0.25">
      <c r="A129" s="15" t="s">
        <v>188</v>
      </c>
      <c r="B129" s="140" t="s">
        <v>363</v>
      </c>
      <c r="C129" s="248"/>
    </row>
    <row r="130" spans="1:3" ht="12" customHeight="1" x14ac:dyDescent="0.25">
      <c r="A130" s="15" t="s">
        <v>356</v>
      </c>
      <c r="B130" s="140" t="s">
        <v>351</v>
      </c>
      <c r="C130" s="248"/>
    </row>
    <row r="131" spans="1:3" ht="12" customHeight="1" x14ac:dyDescent="0.25">
      <c r="A131" s="15" t="s">
        <v>357</v>
      </c>
      <c r="B131" s="140" t="s">
        <v>362</v>
      </c>
      <c r="C131" s="248"/>
    </row>
    <row r="132" spans="1:3" ht="16.5" thickBot="1" x14ac:dyDescent="0.3">
      <c r="A132" s="13" t="s">
        <v>358</v>
      </c>
      <c r="B132" s="140" t="s">
        <v>361</v>
      </c>
      <c r="C132" s="250"/>
    </row>
    <row r="133" spans="1:3" ht="12" customHeight="1" thickBot="1" x14ac:dyDescent="0.3">
      <c r="A133" s="20" t="s">
        <v>20</v>
      </c>
      <c r="B133" s="121" t="s">
        <v>443</v>
      </c>
      <c r="C133" s="281">
        <f>+C98+C119</f>
        <v>718768081</v>
      </c>
    </row>
    <row r="134" spans="1:3" ht="12" customHeight="1" thickBot="1" x14ac:dyDescent="0.3">
      <c r="A134" s="20" t="s">
        <v>21</v>
      </c>
      <c r="B134" s="121" t="s">
        <v>444</v>
      </c>
      <c r="C134" s="281">
        <f>+C135+C136+C137</f>
        <v>0</v>
      </c>
    </row>
    <row r="135" spans="1:3" ht="12" customHeight="1" x14ac:dyDescent="0.25">
      <c r="A135" s="15" t="s">
        <v>265</v>
      </c>
      <c r="B135" s="12" t="s">
        <v>451</v>
      </c>
      <c r="C135" s="248"/>
    </row>
    <row r="136" spans="1:3" ht="12" customHeight="1" x14ac:dyDescent="0.25">
      <c r="A136" s="15" t="s">
        <v>266</v>
      </c>
      <c r="B136" s="12" t="s">
        <v>452</v>
      </c>
      <c r="C136" s="248"/>
    </row>
    <row r="137" spans="1:3" ht="12" customHeight="1" thickBot="1" x14ac:dyDescent="0.3">
      <c r="A137" s="13" t="s">
        <v>267</v>
      </c>
      <c r="B137" s="12" t="s">
        <v>453</v>
      </c>
      <c r="C137" s="248"/>
    </row>
    <row r="138" spans="1:3" ht="12" customHeight="1" thickBot="1" x14ac:dyDescent="0.3">
      <c r="A138" s="20" t="s">
        <v>22</v>
      </c>
      <c r="B138" s="121" t="s">
        <v>445</v>
      </c>
      <c r="C138" s="281">
        <f>SUM(C139:C144)</f>
        <v>0</v>
      </c>
    </row>
    <row r="139" spans="1:3" ht="12" customHeight="1" x14ac:dyDescent="0.25">
      <c r="A139" s="15" t="s">
        <v>91</v>
      </c>
      <c r="B139" s="9" t="s">
        <v>454</v>
      </c>
      <c r="C139" s="248"/>
    </row>
    <row r="140" spans="1:3" ht="12" customHeight="1" x14ac:dyDescent="0.25">
      <c r="A140" s="15" t="s">
        <v>92</v>
      </c>
      <c r="B140" s="9" t="s">
        <v>446</v>
      </c>
      <c r="C140" s="248"/>
    </row>
    <row r="141" spans="1:3" ht="12" customHeight="1" x14ac:dyDescent="0.25">
      <c r="A141" s="15" t="s">
        <v>93</v>
      </c>
      <c r="B141" s="9" t="s">
        <v>447</v>
      </c>
      <c r="C141" s="248"/>
    </row>
    <row r="142" spans="1:3" ht="12" customHeight="1" x14ac:dyDescent="0.25">
      <c r="A142" s="15" t="s">
        <v>173</v>
      </c>
      <c r="B142" s="9" t="s">
        <v>448</v>
      </c>
      <c r="C142" s="248"/>
    </row>
    <row r="143" spans="1:3" ht="12" customHeight="1" x14ac:dyDescent="0.25">
      <c r="A143" s="13" t="s">
        <v>174</v>
      </c>
      <c r="B143" s="7" t="s">
        <v>449</v>
      </c>
      <c r="C143" s="250"/>
    </row>
    <row r="144" spans="1:3" ht="12" customHeight="1" thickBot="1" x14ac:dyDescent="0.3">
      <c r="A144" s="18" t="s">
        <v>175</v>
      </c>
      <c r="B144" s="709" t="s">
        <v>450</v>
      </c>
      <c r="C144" s="475"/>
    </row>
    <row r="145" spans="1:9" ht="12" customHeight="1" thickBot="1" x14ac:dyDescent="0.3">
      <c r="A145" s="20" t="s">
        <v>23</v>
      </c>
      <c r="B145" s="121" t="s">
        <v>458</v>
      </c>
      <c r="C145" s="287">
        <f>+C146+C147+C148+C149</f>
        <v>269831383</v>
      </c>
    </row>
    <row r="146" spans="1:9" ht="12" customHeight="1" x14ac:dyDescent="0.25">
      <c r="A146" s="15" t="s">
        <v>94</v>
      </c>
      <c r="B146" s="9" t="s">
        <v>366</v>
      </c>
      <c r="C146" s="248"/>
    </row>
    <row r="147" spans="1:9" ht="12" customHeight="1" thickBot="1" x14ac:dyDescent="0.3">
      <c r="A147" s="15" t="s">
        <v>95</v>
      </c>
      <c r="B147" s="9" t="s">
        <v>367</v>
      </c>
      <c r="C147" s="248"/>
    </row>
    <row r="148" spans="1:9" ht="12" customHeight="1" thickBot="1" x14ac:dyDescent="0.3">
      <c r="A148" s="13" t="s">
        <v>283</v>
      </c>
      <c r="B148" s="7" t="s">
        <v>459</v>
      </c>
      <c r="C148" s="562"/>
    </row>
    <row r="149" spans="1:9" ht="12" customHeight="1" thickBot="1" x14ac:dyDescent="0.3">
      <c r="A149" s="556" t="s">
        <v>284</v>
      </c>
      <c r="B149" s="561" t="s">
        <v>702</v>
      </c>
      <c r="C149" s="562">
        <v>269831383</v>
      </c>
    </row>
    <row r="150" spans="1:9" ht="12" customHeight="1" thickBot="1" x14ac:dyDescent="0.3">
      <c r="A150" s="20" t="s">
        <v>24</v>
      </c>
      <c r="B150" s="121" t="s">
        <v>460</v>
      </c>
      <c r="C150" s="290">
        <f>SUM(C151:C155)</f>
        <v>0</v>
      </c>
    </row>
    <row r="151" spans="1:9" ht="12" customHeight="1" x14ac:dyDescent="0.25">
      <c r="A151" s="15" t="s">
        <v>96</v>
      </c>
      <c r="B151" s="9" t="s">
        <v>455</v>
      </c>
      <c r="C151" s="248"/>
    </row>
    <row r="152" spans="1:9" ht="12" customHeight="1" x14ac:dyDescent="0.25">
      <c r="A152" s="15" t="s">
        <v>97</v>
      </c>
      <c r="B152" s="9" t="s">
        <v>462</v>
      </c>
      <c r="C152" s="248"/>
    </row>
    <row r="153" spans="1:9" ht="12" customHeight="1" x14ac:dyDescent="0.25">
      <c r="A153" s="15" t="s">
        <v>295</v>
      </c>
      <c r="B153" s="9" t="s">
        <v>457</v>
      </c>
      <c r="C153" s="248"/>
    </row>
    <row r="154" spans="1:9" ht="12" customHeight="1" x14ac:dyDescent="0.25">
      <c r="A154" s="15" t="s">
        <v>296</v>
      </c>
      <c r="B154" s="9" t="s">
        <v>513</v>
      </c>
      <c r="C154" s="248"/>
    </row>
    <row r="155" spans="1:9" ht="12" customHeight="1" thickBot="1" x14ac:dyDescent="0.3">
      <c r="A155" s="15" t="s">
        <v>461</v>
      </c>
      <c r="B155" s="9" t="s">
        <v>464</v>
      </c>
      <c r="C155" s="248"/>
    </row>
    <row r="156" spans="1:9" ht="12" customHeight="1" thickBot="1" x14ac:dyDescent="0.3">
      <c r="A156" s="20" t="s">
        <v>25</v>
      </c>
      <c r="B156" s="121" t="s">
        <v>465</v>
      </c>
      <c r="C156" s="469"/>
    </row>
    <row r="157" spans="1:9" ht="12" customHeight="1" thickBot="1" x14ac:dyDescent="0.3">
      <c r="A157" s="20" t="s">
        <v>26</v>
      </c>
      <c r="B157" s="121" t="s">
        <v>466</v>
      </c>
      <c r="C157" s="469"/>
    </row>
    <row r="158" spans="1:9" ht="15.2" customHeight="1" thickBot="1" x14ac:dyDescent="0.3">
      <c r="A158" s="20" t="s">
        <v>27</v>
      </c>
      <c r="B158" s="121" t="s">
        <v>468</v>
      </c>
      <c r="C158" s="563">
        <f>+C134+C138+C145+C150+C156+C157</f>
        <v>269831383</v>
      </c>
      <c r="F158" s="409"/>
      <c r="G158" s="410"/>
      <c r="H158" s="410"/>
      <c r="I158" s="410"/>
    </row>
    <row r="159" spans="1:9" s="397" customFormat="1" ht="17.25" customHeight="1" thickBot="1" x14ac:dyDescent="0.25">
      <c r="A159" s="279" t="s">
        <v>28</v>
      </c>
      <c r="B159" s="564" t="s">
        <v>467</v>
      </c>
      <c r="C159" s="563">
        <f>+C133+C158</f>
        <v>988599464</v>
      </c>
      <c r="E159" s="492"/>
    </row>
    <row r="160" spans="1:9" ht="15.95" customHeight="1" x14ac:dyDescent="0.25">
      <c r="A160" s="565"/>
      <c r="B160" s="565"/>
      <c r="C160" s="623">
        <f>C92-C159</f>
        <v>0</v>
      </c>
    </row>
    <row r="161" spans="1:4" x14ac:dyDescent="0.25">
      <c r="A161" s="777" t="s">
        <v>368</v>
      </c>
      <c r="B161" s="777"/>
      <c r="C161" s="777"/>
    </row>
    <row r="162" spans="1:4" ht="15.2" customHeight="1" thickBot="1" x14ac:dyDescent="0.3">
      <c r="A162" s="778" t="s">
        <v>152</v>
      </c>
      <c r="B162" s="778"/>
      <c r="C162" s="568" t="str">
        <f>C95</f>
        <v>Forintban!</v>
      </c>
    </row>
    <row r="163" spans="1:4" ht="13.5" customHeight="1" thickBot="1" x14ac:dyDescent="0.3">
      <c r="A163" s="20">
        <v>1</v>
      </c>
      <c r="B163" s="27" t="s">
        <v>469</v>
      </c>
      <c r="C163" s="281">
        <f>+C67-C133</f>
        <v>-184714191</v>
      </c>
      <c r="D163" s="411"/>
    </row>
    <row r="164" spans="1:4" ht="27.75" customHeight="1" thickBot="1" x14ac:dyDescent="0.3">
      <c r="A164" s="20" t="s">
        <v>19</v>
      </c>
      <c r="B164" s="27" t="s">
        <v>475</v>
      </c>
      <c r="C164" s="281">
        <f>+C91-C158</f>
        <v>184714191</v>
      </c>
    </row>
  </sheetData>
  <mergeCells count="7">
    <mergeCell ref="A162:B162"/>
    <mergeCell ref="B1:C1"/>
    <mergeCell ref="A6:C6"/>
    <mergeCell ref="A7:B7"/>
    <mergeCell ref="A94:C94"/>
    <mergeCell ref="A95:B95"/>
    <mergeCell ref="A161:C161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67" max="2" man="1"/>
    <brk id="144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4"/>
  <sheetViews>
    <sheetView zoomScale="120" zoomScaleNormal="120" zoomScaleSheetLayoutView="100" workbookViewId="0">
      <selection activeCell="C101" sqref="C101"/>
    </sheetView>
  </sheetViews>
  <sheetFormatPr defaultRowHeight="15.75" x14ac:dyDescent="0.25"/>
  <cols>
    <col min="1" max="1" width="9.5" style="364" customWidth="1"/>
    <col min="2" max="2" width="99.33203125" style="364" customWidth="1"/>
    <col min="3" max="3" width="21.6640625" style="365" customWidth="1"/>
    <col min="4" max="4" width="9" style="395" customWidth="1"/>
    <col min="5" max="16384" width="9.33203125" style="395"/>
  </cols>
  <sheetData>
    <row r="1" spans="1:3" ht="18.75" customHeight="1" x14ac:dyDescent="0.25">
      <c r="A1" s="614"/>
      <c r="B1" s="772" t="str">
        <f>CONCATENATE("1.3. melléklet ",ALAPADATOK!A7," ",ALAPADATOK!B7," ",ALAPADATOK!C7," ",ALAPADATOK!D7," ",ALAPADATOK!E7," ",ALAPADATOK!F7," ",ALAPADATOK!G7," ",ALAPADATOK!H7)</f>
        <v>1.3. melléklet a 1 / 2020 ( II.25. ) önkormányzati rendelethez</v>
      </c>
      <c r="C1" s="773"/>
    </row>
    <row r="2" spans="1:3" ht="21.95" customHeight="1" x14ac:dyDescent="0.25">
      <c r="A2" s="615"/>
      <c r="B2" s="616" t="str">
        <f>CONCATENATE(ALAPADATOK!A3)</f>
        <v>TISZALÚC NAGYKÖZSÉG  ÖNKORMÁNYZATA</v>
      </c>
      <c r="C2" s="617"/>
    </row>
    <row r="3" spans="1:3" ht="21.95" customHeight="1" x14ac:dyDescent="0.25">
      <c r="A3" s="617"/>
      <c r="B3" s="616" t="str">
        <f>KV_1.2.sz.mell.!B3</f>
        <v>2020. ÉVI KÖLTSÉGVETÉS</v>
      </c>
      <c r="C3" s="617"/>
    </row>
    <row r="4" spans="1:3" ht="21.95" customHeight="1" x14ac:dyDescent="0.25">
      <c r="A4" s="617"/>
      <c r="B4" s="616" t="s">
        <v>575</v>
      </c>
      <c r="C4" s="617"/>
    </row>
    <row r="5" spans="1:3" ht="21.95" customHeight="1" x14ac:dyDescent="0.25">
      <c r="A5" s="614"/>
      <c r="B5" s="614"/>
      <c r="C5" s="618"/>
    </row>
    <row r="6" spans="1:3" ht="15.2" customHeight="1" x14ac:dyDescent="0.25">
      <c r="A6" s="774" t="s">
        <v>15</v>
      </c>
      <c r="B6" s="774"/>
      <c r="C6" s="774"/>
    </row>
    <row r="7" spans="1:3" ht="15.2" customHeight="1" thickBot="1" x14ac:dyDescent="0.3">
      <c r="A7" s="775" t="s">
        <v>150</v>
      </c>
      <c r="B7" s="775"/>
      <c r="C7" s="566" t="str">
        <f>CONCATENATE(KV_1.1.sz.mell.!C7)</f>
        <v>Forintban!</v>
      </c>
    </row>
    <row r="8" spans="1:3" ht="24" customHeight="1" thickBot="1" x14ac:dyDescent="0.3">
      <c r="A8" s="619" t="s">
        <v>69</v>
      </c>
      <c r="B8" s="620" t="s">
        <v>17</v>
      </c>
      <c r="C8" s="621" t="str">
        <f>+CONCATENATE(LEFT(KV_ÖSSZEFÜGGÉSEK!A5,4),". évi előirányzat")</f>
        <v>2020. évi előirányzat</v>
      </c>
    </row>
    <row r="9" spans="1:3" s="396" customFormat="1" ht="12" customHeight="1" thickBot="1" x14ac:dyDescent="0.25">
      <c r="A9" s="551"/>
      <c r="B9" s="552" t="s">
        <v>488</v>
      </c>
      <c r="C9" s="553" t="s">
        <v>489</v>
      </c>
    </row>
    <row r="10" spans="1:3" s="397" customFormat="1" ht="12" customHeight="1" thickBot="1" x14ac:dyDescent="0.25">
      <c r="A10" s="20" t="s">
        <v>18</v>
      </c>
      <c r="B10" s="21" t="s">
        <v>249</v>
      </c>
      <c r="C10" s="281">
        <f>+C11+C12+C13+C14+C15+C16</f>
        <v>0</v>
      </c>
    </row>
    <row r="11" spans="1:3" s="397" customFormat="1" ht="12" customHeight="1" x14ac:dyDescent="0.2">
      <c r="A11" s="15" t="s">
        <v>98</v>
      </c>
      <c r="B11" s="398" t="s">
        <v>250</v>
      </c>
      <c r="C11" s="284"/>
    </row>
    <row r="12" spans="1:3" s="397" customFormat="1" ht="12" customHeight="1" x14ac:dyDescent="0.2">
      <c r="A12" s="14" t="s">
        <v>99</v>
      </c>
      <c r="B12" s="399" t="s">
        <v>251</v>
      </c>
      <c r="C12" s="283"/>
    </row>
    <row r="13" spans="1:3" s="397" customFormat="1" ht="12" customHeight="1" x14ac:dyDescent="0.2">
      <c r="A13" s="14" t="s">
        <v>100</v>
      </c>
      <c r="B13" s="399" t="s">
        <v>545</v>
      </c>
      <c r="C13" s="283"/>
    </row>
    <row r="14" spans="1:3" s="397" customFormat="1" ht="12" customHeight="1" x14ac:dyDescent="0.2">
      <c r="A14" s="14" t="s">
        <v>101</v>
      </c>
      <c r="B14" s="399" t="s">
        <v>253</v>
      </c>
      <c r="C14" s="283"/>
    </row>
    <row r="15" spans="1:3" s="397" customFormat="1" ht="12" customHeight="1" x14ac:dyDescent="0.2">
      <c r="A15" s="14" t="s">
        <v>146</v>
      </c>
      <c r="B15" s="277" t="s">
        <v>427</v>
      </c>
      <c r="C15" s="283"/>
    </row>
    <row r="16" spans="1:3" s="397" customFormat="1" ht="12" customHeight="1" thickBot="1" x14ac:dyDescent="0.25">
      <c r="A16" s="16" t="s">
        <v>102</v>
      </c>
      <c r="B16" s="278" t="s">
        <v>428</v>
      </c>
      <c r="C16" s="283"/>
    </row>
    <row r="17" spans="1:3" s="397" customFormat="1" ht="12" customHeight="1" thickBot="1" x14ac:dyDescent="0.25">
      <c r="A17" s="20" t="s">
        <v>19</v>
      </c>
      <c r="B17" s="276" t="s">
        <v>254</v>
      </c>
      <c r="C17" s="281">
        <f>+C18+C19+C20+C21+C22</f>
        <v>0</v>
      </c>
    </row>
    <row r="18" spans="1:3" s="397" customFormat="1" ht="12" customHeight="1" x14ac:dyDescent="0.2">
      <c r="A18" s="15" t="s">
        <v>104</v>
      </c>
      <c r="B18" s="398" t="s">
        <v>255</v>
      </c>
      <c r="C18" s="284"/>
    </row>
    <row r="19" spans="1:3" s="397" customFormat="1" ht="12" customHeight="1" x14ac:dyDescent="0.2">
      <c r="A19" s="14" t="s">
        <v>105</v>
      </c>
      <c r="B19" s="399" t="s">
        <v>256</v>
      </c>
      <c r="C19" s="283"/>
    </row>
    <row r="20" spans="1:3" s="397" customFormat="1" ht="12" customHeight="1" x14ac:dyDescent="0.2">
      <c r="A20" s="14" t="s">
        <v>106</v>
      </c>
      <c r="B20" s="399" t="s">
        <v>417</v>
      </c>
      <c r="C20" s="283"/>
    </row>
    <row r="21" spans="1:3" s="397" customFormat="1" ht="12" customHeight="1" x14ac:dyDescent="0.2">
      <c r="A21" s="14" t="s">
        <v>107</v>
      </c>
      <c r="B21" s="399" t="s">
        <v>418</v>
      </c>
      <c r="C21" s="283"/>
    </row>
    <row r="22" spans="1:3" s="397" customFormat="1" ht="12" customHeight="1" x14ac:dyDescent="0.2">
      <c r="A22" s="14" t="s">
        <v>108</v>
      </c>
      <c r="B22" s="399" t="s">
        <v>568</v>
      </c>
      <c r="C22" s="283"/>
    </row>
    <row r="23" spans="1:3" s="397" customFormat="1" ht="12" customHeight="1" thickBot="1" x14ac:dyDescent="0.25">
      <c r="A23" s="16" t="s">
        <v>117</v>
      </c>
      <c r="B23" s="278" t="s">
        <v>258</v>
      </c>
      <c r="C23" s="285"/>
    </row>
    <row r="24" spans="1:3" s="397" customFormat="1" ht="12" customHeight="1" thickBot="1" x14ac:dyDescent="0.25">
      <c r="A24" s="20" t="s">
        <v>20</v>
      </c>
      <c r="B24" s="21" t="s">
        <v>259</v>
      </c>
      <c r="C24" s="281">
        <f>+C25+C26+C27+C28+C29</f>
        <v>0</v>
      </c>
    </row>
    <row r="25" spans="1:3" s="397" customFormat="1" ht="12" customHeight="1" x14ac:dyDescent="0.2">
      <c r="A25" s="15" t="s">
        <v>87</v>
      </c>
      <c r="B25" s="398" t="s">
        <v>260</v>
      </c>
      <c r="C25" s="284"/>
    </row>
    <row r="26" spans="1:3" s="397" customFormat="1" ht="12" customHeight="1" x14ac:dyDescent="0.2">
      <c r="A26" s="14" t="s">
        <v>88</v>
      </c>
      <c r="B26" s="399" t="s">
        <v>261</v>
      </c>
      <c r="C26" s="283"/>
    </row>
    <row r="27" spans="1:3" s="397" customFormat="1" ht="12" customHeight="1" x14ac:dyDescent="0.2">
      <c r="A27" s="14" t="s">
        <v>89</v>
      </c>
      <c r="B27" s="399" t="s">
        <v>419</v>
      </c>
      <c r="C27" s="283"/>
    </row>
    <row r="28" spans="1:3" s="397" customFormat="1" ht="12" customHeight="1" x14ac:dyDescent="0.2">
      <c r="A28" s="14" t="s">
        <v>90</v>
      </c>
      <c r="B28" s="399" t="s">
        <v>420</v>
      </c>
      <c r="C28" s="283"/>
    </row>
    <row r="29" spans="1:3" s="397" customFormat="1" ht="12" customHeight="1" x14ac:dyDescent="0.2">
      <c r="A29" s="14" t="s">
        <v>169</v>
      </c>
      <c r="B29" s="399" t="s">
        <v>262</v>
      </c>
      <c r="C29" s="283"/>
    </row>
    <row r="30" spans="1:3" s="544" customFormat="1" ht="12" customHeight="1" thickBot="1" x14ac:dyDescent="0.25">
      <c r="A30" s="554" t="s">
        <v>170</v>
      </c>
      <c r="B30" s="542" t="s">
        <v>563</v>
      </c>
      <c r="C30" s="543"/>
    </row>
    <row r="31" spans="1:3" s="397" customFormat="1" ht="12" customHeight="1" thickBot="1" x14ac:dyDescent="0.25">
      <c r="A31" s="20" t="s">
        <v>171</v>
      </c>
      <c r="B31" s="21" t="s">
        <v>546</v>
      </c>
      <c r="C31" s="287">
        <f>SUM(C32:C38)</f>
        <v>2083000</v>
      </c>
    </row>
    <row r="32" spans="1:3" s="397" customFormat="1" ht="12" customHeight="1" x14ac:dyDescent="0.2">
      <c r="A32" s="15" t="s">
        <v>265</v>
      </c>
      <c r="B32" s="398" t="str">
        <f>KV_1.1.sz.mell.!B32</f>
        <v>Építményadó</v>
      </c>
      <c r="C32" s="284"/>
    </row>
    <row r="33" spans="1:3" s="397" customFormat="1" ht="12" customHeight="1" x14ac:dyDescent="0.2">
      <c r="A33" s="14" t="s">
        <v>266</v>
      </c>
      <c r="B33" s="398" t="str">
        <f>KV_1.1.sz.mell.!B33</f>
        <v>Idegenforgalmi adó</v>
      </c>
      <c r="C33" s="283"/>
    </row>
    <row r="34" spans="1:3" s="397" customFormat="1" ht="12" customHeight="1" x14ac:dyDescent="0.2">
      <c r="A34" s="14" t="s">
        <v>267</v>
      </c>
      <c r="B34" s="398" t="str">
        <f>KV_1.1.sz.mell.!B34</f>
        <v>Iparűzési adó</v>
      </c>
      <c r="C34" s="283"/>
    </row>
    <row r="35" spans="1:3" s="397" customFormat="1" ht="12" customHeight="1" x14ac:dyDescent="0.2">
      <c r="A35" s="14" t="s">
        <v>268</v>
      </c>
      <c r="B35" s="398" t="str">
        <f>KV_1.1.sz.mell.!B35</f>
        <v>Talajterhelési díj</v>
      </c>
      <c r="C35" s="283"/>
    </row>
    <row r="36" spans="1:3" s="397" customFormat="1" ht="12" customHeight="1" x14ac:dyDescent="0.2">
      <c r="A36" s="14" t="s">
        <v>547</v>
      </c>
      <c r="B36" s="398" t="str">
        <f>KV_1.1.sz.mell.!B36</f>
        <v>Gépjárműadó</v>
      </c>
      <c r="C36" s="283"/>
    </row>
    <row r="37" spans="1:3" s="397" customFormat="1" ht="12" customHeight="1" x14ac:dyDescent="0.2">
      <c r="A37" s="14" t="s">
        <v>548</v>
      </c>
      <c r="B37" s="398" t="str">
        <f>KV_1.1.sz.mell.!B37</f>
        <v>Egyéb közhatalmi bevételek</v>
      </c>
      <c r="C37" s="283"/>
    </row>
    <row r="38" spans="1:3" s="397" customFormat="1" ht="12" customHeight="1" thickBot="1" x14ac:dyDescent="0.25">
      <c r="A38" s="16" t="s">
        <v>549</v>
      </c>
      <c r="B38" s="398" t="str">
        <f>KV_1.1.sz.mell.!B38</f>
        <v>Kommunális adó</v>
      </c>
      <c r="C38" s="285">
        <v>2083000</v>
      </c>
    </row>
    <row r="39" spans="1:3" s="397" customFormat="1" ht="12" customHeight="1" thickBot="1" x14ac:dyDescent="0.25">
      <c r="A39" s="20" t="s">
        <v>22</v>
      </c>
      <c r="B39" s="21" t="s">
        <v>429</v>
      </c>
      <c r="C39" s="281">
        <f>SUM(C40:C50)</f>
        <v>0</v>
      </c>
    </row>
    <row r="40" spans="1:3" s="397" customFormat="1" ht="12" customHeight="1" x14ac:dyDescent="0.2">
      <c r="A40" s="15" t="s">
        <v>91</v>
      </c>
      <c r="B40" s="398" t="s">
        <v>272</v>
      </c>
      <c r="C40" s="284"/>
    </row>
    <row r="41" spans="1:3" s="397" customFormat="1" ht="12" customHeight="1" x14ac:dyDescent="0.2">
      <c r="A41" s="14" t="s">
        <v>92</v>
      </c>
      <c r="B41" s="399" t="s">
        <v>273</v>
      </c>
      <c r="C41" s="283"/>
    </row>
    <row r="42" spans="1:3" s="397" customFormat="1" ht="12" customHeight="1" x14ac:dyDescent="0.2">
      <c r="A42" s="14" t="s">
        <v>93</v>
      </c>
      <c r="B42" s="399" t="s">
        <v>274</v>
      </c>
      <c r="C42" s="283"/>
    </row>
    <row r="43" spans="1:3" s="397" customFormat="1" ht="12" customHeight="1" x14ac:dyDescent="0.2">
      <c r="A43" s="14" t="s">
        <v>173</v>
      </c>
      <c r="B43" s="399" t="s">
        <v>275</v>
      </c>
      <c r="C43" s="283"/>
    </row>
    <row r="44" spans="1:3" s="397" customFormat="1" ht="12" customHeight="1" x14ac:dyDescent="0.2">
      <c r="A44" s="14" t="s">
        <v>174</v>
      </c>
      <c r="B44" s="399" t="s">
        <v>276</v>
      </c>
      <c r="C44" s="283"/>
    </row>
    <row r="45" spans="1:3" s="397" customFormat="1" ht="12" customHeight="1" x14ac:dyDescent="0.2">
      <c r="A45" s="14" t="s">
        <v>175</v>
      </c>
      <c r="B45" s="399" t="s">
        <v>277</v>
      </c>
      <c r="C45" s="283"/>
    </row>
    <row r="46" spans="1:3" s="397" customFormat="1" ht="12" customHeight="1" x14ac:dyDescent="0.2">
      <c r="A46" s="14" t="s">
        <v>176</v>
      </c>
      <c r="B46" s="399" t="s">
        <v>278</v>
      </c>
      <c r="C46" s="283"/>
    </row>
    <row r="47" spans="1:3" s="397" customFormat="1" ht="12" customHeight="1" x14ac:dyDescent="0.2">
      <c r="A47" s="14" t="s">
        <v>177</v>
      </c>
      <c r="B47" s="399" t="s">
        <v>554</v>
      </c>
      <c r="C47" s="283"/>
    </row>
    <row r="48" spans="1:3" s="397" customFormat="1" ht="12" customHeight="1" x14ac:dyDescent="0.2">
      <c r="A48" s="14" t="s">
        <v>270</v>
      </c>
      <c r="B48" s="399" t="s">
        <v>280</v>
      </c>
      <c r="C48" s="286"/>
    </row>
    <row r="49" spans="1:3" s="397" customFormat="1" ht="12" customHeight="1" x14ac:dyDescent="0.2">
      <c r="A49" s="16" t="s">
        <v>271</v>
      </c>
      <c r="B49" s="400" t="s">
        <v>431</v>
      </c>
      <c r="C49" s="386"/>
    </row>
    <row r="50" spans="1:3" s="397" customFormat="1" ht="12" customHeight="1" thickBot="1" x14ac:dyDescent="0.25">
      <c r="A50" s="16" t="s">
        <v>430</v>
      </c>
      <c r="B50" s="278" t="s">
        <v>281</v>
      </c>
      <c r="C50" s="386"/>
    </row>
    <row r="51" spans="1:3" s="397" customFormat="1" ht="12" customHeight="1" thickBot="1" x14ac:dyDescent="0.25">
      <c r="A51" s="20" t="s">
        <v>23</v>
      </c>
      <c r="B51" s="21" t="s">
        <v>282</v>
      </c>
      <c r="C51" s="281">
        <f>SUM(C52:C56)</f>
        <v>0</v>
      </c>
    </row>
    <row r="52" spans="1:3" s="397" customFormat="1" ht="12" customHeight="1" x14ac:dyDescent="0.2">
      <c r="A52" s="15" t="s">
        <v>94</v>
      </c>
      <c r="B52" s="398" t="s">
        <v>286</v>
      </c>
      <c r="C52" s="442"/>
    </row>
    <row r="53" spans="1:3" s="397" customFormat="1" ht="12" customHeight="1" x14ac:dyDescent="0.2">
      <c r="A53" s="14" t="s">
        <v>95</v>
      </c>
      <c r="B53" s="399" t="s">
        <v>287</v>
      </c>
      <c r="C53" s="286"/>
    </row>
    <row r="54" spans="1:3" s="397" customFormat="1" ht="12" customHeight="1" x14ac:dyDescent="0.2">
      <c r="A54" s="14" t="s">
        <v>283</v>
      </c>
      <c r="B54" s="399" t="s">
        <v>288</v>
      </c>
      <c r="C54" s="286"/>
    </row>
    <row r="55" spans="1:3" s="397" customFormat="1" ht="12" customHeight="1" x14ac:dyDescent="0.2">
      <c r="A55" s="14" t="s">
        <v>284</v>
      </c>
      <c r="B55" s="399" t="s">
        <v>289</v>
      </c>
      <c r="C55" s="286"/>
    </row>
    <row r="56" spans="1:3" s="397" customFormat="1" ht="12" customHeight="1" thickBot="1" x14ac:dyDescent="0.25">
      <c r="A56" s="16" t="s">
        <v>285</v>
      </c>
      <c r="B56" s="278" t="s">
        <v>290</v>
      </c>
      <c r="C56" s="386"/>
    </row>
    <row r="57" spans="1:3" s="397" customFormat="1" ht="12" customHeight="1" thickBot="1" x14ac:dyDescent="0.25">
      <c r="A57" s="20" t="s">
        <v>178</v>
      </c>
      <c r="B57" s="21" t="s">
        <v>291</v>
      </c>
      <c r="C57" s="281">
        <f>SUM(C58:C60)</f>
        <v>0</v>
      </c>
    </row>
    <row r="58" spans="1:3" s="397" customFormat="1" ht="12" customHeight="1" x14ac:dyDescent="0.2">
      <c r="A58" s="15" t="s">
        <v>96</v>
      </c>
      <c r="B58" s="398" t="s">
        <v>292</v>
      </c>
      <c r="C58" s="284"/>
    </row>
    <row r="59" spans="1:3" s="397" customFormat="1" ht="12" customHeight="1" x14ac:dyDescent="0.2">
      <c r="A59" s="14" t="s">
        <v>97</v>
      </c>
      <c r="B59" s="399" t="s">
        <v>421</v>
      </c>
      <c r="C59" s="283"/>
    </row>
    <row r="60" spans="1:3" s="397" customFormat="1" ht="12" customHeight="1" x14ac:dyDescent="0.2">
      <c r="A60" s="14" t="s">
        <v>295</v>
      </c>
      <c r="B60" s="399" t="s">
        <v>293</v>
      </c>
      <c r="C60" s="283"/>
    </row>
    <row r="61" spans="1:3" s="397" customFormat="1" ht="12" customHeight="1" thickBot="1" x14ac:dyDescent="0.25">
      <c r="A61" s="16" t="s">
        <v>296</v>
      </c>
      <c r="B61" s="278" t="s">
        <v>294</v>
      </c>
      <c r="C61" s="285"/>
    </row>
    <row r="62" spans="1:3" s="397" customFormat="1" ht="12" customHeight="1" thickBot="1" x14ac:dyDescent="0.25">
      <c r="A62" s="20" t="s">
        <v>25</v>
      </c>
      <c r="B62" s="276" t="s">
        <v>297</v>
      </c>
      <c r="C62" s="281">
        <f>SUM(C63:C65)</f>
        <v>0</v>
      </c>
    </row>
    <row r="63" spans="1:3" s="397" customFormat="1" ht="12" customHeight="1" x14ac:dyDescent="0.2">
      <c r="A63" s="15" t="s">
        <v>179</v>
      </c>
      <c r="B63" s="398" t="s">
        <v>299</v>
      </c>
      <c r="C63" s="286"/>
    </row>
    <row r="64" spans="1:3" s="397" customFormat="1" ht="12" customHeight="1" x14ac:dyDescent="0.2">
      <c r="A64" s="14" t="s">
        <v>180</v>
      </c>
      <c r="B64" s="399" t="s">
        <v>422</v>
      </c>
      <c r="C64" s="286"/>
    </row>
    <row r="65" spans="1:3" s="397" customFormat="1" ht="12" customHeight="1" x14ac:dyDescent="0.2">
      <c r="A65" s="14" t="s">
        <v>228</v>
      </c>
      <c r="B65" s="399" t="s">
        <v>300</v>
      </c>
      <c r="C65" s="286"/>
    </row>
    <row r="66" spans="1:3" s="397" customFormat="1" ht="12" customHeight="1" thickBot="1" x14ac:dyDescent="0.25">
      <c r="A66" s="16" t="s">
        <v>298</v>
      </c>
      <c r="B66" s="278" t="s">
        <v>301</v>
      </c>
      <c r="C66" s="286"/>
    </row>
    <row r="67" spans="1:3" s="397" customFormat="1" ht="12" customHeight="1" thickBot="1" x14ac:dyDescent="0.25">
      <c r="A67" s="470" t="s">
        <v>471</v>
      </c>
      <c r="B67" s="21" t="s">
        <v>302</v>
      </c>
      <c r="C67" s="287">
        <f>+C10+C17+C24+C31+C39+C51+C57+C62</f>
        <v>2083000</v>
      </c>
    </row>
    <row r="68" spans="1:3" s="397" customFormat="1" ht="12" customHeight="1" thickBot="1" x14ac:dyDescent="0.25">
      <c r="A68" s="445" t="s">
        <v>303</v>
      </c>
      <c r="B68" s="276" t="s">
        <v>304</v>
      </c>
      <c r="C68" s="281">
        <f>SUM(C69:C71)</f>
        <v>0</v>
      </c>
    </row>
    <row r="69" spans="1:3" s="397" customFormat="1" ht="12" customHeight="1" x14ac:dyDescent="0.2">
      <c r="A69" s="15" t="s">
        <v>332</v>
      </c>
      <c r="B69" s="398" t="s">
        <v>305</v>
      </c>
      <c r="C69" s="286"/>
    </row>
    <row r="70" spans="1:3" s="397" customFormat="1" ht="12" customHeight="1" x14ac:dyDescent="0.2">
      <c r="A70" s="14" t="s">
        <v>341</v>
      </c>
      <c r="B70" s="399" t="s">
        <v>306</v>
      </c>
      <c r="C70" s="286"/>
    </row>
    <row r="71" spans="1:3" s="397" customFormat="1" ht="12" customHeight="1" thickBot="1" x14ac:dyDescent="0.25">
      <c r="A71" s="16" t="s">
        <v>342</v>
      </c>
      <c r="B71" s="464" t="s">
        <v>564</v>
      </c>
      <c r="C71" s="286"/>
    </row>
    <row r="72" spans="1:3" s="397" customFormat="1" ht="12" customHeight="1" thickBot="1" x14ac:dyDescent="0.25">
      <c r="A72" s="445" t="s">
        <v>308</v>
      </c>
      <c r="B72" s="276" t="s">
        <v>309</v>
      </c>
      <c r="C72" s="281">
        <f>SUM(C73:C76)</f>
        <v>0</v>
      </c>
    </row>
    <row r="73" spans="1:3" s="397" customFormat="1" ht="12" customHeight="1" x14ac:dyDescent="0.2">
      <c r="A73" s="15" t="s">
        <v>147</v>
      </c>
      <c r="B73" s="398" t="s">
        <v>310</v>
      </c>
      <c r="C73" s="286"/>
    </row>
    <row r="74" spans="1:3" s="397" customFormat="1" ht="12" customHeight="1" x14ac:dyDescent="0.2">
      <c r="A74" s="14" t="s">
        <v>148</v>
      </c>
      <c r="B74" s="399" t="s">
        <v>565</v>
      </c>
      <c r="C74" s="286"/>
    </row>
    <row r="75" spans="1:3" s="397" customFormat="1" ht="12" customHeight="1" thickBot="1" x14ac:dyDescent="0.25">
      <c r="A75" s="16" t="s">
        <v>333</v>
      </c>
      <c r="B75" s="400" t="s">
        <v>311</v>
      </c>
      <c r="C75" s="386"/>
    </row>
    <row r="76" spans="1:3" s="397" customFormat="1" ht="12" customHeight="1" thickBot="1" x14ac:dyDescent="0.25">
      <c r="A76" s="556" t="s">
        <v>334</v>
      </c>
      <c r="B76" s="557" t="s">
        <v>566</v>
      </c>
      <c r="C76" s="558"/>
    </row>
    <row r="77" spans="1:3" s="397" customFormat="1" ht="12" customHeight="1" thickBot="1" x14ac:dyDescent="0.25">
      <c r="A77" s="445" t="s">
        <v>312</v>
      </c>
      <c r="B77" s="276" t="s">
        <v>313</v>
      </c>
      <c r="C77" s="281">
        <f>SUM(C78:C79)</f>
        <v>0</v>
      </c>
    </row>
    <row r="78" spans="1:3" s="397" customFormat="1" ht="12" customHeight="1" thickBot="1" x14ac:dyDescent="0.25">
      <c r="A78" s="13" t="s">
        <v>335</v>
      </c>
      <c r="B78" s="555" t="s">
        <v>314</v>
      </c>
      <c r="C78" s="386"/>
    </row>
    <row r="79" spans="1:3" s="397" customFormat="1" ht="12" customHeight="1" thickBot="1" x14ac:dyDescent="0.25">
      <c r="A79" s="556" t="s">
        <v>336</v>
      </c>
      <c r="B79" s="557" t="s">
        <v>315</v>
      </c>
      <c r="C79" s="558"/>
    </row>
    <row r="80" spans="1:3" s="397" customFormat="1" ht="12" customHeight="1" thickBot="1" x14ac:dyDescent="0.25">
      <c r="A80" s="445" t="s">
        <v>316</v>
      </c>
      <c r="B80" s="276" t="s">
        <v>317</v>
      </c>
      <c r="C80" s="281">
        <f>SUM(C81:C83)</f>
        <v>0</v>
      </c>
    </row>
    <row r="81" spans="1:3" s="397" customFormat="1" ht="12" customHeight="1" x14ac:dyDescent="0.2">
      <c r="A81" s="15" t="s">
        <v>337</v>
      </c>
      <c r="B81" s="398" t="s">
        <v>318</v>
      </c>
      <c r="C81" s="286"/>
    </row>
    <row r="82" spans="1:3" s="397" customFormat="1" ht="12" customHeight="1" x14ac:dyDescent="0.2">
      <c r="A82" s="14" t="s">
        <v>338</v>
      </c>
      <c r="B82" s="399" t="s">
        <v>319</v>
      </c>
      <c r="C82" s="286"/>
    </row>
    <row r="83" spans="1:3" s="397" customFormat="1" ht="12" customHeight="1" thickBot="1" x14ac:dyDescent="0.25">
      <c r="A83" s="18" t="s">
        <v>339</v>
      </c>
      <c r="B83" s="559" t="s">
        <v>567</v>
      </c>
      <c r="C83" s="560"/>
    </row>
    <row r="84" spans="1:3" s="397" customFormat="1" ht="12" customHeight="1" thickBot="1" x14ac:dyDescent="0.25">
      <c r="A84" s="445" t="s">
        <v>320</v>
      </c>
      <c r="B84" s="276" t="s">
        <v>340</v>
      </c>
      <c r="C84" s="281">
        <f>SUM(C85:C88)</f>
        <v>0</v>
      </c>
    </row>
    <row r="85" spans="1:3" s="397" customFormat="1" ht="12" customHeight="1" x14ac:dyDescent="0.2">
      <c r="A85" s="402" t="s">
        <v>321</v>
      </c>
      <c r="B85" s="398" t="s">
        <v>322</v>
      </c>
      <c r="C85" s="286"/>
    </row>
    <row r="86" spans="1:3" s="397" customFormat="1" ht="12" customHeight="1" x14ac:dyDescent="0.2">
      <c r="A86" s="403" t="s">
        <v>323</v>
      </c>
      <c r="B86" s="399" t="s">
        <v>324</v>
      </c>
      <c r="C86" s="286"/>
    </row>
    <row r="87" spans="1:3" s="397" customFormat="1" ht="12" customHeight="1" x14ac:dyDescent="0.2">
      <c r="A87" s="403" t="s">
        <v>325</v>
      </c>
      <c r="B87" s="399" t="s">
        <v>326</v>
      </c>
      <c r="C87" s="286"/>
    </row>
    <row r="88" spans="1:3" s="397" customFormat="1" ht="12" customHeight="1" thickBot="1" x14ac:dyDescent="0.25">
      <c r="A88" s="404" t="s">
        <v>327</v>
      </c>
      <c r="B88" s="278" t="s">
        <v>328</v>
      </c>
      <c r="C88" s="286"/>
    </row>
    <row r="89" spans="1:3" s="397" customFormat="1" ht="12" customHeight="1" thickBot="1" x14ac:dyDescent="0.25">
      <c r="A89" s="445" t="s">
        <v>329</v>
      </c>
      <c r="B89" s="276" t="s">
        <v>470</v>
      </c>
      <c r="C89" s="443"/>
    </row>
    <row r="90" spans="1:3" s="397" customFormat="1" ht="13.5" customHeight="1" thickBot="1" x14ac:dyDescent="0.25">
      <c r="A90" s="445" t="s">
        <v>331</v>
      </c>
      <c r="B90" s="276" t="s">
        <v>330</v>
      </c>
      <c r="C90" s="443"/>
    </row>
    <row r="91" spans="1:3" s="397" customFormat="1" ht="15.75" customHeight="1" thickBot="1" x14ac:dyDescent="0.25">
      <c r="A91" s="445" t="s">
        <v>343</v>
      </c>
      <c r="B91" s="405" t="s">
        <v>473</v>
      </c>
      <c r="C91" s="287">
        <f>+C68+C72+C77+C80+C84+C90+C89</f>
        <v>0</v>
      </c>
    </row>
    <row r="92" spans="1:3" s="397" customFormat="1" ht="16.5" customHeight="1" thickBot="1" x14ac:dyDescent="0.25">
      <c r="A92" s="446" t="s">
        <v>472</v>
      </c>
      <c r="B92" s="406" t="s">
        <v>474</v>
      </c>
      <c r="C92" s="287">
        <f>+C67+C91</f>
        <v>2083000</v>
      </c>
    </row>
    <row r="93" spans="1:3" s="397" customFormat="1" ht="11.1" customHeight="1" x14ac:dyDescent="0.2">
      <c r="A93" s="5"/>
      <c r="B93" s="6"/>
      <c r="C93" s="288"/>
    </row>
    <row r="94" spans="1:3" ht="16.5" customHeight="1" x14ac:dyDescent="0.25">
      <c r="A94" s="779" t="s">
        <v>47</v>
      </c>
      <c r="B94" s="779"/>
      <c r="C94" s="779"/>
    </row>
    <row r="95" spans="1:3" s="407" customFormat="1" ht="16.5" customHeight="1" thickBot="1" x14ac:dyDescent="0.3">
      <c r="A95" s="776" t="s">
        <v>151</v>
      </c>
      <c r="B95" s="776"/>
      <c r="C95" s="567" t="str">
        <f>C7</f>
        <v>Forintban!</v>
      </c>
    </row>
    <row r="96" spans="1:3" ht="30" customHeight="1" thickBot="1" x14ac:dyDescent="0.3">
      <c r="A96" s="548" t="s">
        <v>69</v>
      </c>
      <c r="B96" s="549" t="s">
        <v>48</v>
      </c>
      <c r="C96" s="550" t="str">
        <f>+C8</f>
        <v>2020. évi előirányzat</v>
      </c>
    </row>
    <row r="97" spans="1:3" s="396" customFormat="1" ht="12" customHeight="1" thickBot="1" x14ac:dyDescent="0.25">
      <c r="A97" s="548"/>
      <c r="B97" s="549" t="s">
        <v>488</v>
      </c>
      <c r="C97" s="550" t="s">
        <v>489</v>
      </c>
    </row>
    <row r="98" spans="1:3" ht="12" customHeight="1" thickBot="1" x14ac:dyDescent="0.3">
      <c r="A98" s="22" t="s">
        <v>18</v>
      </c>
      <c r="B98" s="28" t="s">
        <v>432</v>
      </c>
      <c r="C98" s="280">
        <f>C99+C100+C101+C102+C103+C116</f>
        <v>2083000</v>
      </c>
    </row>
    <row r="99" spans="1:3" ht="12" customHeight="1" x14ac:dyDescent="0.25">
      <c r="A99" s="17" t="s">
        <v>98</v>
      </c>
      <c r="B99" s="10" t="s">
        <v>49</v>
      </c>
      <c r="C99" s="282"/>
    </row>
    <row r="100" spans="1:3" ht="12" customHeight="1" x14ac:dyDescent="0.25">
      <c r="A100" s="14" t="s">
        <v>99</v>
      </c>
      <c r="B100" s="8" t="s">
        <v>181</v>
      </c>
      <c r="C100" s="283"/>
    </row>
    <row r="101" spans="1:3" ht="12" customHeight="1" x14ac:dyDescent="0.25">
      <c r="A101" s="14" t="s">
        <v>100</v>
      </c>
      <c r="B101" s="8" t="s">
        <v>138</v>
      </c>
      <c r="C101" s="285">
        <v>2083000</v>
      </c>
    </row>
    <row r="102" spans="1:3" ht="12" customHeight="1" x14ac:dyDescent="0.25">
      <c r="A102" s="14" t="s">
        <v>101</v>
      </c>
      <c r="B102" s="11" t="s">
        <v>182</v>
      </c>
      <c r="C102" s="285"/>
    </row>
    <row r="103" spans="1:3" ht="12" customHeight="1" x14ac:dyDescent="0.25">
      <c r="A103" s="14" t="s">
        <v>112</v>
      </c>
      <c r="B103" s="19" t="s">
        <v>183</v>
      </c>
      <c r="C103" s="285"/>
    </row>
    <row r="104" spans="1:3" ht="12" customHeight="1" x14ac:dyDescent="0.25">
      <c r="A104" s="14" t="s">
        <v>102</v>
      </c>
      <c r="B104" s="8" t="s">
        <v>437</v>
      </c>
      <c r="C104" s="285"/>
    </row>
    <row r="105" spans="1:3" ht="12" customHeight="1" x14ac:dyDescent="0.25">
      <c r="A105" s="14" t="s">
        <v>103</v>
      </c>
      <c r="B105" s="141" t="s">
        <v>436</v>
      </c>
      <c r="C105" s="285"/>
    </row>
    <row r="106" spans="1:3" ht="12" customHeight="1" x14ac:dyDescent="0.25">
      <c r="A106" s="14" t="s">
        <v>113</v>
      </c>
      <c r="B106" s="141" t="s">
        <v>435</v>
      </c>
      <c r="C106" s="285"/>
    </row>
    <row r="107" spans="1:3" ht="12" customHeight="1" x14ac:dyDescent="0.25">
      <c r="A107" s="14" t="s">
        <v>114</v>
      </c>
      <c r="B107" s="139" t="s">
        <v>346</v>
      </c>
      <c r="C107" s="285"/>
    </row>
    <row r="108" spans="1:3" ht="12" customHeight="1" x14ac:dyDescent="0.25">
      <c r="A108" s="14" t="s">
        <v>115</v>
      </c>
      <c r="B108" s="140" t="s">
        <v>347</v>
      </c>
      <c r="C108" s="285"/>
    </row>
    <row r="109" spans="1:3" ht="12" customHeight="1" x14ac:dyDescent="0.25">
      <c r="A109" s="14" t="s">
        <v>116</v>
      </c>
      <c r="B109" s="140" t="s">
        <v>348</v>
      </c>
      <c r="C109" s="285"/>
    </row>
    <row r="110" spans="1:3" ht="12" customHeight="1" x14ac:dyDescent="0.25">
      <c r="A110" s="14" t="s">
        <v>118</v>
      </c>
      <c r="B110" s="139" t="s">
        <v>349</v>
      </c>
      <c r="C110" s="285"/>
    </row>
    <row r="111" spans="1:3" ht="12" customHeight="1" x14ac:dyDescent="0.25">
      <c r="A111" s="14" t="s">
        <v>184</v>
      </c>
      <c r="B111" s="139" t="s">
        <v>350</v>
      </c>
      <c r="C111" s="285"/>
    </row>
    <row r="112" spans="1:3" ht="12" customHeight="1" x14ac:dyDescent="0.25">
      <c r="A112" s="14" t="s">
        <v>344</v>
      </c>
      <c r="B112" s="140" t="s">
        <v>351</v>
      </c>
      <c r="C112" s="285"/>
    </row>
    <row r="113" spans="1:3" ht="12" customHeight="1" x14ac:dyDescent="0.25">
      <c r="A113" s="13" t="s">
        <v>345</v>
      </c>
      <c r="B113" s="141" t="s">
        <v>352</v>
      </c>
      <c r="C113" s="285"/>
    </row>
    <row r="114" spans="1:3" ht="12" customHeight="1" x14ac:dyDescent="0.25">
      <c r="A114" s="14" t="s">
        <v>433</v>
      </c>
      <c r="B114" s="141" t="s">
        <v>353</v>
      </c>
      <c r="C114" s="285"/>
    </row>
    <row r="115" spans="1:3" ht="12" customHeight="1" x14ac:dyDescent="0.25">
      <c r="A115" s="16" t="s">
        <v>434</v>
      </c>
      <c r="B115" s="141" t="s">
        <v>354</v>
      </c>
      <c r="C115" s="285"/>
    </row>
    <row r="116" spans="1:3" ht="12" customHeight="1" x14ac:dyDescent="0.25">
      <c r="A116" s="14" t="s">
        <v>438</v>
      </c>
      <c r="B116" s="11" t="s">
        <v>50</v>
      </c>
      <c r="C116" s="283"/>
    </row>
    <row r="117" spans="1:3" ht="12" customHeight="1" x14ac:dyDescent="0.25">
      <c r="A117" s="14" t="s">
        <v>439</v>
      </c>
      <c r="B117" s="8" t="s">
        <v>441</v>
      </c>
      <c r="C117" s="283"/>
    </row>
    <row r="118" spans="1:3" ht="12" customHeight="1" thickBot="1" x14ac:dyDescent="0.3">
      <c r="A118" s="18" t="s">
        <v>440</v>
      </c>
      <c r="B118" s="468" t="s">
        <v>442</v>
      </c>
      <c r="C118" s="289"/>
    </row>
    <row r="119" spans="1:3" ht="12" customHeight="1" thickBot="1" x14ac:dyDescent="0.3">
      <c r="A119" s="465" t="s">
        <v>19</v>
      </c>
      <c r="B119" s="466" t="s">
        <v>355</v>
      </c>
      <c r="C119" s="467">
        <f>+C120+C122+C124</f>
        <v>0</v>
      </c>
    </row>
    <row r="120" spans="1:3" ht="12" customHeight="1" x14ac:dyDescent="0.25">
      <c r="A120" s="15" t="s">
        <v>104</v>
      </c>
      <c r="B120" s="8" t="s">
        <v>227</v>
      </c>
      <c r="C120" s="284"/>
    </row>
    <row r="121" spans="1:3" ht="12" customHeight="1" x14ac:dyDescent="0.25">
      <c r="A121" s="15" t="s">
        <v>105</v>
      </c>
      <c r="B121" s="12" t="s">
        <v>359</v>
      </c>
      <c r="C121" s="284"/>
    </row>
    <row r="122" spans="1:3" ht="12" customHeight="1" x14ac:dyDescent="0.25">
      <c r="A122" s="15" t="s">
        <v>106</v>
      </c>
      <c r="B122" s="12" t="s">
        <v>185</v>
      </c>
      <c r="C122" s="283"/>
    </row>
    <row r="123" spans="1:3" ht="12" customHeight="1" x14ac:dyDescent="0.25">
      <c r="A123" s="15" t="s">
        <v>107</v>
      </c>
      <c r="B123" s="12" t="s">
        <v>360</v>
      </c>
      <c r="C123" s="248"/>
    </row>
    <row r="124" spans="1:3" ht="12" customHeight="1" x14ac:dyDescent="0.25">
      <c r="A124" s="15" t="s">
        <v>108</v>
      </c>
      <c r="B124" s="278" t="s">
        <v>569</v>
      </c>
      <c r="C124" s="248"/>
    </row>
    <row r="125" spans="1:3" ht="12" customHeight="1" x14ac:dyDescent="0.25">
      <c r="A125" s="15" t="s">
        <v>117</v>
      </c>
      <c r="B125" s="277" t="s">
        <v>423</v>
      </c>
      <c r="C125" s="248"/>
    </row>
    <row r="126" spans="1:3" ht="12" customHeight="1" x14ac:dyDescent="0.25">
      <c r="A126" s="15" t="s">
        <v>119</v>
      </c>
      <c r="B126" s="394" t="s">
        <v>365</v>
      </c>
      <c r="C126" s="248"/>
    </row>
    <row r="127" spans="1:3" x14ac:dyDescent="0.25">
      <c r="A127" s="15" t="s">
        <v>186</v>
      </c>
      <c r="B127" s="140" t="s">
        <v>348</v>
      </c>
      <c r="C127" s="248"/>
    </row>
    <row r="128" spans="1:3" ht="12" customHeight="1" x14ac:dyDescent="0.25">
      <c r="A128" s="15" t="s">
        <v>187</v>
      </c>
      <c r="B128" s="140" t="s">
        <v>364</v>
      </c>
      <c r="C128" s="248"/>
    </row>
    <row r="129" spans="1:3" ht="12" customHeight="1" x14ac:dyDescent="0.25">
      <c r="A129" s="15" t="s">
        <v>188</v>
      </c>
      <c r="B129" s="140" t="s">
        <v>363</v>
      </c>
      <c r="C129" s="248"/>
    </row>
    <row r="130" spans="1:3" ht="12" customHeight="1" x14ac:dyDescent="0.25">
      <c r="A130" s="15" t="s">
        <v>356</v>
      </c>
      <c r="B130" s="140" t="s">
        <v>351</v>
      </c>
      <c r="C130" s="248"/>
    </row>
    <row r="131" spans="1:3" ht="12" customHeight="1" x14ac:dyDescent="0.25">
      <c r="A131" s="15" t="s">
        <v>357</v>
      </c>
      <c r="B131" s="140" t="s">
        <v>362</v>
      </c>
      <c r="C131" s="248"/>
    </row>
    <row r="132" spans="1:3" ht="16.5" thickBot="1" x14ac:dyDescent="0.3">
      <c r="A132" s="13" t="s">
        <v>358</v>
      </c>
      <c r="B132" s="140" t="s">
        <v>361</v>
      </c>
      <c r="C132" s="250"/>
    </row>
    <row r="133" spans="1:3" ht="12" customHeight="1" thickBot="1" x14ac:dyDescent="0.3">
      <c r="A133" s="20" t="s">
        <v>20</v>
      </c>
      <c r="B133" s="121" t="s">
        <v>443</v>
      </c>
      <c r="C133" s="281">
        <f>+C98+C119</f>
        <v>2083000</v>
      </c>
    </row>
    <row r="134" spans="1:3" ht="12" customHeight="1" thickBot="1" x14ac:dyDescent="0.3">
      <c r="A134" s="20" t="s">
        <v>21</v>
      </c>
      <c r="B134" s="121" t="s">
        <v>444</v>
      </c>
      <c r="C134" s="281">
        <f>+C135+C136+C137</f>
        <v>0</v>
      </c>
    </row>
    <row r="135" spans="1:3" ht="12" customHeight="1" x14ac:dyDescent="0.25">
      <c r="A135" s="15" t="s">
        <v>265</v>
      </c>
      <c r="B135" s="12" t="s">
        <v>451</v>
      </c>
      <c r="C135" s="248"/>
    </row>
    <row r="136" spans="1:3" ht="12" customHeight="1" x14ac:dyDescent="0.25">
      <c r="A136" s="15" t="s">
        <v>266</v>
      </c>
      <c r="B136" s="12" t="s">
        <v>452</v>
      </c>
      <c r="C136" s="248"/>
    </row>
    <row r="137" spans="1:3" ht="12" customHeight="1" thickBot="1" x14ac:dyDescent="0.3">
      <c r="A137" s="13" t="s">
        <v>267</v>
      </c>
      <c r="B137" s="12" t="s">
        <v>453</v>
      </c>
      <c r="C137" s="248"/>
    </row>
    <row r="138" spans="1:3" ht="12" customHeight="1" thickBot="1" x14ac:dyDescent="0.3">
      <c r="A138" s="20" t="s">
        <v>22</v>
      </c>
      <c r="B138" s="121" t="s">
        <v>445</v>
      </c>
      <c r="C138" s="281">
        <f>SUM(C139:C144)</f>
        <v>0</v>
      </c>
    </row>
    <row r="139" spans="1:3" ht="12" customHeight="1" x14ac:dyDescent="0.25">
      <c r="A139" s="15" t="s">
        <v>91</v>
      </c>
      <c r="B139" s="9" t="s">
        <v>454</v>
      </c>
      <c r="C139" s="248"/>
    </row>
    <row r="140" spans="1:3" ht="12" customHeight="1" x14ac:dyDescent="0.25">
      <c r="A140" s="15" t="s">
        <v>92</v>
      </c>
      <c r="B140" s="9" t="s">
        <v>446</v>
      </c>
      <c r="C140" s="248"/>
    </row>
    <row r="141" spans="1:3" ht="12" customHeight="1" x14ac:dyDescent="0.25">
      <c r="A141" s="15" t="s">
        <v>93</v>
      </c>
      <c r="B141" s="9" t="s">
        <v>447</v>
      </c>
      <c r="C141" s="248"/>
    </row>
    <row r="142" spans="1:3" ht="12" customHeight="1" x14ac:dyDescent="0.25">
      <c r="A142" s="15" t="s">
        <v>173</v>
      </c>
      <c r="B142" s="9" t="s">
        <v>448</v>
      </c>
      <c r="C142" s="248"/>
    </row>
    <row r="143" spans="1:3" ht="12" customHeight="1" x14ac:dyDescent="0.25">
      <c r="A143" s="13" t="s">
        <v>174</v>
      </c>
      <c r="B143" s="7" t="s">
        <v>449</v>
      </c>
      <c r="C143" s="250"/>
    </row>
    <row r="144" spans="1:3" ht="12" customHeight="1" thickBot="1" x14ac:dyDescent="0.3">
      <c r="A144" s="18" t="s">
        <v>175</v>
      </c>
      <c r="B144" s="709" t="s">
        <v>450</v>
      </c>
      <c r="C144" s="475"/>
    </row>
    <row r="145" spans="1:9" ht="12" customHeight="1" thickBot="1" x14ac:dyDescent="0.3">
      <c r="A145" s="20" t="s">
        <v>23</v>
      </c>
      <c r="B145" s="121" t="s">
        <v>458</v>
      </c>
      <c r="C145" s="287">
        <f>+C146+C147+C148+C149</f>
        <v>0</v>
      </c>
    </row>
    <row r="146" spans="1:9" ht="12" customHeight="1" x14ac:dyDescent="0.25">
      <c r="A146" s="15" t="s">
        <v>94</v>
      </c>
      <c r="B146" s="9" t="s">
        <v>366</v>
      </c>
      <c r="C146" s="248"/>
    </row>
    <row r="147" spans="1:9" ht="12" customHeight="1" x14ac:dyDescent="0.25">
      <c r="A147" s="15" t="s">
        <v>95</v>
      </c>
      <c r="B147" s="9" t="s">
        <v>367</v>
      </c>
      <c r="C147" s="248"/>
    </row>
    <row r="148" spans="1:9" ht="12" customHeight="1" thickBot="1" x14ac:dyDescent="0.3">
      <c r="A148" s="13" t="s">
        <v>283</v>
      </c>
      <c r="B148" s="7" t="s">
        <v>459</v>
      </c>
      <c r="C148" s="250"/>
    </row>
    <row r="149" spans="1:9" ht="12" customHeight="1" thickBot="1" x14ac:dyDescent="0.3">
      <c r="A149" s="556" t="s">
        <v>284</v>
      </c>
      <c r="B149" s="561" t="s">
        <v>385</v>
      </c>
      <c r="C149" s="562"/>
    </row>
    <row r="150" spans="1:9" ht="12" customHeight="1" thickBot="1" x14ac:dyDescent="0.3">
      <c r="A150" s="20" t="s">
        <v>24</v>
      </c>
      <c r="B150" s="121" t="s">
        <v>460</v>
      </c>
      <c r="C150" s="290">
        <f>SUM(C151:C155)</f>
        <v>0</v>
      </c>
    </row>
    <row r="151" spans="1:9" ht="12" customHeight="1" x14ac:dyDescent="0.25">
      <c r="A151" s="15" t="s">
        <v>96</v>
      </c>
      <c r="B151" s="9" t="s">
        <v>455</v>
      </c>
      <c r="C151" s="248"/>
    </row>
    <row r="152" spans="1:9" ht="12" customHeight="1" x14ac:dyDescent="0.25">
      <c r="A152" s="15" t="s">
        <v>97</v>
      </c>
      <c r="B152" s="9" t="s">
        <v>462</v>
      </c>
      <c r="C152" s="248"/>
    </row>
    <row r="153" spans="1:9" ht="12" customHeight="1" x14ac:dyDescent="0.25">
      <c r="A153" s="15" t="s">
        <v>295</v>
      </c>
      <c r="B153" s="9" t="s">
        <v>457</v>
      </c>
      <c r="C153" s="248"/>
    </row>
    <row r="154" spans="1:9" ht="12" customHeight="1" x14ac:dyDescent="0.25">
      <c r="A154" s="15" t="s">
        <v>296</v>
      </c>
      <c r="B154" s="9" t="s">
        <v>513</v>
      </c>
      <c r="C154" s="248"/>
    </row>
    <row r="155" spans="1:9" ht="12" customHeight="1" thickBot="1" x14ac:dyDescent="0.3">
      <c r="A155" s="15" t="s">
        <v>461</v>
      </c>
      <c r="B155" s="9" t="s">
        <v>464</v>
      </c>
      <c r="C155" s="248"/>
    </row>
    <row r="156" spans="1:9" ht="12" customHeight="1" thickBot="1" x14ac:dyDescent="0.3">
      <c r="A156" s="20" t="s">
        <v>25</v>
      </c>
      <c r="B156" s="121" t="s">
        <v>465</v>
      </c>
      <c r="C156" s="469"/>
    </row>
    <row r="157" spans="1:9" ht="12" customHeight="1" thickBot="1" x14ac:dyDescent="0.3">
      <c r="A157" s="20" t="s">
        <v>26</v>
      </c>
      <c r="B157" s="121" t="s">
        <v>466</v>
      </c>
      <c r="C157" s="469"/>
    </row>
    <row r="158" spans="1:9" ht="15.2" customHeight="1" thickBot="1" x14ac:dyDescent="0.3">
      <c r="A158" s="20" t="s">
        <v>27</v>
      </c>
      <c r="B158" s="121" t="s">
        <v>468</v>
      </c>
      <c r="C158" s="563">
        <f>+C134+C138+C145+C150+C156+C157</f>
        <v>0</v>
      </c>
      <c r="F158" s="409"/>
      <c r="G158" s="410"/>
      <c r="H158" s="410"/>
      <c r="I158" s="410"/>
    </row>
    <row r="159" spans="1:9" s="397" customFormat="1" ht="17.25" customHeight="1" thickBot="1" x14ac:dyDescent="0.25">
      <c r="A159" s="279" t="s">
        <v>28</v>
      </c>
      <c r="B159" s="564" t="s">
        <v>467</v>
      </c>
      <c r="C159" s="563">
        <f>+C133+C158</f>
        <v>2083000</v>
      </c>
    </row>
    <row r="160" spans="1:9" ht="15.95" customHeight="1" x14ac:dyDescent="0.25">
      <c r="A160" s="565"/>
      <c r="B160" s="565"/>
      <c r="C160" s="623">
        <f>C92-C159</f>
        <v>0</v>
      </c>
    </row>
    <row r="161" spans="1:4" x14ac:dyDescent="0.25">
      <c r="A161" s="777" t="s">
        <v>368</v>
      </c>
      <c r="B161" s="777"/>
      <c r="C161" s="777"/>
    </row>
    <row r="162" spans="1:4" ht="15.2" customHeight="1" thickBot="1" x14ac:dyDescent="0.3">
      <c r="A162" s="778" t="s">
        <v>152</v>
      </c>
      <c r="B162" s="778"/>
      <c r="C162" s="568" t="str">
        <f>C95</f>
        <v>Forintban!</v>
      </c>
    </row>
    <row r="163" spans="1:4" ht="13.5" customHeight="1" thickBot="1" x14ac:dyDescent="0.3">
      <c r="A163" s="20">
        <v>1</v>
      </c>
      <c r="B163" s="27" t="s">
        <v>469</v>
      </c>
      <c r="C163" s="281">
        <f>+C67-C133</f>
        <v>0</v>
      </c>
      <c r="D163" s="411"/>
    </row>
    <row r="164" spans="1:4" ht="27.75" customHeight="1" thickBot="1" x14ac:dyDescent="0.3">
      <c r="A164" s="20" t="s">
        <v>19</v>
      </c>
      <c r="B164" s="27" t="s">
        <v>475</v>
      </c>
      <c r="C164" s="281">
        <f>+C91-C158</f>
        <v>0</v>
      </c>
    </row>
  </sheetData>
  <sheetProtection sheet="1"/>
  <mergeCells count="7">
    <mergeCell ref="A162:B162"/>
    <mergeCell ref="B1:C1"/>
    <mergeCell ref="A6:C6"/>
    <mergeCell ref="A7:B7"/>
    <mergeCell ref="A94:C94"/>
    <mergeCell ref="A95:B95"/>
    <mergeCell ref="A161:C161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67" max="2" man="1"/>
    <brk id="144" max="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4"/>
  <sheetViews>
    <sheetView zoomScale="120" zoomScaleNormal="120" zoomScaleSheetLayoutView="100" workbookViewId="0">
      <selection activeCell="I106" sqref="I105:I106"/>
    </sheetView>
  </sheetViews>
  <sheetFormatPr defaultRowHeight="15.75" x14ac:dyDescent="0.25"/>
  <cols>
    <col min="1" max="1" width="9.5" style="364" customWidth="1"/>
    <col min="2" max="2" width="99.33203125" style="364" customWidth="1"/>
    <col min="3" max="3" width="21.6640625" style="365" customWidth="1"/>
    <col min="4" max="4" width="9" style="395" customWidth="1"/>
    <col min="5" max="5" width="9.33203125" style="395"/>
    <col min="6" max="6" width="15.1640625" style="395" customWidth="1"/>
    <col min="7" max="16384" width="9.33203125" style="395"/>
  </cols>
  <sheetData>
    <row r="1" spans="1:3" ht="18.75" customHeight="1" x14ac:dyDescent="0.25">
      <c r="A1" s="614"/>
      <c r="B1" s="772" t="str">
        <f>CONCATENATE("1.4. melléklet ",ALAPADATOK!A7," ",ALAPADATOK!B7," ",ALAPADATOK!C7," ",ALAPADATOK!D7," ",ALAPADATOK!E7," ",ALAPADATOK!F7," ",ALAPADATOK!G7," ",ALAPADATOK!H7)</f>
        <v>1.4. melléklet a 1 / 2020 ( II.25. ) önkormányzati rendelethez</v>
      </c>
      <c r="C1" s="773"/>
    </row>
    <row r="2" spans="1:3" ht="21.95" customHeight="1" x14ac:dyDescent="0.25">
      <c r="A2" s="615"/>
      <c r="B2" s="616" t="str">
        <f>CONCATENATE(ALAPADATOK!A3)</f>
        <v>TISZALÚC NAGYKÖZSÉG  ÖNKORMÁNYZATA</v>
      </c>
      <c r="C2" s="617"/>
    </row>
    <row r="3" spans="1:3" ht="21.95" customHeight="1" x14ac:dyDescent="0.25">
      <c r="A3" s="617"/>
      <c r="B3" s="616" t="str">
        <f>KV_1.3.sz.mell.!B3</f>
        <v>2020. ÉVI KÖLTSÉGVETÉS</v>
      </c>
      <c r="C3" s="617"/>
    </row>
    <row r="4" spans="1:3" ht="21.95" customHeight="1" x14ac:dyDescent="0.25">
      <c r="A4" s="617"/>
      <c r="B4" s="616" t="s">
        <v>576</v>
      </c>
      <c r="C4" s="617"/>
    </row>
    <row r="5" spans="1:3" ht="21.95" customHeight="1" x14ac:dyDescent="0.25">
      <c r="A5" s="614"/>
      <c r="B5" s="614"/>
      <c r="C5" s="618"/>
    </row>
    <row r="6" spans="1:3" ht="15.2" customHeight="1" x14ac:dyDescent="0.25">
      <c r="A6" s="774" t="s">
        <v>15</v>
      </c>
      <c r="B6" s="774"/>
      <c r="C6" s="774"/>
    </row>
    <row r="7" spans="1:3" ht="15.2" customHeight="1" thickBot="1" x14ac:dyDescent="0.3">
      <c r="A7" s="775" t="s">
        <v>150</v>
      </c>
      <c r="B7" s="775"/>
      <c r="C7" s="566" t="str">
        <f>CONCATENATE(KV_1.1.sz.mell.!C7)</f>
        <v>Forintban!</v>
      </c>
    </row>
    <row r="8" spans="1:3" ht="24" customHeight="1" thickBot="1" x14ac:dyDescent="0.3">
      <c r="A8" s="619" t="s">
        <v>69</v>
      </c>
      <c r="B8" s="620" t="s">
        <v>17</v>
      </c>
      <c r="C8" s="621" t="str">
        <f>+CONCATENATE(LEFT(KV_ÖSSZEFÜGGÉSEK!A5,4),". évi előirányzat")</f>
        <v>2020. évi előirányzat</v>
      </c>
    </row>
    <row r="9" spans="1:3" s="396" customFormat="1" ht="12" customHeight="1" thickBot="1" x14ac:dyDescent="0.25">
      <c r="A9" s="551"/>
      <c r="B9" s="552" t="s">
        <v>488</v>
      </c>
      <c r="C9" s="553" t="s">
        <v>489</v>
      </c>
    </row>
    <row r="10" spans="1:3" s="397" customFormat="1" ht="12" customHeight="1" thickBot="1" x14ac:dyDescent="0.25">
      <c r="A10" s="20" t="s">
        <v>18</v>
      </c>
      <c r="B10" s="21" t="s">
        <v>249</v>
      </c>
      <c r="C10" s="281">
        <f>+C11+C12+C13+C14+C15+C16</f>
        <v>0</v>
      </c>
    </row>
    <row r="11" spans="1:3" s="397" customFormat="1" ht="12" customHeight="1" x14ac:dyDescent="0.2">
      <c r="A11" s="15" t="s">
        <v>98</v>
      </c>
      <c r="B11" s="398" t="s">
        <v>250</v>
      </c>
      <c r="C11" s="284"/>
    </row>
    <row r="12" spans="1:3" s="397" customFormat="1" ht="12" customHeight="1" x14ac:dyDescent="0.2">
      <c r="A12" s="14" t="s">
        <v>99</v>
      </c>
      <c r="B12" s="399" t="s">
        <v>251</v>
      </c>
      <c r="C12" s="283"/>
    </row>
    <row r="13" spans="1:3" s="397" customFormat="1" ht="12" customHeight="1" x14ac:dyDescent="0.2">
      <c r="A13" s="14" t="s">
        <v>100</v>
      </c>
      <c r="B13" s="399" t="s">
        <v>545</v>
      </c>
      <c r="C13" s="283"/>
    </row>
    <row r="14" spans="1:3" s="397" customFormat="1" ht="12" customHeight="1" x14ac:dyDescent="0.2">
      <c r="A14" s="14" t="s">
        <v>101</v>
      </c>
      <c r="B14" s="399" t="s">
        <v>253</v>
      </c>
      <c r="C14" s="283"/>
    </row>
    <row r="15" spans="1:3" s="397" customFormat="1" ht="12" customHeight="1" x14ac:dyDescent="0.2">
      <c r="A15" s="14" t="s">
        <v>146</v>
      </c>
      <c r="B15" s="277" t="s">
        <v>427</v>
      </c>
      <c r="C15" s="283"/>
    </row>
    <row r="16" spans="1:3" s="397" customFormat="1" ht="12" customHeight="1" thickBot="1" x14ac:dyDescent="0.25">
      <c r="A16" s="16" t="s">
        <v>102</v>
      </c>
      <c r="B16" s="278" t="s">
        <v>428</v>
      </c>
      <c r="C16" s="283"/>
    </row>
    <row r="17" spans="1:3" s="397" customFormat="1" ht="12" customHeight="1" thickBot="1" x14ac:dyDescent="0.25">
      <c r="A17" s="20" t="s">
        <v>19</v>
      </c>
      <c r="B17" s="276" t="s">
        <v>254</v>
      </c>
      <c r="C17" s="281">
        <f>+C18+C19+C20+C21+C22</f>
        <v>0</v>
      </c>
    </row>
    <row r="18" spans="1:3" s="397" customFormat="1" ht="12" customHeight="1" x14ac:dyDescent="0.2">
      <c r="A18" s="15" t="s">
        <v>104</v>
      </c>
      <c r="B18" s="398" t="s">
        <v>255</v>
      </c>
      <c r="C18" s="284"/>
    </row>
    <row r="19" spans="1:3" s="397" customFormat="1" ht="12" customHeight="1" x14ac:dyDescent="0.2">
      <c r="A19" s="14" t="s">
        <v>105</v>
      </c>
      <c r="B19" s="399" t="s">
        <v>256</v>
      </c>
      <c r="C19" s="283"/>
    </row>
    <row r="20" spans="1:3" s="397" customFormat="1" ht="12" customHeight="1" x14ac:dyDescent="0.2">
      <c r="A20" s="14" t="s">
        <v>106</v>
      </c>
      <c r="B20" s="399" t="s">
        <v>417</v>
      </c>
      <c r="C20" s="283"/>
    </row>
    <row r="21" spans="1:3" s="397" customFormat="1" ht="12" customHeight="1" x14ac:dyDescent="0.2">
      <c r="A21" s="14" t="s">
        <v>107</v>
      </c>
      <c r="B21" s="399" t="s">
        <v>418</v>
      </c>
      <c r="C21" s="283"/>
    </row>
    <row r="22" spans="1:3" s="397" customFormat="1" ht="12" customHeight="1" x14ac:dyDescent="0.2">
      <c r="A22" s="14" t="s">
        <v>108</v>
      </c>
      <c r="B22" s="399" t="s">
        <v>568</v>
      </c>
      <c r="C22" s="283"/>
    </row>
    <row r="23" spans="1:3" s="397" customFormat="1" ht="12" customHeight="1" thickBot="1" x14ac:dyDescent="0.25">
      <c r="A23" s="16" t="s">
        <v>117</v>
      </c>
      <c r="B23" s="278" t="s">
        <v>258</v>
      </c>
      <c r="C23" s="285"/>
    </row>
    <row r="24" spans="1:3" s="397" customFormat="1" ht="12" customHeight="1" thickBot="1" x14ac:dyDescent="0.25">
      <c r="A24" s="20" t="s">
        <v>20</v>
      </c>
      <c r="B24" s="21" t="s">
        <v>259</v>
      </c>
      <c r="C24" s="281">
        <f>+C25+C26+C27+C28+C29</f>
        <v>0</v>
      </c>
    </row>
    <row r="25" spans="1:3" s="397" customFormat="1" ht="12" customHeight="1" x14ac:dyDescent="0.2">
      <c r="A25" s="15" t="s">
        <v>87</v>
      </c>
      <c r="B25" s="398" t="s">
        <v>260</v>
      </c>
      <c r="C25" s="284"/>
    </row>
    <row r="26" spans="1:3" s="397" customFormat="1" ht="12" customHeight="1" x14ac:dyDescent="0.2">
      <c r="A26" s="14" t="s">
        <v>88</v>
      </c>
      <c r="B26" s="399" t="s">
        <v>261</v>
      </c>
      <c r="C26" s="283"/>
    </row>
    <row r="27" spans="1:3" s="397" customFormat="1" ht="12" customHeight="1" x14ac:dyDescent="0.2">
      <c r="A27" s="14" t="s">
        <v>89</v>
      </c>
      <c r="B27" s="399" t="s">
        <v>419</v>
      </c>
      <c r="C27" s="283"/>
    </row>
    <row r="28" spans="1:3" s="397" customFormat="1" ht="12" customHeight="1" x14ac:dyDescent="0.2">
      <c r="A28" s="14" t="s">
        <v>90</v>
      </c>
      <c r="B28" s="399" t="s">
        <v>420</v>
      </c>
      <c r="C28" s="283"/>
    </row>
    <row r="29" spans="1:3" s="397" customFormat="1" ht="12" customHeight="1" x14ac:dyDescent="0.2">
      <c r="A29" s="14" t="s">
        <v>169</v>
      </c>
      <c r="B29" s="399" t="s">
        <v>262</v>
      </c>
      <c r="C29" s="283"/>
    </row>
    <row r="30" spans="1:3" s="544" customFormat="1" ht="12" customHeight="1" thickBot="1" x14ac:dyDescent="0.25">
      <c r="A30" s="554" t="s">
        <v>170</v>
      </c>
      <c r="B30" s="542" t="s">
        <v>563</v>
      </c>
      <c r="C30" s="543"/>
    </row>
    <row r="31" spans="1:3" s="397" customFormat="1" ht="12" customHeight="1" thickBot="1" x14ac:dyDescent="0.25">
      <c r="A31" s="20" t="s">
        <v>171</v>
      </c>
      <c r="B31" s="21" t="s">
        <v>546</v>
      </c>
      <c r="C31" s="287">
        <f>SUM(C32:C38)</f>
        <v>0</v>
      </c>
    </row>
    <row r="32" spans="1:3" s="397" customFormat="1" ht="12" customHeight="1" x14ac:dyDescent="0.2">
      <c r="A32" s="15" t="s">
        <v>265</v>
      </c>
      <c r="B32" s="398" t="str">
        <f>KV_1.1.sz.mell.!B32</f>
        <v>Építményadó</v>
      </c>
      <c r="C32" s="284"/>
    </row>
    <row r="33" spans="1:3" s="397" customFormat="1" ht="12" customHeight="1" x14ac:dyDescent="0.2">
      <c r="A33" s="14" t="s">
        <v>266</v>
      </c>
      <c r="B33" s="398" t="str">
        <f>KV_1.1.sz.mell.!B33</f>
        <v>Idegenforgalmi adó</v>
      </c>
      <c r="C33" s="283"/>
    </row>
    <row r="34" spans="1:3" s="397" customFormat="1" ht="12" customHeight="1" x14ac:dyDescent="0.2">
      <c r="A34" s="14" t="s">
        <v>267</v>
      </c>
      <c r="B34" s="398" t="str">
        <f>KV_1.1.sz.mell.!B34</f>
        <v>Iparűzési adó</v>
      </c>
      <c r="C34" s="283"/>
    </row>
    <row r="35" spans="1:3" s="397" customFormat="1" ht="12" customHeight="1" x14ac:dyDescent="0.2">
      <c r="A35" s="14" t="s">
        <v>268</v>
      </c>
      <c r="B35" s="398" t="str">
        <f>KV_1.1.sz.mell.!B35</f>
        <v>Talajterhelési díj</v>
      </c>
      <c r="C35" s="283"/>
    </row>
    <row r="36" spans="1:3" s="397" customFormat="1" ht="12" customHeight="1" x14ac:dyDescent="0.2">
      <c r="A36" s="14" t="s">
        <v>547</v>
      </c>
      <c r="B36" s="398" t="str">
        <f>KV_1.1.sz.mell.!B36</f>
        <v>Gépjárműadó</v>
      </c>
      <c r="C36" s="283"/>
    </row>
    <row r="37" spans="1:3" s="397" customFormat="1" ht="12" customHeight="1" x14ac:dyDescent="0.2">
      <c r="A37" s="14" t="s">
        <v>548</v>
      </c>
      <c r="B37" s="398" t="str">
        <f>KV_1.1.sz.mell.!B37</f>
        <v>Egyéb közhatalmi bevételek</v>
      </c>
      <c r="C37" s="283"/>
    </row>
    <row r="38" spans="1:3" s="397" customFormat="1" ht="12" customHeight="1" thickBot="1" x14ac:dyDescent="0.25">
      <c r="A38" s="16" t="s">
        <v>549</v>
      </c>
      <c r="B38" s="398" t="str">
        <f>KV_1.1.sz.mell.!B38</f>
        <v>Kommunális adó</v>
      </c>
      <c r="C38" s="285"/>
    </row>
    <row r="39" spans="1:3" s="397" customFormat="1" ht="12" customHeight="1" thickBot="1" x14ac:dyDescent="0.25">
      <c r="A39" s="20" t="s">
        <v>22</v>
      </c>
      <c r="B39" s="21" t="s">
        <v>429</v>
      </c>
      <c r="C39" s="281">
        <f>SUM(C40:C50)</f>
        <v>0</v>
      </c>
    </row>
    <row r="40" spans="1:3" s="397" customFormat="1" ht="12" customHeight="1" x14ac:dyDescent="0.2">
      <c r="A40" s="15" t="s">
        <v>91</v>
      </c>
      <c r="B40" s="398" t="s">
        <v>272</v>
      </c>
      <c r="C40" s="284"/>
    </row>
    <row r="41" spans="1:3" s="397" customFormat="1" ht="12" customHeight="1" x14ac:dyDescent="0.2">
      <c r="A41" s="14" t="s">
        <v>92</v>
      </c>
      <c r="B41" s="399" t="s">
        <v>273</v>
      </c>
      <c r="C41" s="283"/>
    </row>
    <row r="42" spans="1:3" s="397" customFormat="1" ht="12" customHeight="1" x14ac:dyDescent="0.2">
      <c r="A42" s="14" t="s">
        <v>93</v>
      </c>
      <c r="B42" s="399" t="s">
        <v>274</v>
      </c>
      <c r="C42" s="283"/>
    </row>
    <row r="43" spans="1:3" s="397" customFormat="1" ht="12" customHeight="1" x14ac:dyDescent="0.2">
      <c r="A43" s="14" t="s">
        <v>173</v>
      </c>
      <c r="B43" s="399" t="s">
        <v>275</v>
      </c>
      <c r="C43" s="283"/>
    </row>
    <row r="44" spans="1:3" s="397" customFormat="1" ht="12" customHeight="1" x14ac:dyDescent="0.2">
      <c r="A44" s="14" t="s">
        <v>174</v>
      </c>
      <c r="B44" s="399" t="s">
        <v>276</v>
      </c>
      <c r="C44" s="283"/>
    </row>
    <row r="45" spans="1:3" s="397" customFormat="1" ht="12" customHeight="1" x14ac:dyDescent="0.2">
      <c r="A45" s="14" t="s">
        <v>175</v>
      </c>
      <c r="B45" s="399" t="s">
        <v>277</v>
      </c>
      <c r="C45" s="283"/>
    </row>
    <row r="46" spans="1:3" s="397" customFormat="1" ht="12" customHeight="1" x14ac:dyDescent="0.2">
      <c r="A46" s="14" t="s">
        <v>176</v>
      </c>
      <c r="B46" s="399" t="s">
        <v>278</v>
      </c>
      <c r="C46" s="283"/>
    </row>
    <row r="47" spans="1:3" s="397" customFormat="1" ht="12" customHeight="1" x14ac:dyDescent="0.2">
      <c r="A47" s="14" t="s">
        <v>177</v>
      </c>
      <c r="B47" s="399" t="s">
        <v>554</v>
      </c>
      <c r="C47" s="283"/>
    </row>
    <row r="48" spans="1:3" s="397" customFormat="1" ht="12" customHeight="1" x14ac:dyDescent="0.2">
      <c r="A48" s="14" t="s">
        <v>270</v>
      </c>
      <c r="B48" s="399" t="s">
        <v>280</v>
      </c>
      <c r="C48" s="286"/>
    </row>
    <row r="49" spans="1:3" s="397" customFormat="1" ht="12" customHeight="1" x14ac:dyDescent="0.2">
      <c r="A49" s="16" t="s">
        <v>271</v>
      </c>
      <c r="B49" s="400" t="s">
        <v>431</v>
      </c>
      <c r="C49" s="386"/>
    </row>
    <row r="50" spans="1:3" s="397" customFormat="1" ht="12" customHeight="1" thickBot="1" x14ac:dyDescent="0.25">
      <c r="A50" s="16" t="s">
        <v>430</v>
      </c>
      <c r="B50" s="278" t="s">
        <v>281</v>
      </c>
      <c r="C50" s="386"/>
    </row>
    <row r="51" spans="1:3" s="397" customFormat="1" ht="12" customHeight="1" thickBot="1" x14ac:dyDescent="0.25">
      <c r="A51" s="20" t="s">
        <v>23</v>
      </c>
      <c r="B51" s="21" t="s">
        <v>282</v>
      </c>
      <c r="C51" s="281">
        <f>SUM(C52:C56)</f>
        <v>0</v>
      </c>
    </row>
    <row r="52" spans="1:3" s="397" customFormat="1" ht="12" customHeight="1" x14ac:dyDescent="0.2">
      <c r="A52" s="15" t="s">
        <v>94</v>
      </c>
      <c r="B52" s="398" t="s">
        <v>286</v>
      </c>
      <c r="C52" s="442"/>
    </row>
    <row r="53" spans="1:3" s="397" customFormat="1" ht="12" customHeight="1" x14ac:dyDescent="0.2">
      <c r="A53" s="14" t="s">
        <v>95</v>
      </c>
      <c r="B53" s="399" t="s">
        <v>287</v>
      </c>
      <c r="C53" s="286"/>
    </row>
    <row r="54" spans="1:3" s="397" customFormat="1" ht="12" customHeight="1" x14ac:dyDescent="0.2">
      <c r="A54" s="14" t="s">
        <v>283</v>
      </c>
      <c r="B54" s="399" t="s">
        <v>288</v>
      </c>
      <c r="C54" s="286"/>
    </row>
    <row r="55" spans="1:3" s="397" customFormat="1" ht="12" customHeight="1" x14ac:dyDescent="0.2">
      <c r="A55" s="14" t="s">
        <v>284</v>
      </c>
      <c r="B55" s="399" t="s">
        <v>289</v>
      </c>
      <c r="C55" s="286"/>
    </row>
    <row r="56" spans="1:3" s="397" customFormat="1" ht="12" customHeight="1" thickBot="1" x14ac:dyDescent="0.25">
      <c r="A56" s="16" t="s">
        <v>285</v>
      </c>
      <c r="B56" s="278" t="s">
        <v>290</v>
      </c>
      <c r="C56" s="386"/>
    </row>
    <row r="57" spans="1:3" s="397" customFormat="1" ht="12" customHeight="1" thickBot="1" x14ac:dyDescent="0.25">
      <c r="A57" s="20" t="s">
        <v>178</v>
      </c>
      <c r="B57" s="21" t="s">
        <v>291</v>
      </c>
      <c r="C57" s="281">
        <f>SUM(C58:C60)</f>
        <v>0</v>
      </c>
    </row>
    <row r="58" spans="1:3" s="397" customFormat="1" ht="12" customHeight="1" x14ac:dyDescent="0.2">
      <c r="A58" s="15" t="s">
        <v>96</v>
      </c>
      <c r="B58" s="398" t="s">
        <v>292</v>
      </c>
      <c r="C58" s="284"/>
    </row>
    <row r="59" spans="1:3" s="397" customFormat="1" ht="12" customHeight="1" x14ac:dyDescent="0.2">
      <c r="A59" s="14" t="s">
        <v>97</v>
      </c>
      <c r="B59" s="399" t="s">
        <v>421</v>
      </c>
      <c r="C59" s="283"/>
    </row>
    <row r="60" spans="1:3" s="397" customFormat="1" ht="12" customHeight="1" x14ac:dyDescent="0.2">
      <c r="A60" s="14" t="s">
        <v>295</v>
      </c>
      <c r="B60" s="399" t="s">
        <v>293</v>
      </c>
      <c r="C60" s="283"/>
    </row>
    <row r="61" spans="1:3" s="397" customFormat="1" ht="12" customHeight="1" thickBot="1" x14ac:dyDescent="0.25">
      <c r="A61" s="16" t="s">
        <v>296</v>
      </c>
      <c r="B61" s="278" t="s">
        <v>294</v>
      </c>
      <c r="C61" s="285"/>
    </row>
    <row r="62" spans="1:3" s="397" customFormat="1" ht="12" customHeight="1" thickBot="1" x14ac:dyDescent="0.25">
      <c r="A62" s="20" t="s">
        <v>25</v>
      </c>
      <c r="B62" s="276" t="s">
        <v>297</v>
      </c>
      <c r="C62" s="281">
        <f>SUM(C63:C65)</f>
        <v>0</v>
      </c>
    </row>
    <row r="63" spans="1:3" s="397" customFormat="1" ht="12" customHeight="1" x14ac:dyDescent="0.2">
      <c r="A63" s="15" t="s">
        <v>179</v>
      </c>
      <c r="B63" s="398" t="s">
        <v>299</v>
      </c>
      <c r="C63" s="286"/>
    </row>
    <row r="64" spans="1:3" s="397" customFormat="1" ht="12" customHeight="1" x14ac:dyDescent="0.2">
      <c r="A64" s="14" t="s">
        <v>180</v>
      </c>
      <c r="B64" s="399" t="s">
        <v>422</v>
      </c>
      <c r="C64" s="286"/>
    </row>
    <row r="65" spans="1:3" s="397" customFormat="1" ht="12" customHeight="1" x14ac:dyDescent="0.2">
      <c r="A65" s="14" t="s">
        <v>228</v>
      </c>
      <c r="B65" s="399" t="s">
        <v>300</v>
      </c>
      <c r="C65" s="286"/>
    </row>
    <row r="66" spans="1:3" s="397" customFormat="1" ht="12" customHeight="1" thickBot="1" x14ac:dyDescent="0.25">
      <c r="A66" s="16" t="s">
        <v>298</v>
      </c>
      <c r="B66" s="278" t="s">
        <v>301</v>
      </c>
      <c r="C66" s="286"/>
    </row>
    <row r="67" spans="1:3" s="397" customFormat="1" ht="12" customHeight="1" thickBot="1" x14ac:dyDescent="0.25">
      <c r="A67" s="470" t="s">
        <v>471</v>
      </c>
      <c r="B67" s="21" t="s">
        <v>302</v>
      </c>
      <c r="C67" s="287">
        <f>+C10+C17+C24+C31+C39+C51+C57+C62</f>
        <v>0</v>
      </c>
    </row>
    <row r="68" spans="1:3" s="397" customFormat="1" ht="12" customHeight="1" thickBot="1" x14ac:dyDescent="0.25">
      <c r="A68" s="445" t="s">
        <v>303</v>
      </c>
      <c r="B68" s="276" t="s">
        <v>304</v>
      </c>
      <c r="C68" s="281">
        <f>SUM(C69:C71)</f>
        <v>0</v>
      </c>
    </row>
    <row r="69" spans="1:3" s="397" customFormat="1" ht="12" customHeight="1" x14ac:dyDescent="0.2">
      <c r="A69" s="15" t="s">
        <v>332</v>
      </c>
      <c r="B69" s="398" t="s">
        <v>305</v>
      </c>
      <c r="C69" s="286"/>
    </row>
    <row r="70" spans="1:3" s="397" customFormat="1" ht="12" customHeight="1" x14ac:dyDescent="0.2">
      <c r="A70" s="14" t="s">
        <v>341</v>
      </c>
      <c r="B70" s="399" t="s">
        <v>306</v>
      </c>
      <c r="C70" s="286"/>
    </row>
    <row r="71" spans="1:3" s="397" customFormat="1" ht="12" customHeight="1" thickBot="1" x14ac:dyDescent="0.25">
      <c r="A71" s="16" t="s">
        <v>342</v>
      </c>
      <c r="B71" s="464" t="s">
        <v>564</v>
      </c>
      <c r="C71" s="286"/>
    </row>
    <row r="72" spans="1:3" s="397" customFormat="1" ht="12" customHeight="1" thickBot="1" x14ac:dyDescent="0.25">
      <c r="A72" s="445" t="s">
        <v>308</v>
      </c>
      <c r="B72" s="276" t="s">
        <v>309</v>
      </c>
      <c r="C72" s="281">
        <f>SUM(C73:C76)</f>
        <v>0</v>
      </c>
    </row>
    <row r="73" spans="1:3" s="397" customFormat="1" ht="12" customHeight="1" x14ac:dyDescent="0.2">
      <c r="A73" s="15" t="s">
        <v>147</v>
      </c>
      <c r="B73" s="398" t="s">
        <v>310</v>
      </c>
      <c r="C73" s="286"/>
    </row>
    <row r="74" spans="1:3" s="397" customFormat="1" ht="12" customHeight="1" x14ac:dyDescent="0.2">
      <c r="A74" s="14" t="s">
        <v>148</v>
      </c>
      <c r="B74" s="399" t="s">
        <v>565</v>
      </c>
      <c r="C74" s="286"/>
    </row>
    <row r="75" spans="1:3" s="397" customFormat="1" ht="12" customHeight="1" thickBot="1" x14ac:dyDescent="0.25">
      <c r="A75" s="16" t="s">
        <v>333</v>
      </c>
      <c r="B75" s="400" t="s">
        <v>311</v>
      </c>
      <c r="C75" s="386"/>
    </row>
    <row r="76" spans="1:3" s="397" customFormat="1" ht="12" customHeight="1" thickBot="1" x14ac:dyDescent="0.25">
      <c r="A76" s="556" t="s">
        <v>334</v>
      </c>
      <c r="B76" s="557" t="s">
        <v>566</v>
      </c>
      <c r="C76" s="558"/>
    </row>
    <row r="77" spans="1:3" s="397" customFormat="1" ht="12" customHeight="1" thickBot="1" x14ac:dyDescent="0.25">
      <c r="A77" s="445" t="s">
        <v>312</v>
      </c>
      <c r="B77" s="276" t="s">
        <v>313</v>
      </c>
      <c r="C77" s="281">
        <f>SUM(C78:C79)</f>
        <v>0</v>
      </c>
    </row>
    <row r="78" spans="1:3" s="397" customFormat="1" ht="12" customHeight="1" thickBot="1" x14ac:dyDescent="0.25">
      <c r="A78" s="13" t="s">
        <v>335</v>
      </c>
      <c r="B78" s="555" t="s">
        <v>314</v>
      </c>
      <c r="C78" s="386"/>
    </row>
    <row r="79" spans="1:3" s="397" customFormat="1" ht="12" customHeight="1" thickBot="1" x14ac:dyDescent="0.25">
      <c r="A79" s="556" t="s">
        <v>336</v>
      </c>
      <c r="B79" s="557" t="s">
        <v>315</v>
      </c>
      <c r="C79" s="558"/>
    </row>
    <row r="80" spans="1:3" s="397" customFormat="1" ht="12" customHeight="1" thickBot="1" x14ac:dyDescent="0.25">
      <c r="A80" s="445" t="s">
        <v>316</v>
      </c>
      <c r="B80" s="276" t="s">
        <v>317</v>
      </c>
      <c r="C80" s="281">
        <f>SUM(C81:C83)</f>
        <v>0</v>
      </c>
    </row>
    <row r="81" spans="1:6" s="397" customFormat="1" ht="12" customHeight="1" x14ac:dyDescent="0.2">
      <c r="A81" s="15" t="s">
        <v>337</v>
      </c>
      <c r="B81" s="398" t="s">
        <v>318</v>
      </c>
      <c r="C81" s="286"/>
    </row>
    <row r="82" spans="1:6" s="397" customFormat="1" ht="12" customHeight="1" x14ac:dyDescent="0.2">
      <c r="A82" s="14" t="s">
        <v>338</v>
      </c>
      <c r="B82" s="399" t="s">
        <v>319</v>
      </c>
      <c r="C82" s="286"/>
    </row>
    <row r="83" spans="1:6" s="397" customFormat="1" ht="12" customHeight="1" thickBot="1" x14ac:dyDescent="0.25">
      <c r="A83" s="18" t="s">
        <v>339</v>
      </c>
      <c r="B83" s="559" t="s">
        <v>567</v>
      </c>
      <c r="C83" s="560"/>
    </row>
    <row r="84" spans="1:6" s="397" customFormat="1" ht="12" customHeight="1" thickBot="1" x14ac:dyDescent="0.25">
      <c r="A84" s="445" t="s">
        <v>320</v>
      </c>
      <c r="B84" s="276" t="s">
        <v>340</v>
      </c>
      <c r="C84" s="281">
        <f>SUM(C85:C88)</f>
        <v>0</v>
      </c>
    </row>
    <row r="85" spans="1:6" s="397" customFormat="1" ht="12" customHeight="1" x14ac:dyDescent="0.2">
      <c r="A85" s="402" t="s">
        <v>321</v>
      </c>
      <c r="B85" s="398" t="s">
        <v>322</v>
      </c>
      <c r="C85" s="286"/>
    </row>
    <row r="86" spans="1:6" s="397" customFormat="1" ht="12" customHeight="1" x14ac:dyDescent="0.2">
      <c r="A86" s="403" t="s">
        <v>323</v>
      </c>
      <c r="B86" s="399" t="s">
        <v>324</v>
      </c>
      <c r="C86" s="286"/>
    </row>
    <row r="87" spans="1:6" s="397" customFormat="1" ht="12" customHeight="1" x14ac:dyDescent="0.2">
      <c r="A87" s="403" t="s">
        <v>325</v>
      </c>
      <c r="B87" s="399" t="s">
        <v>326</v>
      </c>
      <c r="C87" s="286"/>
    </row>
    <row r="88" spans="1:6" s="397" customFormat="1" ht="12" customHeight="1" thickBot="1" x14ac:dyDescent="0.25">
      <c r="A88" s="404" t="s">
        <v>327</v>
      </c>
      <c r="B88" s="278" t="s">
        <v>328</v>
      </c>
      <c r="C88" s="286"/>
    </row>
    <row r="89" spans="1:6" s="397" customFormat="1" ht="12" customHeight="1" thickBot="1" x14ac:dyDescent="0.25">
      <c r="A89" s="445" t="s">
        <v>329</v>
      </c>
      <c r="B89" s="276" t="s">
        <v>702</v>
      </c>
      <c r="C89" s="443">
        <v>37795303</v>
      </c>
    </row>
    <row r="90" spans="1:6" s="397" customFormat="1" ht="13.5" customHeight="1" thickBot="1" x14ac:dyDescent="0.25">
      <c r="A90" s="445" t="s">
        <v>331</v>
      </c>
      <c r="B90" s="276" t="s">
        <v>330</v>
      </c>
      <c r="C90" s="443"/>
    </row>
    <row r="91" spans="1:6" s="397" customFormat="1" ht="15.75" customHeight="1" thickBot="1" x14ac:dyDescent="0.25">
      <c r="A91" s="445" t="s">
        <v>343</v>
      </c>
      <c r="B91" s="405" t="s">
        <v>473</v>
      </c>
      <c r="C91" s="287">
        <f>+C68+C72+C77+C80+C84+C90+C89</f>
        <v>37795303</v>
      </c>
    </row>
    <row r="92" spans="1:6" s="397" customFormat="1" ht="16.5" customHeight="1" thickBot="1" x14ac:dyDescent="0.25">
      <c r="A92" s="446" t="s">
        <v>472</v>
      </c>
      <c r="B92" s="406" t="s">
        <v>474</v>
      </c>
      <c r="C92" s="287">
        <f>+C67+C91</f>
        <v>37795303</v>
      </c>
      <c r="F92" s="752"/>
    </row>
    <row r="93" spans="1:6" s="397" customFormat="1" ht="11.1" customHeight="1" x14ac:dyDescent="0.2">
      <c r="A93" s="5"/>
      <c r="B93" s="6"/>
      <c r="C93" s="288"/>
      <c r="F93" s="752"/>
    </row>
    <row r="94" spans="1:6" ht="16.5" customHeight="1" x14ac:dyDescent="0.25">
      <c r="A94" s="779" t="s">
        <v>47</v>
      </c>
      <c r="B94" s="779"/>
      <c r="C94" s="779"/>
      <c r="F94" s="751"/>
    </row>
    <row r="95" spans="1:6" s="407" customFormat="1" ht="16.5" customHeight="1" thickBot="1" x14ac:dyDescent="0.3">
      <c r="A95" s="776" t="s">
        <v>151</v>
      </c>
      <c r="B95" s="776"/>
      <c r="C95" s="567" t="str">
        <f>C7</f>
        <v>Forintban!</v>
      </c>
      <c r="F95" s="749"/>
    </row>
    <row r="96" spans="1:6" ht="30" customHeight="1" thickBot="1" x14ac:dyDescent="0.3">
      <c r="A96" s="548" t="s">
        <v>69</v>
      </c>
      <c r="B96" s="549" t="s">
        <v>48</v>
      </c>
      <c r="C96" s="550" t="str">
        <f>+C8</f>
        <v>2020. évi előirányzat</v>
      </c>
    </row>
    <row r="97" spans="1:3" s="396" customFormat="1" ht="12" customHeight="1" thickBot="1" x14ac:dyDescent="0.25">
      <c r="A97" s="548"/>
      <c r="B97" s="549" t="s">
        <v>488</v>
      </c>
      <c r="C97" s="550" t="s">
        <v>489</v>
      </c>
    </row>
    <row r="98" spans="1:3" ht="12" customHeight="1" thickBot="1" x14ac:dyDescent="0.3">
      <c r="A98" s="22" t="s">
        <v>18</v>
      </c>
      <c r="B98" s="28" t="s">
        <v>432</v>
      </c>
      <c r="C98" s="280">
        <f>C99+C100+C101+C102+C103+C116</f>
        <v>37795303</v>
      </c>
    </row>
    <row r="99" spans="1:3" ht="12" customHeight="1" x14ac:dyDescent="0.25">
      <c r="A99" s="17" t="s">
        <v>98</v>
      </c>
      <c r="B99" s="10" t="s">
        <v>49</v>
      </c>
      <c r="C99" s="77">
        <v>28647784</v>
      </c>
    </row>
    <row r="100" spans="1:3" ht="12" customHeight="1" x14ac:dyDescent="0.25">
      <c r="A100" s="14" t="s">
        <v>99</v>
      </c>
      <c r="B100" s="8" t="s">
        <v>181</v>
      </c>
      <c r="C100" s="80">
        <v>4948836</v>
      </c>
    </row>
    <row r="101" spans="1:3" ht="12" customHeight="1" x14ac:dyDescent="0.25">
      <c r="A101" s="14" t="s">
        <v>100</v>
      </c>
      <c r="B101" s="8" t="s">
        <v>138</v>
      </c>
      <c r="C101" s="80">
        <v>4198683</v>
      </c>
    </row>
    <row r="102" spans="1:3" ht="12" customHeight="1" x14ac:dyDescent="0.25">
      <c r="A102" s="14" t="s">
        <v>101</v>
      </c>
      <c r="B102" s="11" t="s">
        <v>182</v>
      </c>
      <c r="C102" s="285"/>
    </row>
    <row r="103" spans="1:3" ht="12" customHeight="1" x14ac:dyDescent="0.25">
      <c r="A103" s="14" t="s">
        <v>112</v>
      </c>
      <c r="B103" s="19" t="s">
        <v>183</v>
      </c>
      <c r="C103" s="285"/>
    </row>
    <row r="104" spans="1:3" ht="12" customHeight="1" x14ac:dyDescent="0.25">
      <c r="A104" s="14" t="s">
        <v>102</v>
      </c>
      <c r="B104" s="8" t="s">
        <v>437</v>
      </c>
      <c r="C104" s="285"/>
    </row>
    <row r="105" spans="1:3" ht="12" customHeight="1" x14ac:dyDescent="0.25">
      <c r="A105" s="14" t="s">
        <v>103</v>
      </c>
      <c r="B105" s="141" t="s">
        <v>436</v>
      </c>
      <c r="C105" s="285"/>
    </row>
    <row r="106" spans="1:3" ht="12" customHeight="1" x14ac:dyDescent="0.25">
      <c r="A106" s="14" t="s">
        <v>113</v>
      </c>
      <c r="B106" s="141" t="s">
        <v>435</v>
      </c>
      <c r="C106" s="285"/>
    </row>
    <row r="107" spans="1:3" ht="12" customHeight="1" x14ac:dyDescent="0.25">
      <c r="A107" s="14" t="s">
        <v>114</v>
      </c>
      <c r="B107" s="139" t="s">
        <v>346</v>
      </c>
      <c r="C107" s="285"/>
    </row>
    <row r="108" spans="1:3" ht="12" customHeight="1" x14ac:dyDescent="0.25">
      <c r="A108" s="14" t="s">
        <v>115</v>
      </c>
      <c r="B108" s="140" t="s">
        <v>347</v>
      </c>
      <c r="C108" s="285"/>
    </row>
    <row r="109" spans="1:3" ht="12" customHeight="1" x14ac:dyDescent="0.25">
      <c r="A109" s="14" t="s">
        <v>116</v>
      </c>
      <c r="B109" s="140" t="s">
        <v>348</v>
      </c>
      <c r="C109" s="285"/>
    </row>
    <row r="110" spans="1:3" ht="12" customHeight="1" x14ac:dyDescent="0.25">
      <c r="A110" s="14" t="s">
        <v>118</v>
      </c>
      <c r="B110" s="139" t="s">
        <v>349</v>
      </c>
      <c r="C110" s="285"/>
    </row>
    <row r="111" spans="1:3" ht="12" customHeight="1" x14ac:dyDescent="0.25">
      <c r="A111" s="14" t="s">
        <v>184</v>
      </c>
      <c r="B111" s="139" t="s">
        <v>350</v>
      </c>
      <c r="C111" s="285"/>
    </row>
    <row r="112" spans="1:3" ht="12" customHeight="1" x14ac:dyDescent="0.25">
      <c r="A112" s="14" t="s">
        <v>344</v>
      </c>
      <c r="B112" s="140" t="s">
        <v>351</v>
      </c>
      <c r="C112" s="285"/>
    </row>
    <row r="113" spans="1:3" ht="12" customHeight="1" x14ac:dyDescent="0.25">
      <c r="A113" s="13" t="s">
        <v>345</v>
      </c>
      <c r="B113" s="141" t="s">
        <v>352</v>
      </c>
      <c r="C113" s="285"/>
    </row>
    <row r="114" spans="1:3" ht="12" customHeight="1" x14ac:dyDescent="0.25">
      <c r="A114" s="14" t="s">
        <v>433</v>
      </c>
      <c r="B114" s="141" t="s">
        <v>353</v>
      </c>
      <c r="C114" s="285"/>
    </row>
    <row r="115" spans="1:3" ht="12" customHeight="1" x14ac:dyDescent="0.25">
      <c r="A115" s="16" t="s">
        <v>434</v>
      </c>
      <c r="B115" s="141" t="s">
        <v>354</v>
      </c>
      <c r="C115" s="285"/>
    </row>
    <row r="116" spans="1:3" ht="12" customHeight="1" x14ac:dyDescent="0.25">
      <c r="A116" s="14" t="s">
        <v>438</v>
      </c>
      <c r="B116" s="11" t="s">
        <v>50</v>
      </c>
      <c r="C116" s="283"/>
    </row>
    <row r="117" spans="1:3" ht="12" customHeight="1" x14ac:dyDescent="0.25">
      <c r="A117" s="14" t="s">
        <v>439</v>
      </c>
      <c r="B117" s="8" t="s">
        <v>441</v>
      </c>
      <c r="C117" s="283"/>
    </row>
    <row r="118" spans="1:3" ht="12" customHeight="1" thickBot="1" x14ac:dyDescent="0.3">
      <c r="A118" s="18" t="s">
        <v>440</v>
      </c>
      <c r="B118" s="468" t="s">
        <v>442</v>
      </c>
      <c r="C118" s="289"/>
    </row>
    <row r="119" spans="1:3" ht="12" customHeight="1" thickBot="1" x14ac:dyDescent="0.3">
      <c r="A119" s="465" t="s">
        <v>19</v>
      </c>
      <c r="B119" s="466" t="s">
        <v>355</v>
      </c>
      <c r="C119" s="467">
        <f>+C120+C122+C124</f>
        <v>0</v>
      </c>
    </row>
    <row r="120" spans="1:3" ht="12" customHeight="1" x14ac:dyDescent="0.25">
      <c r="A120" s="15" t="s">
        <v>104</v>
      </c>
      <c r="B120" s="8" t="s">
        <v>227</v>
      </c>
      <c r="C120" s="284"/>
    </row>
    <row r="121" spans="1:3" ht="12" customHeight="1" x14ac:dyDescent="0.25">
      <c r="A121" s="15" t="s">
        <v>105</v>
      </c>
      <c r="B121" s="12" t="s">
        <v>359</v>
      </c>
      <c r="C121" s="284"/>
    </row>
    <row r="122" spans="1:3" ht="12" customHeight="1" x14ac:dyDescent="0.25">
      <c r="A122" s="15" t="s">
        <v>106</v>
      </c>
      <c r="B122" s="12" t="s">
        <v>185</v>
      </c>
      <c r="C122" s="283"/>
    </row>
    <row r="123" spans="1:3" ht="12" customHeight="1" x14ac:dyDescent="0.25">
      <c r="A123" s="15" t="s">
        <v>107</v>
      </c>
      <c r="B123" s="12" t="s">
        <v>360</v>
      </c>
      <c r="C123" s="248"/>
    </row>
    <row r="124" spans="1:3" ht="12" customHeight="1" x14ac:dyDescent="0.25">
      <c r="A124" s="15" t="s">
        <v>108</v>
      </c>
      <c r="B124" s="278" t="s">
        <v>569</v>
      </c>
      <c r="C124" s="248"/>
    </row>
    <row r="125" spans="1:3" ht="12" customHeight="1" x14ac:dyDescent="0.25">
      <c r="A125" s="15" t="s">
        <v>117</v>
      </c>
      <c r="B125" s="277" t="s">
        <v>423</v>
      </c>
      <c r="C125" s="248"/>
    </row>
    <row r="126" spans="1:3" ht="12" customHeight="1" x14ac:dyDescent="0.25">
      <c r="A126" s="15" t="s">
        <v>119</v>
      </c>
      <c r="B126" s="394" t="s">
        <v>365</v>
      </c>
      <c r="C126" s="248"/>
    </row>
    <row r="127" spans="1:3" x14ac:dyDescent="0.25">
      <c r="A127" s="15" t="s">
        <v>186</v>
      </c>
      <c r="B127" s="140" t="s">
        <v>348</v>
      </c>
      <c r="C127" s="248"/>
    </row>
    <row r="128" spans="1:3" ht="12" customHeight="1" x14ac:dyDescent="0.25">
      <c r="A128" s="15" t="s">
        <v>187</v>
      </c>
      <c r="B128" s="140" t="s">
        <v>364</v>
      </c>
      <c r="C128" s="248"/>
    </row>
    <row r="129" spans="1:3" ht="12" customHeight="1" x14ac:dyDescent="0.25">
      <c r="A129" s="15" t="s">
        <v>188</v>
      </c>
      <c r="B129" s="140" t="s">
        <v>363</v>
      </c>
      <c r="C129" s="248"/>
    </row>
    <row r="130" spans="1:3" ht="12" customHeight="1" x14ac:dyDescent="0.25">
      <c r="A130" s="15" t="s">
        <v>356</v>
      </c>
      <c r="B130" s="140" t="s">
        <v>351</v>
      </c>
      <c r="C130" s="248"/>
    </row>
    <row r="131" spans="1:3" ht="12" customHeight="1" x14ac:dyDescent="0.25">
      <c r="A131" s="15" t="s">
        <v>357</v>
      </c>
      <c r="B131" s="140" t="s">
        <v>362</v>
      </c>
      <c r="C131" s="248"/>
    </row>
    <row r="132" spans="1:3" ht="16.5" thickBot="1" x14ac:dyDescent="0.3">
      <c r="A132" s="13" t="s">
        <v>358</v>
      </c>
      <c r="B132" s="140" t="s">
        <v>361</v>
      </c>
      <c r="C132" s="250"/>
    </row>
    <row r="133" spans="1:3" ht="12" customHeight="1" thickBot="1" x14ac:dyDescent="0.3">
      <c r="A133" s="20" t="s">
        <v>20</v>
      </c>
      <c r="B133" s="121" t="s">
        <v>443</v>
      </c>
      <c r="C133" s="281">
        <f>+C98+C119</f>
        <v>37795303</v>
      </c>
    </row>
    <row r="134" spans="1:3" ht="12" customHeight="1" thickBot="1" x14ac:dyDescent="0.3">
      <c r="A134" s="20" t="s">
        <v>21</v>
      </c>
      <c r="B134" s="121" t="s">
        <v>444</v>
      </c>
      <c r="C134" s="281">
        <f>+C135+C136+C137</f>
        <v>0</v>
      </c>
    </row>
    <row r="135" spans="1:3" ht="12" customHeight="1" x14ac:dyDescent="0.25">
      <c r="A135" s="15" t="s">
        <v>265</v>
      </c>
      <c r="B135" s="12" t="s">
        <v>451</v>
      </c>
      <c r="C135" s="248"/>
    </row>
    <row r="136" spans="1:3" ht="12" customHeight="1" x14ac:dyDescent="0.25">
      <c r="A136" s="15" t="s">
        <v>266</v>
      </c>
      <c r="B136" s="12" t="s">
        <v>452</v>
      </c>
      <c r="C136" s="248"/>
    </row>
    <row r="137" spans="1:3" ht="12" customHeight="1" thickBot="1" x14ac:dyDescent="0.3">
      <c r="A137" s="13" t="s">
        <v>267</v>
      </c>
      <c r="B137" s="12" t="s">
        <v>453</v>
      </c>
      <c r="C137" s="248"/>
    </row>
    <row r="138" spans="1:3" ht="12" customHeight="1" thickBot="1" x14ac:dyDescent="0.3">
      <c r="A138" s="20" t="s">
        <v>22</v>
      </c>
      <c r="B138" s="121" t="s">
        <v>445</v>
      </c>
      <c r="C138" s="281">
        <f>SUM(C139:C144)</f>
        <v>0</v>
      </c>
    </row>
    <row r="139" spans="1:3" ht="12" customHeight="1" x14ac:dyDescent="0.25">
      <c r="A139" s="15" t="s">
        <v>91</v>
      </c>
      <c r="B139" s="9" t="s">
        <v>454</v>
      </c>
      <c r="C139" s="248"/>
    </row>
    <row r="140" spans="1:3" ht="12" customHeight="1" x14ac:dyDescent="0.25">
      <c r="A140" s="15" t="s">
        <v>92</v>
      </c>
      <c r="B140" s="9" t="s">
        <v>446</v>
      </c>
      <c r="C140" s="248"/>
    </row>
    <row r="141" spans="1:3" ht="12" customHeight="1" x14ac:dyDescent="0.25">
      <c r="A141" s="15" t="s">
        <v>93</v>
      </c>
      <c r="B141" s="9" t="s">
        <v>447</v>
      </c>
      <c r="C141" s="248"/>
    </row>
    <row r="142" spans="1:3" ht="12" customHeight="1" x14ac:dyDescent="0.25">
      <c r="A142" s="15" t="s">
        <v>173</v>
      </c>
      <c r="B142" s="9" t="s">
        <v>448</v>
      </c>
      <c r="C142" s="248"/>
    </row>
    <row r="143" spans="1:3" ht="12" customHeight="1" x14ac:dyDescent="0.25">
      <c r="A143" s="13" t="s">
        <v>174</v>
      </c>
      <c r="B143" s="7" t="s">
        <v>449</v>
      </c>
      <c r="C143" s="250"/>
    </row>
    <row r="144" spans="1:3" ht="12" customHeight="1" thickBot="1" x14ac:dyDescent="0.3">
      <c r="A144" s="18" t="s">
        <v>175</v>
      </c>
      <c r="B144" s="709" t="s">
        <v>450</v>
      </c>
      <c r="C144" s="475"/>
    </row>
    <row r="145" spans="1:9" ht="12" customHeight="1" thickBot="1" x14ac:dyDescent="0.3">
      <c r="A145" s="20" t="s">
        <v>23</v>
      </c>
      <c r="B145" s="121" t="s">
        <v>458</v>
      </c>
      <c r="C145" s="287">
        <f>+C146+C147+C148+C149</f>
        <v>0</v>
      </c>
    </row>
    <row r="146" spans="1:9" ht="12" customHeight="1" x14ac:dyDescent="0.25">
      <c r="A146" s="15" t="s">
        <v>94</v>
      </c>
      <c r="B146" s="9" t="s">
        <v>366</v>
      </c>
      <c r="C146" s="248"/>
    </row>
    <row r="147" spans="1:9" ht="12" customHeight="1" x14ac:dyDescent="0.25">
      <c r="A147" s="15" t="s">
        <v>95</v>
      </c>
      <c r="B147" s="9" t="s">
        <v>367</v>
      </c>
      <c r="C147" s="248"/>
    </row>
    <row r="148" spans="1:9" ht="12" customHeight="1" thickBot="1" x14ac:dyDescent="0.3">
      <c r="A148" s="13" t="s">
        <v>283</v>
      </c>
      <c r="B148" s="7" t="s">
        <v>459</v>
      </c>
      <c r="C148" s="250"/>
    </row>
    <row r="149" spans="1:9" ht="12" customHeight="1" thickBot="1" x14ac:dyDescent="0.3">
      <c r="A149" s="556" t="s">
        <v>284</v>
      </c>
      <c r="B149" s="561" t="s">
        <v>385</v>
      </c>
      <c r="C149" s="562"/>
    </row>
    <row r="150" spans="1:9" ht="12" customHeight="1" thickBot="1" x14ac:dyDescent="0.3">
      <c r="A150" s="20" t="s">
        <v>24</v>
      </c>
      <c r="B150" s="121" t="s">
        <v>460</v>
      </c>
      <c r="C150" s="290">
        <f>SUM(C151:C155)</f>
        <v>0</v>
      </c>
    </row>
    <row r="151" spans="1:9" ht="12" customHeight="1" x14ac:dyDescent="0.25">
      <c r="A151" s="15" t="s">
        <v>96</v>
      </c>
      <c r="B151" s="9" t="s">
        <v>455</v>
      </c>
      <c r="C151" s="248"/>
    </row>
    <row r="152" spans="1:9" ht="12" customHeight="1" x14ac:dyDescent="0.25">
      <c r="A152" s="15" t="s">
        <v>97</v>
      </c>
      <c r="B152" s="9" t="s">
        <v>462</v>
      </c>
      <c r="C152" s="248"/>
    </row>
    <row r="153" spans="1:9" ht="12" customHeight="1" x14ac:dyDescent="0.25">
      <c r="A153" s="15" t="s">
        <v>295</v>
      </c>
      <c r="B153" s="9" t="s">
        <v>457</v>
      </c>
      <c r="C153" s="248"/>
    </row>
    <row r="154" spans="1:9" ht="12" customHeight="1" x14ac:dyDescent="0.25">
      <c r="A154" s="15" t="s">
        <v>296</v>
      </c>
      <c r="B154" s="9" t="s">
        <v>513</v>
      </c>
      <c r="C154" s="248"/>
    </row>
    <row r="155" spans="1:9" ht="12" customHeight="1" thickBot="1" x14ac:dyDescent="0.3">
      <c r="A155" s="15" t="s">
        <v>461</v>
      </c>
      <c r="B155" s="9" t="s">
        <v>464</v>
      </c>
      <c r="C155" s="248"/>
    </row>
    <row r="156" spans="1:9" ht="12" customHeight="1" thickBot="1" x14ac:dyDescent="0.3">
      <c r="A156" s="20" t="s">
        <v>25</v>
      </c>
      <c r="B156" s="121" t="s">
        <v>465</v>
      </c>
      <c r="C156" s="469"/>
    </row>
    <row r="157" spans="1:9" ht="12" customHeight="1" thickBot="1" x14ac:dyDescent="0.3">
      <c r="A157" s="20" t="s">
        <v>26</v>
      </c>
      <c r="B157" s="121" t="s">
        <v>466</v>
      </c>
      <c r="C157" s="469"/>
    </row>
    <row r="158" spans="1:9" ht="15.2" customHeight="1" thickBot="1" x14ac:dyDescent="0.3">
      <c r="A158" s="20" t="s">
        <v>27</v>
      </c>
      <c r="B158" s="121" t="s">
        <v>468</v>
      </c>
      <c r="C158" s="563">
        <f>+C134+C138+C145+C150+C156+C157</f>
        <v>0</v>
      </c>
      <c r="F158" s="409"/>
      <c r="G158" s="410"/>
      <c r="H158" s="410"/>
      <c r="I158" s="410"/>
    </row>
    <row r="159" spans="1:9" s="397" customFormat="1" ht="17.25" customHeight="1" thickBot="1" x14ac:dyDescent="0.25">
      <c r="A159" s="279" t="s">
        <v>28</v>
      </c>
      <c r="B159" s="564" t="s">
        <v>467</v>
      </c>
      <c r="C159" s="563">
        <f>+C133+C158</f>
        <v>37795303</v>
      </c>
    </row>
    <row r="160" spans="1:9" ht="15.95" customHeight="1" x14ac:dyDescent="0.25">
      <c r="A160" s="565"/>
      <c r="B160" s="565"/>
      <c r="C160" s="623">
        <f>C92-C159</f>
        <v>0</v>
      </c>
    </row>
    <row r="161" spans="1:4" x14ac:dyDescent="0.25">
      <c r="A161" s="777" t="s">
        <v>368</v>
      </c>
      <c r="B161" s="777"/>
      <c r="C161" s="777"/>
    </row>
    <row r="162" spans="1:4" ht="15.2" customHeight="1" thickBot="1" x14ac:dyDescent="0.3">
      <c r="A162" s="778" t="s">
        <v>152</v>
      </c>
      <c r="B162" s="778"/>
      <c r="C162" s="568" t="str">
        <f>C95</f>
        <v>Forintban!</v>
      </c>
    </row>
    <row r="163" spans="1:4" ht="13.5" customHeight="1" thickBot="1" x14ac:dyDescent="0.3">
      <c r="A163" s="20">
        <v>1</v>
      </c>
      <c r="B163" s="27" t="s">
        <v>469</v>
      </c>
      <c r="C163" s="281">
        <f>+C67-C133</f>
        <v>-37795303</v>
      </c>
      <c r="D163" s="411"/>
    </row>
    <row r="164" spans="1:4" ht="27.75" customHeight="1" thickBot="1" x14ac:dyDescent="0.3">
      <c r="A164" s="20" t="s">
        <v>19</v>
      </c>
      <c r="B164" s="27" t="s">
        <v>475</v>
      </c>
      <c r="C164" s="281">
        <f>+C91-C158</f>
        <v>37795303</v>
      </c>
    </row>
  </sheetData>
  <mergeCells count="7">
    <mergeCell ref="A162:B162"/>
    <mergeCell ref="B1:C1"/>
    <mergeCell ref="A6:C6"/>
    <mergeCell ref="A7:B7"/>
    <mergeCell ref="A94:C94"/>
    <mergeCell ref="A95:B95"/>
    <mergeCell ref="A161:C161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67" max="2" man="1"/>
    <brk id="144" max="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3"/>
  <sheetViews>
    <sheetView zoomScale="120" zoomScaleNormal="120" zoomScaleSheetLayoutView="100" workbookViewId="0">
      <selection activeCell="E29" sqref="E29"/>
    </sheetView>
  </sheetViews>
  <sheetFormatPr defaultRowHeight="12.75" x14ac:dyDescent="0.2"/>
  <cols>
    <col min="1" max="1" width="6.83203125" style="54" customWidth="1"/>
    <col min="2" max="2" width="55.1640625" style="181" customWidth="1"/>
    <col min="3" max="3" width="16.33203125" style="54" customWidth="1"/>
    <col min="4" max="4" width="55.1640625" style="54" customWidth="1"/>
    <col min="5" max="5" width="16.33203125" style="54" customWidth="1"/>
    <col min="6" max="6" width="4.83203125" style="54" customWidth="1"/>
    <col min="7" max="16384" width="9.33203125" style="54"/>
  </cols>
  <sheetData>
    <row r="1" spans="1:6" ht="39.75" customHeight="1" x14ac:dyDescent="0.2">
      <c r="B1" s="302" t="s">
        <v>156</v>
      </c>
      <c r="C1" s="303"/>
      <c r="D1" s="303"/>
      <c r="E1" s="303"/>
      <c r="F1" s="782" t="str">
        <f>CONCATENATE("2.1. melléklet ",ALAPADATOK!A7," ",ALAPADATOK!B7," ",ALAPADATOK!C7," ",ALAPADATOK!D7," ",ALAPADATOK!E7," ",ALAPADATOK!F7," ",ALAPADATOK!G7," ",ALAPADATOK!H7)</f>
        <v>2.1. melléklet a 1 / 2020 ( II.25. ) önkormányzati rendelethez</v>
      </c>
    </row>
    <row r="2" spans="1:6" ht="13.5" thickBot="1" x14ac:dyDescent="0.25">
      <c r="E2" s="570" t="str">
        <f>CONCATENATE(KV_1.1.sz.mell.!C7)</f>
        <v>Forintban!</v>
      </c>
      <c r="F2" s="782"/>
    </row>
    <row r="3" spans="1:6" ht="18" customHeight="1" thickBot="1" x14ac:dyDescent="0.25">
      <c r="A3" s="780" t="s">
        <v>69</v>
      </c>
      <c r="B3" s="304" t="s">
        <v>56</v>
      </c>
      <c r="C3" s="305"/>
      <c r="D3" s="304" t="s">
        <v>57</v>
      </c>
      <c r="E3" s="306"/>
      <c r="F3" s="782"/>
    </row>
    <row r="4" spans="1:6" s="307" customFormat="1" ht="35.25" customHeight="1" thickBot="1" x14ac:dyDescent="0.25">
      <c r="A4" s="781"/>
      <c r="B4" s="182" t="s">
        <v>61</v>
      </c>
      <c r="C4" s="183" t="str">
        <f>+KV_1.1.sz.mell.!C8</f>
        <v>2020. évi előirányzat</v>
      </c>
      <c r="D4" s="182" t="s">
        <v>61</v>
      </c>
      <c r="E4" s="51" t="str">
        <f>+C4</f>
        <v>2020. évi előirányzat</v>
      </c>
      <c r="F4" s="782"/>
    </row>
    <row r="5" spans="1:6" s="312" customFormat="1" ht="12" customHeight="1" thickBot="1" x14ac:dyDescent="0.25">
      <c r="A5" s="308"/>
      <c r="B5" s="309" t="s">
        <v>488</v>
      </c>
      <c r="C5" s="310" t="s">
        <v>489</v>
      </c>
      <c r="D5" s="309" t="s">
        <v>490</v>
      </c>
      <c r="E5" s="311" t="s">
        <v>492</v>
      </c>
      <c r="F5" s="782"/>
    </row>
    <row r="6" spans="1:6" ht="12.95" customHeight="1" x14ac:dyDescent="0.2">
      <c r="A6" s="313" t="s">
        <v>18</v>
      </c>
      <c r="B6" s="314" t="s">
        <v>369</v>
      </c>
      <c r="C6" s="758">
        <v>440215346</v>
      </c>
      <c r="D6" s="314" t="s">
        <v>62</v>
      </c>
      <c r="E6" s="282">
        <v>254085038</v>
      </c>
      <c r="F6" s="782"/>
    </row>
    <row r="7" spans="1:6" ht="12.95" customHeight="1" x14ac:dyDescent="0.2">
      <c r="A7" s="315" t="s">
        <v>19</v>
      </c>
      <c r="B7" s="316" t="s">
        <v>370</v>
      </c>
      <c r="C7" s="293"/>
      <c r="D7" s="316" t="s">
        <v>181</v>
      </c>
      <c r="E7" s="283">
        <v>43946183</v>
      </c>
      <c r="F7" s="782"/>
    </row>
    <row r="8" spans="1:6" ht="12.95" customHeight="1" x14ac:dyDescent="0.2">
      <c r="A8" s="315" t="s">
        <v>20</v>
      </c>
      <c r="B8" s="316" t="s">
        <v>390</v>
      </c>
      <c r="C8" s="293"/>
      <c r="D8" s="316" t="s">
        <v>231</v>
      </c>
      <c r="E8" s="285">
        <v>187950012</v>
      </c>
      <c r="F8" s="782"/>
    </row>
    <row r="9" spans="1:6" ht="12.95" customHeight="1" x14ac:dyDescent="0.2">
      <c r="A9" s="315" t="s">
        <v>21</v>
      </c>
      <c r="B9" s="316" t="s">
        <v>172</v>
      </c>
      <c r="C9" s="293">
        <v>51000000</v>
      </c>
      <c r="D9" s="316" t="s">
        <v>182</v>
      </c>
      <c r="E9" s="285">
        <v>30000000</v>
      </c>
      <c r="F9" s="782"/>
    </row>
    <row r="10" spans="1:6" ht="12.95" customHeight="1" x14ac:dyDescent="0.2">
      <c r="A10" s="315" t="s">
        <v>22</v>
      </c>
      <c r="B10" s="317" t="s">
        <v>416</v>
      </c>
      <c r="C10" s="758">
        <v>19620500</v>
      </c>
      <c r="D10" s="316" t="s">
        <v>183</v>
      </c>
      <c r="E10" s="285">
        <v>18020657</v>
      </c>
      <c r="F10" s="782"/>
    </row>
    <row r="11" spans="1:6" ht="12.95" customHeight="1" x14ac:dyDescent="0.2">
      <c r="A11" s="315" t="s">
        <v>23</v>
      </c>
      <c r="B11" s="316" t="s">
        <v>371</v>
      </c>
      <c r="C11" s="283">
        <v>14293600</v>
      </c>
      <c r="D11" s="316" t="s">
        <v>50</v>
      </c>
      <c r="E11" s="298"/>
      <c r="F11" s="782"/>
    </row>
    <row r="12" spans="1:6" ht="12.95" customHeight="1" x14ac:dyDescent="0.2">
      <c r="A12" s="315" t="s">
        <v>24</v>
      </c>
      <c r="B12" s="316" t="s">
        <v>476</v>
      </c>
      <c r="C12" s="293"/>
      <c r="D12" s="45"/>
      <c r="E12" s="298"/>
      <c r="F12" s="782"/>
    </row>
    <row r="13" spans="1:6" ht="12.95" customHeight="1" x14ac:dyDescent="0.2">
      <c r="A13" s="315" t="s">
        <v>25</v>
      </c>
      <c r="B13" s="45"/>
      <c r="C13" s="293"/>
      <c r="D13" s="45"/>
      <c r="E13" s="298"/>
      <c r="F13" s="782"/>
    </row>
    <row r="14" spans="1:6" ht="12.95" customHeight="1" x14ac:dyDescent="0.2">
      <c r="A14" s="315" t="s">
        <v>26</v>
      </c>
      <c r="B14" s="412"/>
      <c r="C14" s="294"/>
      <c r="D14" s="45"/>
      <c r="E14" s="298"/>
      <c r="F14" s="782"/>
    </row>
    <row r="15" spans="1:6" ht="12.95" customHeight="1" x14ac:dyDescent="0.2">
      <c r="A15" s="315" t="s">
        <v>27</v>
      </c>
      <c r="B15" s="45"/>
      <c r="C15" s="293"/>
      <c r="D15" s="45"/>
      <c r="E15" s="298"/>
      <c r="F15" s="782"/>
    </row>
    <row r="16" spans="1:6" ht="12.95" customHeight="1" x14ac:dyDescent="0.2">
      <c r="A16" s="315" t="s">
        <v>28</v>
      </c>
      <c r="B16" s="45"/>
      <c r="C16" s="293"/>
      <c r="D16" s="45"/>
      <c r="E16" s="298"/>
      <c r="F16" s="782"/>
    </row>
    <row r="17" spans="1:6" ht="12.95" customHeight="1" thickBot="1" x14ac:dyDescent="0.25">
      <c r="A17" s="315" t="s">
        <v>29</v>
      </c>
      <c r="B17" s="56"/>
      <c r="C17" s="295"/>
      <c r="D17" s="45"/>
      <c r="E17" s="299"/>
      <c r="F17" s="782"/>
    </row>
    <row r="18" spans="1:6" ht="15.95" customHeight="1" thickBot="1" x14ac:dyDescent="0.25">
      <c r="A18" s="318" t="s">
        <v>30</v>
      </c>
      <c r="B18" s="123" t="s">
        <v>477</v>
      </c>
      <c r="C18" s="296">
        <f>C6+C7+C9+C10+C11+C13+C14+C15+C16+C17</f>
        <v>525129446</v>
      </c>
      <c r="D18" s="123" t="s">
        <v>376</v>
      </c>
      <c r="E18" s="300">
        <f>SUM(E6:E17)</f>
        <v>534001890</v>
      </c>
      <c r="F18" s="782"/>
    </row>
    <row r="19" spans="1:6" ht="12.95" customHeight="1" x14ac:dyDescent="0.2">
      <c r="A19" s="319" t="s">
        <v>31</v>
      </c>
      <c r="B19" s="320" t="s">
        <v>373</v>
      </c>
      <c r="C19" s="471">
        <f>+C20+C21+C22+C23</f>
        <v>8872444</v>
      </c>
      <c r="D19" s="321" t="s">
        <v>189</v>
      </c>
      <c r="E19" s="301"/>
      <c r="F19" s="782"/>
    </row>
    <row r="20" spans="1:6" ht="12.95" customHeight="1" x14ac:dyDescent="0.2">
      <c r="A20" s="322" t="s">
        <v>32</v>
      </c>
      <c r="B20" s="321" t="s">
        <v>225</v>
      </c>
      <c r="C20" s="79"/>
      <c r="D20" s="321" t="s">
        <v>375</v>
      </c>
      <c r="E20" s="80"/>
      <c r="F20" s="782"/>
    </row>
    <row r="21" spans="1:6" ht="12.95" customHeight="1" x14ac:dyDescent="0.2">
      <c r="A21" s="322" t="s">
        <v>33</v>
      </c>
      <c r="B21" s="321" t="s">
        <v>226</v>
      </c>
      <c r="C21" s="79"/>
      <c r="D21" s="321" t="s">
        <v>154</v>
      </c>
      <c r="E21" s="80"/>
      <c r="F21" s="782"/>
    </row>
    <row r="22" spans="1:6" ht="12.95" customHeight="1" x14ac:dyDescent="0.2">
      <c r="A22" s="322" t="s">
        <v>34</v>
      </c>
      <c r="B22" s="321" t="s">
        <v>230</v>
      </c>
      <c r="C22" s="79"/>
      <c r="D22" s="321" t="s">
        <v>155</v>
      </c>
      <c r="E22" s="80"/>
      <c r="F22" s="782"/>
    </row>
    <row r="23" spans="1:6" ht="12.95" customHeight="1" x14ac:dyDescent="0.2">
      <c r="A23" s="322" t="s">
        <v>35</v>
      </c>
      <c r="B23" s="329" t="s">
        <v>236</v>
      </c>
      <c r="C23" s="386">
        <v>8872444</v>
      </c>
      <c r="D23" s="320" t="s">
        <v>232</v>
      </c>
      <c r="E23" s="80"/>
      <c r="F23" s="782"/>
    </row>
    <row r="24" spans="1:6" ht="12.95" customHeight="1" x14ac:dyDescent="0.2">
      <c r="A24" s="322" t="s">
        <v>36</v>
      </c>
      <c r="B24" s="321" t="s">
        <v>374</v>
      </c>
      <c r="C24" s="323">
        <f>+C25+C26</f>
        <v>0</v>
      </c>
      <c r="D24" s="321" t="s">
        <v>190</v>
      </c>
      <c r="E24" s="80"/>
      <c r="F24" s="782"/>
    </row>
    <row r="25" spans="1:6" ht="12.95" customHeight="1" x14ac:dyDescent="0.2">
      <c r="A25" s="319" t="s">
        <v>37</v>
      </c>
      <c r="B25" s="320" t="s">
        <v>372</v>
      </c>
      <c r="C25" s="297"/>
      <c r="D25" s="314" t="s">
        <v>459</v>
      </c>
      <c r="E25" s="301"/>
      <c r="F25" s="782"/>
    </row>
    <row r="26" spans="1:6" ht="12.95" customHeight="1" x14ac:dyDescent="0.2">
      <c r="A26" s="322" t="s">
        <v>38</v>
      </c>
      <c r="B26" s="329" t="s">
        <v>666</v>
      </c>
      <c r="C26" s="79"/>
      <c r="D26" s="316" t="s">
        <v>465</v>
      </c>
      <c r="E26" s="80"/>
      <c r="F26" s="782"/>
    </row>
    <row r="27" spans="1:6" ht="12.95" customHeight="1" x14ac:dyDescent="0.2">
      <c r="A27" s="315" t="s">
        <v>39</v>
      </c>
      <c r="B27" s="321" t="s">
        <v>470</v>
      </c>
      <c r="C27" s="79"/>
      <c r="D27" s="316" t="s">
        <v>466</v>
      </c>
      <c r="E27" s="80"/>
      <c r="F27" s="782"/>
    </row>
    <row r="28" spans="1:6" ht="12.95" customHeight="1" thickBot="1" x14ac:dyDescent="0.25">
      <c r="A28" s="376" t="s">
        <v>40</v>
      </c>
      <c r="B28" s="559" t="s">
        <v>702</v>
      </c>
      <c r="C28" s="560">
        <v>269831383</v>
      </c>
      <c r="D28" s="559" t="s">
        <v>702</v>
      </c>
      <c r="E28" s="560">
        <v>269831383</v>
      </c>
      <c r="F28" s="782"/>
    </row>
    <row r="29" spans="1:6" ht="15.95" customHeight="1" thickBot="1" x14ac:dyDescent="0.25">
      <c r="A29" s="318" t="s">
        <v>41</v>
      </c>
      <c r="B29" s="123" t="s">
        <v>478</v>
      </c>
      <c r="C29" s="296">
        <f>+C19+C24+C27+C28</f>
        <v>278703827</v>
      </c>
      <c r="D29" s="123" t="s">
        <v>480</v>
      </c>
      <c r="E29" s="300">
        <f>SUM(E19:E28)</f>
        <v>269831383</v>
      </c>
      <c r="F29" s="782"/>
    </row>
    <row r="30" spans="1:6" ht="13.5" thickBot="1" x14ac:dyDescent="0.25">
      <c r="A30" s="318" t="s">
        <v>42</v>
      </c>
      <c r="B30" s="324" t="s">
        <v>479</v>
      </c>
      <c r="C30" s="325">
        <f>+C18+C29</f>
        <v>803833273</v>
      </c>
      <c r="D30" s="324" t="s">
        <v>481</v>
      </c>
      <c r="E30" s="325">
        <f>+E18+E29</f>
        <v>803833273</v>
      </c>
      <c r="F30" s="782"/>
    </row>
    <row r="31" spans="1:6" ht="13.5" thickBot="1" x14ac:dyDescent="0.25">
      <c r="A31" s="318" t="s">
        <v>43</v>
      </c>
      <c r="B31" s="324" t="s">
        <v>167</v>
      </c>
      <c r="C31" s="325">
        <f>IF(C18-E18&lt;0,E18-C18,"-")</f>
        <v>8872444</v>
      </c>
      <c r="D31" s="324" t="s">
        <v>168</v>
      </c>
      <c r="E31" s="325" t="str">
        <f>IF(C18-E18&gt;0,C18-E18,"-")</f>
        <v>-</v>
      </c>
      <c r="F31" s="782"/>
    </row>
    <row r="32" spans="1:6" ht="13.5" thickBot="1" x14ac:dyDescent="0.25">
      <c r="A32" s="318" t="s">
        <v>44</v>
      </c>
      <c r="B32" s="324" t="s">
        <v>561</v>
      </c>
      <c r="C32" s="325" t="str">
        <f>IF(C30-E30&lt;0,E30-C30,"-")</f>
        <v>-</v>
      </c>
      <c r="D32" s="324" t="s">
        <v>562</v>
      </c>
      <c r="E32" s="325" t="str">
        <f>IF(C30-E30&gt;0,C30-E30,"-")</f>
        <v>-</v>
      </c>
      <c r="F32" s="782"/>
    </row>
    <row r="33" spans="1:5" ht="15.75" x14ac:dyDescent="0.2">
      <c r="A33" s="783" t="str">
        <f>IF(C32&lt;&gt;"-","Nem lehet bruttó hiány, mert az Mötv. 111. § (4) bekezédse szerint A költségvetési rendeletben működési hiány nem tervezhető.","")</f>
        <v/>
      </c>
      <c r="B33" s="783"/>
      <c r="C33" s="783"/>
      <c r="D33" s="783"/>
      <c r="E33" s="783"/>
    </row>
  </sheetData>
  <mergeCells count="3">
    <mergeCell ref="A3:A4"/>
    <mergeCell ref="F1:F32"/>
    <mergeCell ref="A33:E33"/>
  </mergeCells>
  <phoneticPr fontId="0" type="noConversion"/>
  <conditionalFormatting sqref="C32">
    <cfRule type="cellIs" dxfId="2" priority="1" stopIfTrue="1" operator="notEqual">
      <formula>"-"</formula>
    </cfRule>
  </conditionalFormatting>
  <printOptions horizontalCentered="1"/>
  <pageMargins left="0.33" right="0.48" top="0.9055118110236221" bottom="0.5" header="0.6692913385826772" footer="0.28000000000000003"/>
  <pageSetup paperSize="9" orientation="landscape" r:id="rId1"/>
  <headerFooter alignWithMargins="0">
    <oddHeader xml:space="preserve">&amp;R&amp;"Times New Roman CE,Félkövér dőlt"&amp;11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3"/>
  <sheetViews>
    <sheetView zoomScale="120" zoomScaleNormal="120" zoomScaleSheetLayoutView="115" workbookViewId="0">
      <selection activeCell="G38" sqref="G38"/>
    </sheetView>
  </sheetViews>
  <sheetFormatPr defaultRowHeight="12.75" x14ac:dyDescent="0.2"/>
  <cols>
    <col min="1" max="1" width="6.83203125" style="54" customWidth="1"/>
    <col min="2" max="2" width="55.1640625" style="181" customWidth="1"/>
    <col min="3" max="3" width="16.33203125" style="54" customWidth="1"/>
    <col min="4" max="4" width="55.1640625" style="54" customWidth="1"/>
    <col min="5" max="5" width="16.33203125" style="54" customWidth="1"/>
    <col min="6" max="6" width="4.83203125" style="54" customWidth="1"/>
    <col min="7" max="7" width="9.33203125" style="54"/>
    <col min="8" max="8" width="11" style="54" bestFit="1" customWidth="1"/>
    <col min="9" max="16384" width="9.33203125" style="54"/>
  </cols>
  <sheetData>
    <row r="1" spans="1:6" ht="31.5" x14ac:dyDescent="0.2">
      <c r="B1" s="302" t="s">
        <v>157</v>
      </c>
      <c r="C1" s="303"/>
      <c r="D1" s="303"/>
      <c r="E1" s="303"/>
      <c r="F1" s="782" t="str">
        <f>CONCATENATE("2.2. melléklet ",ALAPADATOK!A7," ",ALAPADATOK!B7," ",ALAPADATOK!C7," ",ALAPADATOK!D7," ",ALAPADATOK!E7," ",ALAPADATOK!F7," ",ALAPADATOK!G7," ",ALAPADATOK!H7)</f>
        <v>2.2. melléklet a 1 / 2020 ( II.25. ) önkormányzati rendelethez</v>
      </c>
    </row>
    <row r="2" spans="1:6" ht="13.5" thickBot="1" x14ac:dyDescent="0.25">
      <c r="E2" s="569" t="str">
        <f>CONCATENATE(KV_1.1.sz.mell.!C7)</f>
        <v>Forintban!</v>
      </c>
      <c r="F2" s="782"/>
    </row>
    <row r="3" spans="1:6" ht="13.5" thickBot="1" x14ac:dyDescent="0.25">
      <c r="A3" s="784" t="s">
        <v>69</v>
      </c>
      <c r="B3" s="304" t="s">
        <v>56</v>
      </c>
      <c r="C3" s="305"/>
      <c r="D3" s="304" t="s">
        <v>57</v>
      </c>
      <c r="E3" s="306"/>
      <c r="F3" s="782"/>
    </row>
    <row r="4" spans="1:6" s="307" customFormat="1" ht="24.75" thickBot="1" x14ac:dyDescent="0.25">
      <c r="A4" s="785"/>
      <c r="B4" s="182" t="s">
        <v>61</v>
      </c>
      <c r="C4" s="183" t="str">
        <f>+KV_2.1.sz.mell.!C4</f>
        <v>2020. évi előirányzat</v>
      </c>
      <c r="D4" s="182" t="s">
        <v>61</v>
      </c>
      <c r="E4" s="51" t="str">
        <f>+KV_2.1.sz.mell.!C4</f>
        <v>2020. évi előirányzat</v>
      </c>
      <c r="F4" s="782"/>
    </row>
    <row r="5" spans="1:6" s="307" customFormat="1" ht="13.5" thickBot="1" x14ac:dyDescent="0.25">
      <c r="A5" s="308"/>
      <c r="B5" s="309" t="s">
        <v>488</v>
      </c>
      <c r="C5" s="310" t="s">
        <v>489</v>
      </c>
      <c r="D5" s="309" t="s">
        <v>490</v>
      </c>
      <c r="E5" s="311" t="s">
        <v>492</v>
      </c>
      <c r="F5" s="782"/>
    </row>
    <row r="6" spans="1:6" ht="12.95" customHeight="1" x14ac:dyDescent="0.2">
      <c r="A6" s="313" t="s">
        <v>18</v>
      </c>
      <c r="B6" s="314" t="s">
        <v>377</v>
      </c>
      <c r="C6" s="292"/>
      <c r="D6" s="314" t="s">
        <v>227</v>
      </c>
      <c r="E6" s="284">
        <v>224644494</v>
      </c>
      <c r="F6" s="782"/>
    </row>
    <row r="7" spans="1:6" x14ac:dyDescent="0.2">
      <c r="A7" s="315" t="s">
        <v>19</v>
      </c>
      <c r="B7" s="316" t="s">
        <v>378</v>
      </c>
      <c r="C7" s="293"/>
      <c r="D7" s="316" t="s">
        <v>383</v>
      </c>
      <c r="E7" s="298"/>
      <c r="F7" s="782"/>
    </row>
    <row r="8" spans="1:6" ht="12.95" customHeight="1" x14ac:dyDescent="0.2">
      <c r="A8" s="315" t="s">
        <v>20</v>
      </c>
      <c r="B8" s="316" t="s">
        <v>10</v>
      </c>
      <c r="C8" s="286">
        <v>11007444</v>
      </c>
      <c r="D8" s="316" t="s">
        <v>185</v>
      </c>
      <c r="E8" s="298"/>
      <c r="F8" s="782"/>
    </row>
    <row r="9" spans="1:6" ht="12.95" customHeight="1" x14ac:dyDescent="0.2">
      <c r="A9" s="315" t="s">
        <v>21</v>
      </c>
      <c r="B9" s="316" t="s">
        <v>379</v>
      </c>
      <c r="C9" s="293"/>
      <c r="D9" s="316" t="s">
        <v>384</v>
      </c>
      <c r="E9" s="298"/>
      <c r="F9" s="782"/>
    </row>
    <row r="10" spans="1:6" ht="12.75" customHeight="1" x14ac:dyDescent="0.2">
      <c r="A10" s="315" t="s">
        <v>22</v>
      </c>
      <c r="B10" s="316" t="s">
        <v>380</v>
      </c>
      <c r="C10" s="293"/>
      <c r="D10" s="316" t="s">
        <v>229</v>
      </c>
      <c r="E10" s="298"/>
      <c r="F10" s="782"/>
    </row>
    <row r="11" spans="1:6" ht="12.95" customHeight="1" x14ac:dyDescent="0.2">
      <c r="A11" s="315" t="s">
        <v>23</v>
      </c>
      <c r="B11" s="316" t="s">
        <v>381</v>
      </c>
      <c r="C11" s="294"/>
      <c r="D11" s="415"/>
      <c r="E11" s="298"/>
      <c r="F11" s="782"/>
    </row>
    <row r="12" spans="1:6" ht="12.95" customHeight="1" x14ac:dyDescent="0.2">
      <c r="A12" s="315" t="s">
        <v>24</v>
      </c>
      <c r="B12" s="45"/>
      <c r="C12" s="293"/>
      <c r="D12" s="415"/>
      <c r="E12" s="298"/>
      <c r="F12" s="782"/>
    </row>
    <row r="13" spans="1:6" ht="12.95" customHeight="1" x14ac:dyDescent="0.2">
      <c r="A13" s="315" t="s">
        <v>25</v>
      </c>
      <c r="B13" s="45"/>
      <c r="C13" s="293"/>
      <c r="D13" s="416"/>
      <c r="E13" s="298"/>
      <c r="F13" s="782"/>
    </row>
    <row r="14" spans="1:6" ht="12.95" customHeight="1" x14ac:dyDescent="0.2">
      <c r="A14" s="315" t="s">
        <v>26</v>
      </c>
      <c r="B14" s="413"/>
      <c r="C14" s="294"/>
      <c r="D14" s="415"/>
      <c r="E14" s="298"/>
      <c r="F14" s="782"/>
    </row>
    <row r="15" spans="1:6" x14ac:dyDescent="0.2">
      <c r="A15" s="315" t="s">
        <v>27</v>
      </c>
      <c r="B15" s="45"/>
      <c r="C15" s="294"/>
      <c r="D15" s="415"/>
      <c r="E15" s="298"/>
      <c r="F15" s="782"/>
    </row>
    <row r="16" spans="1:6" ht="12.95" customHeight="1" thickBot="1" x14ac:dyDescent="0.25">
      <c r="A16" s="376" t="s">
        <v>28</v>
      </c>
      <c r="B16" s="414"/>
      <c r="C16" s="378"/>
      <c r="D16" s="377" t="s">
        <v>50</v>
      </c>
      <c r="E16" s="342"/>
      <c r="F16" s="782"/>
    </row>
    <row r="17" spans="1:8" ht="15.95" customHeight="1" thickBot="1" x14ac:dyDescent="0.25">
      <c r="A17" s="318" t="s">
        <v>29</v>
      </c>
      <c r="B17" s="123" t="s">
        <v>391</v>
      </c>
      <c r="C17" s="296">
        <f>+C6+C8+C9+C11+C12+C13+C14+C15+C16</f>
        <v>11007444</v>
      </c>
      <c r="D17" s="123" t="s">
        <v>392</v>
      </c>
      <c r="E17" s="300">
        <f>+E6+E8+E10+E11+E12+E13+E14+E15+E16</f>
        <v>224644494</v>
      </c>
      <c r="F17" s="782"/>
    </row>
    <row r="18" spans="1:8" ht="12.95" customHeight="1" x14ac:dyDescent="0.2">
      <c r="A18" s="313" t="s">
        <v>30</v>
      </c>
      <c r="B18" s="328" t="s">
        <v>244</v>
      </c>
      <c r="C18" s="335">
        <f>SUM(C19:C23)</f>
        <v>213637050</v>
      </c>
      <c r="D18" s="321" t="s">
        <v>189</v>
      </c>
      <c r="E18" s="77"/>
      <c r="F18" s="782"/>
    </row>
    <row r="19" spans="1:8" ht="12.95" customHeight="1" x14ac:dyDescent="0.2">
      <c r="A19" s="315" t="s">
        <v>31</v>
      </c>
      <c r="B19" s="329" t="s">
        <v>233</v>
      </c>
      <c r="C19" s="386">
        <v>206509494</v>
      </c>
      <c r="D19" s="321" t="s">
        <v>192</v>
      </c>
      <c r="E19" s="80"/>
      <c r="F19" s="782"/>
    </row>
    <row r="20" spans="1:8" ht="12.95" customHeight="1" x14ac:dyDescent="0.2">
      <c r="A20" s="313" t="s">
        <v>32</v>
      </c>
      <c r="B20" s="329" t="s">
        <v>234</v>
      </c>
      <c r="C20" s="79"/>
      <c r="D20" s="321" t="s">
        <v>154</v>
      </c>
      <c r="E20" s="80"/>
      <c r="F20" s="782"/>
    </row>
    <row r="21" spans="1:8" ht="12.95" customHeight="1" x14ac:dyDescent="0.2">
      <c r="A21" s="315" t="s">
        <v>33</v>
      </c>
      <c r="B21" s="329" t="s">
        <v>235</v>
      </c>
      <c r="C21" s="79"/>
      <c r="D21" s="321" t="s">
        <v>155</v>
      </c>
      <c r="E21" s="80"/>
      <c r="F21" s="782"/>
    </row>
    <row r="22" spans="1:8" ht="12.95" customHeight="1" x14ac:dyDescent="0.2">
      <c r="A22" s="313" t="s">
        <v>34</v>
      </c>
      <c r="B22" s="329" t="s">
        <v>236</v>
      </c>
      <c r="C22" s="79">
        <v>7127556</v>
      </c>
      <c r="D22" s="320" t="s">
        <v>232</v>
      </c>
      <c r="E22" s="80"/>
      <c r="F22" s="782"/>
    </row>
    <row r="23" spans="1:8" ht="12.95" customHeight="1" x14ac:dyDescent="0.2">
      <c r="A23" s="315" t="s">
        <v>35</v>
      </c>
      <c r="B23" s="330" t="s">
        <v>237</v>
      </c>
      <c r="C23" s="79"/>
      <c r="D23" s="321" t="s">
        <v>193</v>
      </c>
      <c r="E23" s="80"/>
      <c r="F23" s="782"/>
      <c r="H23" s="760"/>
    </row>
    <row r="24" spans="1:8" ht="12.95" customHeight="1" x14ac:dyDescent="0.2">
      <c r="A24" s="313" t="s">
        <v>36</v>
      </c>
      <c r="B24" s="331" t="s">
        <v>238</v>
      </c>
      <c r="C24" s="323">
        <f>+C25+C26+C27+C28+C29</f>
        <v>0</v>
      </c>
      <c r="D24" s="332" t="s">
        <v>191</v>
      </c>
      <c r="E24" s="80"/>
      <c r="F24" s="782"/>
    </row>
    <row r="25" spans="1:8" ht="12.95" customHeight="1" x14ac:dyDescent="0.2">
      <c r="A25" s="315" t="s">
        <v>37</v>
      </c>
      <c r="B25" s="330" t="s">
        <v>239</v>
      </c>
      <c r="C25" s="79"/>
      <c r="D25" s="332" t="s">
        <v>385</v>
      </c>
      <c r="E25" s="80"/>
      <c r="F25" s="782"/>
    </row>
    <row r="26" spans="1:8" ht="12.95" customHeight="1" x14ac:dyDescent="0.2">
      <c r="A26" s="313" t="s">
        <v>38</v>
      </c>
      <c r="B26" s="330" t="s">
        <v>240</v>
      </c>
      <c r="C26" s="79"/>
      <c r="D26" s="327"/>
      <c r="E26" s="80"/>
      <c r="F26" s="782"/>
    </row>
    <row r="27" spans="1:8" ht="12.95" customHeight="1" x14ac:dyDescent="0.2">
      <c r="A27" s="315" t="s">
        <v>39</v>
      </c>
      <c r="B27" s="329" t="s">
        <v>241</v>
      </c>
      <c r="C27" s="79"/>
      <c r="D27" s="119"/>
      <c r="E27" s="80"/>
      <c r="F27" s="782"/>
    </row>
    <row r="28" spans="1:8" ht="12.95" customHeight="1" x14ac:dyDescent="0.2">
      <c r="A28" s="313" t="s">
        <v>40</v>
      </c>
      <c r="B28" s="333" t="s">
        <v>242</v>
      </c>
      <c r="C28" s="79"/>
      <c r="D28" s="45"/>
      <c r="E28" s="80"/>
      <c r="F28" s="782"/>
    </row>
    <row r="29" spans="1:8" ht="12.95" customHeight="1" thickBot="1" x14ac:dyDescent="0.25">
      <c r="A29" s="315" t="s">
        <v>41</v>
      </c>
      <c r="B29" s="334" t="s">
        <v>243</v>
      </c>
      <c r="C29" s="79"/>
      <c r="D29" s="119"/>
      <c r="E29" s="80"/>
      <c r="F29" s="782"/>
    </row>
    <row r="30" spans="1:8" ht="21.75" customHeight="1" thickBot="1" x14ac:dyDescent="0.25">
      <c r="A30" s="318" t="s">
        <v>42</v>
      </c>
      <c r="B30" s="123" t="s">
        <v>382</v>
      </c>
      <c r="C30" s="296">
        <f>+C18+C24</f>
        <v>213637050</v>
      </c>
      <c r="D30" s="123" t="s">
        <v>386</v>
      </c>
      <c r="E30" s="300">
        <f>SUM(E18:E29)</f>
        <v>0</v>
      </c>
      <c r="F30" s="782"/>
    </row>
    <row r="31" spans="1:8" ht="13.5" thickBot="1" x14ac:dyDescent="0.25">
      <c r="A31" s="318" t="s">
        <v>43</v>
      </c>
      <c r="B31" s="324" t="s">
        <v>387</v>
      </c>
      <c r="C31" s="325">
        <f>+C17+C30</f>
        <v>224644494</v>
      </c>
      <c r="D31" s="324" t="s">
        <v>388</v>
      </c>
      <c r="E31" s="325">
        <f>+E17+E30</f>
        <v>224644494</v>
      </c>
      <c r="F31" s="782"/>
    </row>
    <row r="32" spans="1:8" ht="13.5" thickBot="1" x14ac:dyDescent="0.25">
      <c r="A32" s="318" t="s">
        <v>44</v>
      </c>
      <c r="B32" s="324" t="s">
        <v>167</v>
      </c>
      <c r="C32" s="325">
        <f>IF(C17-E17&lt;0,E17-C17,"-")</f>
        <v>213637050</v>
      </c>
      <c r="D32" s="324" t="s">
        <v>168</v>
      </c>
      <c r="E32" s="325" t="str">
        <f>IF(C17-E17&gt;0,C17-E17,"-")</f>
        <v>-</v>
      </c>
      <c r="F32" s="782"/>
    </row>
    <row r="33" spans="1:6" ht="13.5" thickBot="1" x14ac:dyDescent="0.25">
      <c r="A33" s="318" t="s">
        <v>45</v>
      </c>
      <c r="B33" s="324" t="s">
        <v>561</v>
      </c>
      <c r="C33" s="325" t="str">
        <f>IF(C31-E31&lt;0,E31-C31,"-")</f>
        <v>-</v>
      </c>
      <c r="D33" s="324" t="s">
        <v>562</v>
      </c>
      <c r="E33" s="325" t="str">
        <f>IF(C31-E31&gt;0,C31-E31,"-")</f>
        <v>-</v>
      </c>
      <c r="F33" s="782"/>
    </row>
  </sheetData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44</vt:i4>
      </vt:variant>
      <vt:variant>
        <vt:lpstr>Névvel ellátott tartományok</vt:lpstr>
      </vt:variant>
      <vt:variant>
        <vt:i4>27</vt:i4>
      </vt:variant>
    </vt:vector>
  </HeadingPairs>
  <TitlesOfParts>
    <vt:vector size="71" baseType="lpstr">
      <vt:lpstr>TARTALOMJEGYZÉK</vt:lpstr>
      <vt:lpstr>ALAPADATOK</vt:lpstr>
      <vt:lpstr>KV_ÖSSZEFÜGGÉSEK</vt:lpstr>
      <vt:lpstr>KV_1.1.sz.mell.</vt:lpstr>
      <vt:lpstr>KV_1.2.sz.mell.</vt:lpstr>
      <vt:lpstr>KV_1.3.sz.mell.</vt:lpstr>
      <vt:lpstr>KV_1.4.sz.mell.</vt:lpstr>
      <vt:lpstr>KV_2.1.sz.mell.</vt:lpstr>
      <vt:lpstr>KV_2.2.sz.mell.</vt:lpstr>
      <vt:lpstr>KV_ELLENŐRZÉS</vt:lpstr>
      <vt:lpstr>KV_3.sz.mell.</vt:lpstr>
      <vt:lpstr>KV_4.sz.mell.</vt:lpstr>
      <vt:lpstr>KV_5.sz.mell.</vt:lpstr>
      <vt:lpstr>KV_6.sz.mell.</vt:lpstr>
      <vt:lpstr>KV_7.sz.mell.</vt:lpstr>
      <vt:lpstr>KV_8.sz.mell.</vt:lpstr>
      <vt:lpstr>KV_9.1.sz.mell</vt:lpstr>
      <vt:lpstr>KV_9.1.1.sz.mell</vt:lpstr>
      <vt:lpstr>KV_9.1.2.sz.mell.</vt:lpstr>
      <vt:lpstr>KV_9.1.3.sz.mell</vt:lpstr>
      <vt:lpstr>KV_9.2.sz.mell</vt:lpstr>
      <vt:lpstr>KV_9.2.1.sz.mell</vt:lpstr>
      <vt:lpstr>KV_9.2.2.sz.mell</vt:lpstr>
      <vt:lpstr>KV_9.2.3.sz.mell</vt:lpstr>
      <vt:lpstr>KV_9.3.sz.mell</vt:lpstr>
      <vt:lpstr>KV_9.3.1.sz.mell</vt:lpstr>
      <vt:lpstr>KV_9.3.2.sz.mell</vt:lpstr>
      <vt:lpstr>KV_9.3.3.sz.mell</vt:lpstr>
      <vt:lpstr>KV_9.4.sz.mell</vt:lpstr>
      <vt:lpstr>KV_9.4.1.sz.mell</vt:lpstr>
      <vt:lpstr>KV_9.4.2.sz.mell</vt:lpstr>
      <vt:lpstr>KV_9.4.3.sz.mell</vt:lpstr>
      <vt:lpstr>KV_9.5.sz.mell</vt:lpstr>
      <vt:lpstr>KV_9.5.1.sz.mell</vt:lpstr>
      <vt:lpstr>KV_9.5.2.sz.mell</vt:lpstr>
      <vt:lpstr>KV_9.5.3.sz.mell</vt:lpstr>
      <vt:lpstr>KV_10.sz.mell</vt:lpstr>
      <vt:lpstr>KV_1.sz.tájékoztató_t.</vt:lpstr>
      <vt:lpstr>KV_2.sz.tájékoztató_t.</vt:lpstr>
      <vt:lpstr>KV_3.sz.tájékoztató_t.</vt:lpstr>
      <vt:lpstr>KV_4.sz.tájékoztató_t.</vt:lpstr>
      <vt:lpstr>KV_5.sz.tájékoztató_t</vt:lpstr>
      <vt:lpstr>KV_6.sz.tájékoztató_t.</vt:lpstr>
      <vt:lpstr>KV_7.sz.tájékoztató_t.</vt:lpstr>
      <vt:lpstr>KV_9.1.1.sz.mell!Nyomtatási_cím</vt:lpstr>
      <vt:lpstr>KV_9.1.2.sz.mell.!Nyomtatási_cím</vt:lpstr>
      <vt:lpstr>KV_9.1.3.sz.mell!Nyomtatási_cím</vt:lpstr>
      <vt:lpstr>KV_9.1.sz.mell!Nyomtatási_cím</vt:lpstr>
      <vt:lpstr>KV_9.2.1.sz.mell!Nyomtatási_cím</vt:lpstr>
      <vt:lpstr>KV_9.2.2.sz.mell!Nyomtatási_cím</vt:lpstr>
      <vt:lpstr>KV_9.2.3.sz.mell!Nyomtatási_cím</vt:lpstr>
      <vt:lpstr>KV_9.2.sz.mell!Nyomtatási_cím</vt:lpstr>
      <vt:lpstr>KV_9.3.1.sz.mell!Nyomtatási_cím</vt:lpstr>
      <vt:lpstr>KV_9.3.2.sz.mell!Nyomtatási_cím</vt:lpstr>
      <vt:lpstr>KV_9.3.3.sz.mell!Nyomtatási_cím</vt:lpstr>
      <vt:lpstr>KV_9.3.sz.mell!Nyomtatási_cím</vt:lpstr>
      <vt:lpstr>KV_9.4.1.sz.mell!Nyomtatási_cím</vt:lpstr>
      <vt:lpstr>KV_9.4.2.sz.mell!Nyomtatási_cím</vt:lpstr>
      <vt:lpstr>KV_9.4.3.sz.mell!Nyomtatási_cím</vt:lpstr>
      <vt:lpstr>KV_9.4.sz.mell!Nyomtatási_cím</vt:lpstr>
      <vt:lpstr>KV_9.5.1.sz.mell!Nyomtatási_cím</vt:lpstr>
      <vt:lpstr>KV_9.5.2.sz.mell!Nyomtatási_cím</vt:lpstr>
      <vt:lpstr>KV_9.5.3.sz.mell!Nyomtatási_cím</vt:lpstr>
      <vt:lpstr>KV_9.5.sz.mell!Nyomtatási_cím</vt:lpstr>
      <vt:lpstr>KV_1.1.sz.mell.!Nyomtatási_terület</vt:lpstr>
      <vt:lpstr>KV_1.2.sz.mell.!Nyomtatási_terület</vt:lpstr>
      <vt:lpstr>KV_1.3.sz.mell.!Nyomtatási_terület</vt:lpstr>
      <vt:lpstr>KV_1.4.sz.mell.!Nyomtatási_terület</vt:lpstr>
      <vt:lpstr>KV_1.sz.tájékoztató_t.!Nyomtatási_terület</vt:lpstr>
      <vt:lpstr>KV_7.sz.tájékoztató_t.!Nyomtatási_terület</vt:lpstr>
      <vt:lpstr>TARTALOMJEGYZÉK!Nyomtatási_terület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Windows-felhasználó</cp:lastModifiedBy>
  <cp:lastPrinted>2020-02-18T09:45:02Z</cp:lastPrinted>
  <dcterms:created xsi:type="dcterms:W3CDTF">1999-10-30T10:30:45Z</dcterms:created>
  <dcterms:modified xsi:type="dcterms:W3CDTF">2021-05-17T09:24:57Z</dcterms:modified>
</cp:coreProperties>
</file>